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firstSheet="31" activeTab="44"/>
  </bookViews>
  <sheets>
    <sheet name="1916" sheetId="1" r:id="rId1"/>
    <sheet name="1917" sheetId="2" r:id="rId2"/>
    <sheet name="1919" sheetId="4" r:id="rId3"/>
    <sheet name="1920" sheetId="5" r:id="rId4"/>
    <sheet name="1921" sheetId="6" r:id="rId5"/>
    <sheet name="1922" sheetId="7" r:id="rId6"/>
    <sheet name="1923" sheetId="8" r:id="rId7"/>
    <sheet name="1924" sheetId="9" r:id="rId8"/>
    <sheet name="1925" sheetId="10" r:id="rId9"/>
    <sheet name="1926" sheetId="11" r:id="rId10"/>
    <sheet name="1927" sheetId="12" r:id="rId11"/>
    <sheet name="1929" sheetId="13" r:id="rId12"/>
    <sheet name="1935" sheetId="14" r:id="rId13"/>
    <sheet name="1937" sheetId="15" r:id="rId14"/>
    <sheet name="1939" sheetId="16" r:id="rId15"/>
    <sheet name="1941" sheetId="17" r:id="rId16"/>
    <sheet name="1942" sheetId="18" r:id="rId17"/>
    <sheet name="1945" sheetId="19" r:id="rId18"/>
    <sheet name="1946" sheetId="20" r:id="rId19"/>
    <sheet name="1947" sheetId="21" r:id="rId20"/>
    <sheet name="1949" sheetId="22" r:id="rId21"/>
    <sheet name="1953" sheetId="23" r:id="rId22"/>
    <sheet name="1955" sheetId="24" r:id="rId23"/>
    <sheet name="1956" sheetId="25" r:id="rId24"/>
    <sheet name="1957" sheetId="26" r:id="rId25"/>
    <sheet name="1959 Argentina" sheetId="27" r:id="rId26"/>
    <sheet name="1959 Ecuador" sheetId="28" r:id="rId27"/>
    <sheet name="1963" sheetId="29" r:id="rId28"/>
    <sheet name="1967" sheetId="30" r:id="rId29"/>
    <sheet name="1975" sheetId="31" r:id="rId30"/>
    <sheet name="1979" sheetId="32" r:id="rId31"/>
    <sheet name="1983" sheetId="33" r:id="rId32"/>
    <sheet name="1987" sheetId="34" r:id="rId33"/>
    <sheet name="1989" sheetId="35" r:id="rId34"/>
    <sheet name="1991" sheetId="36" r:id="rId35"/>
    <sheet name="1993" sheetId="37" r:id="rId36"/>
    <sheet name="1995" sheetId="39" r:id="rId37"/>
    <sheet name="1997" sheetId="38" r:id="rId38"/>
    <sheet name="1999" sheetId="40" r:id="rId39"/>
    <sheet name="2001" sheetId="41" r:id="rId40"/>
    <sheet name="2004" sheetId="43" r:id="rId41"/>
    <sheet name="2007" sheetId="44" r:id="rId42"/>
    <sheet name="2011" sheetId="45" r:id="rId43"/>
    <sheet name="2015" sheetId="46" r:id="rId44"/>
    <sheet name="2016" sheetId="47" r:id="rId45"/>
  </sheets>
  <calcPr calcId="145621"/>
</workbook>
</file>

<file path=xl/calcChain.xml><?xml version="1.0" encoding="utf-8"?>
<calcChain xmlns="http://schemas.openxmlformats.org/spreadsheetml/2006/main">
  <c r="G87" i="40" l="1"/>
  <c r="G71" i="34" l="1"/>
  <c r="G70" i="34"/>
  <c r="G69" i="34"/>
  <c r="G68" i="34"/>
  <c r="B71" i="34"/>
  <c r="B70" i="34"/>
  <c r="B69" i="34"/>
  <c r="B68" i="34"/>
  <c r="A72" i="34"/>
  <c r="A71" i="34"/>
  <c r="A70" i="34"/>
  <c r="A69" i="34"/>
  <c r="A68" i="34"/>
  <c r="G92" i="19" l="1"/>
  <c r="A28" i="34" l="1"/>
  <c r="A13" i="34"/>
  <c r="B28" i="34" s="1"/>
  <c r="A2" i="34"/>
  <c r="A39" i="33"/>
  <c r="B39" i="33"/>
  <c r="B40" i="32"/>
  <c r="A13" i="33"/>
  <c r="A2" i="33"/>
  <c r="A40" i="32"/>
  <c r="A13" i="32"/>
  <c r="A2" i="32"/>
  <c r="A40" i="31"/>
  <c r="B40" i="31"/>
  <c r="A13" i="31"/>
  <c r="B23" i="30"/>
  <c r="A23" i="30"/>
  <c r="A2" i="30"/>
  <c r="A25" i="29"/>
  <c r="B25" i="29"/>
  <c r="A2" i="29"/>
  <c r="A14" i="28"/>
  <c r="B14" i="28"/>
  <c r="A2" i="28"/>
  <c r="A25" i="27"/>
  <c r="B25" i="27"/>
  <c r="A2" i="27"/>
  <c r="A25" i="26"/>
  <c r="A2" i="26"/>
  <c r="B25" i="26" s="1"/>
  <c r="A19" i="25"/>
  <c r="B19" i="25"/>
  <c r="A2" i="25"/>
  <c r="A19" i="24"/>
  <c r="B19" i="24"/>
  <c r="A2" i="24"/>
  <c r="A26" i="23"/>
  <c r="B26" i="23"/>
  <c r="A2" i="23"/>
  <c r="B33" i="22" l="1"/>
  <c r="A33" i="22"/>
  <c r="A2" i="22"/>
  <c r="A32" i="21"/>
  <c r="B32" i="21"/>
  <c r="A2" i="21"/>
  <c r="A19" i="20"/>
  <c r="B19" i="20"/>
  <c r="A2" i="20"/>
  <c r="A3" i="20"/>
  <c r="A4" i="20" s="1"/>
  <c r="A5" i="20" s="1"/>
  <c r="A6" i="20" s="1"/>
  <c r="A7" i="20" s="1"/>
  <c r="A8" i="20" s="1"/>
  <c r="A9" i="20" s="1"/>
  <c r="A10" i="20" s="1"/>
  <c r="A11" i="20" s="1"/>
  <c r="A12" i="20" s="1"/>
  <c r="A13" i="20" s="1"/>
  <c r="A14" i="20" s="1"/>
  <c r="A15" i="20" s="1"/>
  <c r="A16" i="20" s="1"/>
  <c r="A25" i="19"/>
  <c r="B25" i="19"/>
  <c r="A4" i="19"/>
  <c r="A5" i="19" s="1"/>
  <c r="A6" i="19" s="1"/>
  <c r="A7" i="19" s="1"/>
  <c r="A8" i="19" s="1"/>
  <c r="A9" i="19" s="1"/>
  <c r="A10" i="19" s="1"/>
  <c r="A11" i="19" s="1"/>
  <c r="A12" i="19" s="1"/>
  <c r="A13" i="19" s="1"/>
  <c r="A14" i="19" s="1"/>
  <c r="A15" i="19" s="1"/>
  <c r="A16" i="19" s="1"/>
  <c r="A17" i="19" s="1"/>
  <c r="A18" i="19" s="1"/>
  <c r="A19" i="19" s="1"/>
  <c r="A20" i="19" s="1"/>
  <c r="A21" i="19" s="1"/>
  <c r="A22" i="19" s="1"/>
  <c r="A3" i="19"/>
  <c r="A2" i="19"/>
  <c r="B25" i="18"/>
  <c r="A25" i="18"/>
  <c r="A4" i="18"/>
  <c r="A5" i="18" s="1"/>
  <c r="A6" i="18" s="1"/>
  <c r="A7" i="18" s="1"/>
  <c r="A8" i="18" s="1"/>
  <c r="A9" i="18" s="1"/>
  <c r="A10" i="18" s="1"/>
  <c r="A11" i="18" s="1"/>
  <c r="A12" i="18" s="1"/>
  <c r="A13" i="18" s="1"/>
  <c r="A14" i="18" s="1"/>
  <c r="A15" i="18" s="1"/>
  <c r="A16" i="18" s="1"/>
  <c r="A17" i="18" s="1"/>
  <c r="A18" i="18" s="1"/>
  <c r="A19" i="18" s="1"/>
  <c r="A20" i="18" s="1"/>
  <c r="A21" i="18" s="1"/>
  <c r="A22" i="18" s="1"/>
  <c r="A3" i="18"/>
  <c r="A2" i="18"/>
  <c r="A14" i="17"/>
  <c r="A4" i="17"/>
  <c r="A5" i="17" s="1"/>
  <c r="A6" i="17" s="1"/>
  <c r="A7" i="17" s="1"/>
  <c r="A8" i="17" s="1"/>
  <c r="A9" i="17" s="1"/>
  <c r="A10" i="17" s="1"/>
  <c r="A11" i="17" s="1"/>
  <c r="A3" i="17"/>
  <c r="A2" i="17"/>
  <c r="A14" i="16"/>
  <c r="B14" i="16"/>
  <c r="A5" i="16"/>
  <c r="A6" i="16" s="1"/>
  <c r="A7" i="16" s="1"/>
  <c r="A8" i="16" s="1"/>
  <c r="A9" i="16" s="1"/>
  <c r="A10" i="16" s="1"/>
  <c r="A11" i="16" s="1"/>
  <c r="A4" i="16"/>
  <c r="A3" i="16"/>
  <c r="A2" i="16"/>
  <c r="B20" i="15"/>
  <c r="A20" i="15"/>
  <c r="A4" i="15"/>
  <c r="A5" i="15" s="1"/>
  <c r="A6" i="15" s="1"/>
  <c r="A7" i="15" s="1"/>
  <c r="A8" i="15" s="1"/>
  <c r="A9" i="15" s="1"/>
  <c r="A10" i="15" s="1"/>
  <c r="A11" i="15" s="1"/>
  <c r="A12" i="15" s="1"/>
  <c r="A13" i="15" s="1"/>
  <c r="A14" i="15" s="1"/>
  <c r="A15" i="15" s="1"/>
  <c r="A16" i="15" s="1"/>
  <c r="A17" i="15" s="1"/>
  <c r="A3" i="15"/>
  <c r="A2" i="15"/>
  <c r="B10" i="14"/>
  <c r="A10" i="14"/>
  <c r="A5" i="14"/>
  <c r="A6" i="14" s="1"/>
  <c r="A7" i="14" s="1"/>
  <c r="A4" i="14"/>
  <c r="A3" i="14"/>
  <c r="A2" i="14"/>
  <c r="B10" i="13"/>
  <c r="A10" i="13"/>
  <c r="A4" i="13"/>
  <c r="A5" i="13" s="1"/>
  <c r="A6" i="13" s="1"/>
  <c r="A7" i="13" s="1"/>
  <c r="A3" i="13"/>
  <c r="A2" i="13"/>
  <c r="B10" i="12"/>
  <c r="A10" i="12"/>
  <c r="A5" i="12"/>
  <c r="A6" i="12" s="1"/>
  <c r="A7" i="12" s="1"/>
  <c r="A4" i="12"/>
  <c r="A3" i="12"/>
  <c r="A2" i="12"/>
  <c r="A14" i="11"/>
  <c r="B14" i="11"/>
  <c r="A5" i="11"/>
  <c r="A6" i="11" s="1"/>
  <c r="A7" i="11" s="1"/>
  <c r="A8" i="11" s="1"/>
  <c r="A9" i="11" s="1"/>
  <c r="A10" i="11" s="1"/>
  <c r="A11" i="11" s="1"/>
  <c r="A4" i="11"/>
  <c r="A3" i="11"/>
  <c r="A2" i="11"/>
  <c r="A10" i="10"/>
  <c r="B10" i="10"/>
  <c r="A4" i="10"/>
  <c r="A5" i="10" s="1"/>
  <c r="A6" i="10" s="1"/>
  <c r="A7" i="10" s="1"/>
  <c r="A3" i="10"/>
  <c r="A2" i="10"/>
  <c r="A10" i="9"/>
  <c r="B10" i="9"/>
  <c r="A4" i="9"/>
  <c r="A5" i="9" s="1"/>
  <c r="A6" i="9" s="1"/>
  <c r="A7" i="9" s="1"/>
  <c r="A3" i="9"/>
  <c r="A2" i="9"/>
  <c r="A10" i="8"/>
  <c r="B10" i="8"/>
  <c r="A4" i="8"/>
  <c r="A5" i="8" s="1"/>
  <c r="A6" i="8" s="1"/>
  <c r="A7" i="8" s="1"/>
  <c r="A3" i="8"/>
  <c r="A2" i="8"/>
  <c r="A15" i="7"/>
  <c r="B15" i="7"/>
  <c r="A2" i="7"/>
  <c r="B10" i="6"/>
  <c r="A10" i="6"/>
  <c r="A5" i="6"/>
  <c r="A6" i="6" s="1"/>
  <c r="A7" i="6" s="1"/>
  <c r="A3" i="6"/>
  <c r="A2" i="6"/>
  <c r="A43" i="4"/>
  <c r="B43" i="4"/>
  <c r="B46" i="4" s="1"/>
  <c r="A44" i="4"/>
  <c r="A45" i="4" s="1"/>
  <c r="A46" i="4" s="1"/>
  <c r="A10" i="5" s="1"/>
  <c r="B10" i="5"/>
  <c r="A5" i="5"/>
  <c r="A6" i="5" s="1"/>
  <c r="A7" i="5" s="1"/>
  <c r="A4" i="5"/>
  <c r="A3" i="5"/>
  <c r="A2" i="5"/>
  <c r="B45" i="4"/>
  <c r="B44" i="4"/>
  <c r="B42" i="4"/>
  <c r="B41" i="4"/>
  <c r="B40" i="4"/>
  <c r="B39" i="4"/>
  <c r="B38" i="4"/>
  <c r="B37" i="4"/>
  <c r="B36" i="4"/>
  <c r="B35" i="4"/>
  <c r="G35" i="4"/>
  <c r="A39" i="4"/>
  <c r="A38" i="4"/>
  <c r="A37" i="4"/>
  <c r="A36" i="4"/>
  <c r="A35" i="4"/>
  <c r="A11" i="4"/>
  <c r="A2" i="4"/>
  <c r="B11" i="4" s="1"/>
  <c r="A2" i="2"/>
  <c r="A3" i="2" s="1"/>
  <c r="A4" i="2" s="1"/>
  <c r="A5" i="2" s="1"/>
  <c r="A6" i="2" s="1"/>
  <c r="A7" i="2" s="1"/>
  <c r="A10" i="2"/>
  <c r="A4" i="1"/>
  <c r="A5" i="1" s="1"/>
  <c r="A6" i="1" s="1"/>
  <c r="A7" i="1" s="1"/>
  <c r="A3" i="1"/>
  <c r="G36" i="4" l="1"/>
  <c r="A3" i="4"/>
  <c r="A4" i="4" s="1"/>
  <c r="A5" i="4" s="1"/>
  <c r="A6" i="4" s="1"/>
  <c r="A7" i="4" s="1"/>
  <c r="A8" i="4" s="1"/>
  <c r="B10" i="2"/>
  <c r="B53" i="47"/>
  <c r="B52" i="47"/>
  <c r="B51" i="47"/>
  <c r="B50" i="47"/>
  <c r="B49" i="47"/>
  <c r="B48" i="47"/>
  <c r="B47" i="47"/>
  <c r="B46" i="47"/>
  <c r="B45" i="47"/>
  <c r="B44" i="47"/>
  <c r="B43" i="47"/>
  <c r="B42" i="47"/>
  <c r="B41" i="47"/>
  <c r="B40" i="47"/>
  <c r="B39" i="47"/>
  <c r="B38" i="47"/>
  <c r="B37" i="47"/>
  <c r="B36" i="47"/>
  <c r="B35" i="47"/>
  <c r="B34" i="47"/>
  <c r="B33" i="47"/>
  <c r="B32" i="47"/>
  <c r="B31" i="47"/>
  <c r="B30" i="47"/>
  <c r="B29" i="47"/>
  <c r="B28" i="47"/>
  <c r="B27" i="47"/>
  <c r="B26" i="47"/>
  <c r="B25" i="47"/>
  <c r="B24" i="47"/>
  <c r="B23" i="47"/>
  <c r="B22" i="47"/>
  <c r="D28" i="47"/>
  <c r="D24" i="47"/>
  <c r="D25" i="47" s="1"/>
  <c r="D26" i="47" s="1"/>
  <c r="D27" i="47" s="1"/>
  <c r="D23" i="47"/>
  <c r="B21" i="47"/>
  <c r="B20" i="47"/>
  <c r="G38" i="4" l="1"/>
  <c r="G37" i="4"/>
  <c r="B41" i="46"/>
  <c r="B40" i="46"/>
  <c r="B39" i="46"/>
  <c r="B38" i="46"/>
  <c r="B37" i="46"/>
  <c r="B36" i="46"/>
  <c r="B35" i="46"/>
  <c r="B34" i="46"/>
  <c r="B33" i="46"/>
  <c r="B32" i="46"/>
  <c r="B31" i="46"/>
  <c r="B30" i="46"/>
  <c r="B29" i="46"/>
  <c r="B28" i="46"/>
  <c r="B27" i="46"/>
  <c r="B26" i="46"/>
  <c r="B25" i="46"/>
  <c r="B24" i="46"/>
  <c r="B23" i="46"/>
  <c r="B22" i="46"/>
  <c r="B21" i="46"/>
  <c r="B20" i="46"/>
  <c r="B18" i="46"/>
  <c r="B19" i="46"/>
  <c r="B17" i="46"/>
  <c r="B16" i="46"/>
  <c r="G55" i="47"/>
  <c r="D29" i="47"/>
  <c r="D30" i="47" s="1"/>
  <c r="D31" i="47" s="1"/>
  <c r="D32" i="47" s="1"/>
  <c r="D33" i="47" s="1"/>
  <c r="D34" i="47" s="1"/>
  <c r="D35" i="47" s="1"/>
  <c r="D36" i="47" s="1"/>
  <c r="D37" i="47" s="1"/>
  <c r="D38" i="47" s="1"/>
  <c r="D39" i="47" s="1"/>
  <c r="D40" i="47" s="1"/>
  <c r="D41" i="47" s="1"/>
  <c r="D42" i="47" s="1"/>
  <c r="D43" i="47" s="1"/>
  <c r="D44" i="47" s="1"/>
  <c r="D45" i="47" s="1"/>
  <c r="D46" i="47" s="1"/>
  <c r="D47" i="47" s="1"/>
  <c r="D48" i="47" s="1"/>
  <c r="D49" i="47" s="1"/>
  <c r="D50" i="47" s="1"/>
  <c r="D51" i="47" s="1"/>
  <c r="D52" i="47" s="1"/>
  <c r="D53" i="47" s="1"/>
  <c r="G19" i="47"/>
  <c r="B3" i="47"/>
  <c r="B4" i="47" s="1"/>
  <c r="B5" i="47" s="1"/>
  <c r="B6" i="47" s="1"/>
  <c r="B7" i="47" s="1"/>
  <c r="B8" i="47" s="1"/>
  <c r="B9" i="47" s="1"/>
  <c r="B10" i="47" s="1"/>
  <c r="B11" i="47" s="1"/>
  <c r="B12" i="47" s="1"/>
  <c r="B13" i="47" s="1"/>
  <c r="B14" i="47" s="1"/>
  <c r="B15" i="47" s="1"/>
  <c r="B16" i="47" s="1"/>
  <c r="B17" i="47" s="1"/>
  <c r="G1" i="47"/>
  <c r="B130" i="45" l="1"/>
  <c r="B131" i="45" s="1"/>
  <c r="B41" i="45" l="1"/>
  <c r="B40" i="45"/>
  <c r="B39" i="45"/>
  <c r="B38" i="45"/>
  <c r="B37" i="45"/>
  <c r="B36" i="45"/>
  <c r="B35" i="45"/>
  <c r="B34" i="45"/>
  <c r="B33" i="45"/>
  <c r="B32" i="45"/>
  <c r="B31" i="45"/>
  <c r="B30" i="45"/>
  <c r="B29" i="45"/>
  <c r="B28" i="45"/>
  <c r="B27" i="45"/>
  <c r="B26" i="45"/>
  <c r="B25" i="45"/>
  <c r="B24" i="45"/>
  <c r="B23" i="45"/>
  <c r="B22" i="45"/>
  <c r="B21" i="45"/>
  <c r="B20" i="45"/>
  <c r="B19" i="45"/>
  <c r="B18" i="45"/>
  <c r="B17" i="45"/>
  <c r="B16" i="45"/>
  <c r="G43" i="46"/>
  <c r="D17" i="46"/>
  <c r="D18" i="46" s="1"/>
  <c r="D19" i="46" s="1"/>
  <c r="D20" i="46" s="1"/>
  <c r="D21" i="46" s="1"/>
  <c r="D22" i="46" s="1"/>
  <c r="D23" i="46" s="1"/>
  <c r="D24" i="46" s="1"/>
  <c r="D25" i="46" s="1"/>
  <c r="D26" i="46" s="1"/>
  <c r="D27" i="46" s="1"/>
  <c r="D28" i="46" s="1"/>
  <c r="D29" i="46" s="1"/>
  <c r="D30" i="46" s="1"/>
  <c r="D31" i="46" s="1"/>
  <c r="D32" i="46" s="1"/>
  <c r="D33" i="46" s="1"/>
  <c r="D34" i="46" s="1"/>
  <c r="D35" i="46" s="1"/>
  <c r="D36" i="46" s="1"/>
  <c r="D37" i="46" s="1"/>
  <c r="D38" i="46" s="1"/>
  <c r="D39" i="46" s="1"/>
  <c r="D40" i="46" s="1"/>
  <c r="D41" i="46" s="1"/>
  <c r="G15" i="46"/>
  <c r="B3" i="46"/>
  <c r="B4" i="46" s="1"/>
  <c r="B5" i="46" s="1"/>
  <c r="B6" i="46" s="1"/>
  <c r="B7" i="46" s="1"/>
  <c r="B8" i="46" s="1"/>
  <c r="B9" i="46" s="1"/>
  <c r="B10" i="46" s="1"/>
  <c r="B11" i="46" s="1"/>
  <c r="B12" i="46" s="1"/>
  <c r="B13" i="46" s="1"/>
  <c r="G1" i="46"/>
  <c r="B41" i="44" l="1"/>
  <c r="B40" i="44"/>
  <c r="B39" i="44"/>
  <c r="B38" i="44"/>
  <c r="B37" i="44"/>
  <c r="B36" i="44"/>
  <c r="B35" i="44"/>
  <c r="B34" i="44"/>
  <c r="B33" i="44"/>
  <c r="B32" i="44"/>
  <c r="B31" i="44"/>
  <c r="B30" i="44"/>
  <c r="B29" i="44"/>
  <c r="B28" i="44"/>
  <c r="B27" i="44"/>
  <c r="B26" i="44"/>
  <c r="B25" i="44"/>
  <c r="B24" i="44"/>
  <c r="B23" i="44"/>
  <c r="B22" i="44"/>
  <c r="B21" i="44"/>
  <c r="B20" i="44"/>
  <c r="B19" i="44"/>
  <c r="B18" i="44"/>
  <c r="B17" i="44"/>
  <c r="B16" i="44"/>
  <c r="G43" i="45"/>
  <c r="D17" i="45"/>
  <c r="D18" i="45" s="1"/>
  <c r="D19" i="45" s="1"/>
  <c r="D20" i="45" s="1"/>
  <c r="D21" i="45" s="1"/>
  <c r="D22" i="45" s="1"/>
  <c r="D23" i="45" s="1"/>
  <c r="D24" i="45" s="1"/>
  <c r="D25" i="45" s="1"/>
  <c r="D26" i="45" s="1"/>
  <c r="D27" i="45" s="1"/>
  <c r="D28" i="45" s="1"/>
  <c r="D29" i="45" s="1"/>
  <c r="D30" i="45" s="1"/>
  <c r="D31" i="45" s="1"/>
  <c r="D32" i="45" s="1"/>
  <c r="D33" i="45" s="1"/>
  <c r="D34" i="45" s="1"/>
  <c r="D35" i="45" s="1"/>
  <c r="D36" i="45" s="1"/>
  <c r="D37" i="45" s="1"/>
  <c r="D38" i="45" s="1"/>
  <c r="D39" i="45" s="1"/>
  <c r="D40" i="45" s="1"/>
  <c r="D41" i="45" s="1"/>
  <c r="G15" i="45"/>
  <c r="B3" i="45"/>
  <c r="B4" i="45" s="1"/>
  <c r="B5" i="45" s="1"/>
  <c r="B6" i="45" s="1"/>
  <c r="B7" i="45" s="1"/>
  <c r="B8" i="45" s="1"/>
  <c r="B9" i="45" s="1"/>
  <c r="B10" i="45" s="1"/>
  <c r="B11" i="45" s="1"/>
  <c r="B12" i="45" s="1"/>
  <c r="B13" i="45" s="1"/>
  <c r="G1" i="45"/>
  <c r="B41" i="43" l="1"/>
  <c r="B40" i="43"/>
  <c r="B39" i="43"/>
  <c r="B38" i="43"/>
  <c r="B37" i="43"/>
  <c r="B36" i="43"/>
  <c r="B35" i="43"/>
  <c r="B34" i="43"/>
  <c r="B33" i="43"/>
  <c r="B32" i="43"/>
  <c r="B31" i="43"/>
  <c r="B30" i="43"/>
  <c r="B29" i="43"/>
  <c r="B28" i="43"/>
  <c r="B27" i="43"/>
  <c r="B26" i="43"/>
  <c r="B25" i="43"/>
  <c r="B24" i="43"/>
  <c r="B23" i="43"/>
  <c r="B22" i="43"/>
  <c r="B21" i="43"/>
  <c r="B20" i="43"/>
  <c r="B19" i="43"/>
  <c r="B18" i="43"/>
  <c r="B17" i="43"/>
  <c r="B16" i="43"/>
  <c r="G43" i="44"/>
  <c r="D17" i="44"/>
  <c r="D18" i="44" s="1"/>
  <c r="D19" i="44" s="1"/>
  <c r="D20" i="44" s="1"/>
  <c r="D21" i="44" s="1"/>
  <c r="D22" i="44" s="1"/>
  <c r="D23" i="44" s="1"/>
  <c r="D24" i="44" s="1"/>
  <c r="D25" i="44" s="1"/>
  <c r="D26" i="44" s="1"/>
  <c r="D27" i="44" s="1"/>
  <c r="D28" i="44" s="1"/>
  <c r="D29" i="44" s="1"/>
  <c r="D30" i="44" s="1"/>
  <c r="D31" i="44" s="1"/>
  <c r="D32" i="44" s="1"/>
  <c r="D33" i="44" s="1"/>
  <c r="D34" i="44" s="1"/>
  <c r="D35" i="44" s="1"/>
  <c r="D36" i="44" s="1"/>
  <c r="D37" i="44" s="1"/>
  <c r="D38" i="44" s="1"/>
  <c r="D39" i="44" s="1"/>
  <c r="D40" i="44" s="1"/>
  <c r="D41" i="44" s="1"/>
  <c r="G15" i="44"/>
  <c r="B3" i="44"/>
  <c r="B4" i="44" s="1"/>
  <c r="B5" i="44" s="1"/>
  <c r="B6" i="44" s="1"/>
  <c r="B7" i="44" s="1"/>
  <c r="B8" i="44" s="1"/>
  <c r="B9" i="44" s="1"/>
  <c r="B10" i="44" s="1"/>
  <c r="B11" i="44" s="1"/>
  <c r="B12" i="44" s="1"/>
  <c r="B13" i="44" s="1"/>
  <c r="G1" i="44"/>
  <c r="D17" i="43"/>
  <c r="D18" i="43" s="1"/>
  <c r="D19" i="43" s="1"/>
  <c r="D20" i="43" s="1"/>
  <c r="D21" i="43" s="1"/>
  <c r="D22" i="43" s="1"/>
  <c r="D23" i="43" s="1"/>
  <c r="D24" i="43" s="1"/>
  <c r="D25" i="43" s="1"/>
  <c r="D26" i="43" s="1"/>
  <c r="D27" i="43" s="1"/>
  <c r="D28" i="43" s="1"/>
  <c r="D29" i="43" s="1"/>
  <c r="D30" i="43" s="1"/>
  <c r="D31" i="43" s="1"/>
  <c r="D32" i="43" s="1"/>
  <c r="D33" i="43" s="1"/>
  <c r="D34" i="43" s="1"/>
  <c r="D35" i="43" s="1"/>
  <c r="D36" i="43" s="1"/>
  <c r="D37" i="43" s="1"/>
  <c r="D38" i="43" s="1"/>
  <c r="D39" i="43" s="1"/>
  <c r="D40" i="43" s="1"/>
  <c r="D41" i="43" s="1"/>
  <c r="G43" i="43" l="1"/>
  <c r="G15" i="43"/>
  <c r="G1" i="43"/>
  <c r="B41" i="41" l="1"/>
  <c r="B40" i="41"/>
  <c r="B39" i="41"/>
  <c r="B38" i="41"/>
  <c r="B37" i="41"/>
  <c r="B36" i="41"/>
  <c r="B35" i="41"/>
  <c r="B34" i="41"/>
  <c r="B33" i="41"/>
  <c r="B32" i="41"/>
  <c r="B31" i="41"/>
  <c r="B30" i="41"/>
  <c r="B29" i="41"/>
  <c r="B28" i="41"/>
  <c r="B27" i="41"/>
  <c r="B26" i="41"/>
  <c r="B25" i="41"/>
  <c r="B24" i="41"/>
  <c r="B23" i="41"/>
  <c r="B22" i="41"/>
  <c r="B21" i="41"/>
  <c r="B20" i="41"/>
  <c r="B19" i="41"/>
  <c r="B18" i="41"/>
  <c r="B17" i="41"/>
  <c r="B16" i="41"/>
  <c r="B40" i="40" l="1"/>
  <c r="B41" i="40"/>
  <c r="B39" i="40"/>
  <c r="B38" i="40"/>
  <c r="B37" i="40"/>
  <c r="B36" i="40"/>
  <c r="B35" i="40"/>
  <c r="B34" i="40"/>
  <c r="B33" i="40"/>
  <c r="B32" i="40"/>
  <c r="B31" i="40"/>
  <c r="B30" i="40"/>
  <c r="B29" i="40"/>
  <c r="B28" i="40"/>
  <c r="B27" i="40"/>
  <c r="B26" i="40"/>
  <c r="B25" i="40"/>
  <c r="B24" i="40"/>
  <c r="B23" i="40"/>
  <c r="B22" i="40"/>
  <c r="B21" i="40"/>
  <c r="B20" i="40"/>
  <c r="B19" i="40"/>
  <c r="B18" i="40"/>
  <c r="B17" i="40"/>
  <c r="B16" i="40"/>
  <c r="G43" i="41"/>
  <c r="G15" i="41"/>
  <c r="G1" i="41"/>
  <c r="B41" i="38" l="1"/>
  <c r="B40" i="38"/>
  <c r="B39" i="38"/>
  <c r="B38" i="38"/>
  <c r="B37" i="38"/>
  <c r="B36" i="38"/>
  <c r="B35" i="38"/>
  <c r="B34" i="38"/>
  <c r="B33" i="38"/>
  <c r="B32" i="38"/>
  <c r="B31" i="38"/>
  <c r="B30" i="38"/>
  <c r="B29" i="38"/>
  <c r="B28" i="38"/>
  <c r="B27" i="38"/>
  <c r="B26" i="38"/>
  <c r="B25" i="38"/>
  <c r="B24" i="38"/>
  <c r="B23" i="38"/>
  <c r="B22" i="38"/>
  <c r="B21" i="38"/>
  <c r="B20" i="38"/>
  <c r="B19" i="38"/>
  <c r="B18" i="38"/>
  <c r="B17" i="38"/>
  <c r="B16" i="38"/>
  <c r="G43" i="40"/>
  <c r="G15" i="40"/>
  <c r="G1" i="40"/>
  <c r="B41" i="39" l="1"/>
  <c r="B40" i="39"/>
  <c r="B39" i="39"/>
  <c r="B38" i="39"/>
  <c r="B37" i="39"/>
  <c r="B36" i="39"/>
  <c r="B35" i="39"/>
  <c r="B34" i="39"/>
  <c r="B33" i="39"/>
  <c r="B32" i="39"/>
  <c r="B31" i="39"/>
  <c r="B30" i="39"/>
  <c r="B29" i="39"/>
  <c r="B28" i="39"/>
  <c r="B27" i="39"/>
  <c r="B26" i="39"/>
  <c r="B25" i="39"/>
  <c r="B24" i="39"/>
  <c r="B23" i="39"/>
  <c r="B22" i="39"/>
  <c r="B21" i="39"/>
  <c r="B20" i="39"/>
  <c r="B19" i="39"/>
  <c r="B18" i="39"/>
  <c r="B17" i="39"/>
  <c r="B16" i="39"/>
  <c r="G43" i="39"/>
  <c r="G15" i="39"/>
  <c r="G1" i="39"/>
  <c r="B41" i="37" l="1"/>
  <c r="B39" i="37"/>
  <c r="B40" i="37"/>
  <c r="B38" i="37"/>
  <c r="B37" i="37"/>
  <c r="B36" i="37"/>
  <c r="B35" i="37"/>
  <c r="B34" i="37"/>
  <c r="B33" i="37"/>
  <c r="B32" i="37"/>
  <c r="B31" i="37"/>
  <c r="B30" i="37"/>
  <c r="B29" i="37"/>
  <c r="B28" i="37"/>
  <c r="B27" i="37"/>
  <c r="B26" i="37"/>
  <c r="B25" i="37"/>
  <c r="B24" i="37"/>
  <c r="B23" i="37"/>
  <c r="B22" i="37"/>
  <c r="B21" i="37"/>
  <c r="B20" i="37"/>
  <c r="B19" i="37"/>
  <c r="B18" i="37"/>
  <c r="B17" i="37"/>
  <c r="B16" i="37"/>
  <c r="G43" i="38"/>
  <c r="G15" i="38"/>
  <c r="G1" i="38"/>
  <c r="G43" i="37"/>
  <c r="G15" i="37"/>
  <c r="G1" i="37"/>
  <c r="B39" i="36" l="1"/>
  <c r="B38" i="36"/>
  <c r="B37" i="36"/>
  <c r="B36" i="36"/>
  <c r="B35" i="36"/>
  <c r="B34" i="36"/>
  <c r="B33" i="36"/>
  <c r="B32" i="36"/>
  <c r="B31" i="36"/>
  <c r="B30" i="36"/>
  <c r="B29" i="36"/>
  <c r="B28" i="36"/>
  <c r="B27" i="36"/>
  <c r="B26" i="36"/>
  <c r="B25" i="36"/>
  <c r="B24" i="36"/>
  <c r="B23" i="36"/>
  <c r="B22" i="36"/>
  <c r="B21" i="36"/>
  <c r="B20" i="36"/>
  <c r="B19" i="36"/>
  <c r="B18" i="36"/>
  <c r="B17" i="36"/>
  <c r="B16" i="36"/>
  <c r="B15" i="36"/>
  <c r="B14" i="36"/>
  <c r="G41" i="36"/>
  <c r="G13" i="36"/>
  <c r="G1" i="36"/>
  <c r="B39" i="35" l="1"/>
  <c r="B38" i="35"/>
  <c r="B37" i="35"/>
  <c r="B36" i="35"/>
  <c r="B35" i="35"/>
  <c r="B34" i="35"/>
  <c r="B33" i="35"/>
  <c r="B32" i="35"/>
  <c r="B31" i="35"/>
  <c r="B30" i="35"/>
  <c r="B29" i="35"/>
  <c r="B28" i="35"/>
  <c r="B27" i="35"/>
  <c r="B26" i="35"/>
  <c r="B25" i="35"/>
  <c r="B24" i="35"/>
  <c r="B23" i="35"/>
  <c r="B22" i="35"/>
  <c r="B21" i="35"/>
  <c r="B20" i="35"/>
  <c r="B19" i="35"/>
  <c r="B18" i="35"/>
  <c r="B17" i="35"/>
  <c r="B16" i="35"/>
  <c r="B15" i="35"/>
  <c r="B14" i="35"/>
  <c r="G41" i="35"/>
  <c r="G13" i="35"/>
  <c r="G1" i="35"/>
  <c r="B25" i="34" l="1"/>
  <c r="B24" i="34"/>
  <c r="B23" i="34"/>
  <c r="B22" i="34"/>
  <c r="B21" i="34"/>
  <c r="B20" i="34"/>
  <c r="B19" i="34"/>
  <c r="B18" i="34"/>
  <c r="B17" i="34"/>
  <c r="B16" i="34"/>
  <c r="B15" i="34"/>
  <c r="B14" i="34"/>
  <c r="B13" i="34"/>
  <c r="B32" i="34"/>
  <c r="B36" i="34" s="1"/>
  <c r="B31" i="34"/>
  <c r="B30" i="34"/>
  <c r="B29" i="34"/>
  <c r="A29" i="34"/>
  <c r="G29" i="34" s="1"/>
  <c r="G28" i="34"/>
  <c r="G27" i="34"/>
  <c r="A14" i="34"/>
  <c r="A15" i="34" s="1"/>
  <c r="G13" i="34"/>
  <c r="G12" i="34"/>
  <c r="A3" i="34"/>
  <c r="A4" i="34" s="1"/>
  <c r="G2" i="34"/>
  <c r="G1" i="34"/>
  <c r="G3" i="34" l="1"/>
  <c r="A30" i="34"/>
  <c r="G30" i="34" s="1"/>
  <c r="B33" i="34"/>
  <c r="B35" i="34"/>
  <c r="A5" i="34"/>
  <c r="G4" i="34"/>
  <c r="G15" i="34"/>
  <c r="A16" i="34"/>
  <c r="B39" i="34"/>
  <c r="B37" i="34"/>
  <c r="B40" i="34"/>
  <c r="B38" i="34"/>
  <c r="G14" i="34"/>
  <c r="A31" i="34"/>
  <c r="B34" i="34"/>
  <c r="B36" i="33"/>
  <c r="B35" i="33"/>
  <c r="B34" i="33"/>
  <c r="B33" i="33"/>
  <c r="B32" i="33"/>
  <c r="B31" i="33"/>
  <c r="B30" i="33"/>
  <c r="B29" i="33"/>
  <c r="B27" i="33"/>
  <c r="B28" i="33"/>
  <c r="B26" i="33"/>
  <c r="B25" i="33"/>
  <c r="B24" i="33"/>
  <c r="B23" i="33"/>
  <c r="B22" i="33"/>
  <c r="B21" i="33"/>
  <c r="B20" i="33"/>
  <c r="B19" i="33"/>
  <c r="B18" i="33"/>
  <c r="B17" i="33"/>
  <c r="B16" i="33"/>
  <c r="B15" i="33"/>
  <c r="B14" i="33"/>
  <c r="B13" i="33"/>
  <c r="G13" i="33" s="1"/>
  <c r="B43" i="33"/>
  <c r="B42" i="33"/>
  <c r="B41" i="33"/>
  <c r="B40" i="33"/>
  <c r="A40" i="33"/>
  <c r="A41" i="33" s="1"/>
  <c r="G39" i="33"/>
  <c r="G38" i="33"/>
  <c r="A14" i="33"/>
  <c r="A15" i="33" s="1"/>
  <c r="G12" i="33"/>
  <c r="A3" i="33"/>
  <c r="A4" i="33" s="1"/>
  <c r="G2" i="33"/>
  <c r="G1" i="33"/>
  <c r="B43" i="34" l="1"/>
  <c r="B41" i="34"/>
  <c r="B44" i="34"/>
  <c r="B42" i="34"/>
  <c r="A32" i="34"/>
  <c r="G31" i="34"/>
  <c r="A17" i="34"/>
  <c r="G16" i="34"/>
  <c r="A6" i="34"/>
  <c r="G5" i="34"/>
  <c r="G3" i="33"/>
  <c r="A5" i="33"/>
  <c r="G4" i="33"/>
  <c r="B46" i="33"/>
  <c r="B44" i="33"/>
  <c r="B47" i="33"/>
  <c r="G15" i="33"/>
  <c r="G14" i="33"/>
  <c r="A16" i="33"/>
  <c r="G41" i="33"/>
  <c r="G40" i="33"/>
  <c r="A42" i="33"/>
  <c r="B45" i="33"/>
  <c r="G40" i="32"/>
  <c r="B37" i="32"/>
  <c r="B36" i="32"/>
  <c r="B35" i="32"/>
  <c r="B34" i="32"/>
  <c r="B33" i="32"/>
  <c r="B32" i="32"/>
  <c r="B31" i="32"/>
  <c r="B30" i="32"/>
  <c r="B29" i="32"/>
  <c r="B28" i="32"/>
  <c r="B27" i="32"/>
  <c r="B26" i="32"/>
  <c r="B25" i="32"/>
  <c r="B24" i="32"/>
  <c r="B23" i="32"/>
  <c r="B22" i="32"/>
  <c r="B21" i="32"/>
  <c r="B20" i="32"/>
  <c r="B19" i="32"/>
  <c r="B18" i="32"/>
  <c r="B17" i="32"/>
  <c r="B16" i="32"/>
  <c r="B15" i="32"/>
  <c r="B14" i="32"/>
  <c r="B13" i="32"/>
  <c r="G13" i="32" s="1"/>
  <c r="B44" i="32"/>
  <c r="B48" i="32" s="1"/>
  <c r="B43" i="32"/>
  <c r="B42" i="32"/>
  <c r="B41" i="32"/>
  <c r="A41" i="32"/>
  <c r="G41" i="32" s="1"/>
  <c r="G39" i="32"/>
  <c r="A14" i="32"/>
  <c r="A15" i="32" s="1"/>
  <c r="G12" i="32"/>
  <c r="A3" i="32"/>
  <c r="A4" i="32" s="1"/>
  <c r="A5" i="32" s="1"/>
  <c r="A6" i="32" s="1"/>
  <c r="A7" i="32" s="1"/>
  <c r="A8" i="32" s="1"/>
  <c r="A9" i="32" s="1"/>
  <c r="A10" i="32" s="1"/>
  <c r="G10" i="32" s="1"/>
  <c r="G2" i="32"/>
  <c r="G1" i="32"/>
  <c r="A7" i="34" l="1"/>
  <c r="G6" i="34"/>
  <c r="G17" i="34"/>
  <c r="A18" i="34"/>
  <c r="A33" i="34"/>
  <c r="G32" i="34"/>
  <c r="B47" i="34"/>
  <c r="B45" i="34"/>
  <c r="B48" i="34"/>
  <c r="B46" i="34"/>
  <c r="A17" i="33"/>
  <c r="G16" i="33"/>
  <c r="A43" i="33"/>
  <c r="G42" i="33"/>
  <c r="B50" i="33"/>
  <c r="B48" i="33"/>
  <c r="B49" i="33"/>
  <c r="B51" i="33"/>
  <c r="A6" i="33"/>
  <c r="G5" i="33"/>
  <c r="G3" i="32"/>
  <c r="G4" i="32"/>
  <c r="G6" i="32"/>
  <c r="G8" i="32"/>
  <c r="G5" i="32"/>
  <c r="G7" i="32"/>
  <c r="G9" i="32"/>
  <c r="G15" i="32"/>
  <c r="G14" i="32"/>
  <c r="A16" i="32"/>
  <c r="B52" i="32"/>
  <c r="B50" i="32"/>
  <c r="B51" i="32"/>
  <c r="B49" i="32"/>
  <c r="A42" i="32"/>
  <c r="G42" i="32" s="1"/>
  <c r="B45" i="32"/>
  <c r="B47" i="32"/>
  <c r="B46" i="32"/>
  <c r="G13" i="31"/>
  <c r="G12" i="31"/>
  <c r="G2" i="30"/>
  <c r="G1" i="30"/>
  <c r="G2" i="29"/>
  <c r="G1" i="29"/>
  <c r="G2" i="28"/>
  <c r="G1" i="28"/>
  <c r="G2" i="27"/>
  <c r="G1" i="27"/>
  <c r="G2" i="26"/>
  <c r="G1" i="26"/>
  <c r="G2" i="25"/>
  <c r="G1" i="25"/>
  <c r="G2" i="24"/>
  <c r="G1" i="24"/>
  <c r="G2" i="23"/>
  <c r="G1" i="23"/>
  <c r="G2" i="22"/>
  <c r="G1" i="22"/>
  <c r="G2" i="21"/>
  <c r="G1" i="21"/>
  <c r="G16" i="20"/>
  <c r="G15" i="20"/>
  <c r="G14" i="20"/>
  <c r="G13" i="20"/>
  <c r="G12" i="20"/>
  <c r="G11" i="20"/>
  <c r="G10" i="20"/>
  <c r="G9" i="20"/>
  <c r="G8" i="20"/>
  <c r="G7" i="20"/>
  <c r="G6" i="20"/>
  <c r="G5" i="20"/>
  <c r="G4" i="20"/>
  <c r="G3" i="20"/>
  <c r="G2" i="20"/>
  <c r="G1" i="20"/>
  <c r="G22" i="19"/>
  <c r="G21" i="19"/>
  <c r="G20" i="19"/>
  <c r="G19" i="19"/>
  <c r="G18" i="19"/>
  <c r="G17" i="19"/>
  <c r="G16" i="19"/>
  <c r="G15" i="19"/>
  <c r="G14" i="19"/>
  <c r="G13" i="19"/>
  <c r="G12" i="19"/>
  <c r="G11" i="19"/>
  <c r="G10" i="19"/>
  <c r="G9" i="19"/>
  <c r="G8" i="19"/>
  <c r="G7" i="19"/>
  <c r="G6" i="19"/>
  <c r="G5" i="19"/>
  <c r="G4" i="19"/>
  <c r="G3" i="19"/>
  <c r="G2" i="19"/>
  <c r="G1" i="19"/>
  <c r="G22" i="18"/>
  <c r="G21" i="18"/>
  <c r="G20" i="18"/>
  <c r="G19" i="18"/>
  <c r="G18" i="18"/>
  <c r="G17" i="18"/>
  <c r="G16" i="18"/>
  <c r="G15" i="18"/>
  <c r="G14" i="18"/>
  <c r="G13" i="18"/>
  <c r="G12" i="18"/>
  <c r="G11" i="18"/>
  <c r="G10" i="18"/>
  <c r="G9" i="18"/>
  <c r="G8" i="18"/>
  <c r="G7" i="18"/>
  <c r="G6" i="18"/>
  <c r="G5" i="18"/>
  <c r="G4" i="18"/>
  <c r="G3" i="18"/>
  <c r="G2" i="18"/>
  <c r="G1" i="18"/>
  <c r="G11" i="17"/>
  <c r="G10" i="17"/>
  <c r="G9" i="17"/>
  <c r="G8" i="17"/>
  <c r="G7" i="17"/>
  <c r="G6" i="17"/>
  <c r="G5" i="17"/>
  <c r="G4" i="17"/>
  <c r="G3" i="17"/>
  <c r="G2" i="17"/>
  <c r="G1" i="17"/>
  <c r="G11" i="16"/>
  <c r="G10" i="16"/>
  <c r="G9" i="16"/>
  <c r="G8" i="16"/>
  <c r="G7" i="16"/>
  <c r="G6" i="16"/>
  <c r="G5" i="16"/>
  <c r="G4" i="16"/>
  <c r="G2" i="16"/>
  <c r="G1" i="16"/>
  <c r="G17" i="15"/>
  <c r="G16" i="15"/>
  <c r="G15" i="15"/>
  <c r="G14" i="15"/>
  <c r="G13" i="15"/>
  <c r="G12" i="15"/>
  <c r="G11" i="15"/>
  <c r="G10" i="15"/>
  <c r="G9" i="15"/>
  <c r="G8" i="15"/>
  <c r="G7" i="15"/>
  <c r="G6" i="15"/>
  <c r="G5" i="15"/>
  <c r="G4" i="15"/>
  <c r="G3" i="15"/>
  <c r="G2" i="15"/>
  <c r="G1" i="15"/>
  <c r="G7" i="14"/>
  <c r="G6" i="14"/>
  <c r="G5" i="14"/>
  <c r="G4" i="14"/>
  <c r="G3" i="14"/>
  <c r="G2" i="14"/>
  <c r="G1" i="14"/>
  <c r="G7" i="13"/>
  <c r="G6" i="13"/>
  <c r="G5" i="13"/>
  <c r="G4" i="13"/>
  <c r="G3" i="13"/>
  <c r="G2" i="13"/>
  <c r="G1" i="13"/>
  <c r="G7" i="12"/>
  <c r="G6" i="12"/>
  <c r="G5" i="12"/>
  <c r="G4" i="12"/>
  <c r="G3" i="12"/>
  <c r="G2" i="12"/>
  <c r="G1" i="12"/>
  <c r="G11" i="11"/>
  <c r="G10" i="11"/>
  <c r="G9" i="11"/>
  <c r="G8" i="11"/>
  <c r="G7" i="11"/>
  <c r="G6" i="11"/>
  <c r="G5" i="11"/>
  <c r="G4" i="11"/>
  <c r="G3" i="11"/>
  <c r="G2" i="11"/>
  <c r="G1" i="11"/>
  <c r="G7" i="10"/>
  <c r="G6" i="10"/>
  <c r="G5" i="10"/>
  <c r="G4" i="10"/>
  <c r="G3" i="10"/>
  <c r="G2" i="10"/>
  <c r="G1" i="10"/>
  <c r="G7" i="9"/>
  <c r="G6" i="9"/>
  <c r="G5" i="9"/>
  <c r="G4" i="9"/>
  <c r="G3" i="9"/>
  <c r="G2" i="9"/>
  <c r="G1" i="9"/>
  <c r="G7" i="8"/>
  <c r="G6" i="8"/>
  <c r="G5" i="8"/>
  <c r="G4" i="8"/>
  <c r="G3" i="8"/>
  <c r="G2" i="8"/>
  <c r="G1" i="8"/>
  <c r="G12" i="7"/>
  <c r="G11" i="7"/>
  <c r="G10" i="7"/>
  <c r="G9" i="7"/>
  <c r="G8" i="7"/>
  <c r="G7" i="7"/>
  <c r="G6" i="7"/>
  <c r="G5" i="7"/>
  <c r="G4" i="7"/>
  <c r="G3" i="7"/>
  <c r="G2" i="7"/>
  <c r="G1" i="7"/>
  <c r="G7" i="6"/>
  <c r="G6" i="6"/>
  <c r="G5" i="6"/>
  <c r="G4" i="6"/>
  <c r="G3" i="6"/>
  <c r="G2" i="6"/>
  <c r="G1" i="6"/>
  <c r="G7" i="5"/>
  <c r="G6" i="5"/>
  <c r="G5" i="5"/>
  <c r="G4" i="5"/>
  <c r="G3" i="5"/>
  <c r="G2" i="5"/>
  <c r="G1" i="5"/>
  <c r="G1" i="4"/>
  <c r="G7" i="2"/>
  <c r="G6" i="2"/>
  <c r="G5" i="2"/>
  <c r="G4" i="2"/>
  <c r="G3" i="2"/>
  <c r="G2" i="2"/>
  <c r="G1" i="2"/>
  <c r="G7" i="1"/>
  <c r="G6" i="1"/>
  <c r="G5" i="1"/>
  <c r="G4" i="1"/>
  <c r="G3" i="1"/>
  <c r="G2" i="1"/>
  <c r="G1" i="1"/>
  <c r="G2" i="31"/>
  <c r="G1" i="31"/>
  <c r="B37" i="31"/>
  <c r="B36" i="31"/>
  <c r="B35" i="31"/>
  <c r="B34" i="31"/>
  <c r="B33" i="31"/>
  <c r="B32" i="31"/>
  <c r="B31" i="31"/>
  <c r="B30" i="31"/>
  <c r="B29" i="31"/>
  <c r="B28" i="31"/>
  <c r="B26" i="31"/>
  <c r="B27" i="31"/>
  <c r="B25" i="31"/>
  <c r="B24" i="31"/>
  <c r="B23" i="31"/>
  <c r="B22" i="31"/>
  <c r="B21" i="31"/>
  <c r="B20" i="31"/>
  <c r="B19" i="31"/>
  <c r="B18" i="31"/>
  <c r="B17" i="31"/>
  <c r="B16" i="31"/>
  <c r="B15" i="31"/>
  <c r="B14" i="31"/>
  <c r="B13" i="31"/>
  <c r="A3" i="31"/>
  <c r="G3" i="31" s="1"/>
  <c r="B44" i="31"/>
  <c r="B43" i="31"/>
  <c r="B42" i="31"/>
  <c r="B41" i="31"/>
  <c r="A41" i="31"/>
  <c r="A42" i="31" s="1"/>
  <c r="G40" i="31"/>
  <c r="G39" i="31"/>
  <c r="A14" i="31"/>
  <c r="A15" i="31" s="1"/>
  <c r="G15" i="31" s="1"/>
  <c r="G14" i="31" l="1"/>
  <c r="A4" i="31"/>
  <c r="A19" i="34"/>
  <c r="G18" i="34"/>
  <c r="B51" i="34"/>
  <c r="B49" i="34"/>
  <c r="B52" i="34"/>
  <c r="B50" i="34"/>
  <c r="G33" i="34"/>
  <c r="A34" i="34"/>
  <c r="A8" i="34"/>
  <c r="G7" i="34"/>
  <c r="B55" i="33"/>
  <c r="B54" i="33"/>
  <c r="B52" i="33"/>
  <c r="B53" i="33"/>
  <c r="A7" i="33"/>
  <c r="G6" i="33"/>
  <c r="G43" i="33"/>
  <c r="A44" i="33"/>
  <c r="G17" i="33"/>
  <c r="A18" i="33"/>
  <c r="A43" i="32"/>
  <c r="G43" i="32" s="1"/>
  <c r="B56" i="32"/>
  <c r="B54" i="32"/>
  <c r="B55" i="32"/>
  <c r="B53" i="32"/>
  <c r="A17" i="32"/>
  <c r="G16" i="32"/>
  <c r="B47" i="31"/>
  <c r="B45" i="31"/>
  <c r="B48" i="31"/>
  <c r="A16" i="31"/>
  <c r="G16" i="31" s="1"/>
  <c r="G42" i="31"/>
  <c r="G41" i="31"/>
  <c r="A43" i="31"/>
  <c r="B46" i="31"/>
  <c r="A5" i="31" l="1"/>
  <c r="G4" i="31"/>
  <c r="A9" i="34"/>
  <c r="G8" i="34"/>
  <c r="B55" i="34"/>
  <c r="B53" i="34"/>
  <c r="B56" i="34"/>
  <c r="B54" i="34"/>
  <c r="G19" i="34"/>
  <c r="A20" i="34"/>
  <c r="G34" i="34"/>
  <c r="A35" i="34"/>
  <c r="A19" i="33"/>
  <c r="G18" i="33"/>
  <c r="A45" i="33"/>
  <c r="G44" i="33"/>
  <c r="A8" i="33"/>
  <c r="G7" i="33"/>
  <c r="B59" i="33"/>
  <c r="B57" i="33"/>
  <c r="B58" i="33"/>
  <c r="B56" i="33"/>
  <c r="G17" i="32"/>
  <c r="A18" i="32"/>
  <c r="B60" i="32"/>
  <c r="B58" i="32"/>
  <c r="B59" i="32"/>
  <c r="B57" i="32"/>
  <c r="A44" i="32"/>
  <c r="G44" i="32" s="1"/>
  <c r="A17" i="31"/>
  <c r="G17" i="31" s="1"/>
  <c r="A44" i="31"/>
  <c r="G43" i="31"/>
  <c r="B51" i="31"/>
  <c r="B49" i="31"/>
  <c r="B50" i="31"/>
  <c r="B52" i="31"/>
  <c r="B20" i="30"/>
  <c r="B19" i="30"/>
  <c r="B18" i="30"/>
  <c r="B17" i="30"/>
  <c r="B16" i="30"/>
  <c r="B15" i="30"/>
  <c r="B14" i="30"/>
  <c r="B13" i="30"/>
  <c r="B12" i="30"/>
  <c r="B11" i="30"/>
  <c r="B10" i="30"/>
  <c r="B9" i="30"/>
  <c r="B8" i="30"/>
  <c r="B7" i="30"/>
  <c r="B6" i="30"/>
  <c r="B5" i="30"/>
  <c r="B4" i="30"/>
  <c r="B3" i="30"/>
  <c r="B2" i="30"/>
  <c r="B27" i="30"/>
  <c r="B29" i="30" s="1"/>
  <c r="B26" i="30"/>
  <c r="B25" i="30"/>
  <c r="B24" i="30"/>
  <c r="A24" i="30"/>
  <c r="A25" i="30" s="1"/>
  <c r="G25" i="30" s="1"/>
  <c r="G23" i="30"/>
  <c r="G22" i="30"/>
  <c r="A3" i="30"/>
  <c r="A6" i="31" l="1"/>
  <c r="G5" i="31"/>
  <c r="A4" i="30"/>
  <c r="G4" i="30" s="1"/>
  <c r="G3" i="30"/>
  <c r="A36" i="34"/>
  <c r="G35" i="34"/>
  <c r="A21" i="34"/>
  <c r="G20" i="34"/>
  <c r="B59" i="34"/>
  <c r="B57" i="34"/>
  <c r="B60" i="34"/>
  <c r="B58" i="34"/>
  <c r="A10" i="34"/>
  <c r="G9" i="34"/>
  <c r="B63" i="33"/>
  <c r="B61" i="33"/>
  <c r="B62" i="33"/>
  <c r="B60" i="33"/>
  <c r="A9" i="33"/>
  <c r="G8" i="33"/>
  <c r="G45" i="33"/>
  <c r="A46" i="33"/>
  <c r="G19" i="33"/>
  <c r="A20" i="33"/>
  <c r="B64" i="32"/>
  <c r="B62" i="32"/>
  <c r="B63" i="32"/>
  <c r="B61" i="32"/>
  <c r="A45" i="32"/>
  <c r="G45" i="32" s="1"/>
  <c r="A19" i="32"/>
  <c r="G18" i="32"/>
  <c r="B55" i="31"/>
  <c r="B53" i="31"/>
  <c r="B54" i="31"/>
  <c r="B56" i="31"/>
  <c r="G44" i="31"/>
  <c r="A45" i="31"/>
  <c r="A18" i="31"/>
  <c r="G18" i="31" s="1"/>
  <c r="A5" i="30"/>
  <c r="G5" i="30" s="1"/>
  <c r="B30" i="30"/>
  <c r="B28" i="30"/>
  <c r="B31" i="30"/>
  <c r="G24" i="30"/>
  <c r="A26" i="30"/>
  <c r="B22" i="29"/>
  <c r="B21" i="29"/>
  <c r="B20" i="29"/>
  <c r="B19" i="29"/>
  <c r="B18" i="29"/>
  <c r="B17" i="29"/>
  <c r="B16" i="29"/>
  <c r="B15" i="29"/>
  <c r="B14" i="29"/>
  <c r="B13" i="29"/>
  <c r="B12" i="29"/>
  <c r="B11" i="29"/>
  <c r="B10" i="29"/>
  <c r="B9" i="29"/>
  <c r="B8" i="29"/>
  <c r="B7" i="29"/>
  <c r="B6" i="29"/>
  <c r="B5" i="29"/>
  <c r="B4" i="29"/>
  <c r="B3" i="29"/>
  <c r="B2" i="29"/>
  <c r="B29" i="29"/>
  <c r="B33" i="29" s="1"/>
  <c r="B28" i="29"/>
  <c r="B27" i="29"/>
  <c r="B26" i="29"/>
  <c r="A26" i="29"/>
  <c r="A27" i="29" s="1"/>
  <c r="A28" i="29" s="1"/>
  <c r="G25" i="29"/>
  <c r="G24" i="29"/>
  <c r="A3" i="29"/>
  <c r="G3" i="29" s="1"/>
  <c r="G10" i="34" l="1"/>
  <c r="A2" i="35"/>
  <c r="A7" i="31"/>
  <c r="G6" i="31"/>
  <c r="B63" i="34"/>
  <c r="B61" i="34"/>
  <c r="B64" i="34"/>
  <c r="B62" i="34"/>
  <c r="G21" i="34"/>
  <c r="A22" i="34"/>
  <c r="G36" i="34"/>
  <c r="A37" i="34"/>
  <c r="A21" i="33"/>
  <c r="G20" i="33"/>
  <c r="A47" i="33"/>
  <c r="G46" i="33"/>
  <c r="A10" i="33"/>
  <c r="G10" i="33" s="1"/>
  <c r="G9" i="33"/>
  <c r="B67" i="33"/>
  <c r="B65" i="33"/>
  <c r="B66" i="33"/>
  <c r="B64" i="33"/>
  <c r="G19" i="32"/>
  <c r="A20" i="32"/>
  <c r="A46" i="32"/>
  <c r="G46" i="32" s="1"/>
  <c r="B68" i="32"/>
  <c r="B66" i="32"/>
  <c r="B67" i="32"/>
  <c r="B65" i="32"/>
  <c r="A19" i="31"/>
  <c r="G19" i="31" s="1"/>
  <c r="A46" i="31"/>
  <c r="G45" i="31"/>
  <c r="B59" i="31"/>
  <c r="B57" i="31"/>
  <c r="B58" i="31"/>
  <c r="B60" i="31"/>
  <c r="A6" i="30"/>
  <c r="G6" i="30" s="1"/>
  <c r="A27" i="30"/>
  <c r="G26" i="30"/>
  <c r="B35" i="30"/>
  <c r="B34" i="30"/>
  <c r="B32" i="30"/>
  <c r="B33" i="30"/>
  <c r="G26" i="29"/>
  <c r="B30" i="29"/>
  <c r="B32" i="29"/>
  <c r="G28" i="29"/>
  <c r="A29" i="29"/>
  <c r="B37" i="29"/>
  <c r="B35" i="29"/>
  <c r="B36" i="29"/>
  <c r="B34" i="29"/>
  <c r="A4" i="29"/>
  <c r="G4" i="29" s="1"/>
  <c r="G27" i="29"/>
  <c r="B31" i="29"/>
  <c r="B11" i="28"/>
  <c r="B10" i="28"/>
  <c r="B9" i="28"/>
  <c r="B8" i="28"/>
  <c r="B7" i="28"/>
  <c r="B6" i="28"/>
  <c r="B5" i="28"/>
  <c r="B4" i="28"/>
  <c r="B3" i="28"/>
  <c r="B2" i="28"/>
  <c r="B18" i="28"/>
  <c r="B17" i="28"/>
  <c r="B16" i="28"/>
  <c r="B15" i="28"/>
  <c r="A15" i="28"/>
  <c r="A16" i="28" s="1"/>
  <c r="G14" i="28"/>
  <c r="G13" i="28"/>
  <c r="A3" i="28"/>
  <c r="A3" i="35" l="1"/>
  <c r="G2" i="35"/>
  <c r="A8" i="31"/>
  <c r="G7" i="31"/>
  <c r="A4" i="28"/>
  <c r="G4" i="28" s="1"/>
  <c r="G3" i="28"/>
  <c r="A38" i="34"/>
  <c r="G37" i="34"/>
  <c r="A23" i="34"/>
  <c r="G22" i="34"/>
  <c r="B67" i="34"/>
  <c r="B65" i="34"/>
  <c r="B72" i="34"/>
  <c r="B66" i="34"/>
  <c r="B71" i="33"/>
  <c r="B69" i="33"/>
  <c r="B70" i="33"/>
  <c r="B68" i="33"/>
  <c r="G47" i="33"/>
  <c r="A48" i="33"/>
  <c r="G21" i="33"/>
  <c r="A22" i="33"/>
  <c r="B72" i="32"/>
  <c r="B70" i="32"/>
  <c r="B71" i="32"/>
  <c r="B69" i="32"/>
  <c r="A47" i="32"/>
  <c r="G47" i="32" s="1"/>
  <c r="A21" i="32"/>
  <c r="G20" i="32"/>
  <c r="B63" i="31"/>
  <c r="B61" i="31"/>
  <c r="B64" i="31"/>
  <c r="B62" i="31"/>
  <c r="G46" i="31"/>
  <c r="A47" i="31"/>
  <c r="A20" i="31"/>
  <c r="G20" i="31" s="1"/>
  <c r="B39" i="30"/>
  <c r="B38" i="30"/>
  <c r="B36" i="30"/>
  <c r="B37" i="30"/>
  <c r="G27" i="30"/>
  <c r="A28" i="30"/>
  <c r="A7" i="30"/>
  <c r="G7" i="30" s="1"/>
  <c r="A5" i="29"/>
  <c r="G5" i="29" s="1"/>
  <c r="B41" i="29"/>
  <c r="B39" i="29"/>
  <c r="B40" i="29"/>
  <c r="B38" i="29"/>
  <c r="A30" i="29"/>
  <c r="G29" i="29"/>
  <c r="B21" i="28"/>
  <c r="B19" i="28"/>
  <c r="B22" i="28"/>
  <c r="A5" i="28"/>
  <c r="G5" i="28" s="1"/>
  <c r="G16" i="28"/>
  <c r="G15" i="28"/>
  <c r="A17" i="28"/>
  <c r="B20" i="28"/>
  <c r="B22" i="27"/>
  <c r="B21" i="27"/>
  <c r="B20" i="27"/>
  <c r="B19" i="27"/>
  <c r="B18" i="27"/>
  <c r="B17" i="27"/>
  <c r="B16" i="27"/>
  <c r="B15" i="27"/>
  <c r="B14" i="27"/>
  <c r="B13" i="27"/>
  <c r="B12" i="27"/>
  <c r="B11" i="27"/>
  <c r="B10" i="27"/>
  <c r="B9" i="27"/>
  <c r="B8" i="27"/>
  <c r="B7" i="27"/>
  <c r="B6" i="27"/>
  <c r="B5" i="27"/>
  <c r="B3" i="27"/>
  <c r="B4" i="27"/>
  <c r="B2" i="27"/>
  <c r="B29" i="27"/>
  <c r="B33" i="27" s="1"/>
  <c r="B28" i="27"/>
  <c r="B27" i="27"/>
  <c r="B26" i="27"/>
  <c r="A26" i="27"/>
  <c r="A27" i="27" s="1"/>
  <c r="G25" i="27"/>
  <c r="G24" i="27"/>
  <c r="A3" i="27"/>
  <c r="G3" i="27" s="1"/>
  <c r="A4" i="35" l="1"/>
  <c r="G3" i="35"/>
  <c r="A9" i="31"/>
  <c r="G8" i="31"/>
  <c r="B75" i="34"/>
  <c r="B73" i="34"/>
  <c r="B74" i="34"/>
  <c r="B76" i="34"/>
  <c r="G23" i="34"/>
  <c r="A24" i="34"/>
  <c r="G38" i="34"/>
  <c r="A39" i="34"/>
  <c r="A23" i="33"/>
  <c r="G22" i="33"/>
  <c r="A49" i="33"/>
  <c r="G48" i="33"/>
  <c r="B75" i="33"/>
  <c r="B73" i="33"/>
  <c r="B74" i="33"/>
  <c r="B72" i="33"/>
  <c r="G21" i="32"/>
  <c r="A22" i="32"/>
  <c r="A48" i="32"/>
  <c r="G48" i="32" s="1"/>
  <c r="B76" i="32"/>
  <c r="B74" i="32"/>
  <c r="B75" i="32"/>
  <c r="B73" i="32"/>
  <c r="A21" i="31"/>
  <c r="G21" i="31" s="1"/>
  <c r="A48" i="31"/>
  <c r="G47" i="31"/>
  <c r="B67" i="31"/>
  <c r="B65" i="31"/>
  <c r="B68" i="31"/>
  <c r="B66" i="31"/>
  <c r="A8" i="30"/>
  <c r="G8" i="30" s="1"/>
  <c r="A29" i="30"/>
  <c r="G28" i="30"/>
  <c r="B43" i="30"/>
  <c r="B41" i="30"/>
  <c r="B42" i="30"/>
  <c r="B40" i="30"/>
  <c r="G30" i="29"/>
  <c r="A31" i="29"/>
  <c r="B45" i="29"/>
  <c r="B43" i="29"/>
  <c r="B44" i="29"/>
  <c r="B42" i="29"/>
  <c r="A6" i="29"/>
  <c r="G6" i="29" s="1"/>
  <c r="A6" i="28"/>
  <c r="G6" i="28" s="1"/>
  <c r="A18" i="28"/>
  <c r="G17" i="28"/>
  <c r="B25" i="28"/>
  <c r="B23" i="28"/>
  <c r="B26" i="28"/>
  <c r="B24" i="28"/>
  <c r="B37" i="27"/>
  <c r="B35" i="27"/>
  <c r="B36" i="27"/>
  <c r="B34" i="27"/>
  <c r="G27" i="27"/>
  <c r="A28" i="27"/>
  <c r="G26" i="27"/>
  <c r="A4" i="27"/>
  <c r="G4" i="27" s="1"/>
  <c r="B30" i="27"/>
  <c r="B32" i="27"/>
  <c r="B31" i="27"/>
  <c r="B22" i="26"/>
  <c r="B21" i="26"/>
  <c r="B20" i="26"/>
  <c r="B19" i="26"/>
  <c r="B18" i="26"/>
  <c r="B17" i="26"/>
  <c r="B16" i="26"/>
  <c r="B15" i="26"/>
  <c r="B14" i="26"/>
  <c r="B13" i="26"/>
  <c r="B12" i="26"/>
  <c r="B11" i="26"/>
  <c r="B10" i="26"/>
  <c r="B9" i="26"/>
  <c r="B8" i="26"/>
  <c r="B7" i="26"/>
  <c r="B6" i="26"/>
  <c r="B5" i="26"/>
  <c r="B4" i="26"/>
  <c r="B3" i="26"/>
  <c r="B2" i="26"/>
  <c r="B29" i="26"/>
  <c r="B33" i="26" s="1"/>
  <c r="B28" i="26"/>
  <c r="B27" i="26"/>
  <c r="B26" i="26"/>
  <c r="A26" i="26"/>
  <c r="G25" i="26"/>
  <c r="G24" i="26"/>
  <c r="A3" i="26"/>
  <c r="A5" i="35" l="1"/>
  <c r="G4" i="35"/>
  <c r="A10" i="31"/>
  <c r="G10" i="31" s="1"/>
  <c r="G9" i="31"/>
  <c r="A4" i="26"/>
  <c r="G4" i="26" s="1"/>
  <c r="G3" i="26"/>
  <c r="A40" i="34"/>
  <c r="G39" i="34"/>
  <c r="A25" i="34"/>
  <c r="A14" i="35" s="1"/>
  <c r="G24" i="34"/>
  <c r="B79" i="34"/>
  <c r="B77" i="34"/>
  <c r="B78" i="34"/>
  <c r="B80" i="34"/>
  <c r="B79" i="33"/>
  <c r="B77" i="33"/>
  <c r="B78" i="33"/>
  <c r="B76" i="33"/>
  <c r="G49" i="33"/>
  <c r="A50" i="33"/>
  <c r="G23" i="33"/>
  <c r="A24" i="33"/>
  <c r="A49" i="32"/>
  <c r="G49" i="32" s="1"/>
  <c r="A23" i="32"/>
  <c r="G22" i="32"/>
  <c r="B80" i="32"/>
  <c r="B78" i="32"/>
  <c r="B79" i="32"/>
  <c r="B77" i="32"/>
  <c r="B72" i="31"/>
  <c r="B69" i="31"/>
  <c r="B71" i="31"/>
  <c r="B70" i="31"/>
  <c r="G48" i="31"/>
  <c r="A49" i="31"/>
  <c r="A22" i="31"/>
  <c r="G22" i="31" s="1"/>
  <c r="B47" i="30"/>
  <c r="B45" i="30"/>
  <c r="B46" i="30"/>
  <c r="B44" i="30"/>
  <c r="G29" i="30"/>
  <c r="A30" i="30"/>
  <c r="A9" i="30"/>
  <c r="G9" i="30" s="1"/>
  <c r="A7" i="29"/>
  <c r="G7" i="29" s="1"/>
  <c r="A32" i="29"/>
  <c r="G31" i="29"/>
  <c r="B49" i="29"/>
  <c r="B47" i="29"/>
  <c r="B48" i="29"/>
  <c r="B46" i="29"/>
  <c r="B29" i="28"/>
  <c r="B27" i="28"/>
  <c r="B30" i="28"/>
  <c r="B28" i="28"/>
  <c r="G18" i="28"/>
  <c r="A19" i="28"/>
  <c r="A7" i="28"/>
  <c r="G7" i="28" s="1"/>
  <c r="A5" i="27"/>
  <c r="G5" i="27" s="1"/>
  <c r="A29" i="27"/>
  <c r="G28" i="27"/>
  <c r="B41" i="27"/>
  <c r="B39" i="27"/>
  <c r="B40" i="27"/>
  <c r="B38" i="27"/>
  <c r="G26" i="26"/>
  <c r="A27" i="26"/>
  <c r="G27" i="26" s="1"/>
  <c r="B30" i="26"/>
  <c r="B32" i="26"/>
  <c r="A5" i="26"/>
  <c r="G5" i="26" s="1"/>
  <c r="B36" i="26"/>
  <c r="B34" i="26"/>
  <c r="B37" i="26"/>
  <c r="B35" i="26"/>
  <c r="A28" i="26"/>
  <c r="B31" i="26"/>
  <c r="B16" i="25"/>
  <c r="B15" i="25"/>
  <c r="B14" i="25"/>
  <c r="B13" i="25"/>
  <c r="B12" i="25"/>
  <c r="B11" i="25"/>
  <c r="B10" i="25"/>
  <c r="B9" i="25"/>
  <c r="B8" i="25"/>
  <c r="B7" i="25"/>
  <c r="B6" i="25"/>
  <c r="B5" i="25"/>
  <c r="B3" i="25"/>
  <c r="B4" i="25"/>
  <c r="B2" i="25"/>
  <c r="B23" i="25"/>
  <c r="B27" i="25" s="1"/>
  <c r="B22" i="25"/>
  <c r="B21" i="25"/>
  <c r="B20" i="25"/>
  <c r="A20" i="25"/>
  <c r="G20" i="25" s="1"/>
  <c r="G19" i="25"/>
  <c r="G18" i="25"/>
  <c r="A3" i="25"/>
  <c r="G3" i="25" s="1"/>
  <c r="B42" i="35" l="1"/>
  <c r="A15" i="35"/>
  <c r="G14" i="35"/>
  <c r="G5" i="35"/>
  <c r="A6" i="35"/>
  <c r="B83" i="34"/>
  <c r="B81" i="34"/>
  <c r="B82" i="34"/>
  <c r="G25" i="34"/>
  <c r="G40" i="34"/>
  <c r="A41" i="34"/>
  <c r="A25" i="33"/>
  <c r="G24" i="33"/>
  <c r="A51" i="33"/>
  <c r="G50" i="33"/>
  <c r="B83" i="33"/>
  <c r="B81" i="33"/>
  <c r="B82" i="33"/>
  <c r="B80" i="33"/>
  <c r="B83" i="32"/>
  <c r="B84" i="32"/>
  <c r="B82" i="32"/>
  <c r="B81" i="32"/>
  <c r="G23" i="32"/>
  <c r="A24" i="32"/>
  <c r="A50" i="32"/>
  <c r="G50" i="32" s="1"/>
  <c r="A23" i="31"/>
  <c r="G23" i="31" s="1"/>
  <c r="A50" i="31"/>
  <c r="G49" i="31"/>
  <c r="B76" i="31"/>
  <c r="B74" i="31"/>
  <c r="B73" i="31"/>
  <c r="B75" i="31"/>
  <c r="A10" i="30"/>
  <c r="G10" i="30" s="1"/>
  <c r="A31" i="30"/>
  <c r="G30" i="30"/>
  <c r="B51" i="30"/>
  <c r="B49" i="30"/>
  <c r="B50" i="30"/>
  <c r="B48" i="30"/>
  <c r="B53" i="29"/>
  <c r="B51" i="29"/>
  <c r="B52" i="29"/>
  <c r="B50" i="29"/>
  <c r="G32" i="29"/>
  <c r="A33" i="29"/>
  <c r="A8" i="29"/>
  <c r="G8" i="29" s="1"/>
  <c r="A8" i="28"/>
  <c r="G8" i="28" s="1"/>
  <c r="A20" i="28"/>
  <c r="G19" i="28"/>
  <c r="B33" i="28"/>
  <c r="B31" i="28"/>
  <c r="B34" i="28"/>
  <c r="B32" i="28"/>
  <c r="B45" i="27"/>
  <c r="B43" i="27"/>
  <c r="B44" i="27"/>
  <c r="B42" i="27"/>
  <c r="A30" i="27"/>
  <c r="G29" i="27"/>
  <c r="A6" i="27"/>
  <c r="G6" i="27" s="1"/>
  <c r="A29" i="26"/>
  <c r="G28" i="26"/>
  <c r="B40" i="26"/>
  <c r="B38" i="26"/>
  <c r="B41" i="26"/>
  <c r="B39" i="26"/>
  <c r="A6" i="26"/>
  <c r="G6" i="26" s="1"/>
  <c r="A4" i="25"/>
  <c r="G4" i="25" s="1"/>
  <c r="A21" i="25"/>
  <c r="B31" i="25"/>
  <c r="B29" i="25"/>
  <c r="B30" i="25"/>
  <c r="B28" i="25"/>
  <c r="B24" i="25"/>
  <c r="B26" i="25"/>
  <c r="B25" i="25"/>
  <c r="B16" i="24"/>
  <c r="B15" i="24"/>
  <c r="B14" i="24"/>
  <c r="B13" i="24"/>
  <c r="B12" i="24"/>
  <c r="B11" i="24"/>
  <c r="B10" i="24"/>
  <c r="B9" i="24"/>
  <c r="B8" i="24"/>
  <c r="B7" i="24"/>
  <c r="B6" i="24"/>
  <c r="B5" i="24"/>
  <c r="B4" i="24"/>
  <c r="B3" i="24"/>
  <c r="B2" i="24"/>
  <c r="B23" i="24"/>
  <c r="B27" i="24" s="1"/>
  <c r="B22" i="24"/>
  <c r="B21" i="24"/>
  <c r="B20" i="24"/>
  <c r="A20" i="24"/>
  <c r="G20" i="24" s="1"/>
  <c r="G19" i="24"/>
  <c r="G18" i="24"/>
  <c r="A3" i="24"/>
  <c r="G15" i="35" l="1"/>
  <c r="A16" i="35"/>
  <c r="G6" i="35"/>
  <c r="A7" i="35"/>
  <c r="B46" i="35"/>
  <c r="B45" i="35"/>
  <c r="B43" i="35"/>
  <c r="B44" i="35"/>
  <c r="A4" i="24"/>
  <c r="G3" i="24"/>
  <c r="A42" i="34"/>
  <c r="G41" i="34"/>
  <c r="B86" i="33"/>
  <c r="B87" i="33"/>
  <c r="B85" i="33"/>
  <c r="B84" i="33"/>
  <c r="G51" i="33"/>
  <c r="A52" i="33"/>
  <c r="G25" i="33"/>
  <c r="A26" i="33"/>
  <c r="A51" i="32"/>
  <c r="G51" i="32" s="1"/>
  <c r="A25" i="32"/>
  <c r="G24" i="32"/>
  <c r="B87" i="32"/>
  <c r="B85" i="32"/>
  <c r="B88" i="32"/>
  <c r="B86" i="32"/>
  <c r="B80" i="31"/>
  <c r="B78" i="31"/>
  <c r="B77" i="31"/>
  <c r="B79" i="31"/>
  <c r="G50" i="31"/>
  <c r="A51" i="31"/>
  <c r="A24" i="31"/>
  <c r="G24" i="31" s="1"/>
  <c r="B55" i="30"/>
  <c r="B53" i="30"/>
  <c r="B52" i="30"/>
  <c r="B54" i="30"/>
  <c r="G31" i="30"/>
  <c r="A32" i="30"/>
  <c r="A11" i="30"/>
  <c r="G11" i="30" s="1"/>
  <c r="A9" i="29"/>
  <c r="G9" i="29" s="1"/>
  <c r="A34" i="29"/>
  <c r="G33" i="29"/>
  <c r="B57" i="29"/>
  <c r="B55" i="29"/>
  <c r="B56" i="29"/>
  <c r="B54" i="29"/>
  <c r="B37" i="28"/>
  <c r="B35" i="28"/>
  <c r="B38" i="28"/>
  <c r="B36" i="28"/>
  <c r="G20" i="28"/>
  <c r="A21" i="28"/>
  <c r="A9" i="28"/>
  <c r="G9" i="28" s="1"/>
  <c r="A7" i="27"/>
  <c r="G7" i="27" s="1"/>
  <c r="G30" i="27"/>
  <c r="A31" i="27"/>
  <c r="B49" i="27"/>
  <c r="B47" i="27"/>
  <c r="B48" i="27"/>
  <c r="B46" i="27"/>
  <c r="A7" i="26"/>
  <c r="G7" i="26" s="1"/>
  <c r="B44" i="26"/>
  <c r="B42" i="26"/>
  <c r="B45" i="26"/>
  <c r="B43" i="26"/>
  <c r="G29" i="26"/>
  <c r="A30" i="26"/>
  <c r="A22" i="25"/>
  <c r="G21" i="25"/>
  <c r="B35" i="25"/>
  <c r="B33" i="25"/>
  <c r="B34" i="25"/>
  <c r="B32" i="25"/>
  <c r="A5" i="25"/>
  <c r="G5" i="25" s="1"/>
  <c r="B31" i="24"/>
  <c r="B29" i="24"/>
  <c r="B30" i="24"/>
  <c r="B28" i="24"/>
  <c r="A21" i="24"/>
  <c r="B24" i="24"/>
  <c r="B26" i="24"/>
  <c r="B25" i="24"/>
  <c r="B23" i="23"/>
  <c r="B22" i="23"/>
  <c r="B21" i="23"/>
  <c r="B20" i="23"/>
  <c r="B19" i="23"/>
  <c r="B18" i="23"/>
  <c r="B17" i="23"/>
  <c r="B16" i="23"/>
  <c r="B15" i="23"/>
  <c r="B14" i="23"/>
  <c r="B13" i="23"/>
  <c r="B12" i="23"/>
  <c r="B11" i="23"/>
  <c r="B10" i="23"/>
  <c r="B9" i="23"/>
  <c r="B8" i="23"/>
  <c r="B7" i="23"/>
  <c r="B6" i="23"/>
  <c r="B5" i="23"/>
  <c r="B4" i="23"/>
  <c r="B3" i="23"/>
  <c r="B2" i="23"/>
  <c r="B30" i="23"/>
  <c r="B32" i="23" s="1"/>
  <c r="B29" i="23"/>
  <c r="B28" i="23"/>
  <c r="B27" i="23"/>
  <c r="A27" i="23"/>
  <c r="A28" i="23" s="1"/>
  <c r="G26" i="23"/>
  <c r="G25" i="23"/>
  <c r="A3" i="23"/>
  <c r="G3" i="23" s="1"/>
  <c r="G7" i="35" l="1"/>
  <c r="A8" i="35"/>
  <c r="A17" i="35"/>
  <c r="G16" i="35"/>
  <c r="B49" i="35"/>
  <c r="B50" i="35"/>
  <c r="B48" i="35"/>
  <c r="B47" i="35"/>
  <c r="A5" i="24"/>
  <c r="G4" i="24"/>
  <c r="G42" i="34"/>
  <c r="A43" i="34"/>
  <c r="A27" i="33"/>
  <c r="G26" i="33"/>
  <c r="A53" i="33"/>
  <c r="G52" i="33"/>
  <c r="B90" i="33"/>
  <c r="B88" i="33"/>
  <c r="B91" i="33"/>
  <c r="B89" i="33"/>
  <c r="B91" i="32"/>
  <c r="B89" i="32"/>
  <c r="B92" i="32"/>
  <c r="B90" i="32"/>
  <c r="G25" i="32"/>
  <c r="A26" i="32"/>
  <c r="A52" i="32"/>
  <c r="G52" i="32" s="1"/>
  <c r="A25" i="31"/>
  <c r="G25" i="31" s="1"/>
  <c r="A52" i="31"/>
  <c r="G51" i="31"/>
  <c r="B84" i="31"/>
  <c r="B82" i="31"/>
  <c r="B81" i="31"/>
  <c r="B83" i="31"/>
  <c r="A12" i="30"/>
  <c r="G12" i="30" s="1"/>
  <c r="A33" i="30"/>
  <c r="G32" i="30"/>
  <c r="B59" i="30"/>
  <c r="B57" i="30"/>
  <c r="B56" i="30"/>
  <c r="B58" i="30"/>
  <c r="B61" i="29"/>
  <c r="B59" i="29"/>
  <c r="B60" i="29"/>
  <c r="B58" i="29"/>
  <c r="G34" i="29"/>
  <c r="A35" i="29"/>
  <c r="A10" i="29"/>
  <c r="G10" i="29" s="1"/>
  <c r="A10" i="28"/>
  <c r="G10" i="28" s="1"/>
  <c r="A22" i="28"/>
  <c r="G21" i="28"/>
  <c r="B42" i="28"/>
  <c r="B41" i="28"/>
  <c r="B39" i="28"/>
  <c r="B40" i="28"/>
  <c r="A32" i="27"/>
  <c r="G31" i="27"/>
  <c r="A8" i="27"/>
  <c r="G8" i="27" s="1"/>
  <c r="B53" i="27"/>
  <c r="B51" i="27"/>
  <c r="B52" i="27"/>
  <c r="B50" i="27"/>
  <c r="B48" i="26"/>
  <c r="B46" i="26"/>
  <c r="B49" i="26"/>
  <c r="B47" i="26"/>
  <c r="A31" i="26"/>
  <c r="G30" i="26"/>
  <c r="A8" i="26"/>
  <c r="G8" i="26" s="1"/>
  <c r="A6" i="25"/>
  <c r="G6" i="25" s="1"/>
  <c r="B39" i="25"/>
  <c r="B37" i="25"/>
  <c r="B38" i="25"/>
  <c r="B36" i="25"/>
  <c r="G22" i="25"/>
  <c r="A23" i="25"/>
  <c r="A22" i="24"/>
  <c r="G21" i="24"/>
  <c r="B35" i="24"/>
  <c r="B33" i="24"/>
  <c r="B34" i="24"/>
  <c r="B32" i="24"/>
  <c r="A4" i="23"/>
  <c r="G28" i="23"/>
  <c r="G27" i="23"/>
  <c r="A29" i="23"/>
  <c r="B33" i="23"/>
  <c r="B31" i="23"/>
  <c r="B34" i="23"/>
  <c r="B30" i="22"/>
  <c r="B29" i="22"/>
  <c r="B28" i="22"/>
  <c r="B27" i="22"/>
  <c r="B26" i="22"/>
  <c r="B25" i="22"/>
  <c r="B24" i="22"/>
  <c r="B23" i="22"/>
  <c r="B22" i="22"/>
  <c r="B21" i="22"/>
  <c r="B20" i="22"/>
  <c r="B19" i="22"/>
  <c r="B18" i="22"/>
  <c r="B17" i="22"/>
  <c r="B16" i="22"/>
  <c r="B15" i="22"/>
  <c r="B14" i="22"/>
  <c r="B13" i="22"/>
  <c r="B12" i="22"/>
  <c r="B11" i="22"/>
  <c r="B10" i="22"/>
  <c r="B9" i="22"/>
  <c r="B8" i="22"/>
  <c r="B7" i="22"/>
  <c r="B6" i="22"/>
  <c r="B5" i="22"/>
  <c r="B4" i="22"/>
  <c r="B3" i="22"/>
  <c r="B2" i="22"/>
  <c r="B37" i="22"/>
  <c r="B40" i="22" s="1"/>
  <c r="B36" i="22"/>
  <c r="B35" i="22"/>
  <c r="B34" i="22"/>
  <c r="A34" i="22"/>
  <c r="A35" i="22" s="1"/>
  <c r="G33" i="22"/>
  <c r="G32" i="22"/>
  <c r="A3" i="22"/>
  <c r="B51" i="35" l="1"/>
  <c r="B52" i="35"/>
  <c r="B53" i="35"/>
  <c r="B54" i="35"/>
  <c r="G8" i="35"/>
  <c r="A9" i="35"/>
  <c r="G17" i="35"/>
  <c r="A18" i="35"/>
  <c r="G5" i="24"/>
  <c r="A6" i="24"/>
  <c r="A5" i="23"/>
  <c r="G4" i="23"/>
  <c r="A4" i="22"/>
  <c r="G4" i="22" s="1"/>
  <c r="G3" i="22"/>
  <c r="A44" i="34"/>
  <c r="G43" i="34"/>
  <c r="B94" i="33"/>
  <c r="B92" i="33"/>
  <c r="B95" i="33"/>
  <c r="B93" i="33"/>
  <c r="G53" i="33"/>
  <c r="A54" i="33"/>
  <c r="G27" i="33"/>
  <c r="A28" i="33"/>
  <c r="A53" i="32"/>
  <c r="G53" i="32" s="1"/>
  <c r="G26" i="32"/>
  <c r="A27" i="32"/>
  <c r="B95" i="32"/>
  <c r="B93" i="32"/>
  <c r="B96" i="32"/>
  <c r="B94" i="32"/>
  <c r="B88" i="31"/>
  <c r="B86" i="31"/>
  <c r="B85" i="31"/>
  <c r="B87" i="31"/>
  <c r="G52" i="31"/>
  <c r="A53" i="31"/>
  <c r="A26" i="31"/>
  <c r="G26" i="31" s="1"/>
  <c r="B63" i="30"/>
  <c r="B61" i="30"/>
  <c r="B60" i="30"/>
  <c r="B62" i="30"/>
  <c r="G33" i="30"/>
  <c r="A34" i="30"/>
  <c r="A13" i="30"/>
  <c r="G13" i="30" s="1"/>
  <c r="A11" i="29"/>
  <c r="G11" i="29" s="1"/>
  <c r="A36" i="29"/>
  <c r="G35" i="29"/>
  <c r="B65" i="29"/>
  <c r="B63" i="29"/>
  <c r="B64" i="29"/>
  <c r="B62" i="29"/>
  <c r="B46" i="28"/>
  <c r="B44" i="28"/>
  <c r="B45" i="28"/>
  <c r="B43" i="28"/>
  <c r="G22" i="28"/>
  <c r="A23" i="28"/>
  <c r="A11" i="28"/>
  <c r="G11" i="28" s="1"/>
  <c r="A9" i="27"/>
  <c r="G9" i="27" s="1"/>
  <c r="B57" i="27"/>
  <c r="B55" i="27"/>
  <c r="B54" i="27"/>
  <c r="B56" i="27"/>
  <c r="G32" i="27"/>
  <c r="A33" i="27"/>
  <c r="A9" i="26"/>
  <c r="G9" i="26" s="1"/>
  <c r="G31" i="26"/>
  <c r="A32" i="26"/>
  <c r="B52" i="26"/>
  <c r="B50" i="26"/>
  <c r="B53" i="26"/>
  <c r="B51" i="26"/>
  <c r="A24" i="25"/>
  <c r="G23" i="25"/>
  <c r="A7" i="25"/>
  <c r="G7" i="25" s="1"/>
  <c r="B43" i="25"/>
  <c r="B41" i="25"/>
  <c r="B42" i="25"/>
  <c r="B40" i="25"/>
  <c r="B39" i="24"/>
  <c r="B37" i="24"/>
  <c r="B38" i="24"/>
  <c r="B36" i="24"/>
  <c r="G22" i="24"/>
  <c r="A23" i="24"/>
  <c r="B37" i="23"/>
  <c r="B35" i="23"/>
  <c r="B38" i="23"/>
  <c r="B36" i="23"/>
  <c r="A30" i="23"/>
  <c r="G29" i="23"/>
  <c r="A5" i="22"/>
  <c r="G5" i="22" s="1"/>
  <c r="G35" i="22"/>
  <c r="A36" i="22"/>
  <c r="G34" i="22"/>
  <c r="B39" i="22"/>
  <c r="B41" i="22"/>
  <c r="B38" i="22"/>
  <c r="B29" i="21"/>
  <c r="B28" i="21"/>
  <c r="B27" i="21"/>
  <c r="B26" i="21"/>
  <c r="B25" i="21"/>
  <c r="B24" i="21"/>
  <c r="B23" i="21"/>
  <c r="B22" i="21"/>
  <c r="B21" i="21"/>
  <c r="B20" i="21"/>
  <c r="B19" i="21"/>
  <c r="B18" i="21"/>
  <c r="B17" i="21"/>
  <c r="B16" i="21"/>
  <c r="B15" i="21"/>
  <c r="B14" i="21"/>
  <c r="B13" i="21"/>
  <c r="B12" i="21"/>
  <c r="B11" i="21"/>
  <c r="B10" i="21"/>
  <c r="B9" i="21"/>
  <c r="B8" i="21"/>
  <c r="B7" i="21"/>
  <c r="B5" i="21"/>
  <c r="B6" i="21"/>
  <c r="B4" i="21"/>
  <c r="B3" i="21"/>
  <c r="B2" i="21"/>
  <c r="A3" i="21"/>
  <c r="G3" i="21" s="1"/>
  <c r="B36" i="21"/>
  <c r="B38" i="21" s="1"/>
  <c r="B35" i="21"/>
  <c r="B34" i="21"/>
  <c r="B33" i="21"/>
  <c r="A33" i="21"/>
  <c r="G32" i="21"/>
  <c r="G31" i="21"/>
  <c r="G18" i="35" l="1"/>
  <c r="A19" i="35"/>
  <c r="G9" i="35"/>
  <c r="A10" i="35"/>
  <c r="B55" i="35"/>
  <c r="B56" i="35"/>
  <c r="B57" i="35"/>
  <c r="B58" i="35"/>
  <c r="G6" i="24"/>
  <c r="A7" i="24"/>
  <c r="G5" i="23"/>
  <c r="A6" i="23"/>
  <c r="G44" i="34"/>
  <c r="A45" i="34"/>
  <c r="A29" i="33"/>
  <c r="G28" i="33"/>
  <c r="G54" i="33"/>
  <c r="A55" i="33"/>
  <c r="B98" i="33"/>
  <c r="B96" i="33"/>
  <c r="B99" i="33"/>
  <c r="B97" i="33"/>
  <c r="G27" i="32"/>
  <c r="A28" i="32"/>
  <c r="B99" i="32"/>
  <c r="B97" i="32"/>
  <c r="B100" i="32"/>
  <c r="B98" i="32"/>
  <c r="A54" i="32"/>
  <c r="G54" i="32" s="1"/>
  <c r="A27" i="31"/>
  <c r="G27" i="31" s="1"/>
  <c r="A54" i="31"/>
  <c r="G53" i="31"/>
  <c r="B92" i="31"/>
  <c r="B90" i="31"/>
  <c r="B89" i="31"/>
  <c r="B91" i="31"/>
  <c r="A14" i="30"/>
  <c r="G14" i="30" s="1"/>
  <c r="A35" i="30"/>
  <c r="G34" i="30"/>
  <c r="B67" i="30"/>
  <c r="B65" i="30"/>
  <c r="B64" i="30"/>
  <c r="B66" i="30"/>
  <c r="B69" i="29"/>
  <c r="B67" i="29"/>
  <c r="B68" i="29"/>
  <c r="B66" i="29"/>
  <c r="G36" i="29"/>
  <c r="A37" i="29"/>
  <c r="A12" i="29"/>
  <c r="G12" i="29" s="1"/>
  <c r="A24" i="28"/>
  <c r="G23" i="28"/>
  <c r="B50" i="28"/>
  <c r="B48" i="28"/>
  <c r="B49" i="28"/>
  <c r="B47" i="28"/>
  <c r="A34" i="27"/>
  <c r="G33" i="27"/>
  <c r="A10" i="27"/>
  <c r="G10" i="27" s="1"/>
  <c r="B61" i="27"/>
  <c r="B59" i="27"/>
  <c r="B60" i="27"/>
  <c r="B58" i="27"/>
  <c r="B56" i="26"/>
  <c r="B54" i="26"/>
  <c r="B57" i="26"/>
  <c r="B55" i="26"/>
  <c r="A33" i="26"/>
  <c r="G32" i="26"/>
  <c r="A10" i="26"/>
  <c r="G10" i="26" s="1"/>
  <c r="B47" i="25"/>
  <c r="B45" i="25"/>
  <c r="B46" i="25"/>
  <c r="B44" i="25"/>
  <c r="A8" i="25"/>
  <c r="G8" i="25" s="1"/>
  <c r="G24" i="25"/>
  <c r="A25" i="25"/>
  <c r="A24" i="24"/>
  <c r="G23" i="24"/>
  <c r="B43" i="24"/>
  <c r="B41" i="24"/>
  <c r="B42" i="24"/>
  <c r="B40" i="24"/>
  <c r="G30" i="23"/>
  <c r="A31" i="23"/>
  <c r="B41" i="23"/>
  <c r="B39" i="23"/>
  <c r="B42" i="23"/>
  <c r="B40" i="23"/>
  <c r="B44" i="22"/>
  <c r="B42" i="22"/>
  <c r="B45" i="22"/>
  <c r="B43" i="22"/>
  <c r="A6" i="22"/>
  <c r="G6" i="22" s="1"/>
  <c r="A37" i="22"/>
  <c r="G36" i="22"/>
  <c r="A4" i="21"/>
  <c r="G33" i="21"/>
  <c r="A34" i="21"/>
  <c r="G34" i="21" s="1"/>
  <c r="B39" i="21"/>
  <c r="B37" i="21"/>
  <c r="B40" i="21"/>
  <c r="B16" i="20"/>
  <c r="B15" i="20"/>
  <c r="B14" i="20"/>
  <c r="B13" i="20"/>
  <c r="B12" i="20"/>
  <c r="B11" i="20"/>
  <c r="B10" i="20"/>
  <c r="B9" i="20"/>
  <c r="B8" i="20"/>
  <c r="B7" i="20"/>
  <c r="B6" i="20"/>
  <c r="B5" i="20"/>
  <c r="B4" i="20"/>
  <c r="B3" i="20"/>
  <c r="B2" i="20"/>
  <c r="B23" i="20"/>
  <c r="B27" i="20" s="1"/>
  <c r="B22" i="20"/>
  <c r="B21" i="20"/>
  <c r="B20" i="20"/>
  <c r="A20" i="20"/>
  <c r="G20" i="20" s="1"/>
  <c r="G19" i="20"/>
  <c r="G18" i="20"/>
  <c r="B59" i="35" l="1"/>
  <c r="B60" i="35"/>
  <c r="B61" i="35"/>
  <c r="B62" i="35"/>
  <c r="G10" i="35"/>
  <c r="A11" i="35"/>
  <c r="G19" i="35"/>
  <c r="A20" i="35"/>
  <c r="G7" i="24"/>
  <c r="A8" i="24"/>
  <c r="G6" i="23"/>
  <c r="A7" i="23"/>
  <c r="A5" i="21"/>
  <c r="G4" i="21"/>
  <c r="A46" i="34"/>
  <c r="G45" i="34"/>
  <c r="A56" i="33"/>
  <c r="G55" i="33"/>
  <c r="B102" i="33"/>
  <c r="B100" i="33"/>
  <c r="B103" i="33"/>
  <c r="B101" i="33"/>
  <c r="G29" i="33"/>
  <c r="A30" i="33"/>
  <c r="B103" i="32"/>
  <c r="B101" i="32"/>
  <c r="B104" i="32"/>
  <c r="B102" i="32"/>
  <c r="A55" i="32"/>
  <c r="G55" i="32" s="1"/>
  <c r="A29" i="32"/>
  <c r="G28" i="32"/>
  <c r="B96" i="31"/>
  <c r="B94" i="31"/>
  <c r="B93" i="31"/>
  <c r="B95" i="31"/>
  <c r="G54" i="31"/>
  <c r="A55" i="31"/>
  <c r="A28" i="31"/>
  <c r="G28" i="31" s="1"/>
  <c r="B71" i="30"/>
  <c r="B69" i="30"/>
  <c r="B68" i="30"/>
  <c r="B70" i="30"/>
  <c r="G35" i="30"/>
  <c r="A36" i="30"/>
  <c r="A15" i="30"/>
  <c r="G15" i="30" s="1"/>
  <c r="A13" i="29"/>
  <c r="G13" i="29" s="1"/>
  <c r="A38" i="29"/>
  <c r="G37" i="29"/>
  <c r="B73" i="29"/>
  <c r="B71" i="29"/>
  <c r="B72" i="29"/>
  <c r="B70" i="29"/>
  <c r="B52" i="28"/>
  <c r="B53" i="28"/>
  <c r="B51" i="28"/>
  <c r="G24" i="28"/>
  <c r="A25" i="28"/>
  <c r="B65" i="27"/>
  <c r="B63" i="27"/>
  <c r="B64" i="27"/>
  <c r="B62" i="27"/>
  <c r="A11" i="27"/>
  <c r="G11" i="27" s="1"/>
  <c r="G34" i="27"/>
  <c r="A35" i="27"/>
  <c r="A11" i="26"/>
  <c r="G11" i="26" s="1"/>
  <c r="G33" i="26"/>
  <c r="A34" i="26"/>
  <c r="B60" i="26"/>
  <c r="B58" i="26"/>
  <c r="B59" i="26"/>
  <c r="B61" i="26"/>
  <c r="A26" i="25"/>
  <c r="G25" i="25"/>
  <c r="A9" i="25"/>
  <c r="G9" i="25" s="1"/>
  <c r="B51" i="25"/>
  <c r="B49" i="25"/>
  <c r="B50" i="25"/>
  <c r="B48" i="25"/>
  <c r="B47" i="24"/>
  <c r="B45" i="24"/>
  <c r="B46" i="24"/>
  <c r="B44" i="24"/>
  <c r="G24" i="24"/>
  <c r="A25" i="24"/>
  <c r="B45" i="23"/>
  <c r="B43" i="23"/>
  <c r="B46" i="23"/>
  <c r="B44" i="23"/>
  <c r="A32" i="23"/>
  <c r="G31" i="23"/>
  <c r="G37" i="22"/>
  <c r="A38" i="22"/>
  <c r="A7" i="22"/>
  <c r="G7" i="22" s="1"/>
  <c r="B48" i="22"/>
  <c r="B46" i="22"/>
  <c r="B49" i="22"/>
  <c r="B47" i="22"/>
  <c r="B43" i="21"/>
  <c r="B41" i="21"/>
  <c r="B44" i="21"/>
  <c r="B42" i="21"/>
  <c r="A35" i="21"/>
  <c r="G35" i="21" s="1"/>
  <c r="B31" i="20"/>
  <c r="B29" i="20"/>
  <c r="B30" i="20"/>
  <c r="B28" i="20"/>
  <c r="A21" i="20"/>
  <c r="B24" i="20"/>
  <c r="B26" i="20"/>
  <c r="B25" i="20"/>
  <c r="B22" i="19"/>
  <c r="B21" i="19"/>
  <c r="B20" i="19"/>
  <c r="B19" i="19"/>
  <c r="B18" i="19"/>
  <c r="B17" i="19"/>
  <c r="B16" i="19"/>
  <c r="B15" i="19"/>
  <c r="B14" i="19"/>
  <c r="B13" i="19"/>
  <c r="B12" i="19"/>
  <c r="B11" i="19"/>
  <c r="B10" i="19"/>
  <c r="B9" i="19"/>
  <c r="B8" i="19"/>
  <c r="B7" i="19"/>
  <c r="B6" i="19"/>
  <c r="B5" i="19"/>
  <c r="B4" i="19"/>
  <c r="B3" i="19"/>
  <c r="B2" i="19"/>
  <c r="B29" i="19"/>
  <c r="B33" i="19" s="1"/>
  <c r="B28" i="19"/>
  <c r="B27" i="19"/>
  <c r="B26" i="19"/>
  <c r="A26" i="19"/>
  <c r="G26" i="19" s="1"/>
  <c r="G25" i="19"/>
  <c r="G24" i="19"/>
  <c r="G20" i="35" l="1"/>
  <c r="A21" i="35"/>
  <c r="G11" i="35"/>
  <c r="A2" i="36"/>
  <c r="B63" i="35"/>
  <c r="B64" i="35"/>
  <c r="B65" i="35"/>
  <c r="B66" i="35"/>
  <c r="G8" i="24"/>
  <c r="A9" i="24"/>
  <c r="G7" i="23"/>
  <c r="A8" i="23"/>
  <c r="G5" i="21"/>
  <c r="A6" i="21"/>
  <c r="G46" i="34"/>
  <c r="A47" i="34"/>
  <c r="A31" i="33"/>
  <c r="G30" i="33"/>
  <c r="B106" i="33"/>
  <c r="B104" i="33"/>
  <c r="B107" i="33"/>
  <c r="B105" i="33"/>
  <c r="G56" i="33"/>
  <c r="A57" i="33"/>
  <c r="G29" i="32"/>
  <c r="A30" i="32"/>
  <c r="A56" i="32"/>
  <c r="G56" i="32" s="1"/>
  <c r="B107" i="32"/>
  <c r="B105" i="32"/>
  <c r="B108" i="32"/>
  <c r="B106" i="32"/>
  <c r="A29" i="31"/>
  <c r="G29" i="31" s="1"/>
  <c r="A56" i="31"/>
  <c r="G55" i="31"/>
  <c r="B99" i="31"/>
  <c r="B100" i="31"/>
  <c r="B98" i="31"/>
  <c r="B97" i="31"/>
  <c r="A16" i="30"/>
  <c r="G16" i="30" s="1"/>
  <c r="G36" i="30"/>
  <c r="A37" i="30"/>
  <c r="B75" i="30"/>
  <c r="B73" i="30"/>
  <c r="B72" i="30"/>
  <c r="B74" i="30"/>
  <c r="B77" i="29"/>
  <c r="B75" i="29"/>
  <c r="B76" i="29"/>
  <c r="B74" i="29"/>
  <c r="G38" i="29"/>
  <c r="A39" i="29"/>
  <c r="A14" i="29"/>
  <c r="G14" i="29" s="1"/>
  <c r="A26" i="28"/>
  <c r="G25" i="28"/>
  <c r="A36" i="27"/>
  <c r="G35" i="27"/>
  <c r="A12" i="27"/>
  <c r="G12" i="27" s="1"/>
  <c r="B69" i="27"/>
  <c r="B67" i="27"/>
  <c r="B68" i="27"/>
  <c r="B66" i="27"/>
  <c r="B64" i="26"/>
  <c r="B62" i="26"/>
  <c r="B63" i="26"/>
  <c r="B65" i="26"/>
  <c r="A35" i="26"/>
  <c r="G34" i="26"/>
  <c r="A12" i="26"/>
  <c r="G12" i="26" s="1"/>
  <c r="B55" i="25"/>
  <c r="B53" i="25"/>
  <c r="B54" i="25"/>
  <c r="B52" i="25"/>
  <c r="A10" i="25"/>
  <c r="G10" i="25" s="1"/>
  <c r="G26" i="25"/>
  <c r="A27" i="25"/>
  <c r="A26" i="24"/>
  <c r="G25" i="24"/>
  <c r="B51" i="24"/>
  <c r="B49" i="24"/>
  <c r="B50" i="24"/>
  <c r="B48" i="24"/>
  <c r="G32" i="23"/>
  <c r="A33" i="23"/>
  <c r="B49" i="23"/>
  <c r="B47" i="23"/>
  <c r="B50" i="23"/>
  <c r="B48" i="23"/>
  <c r="A8" i="22"/>
  <c r="G8" i="22" s="1"/>
  <c r="A39" i="22"/>
  <c r="G38" i="22"/>
  <c r="B52" i="22"/>
  <c r="B50" i="22"/>
  <c r="B53" i="22"/>
  <c r="B51" i="22"/>
  <c r="B48" i="21"/>
  <c r="B47" i="21"/>
  <c r="B45" i="21"/>
  <c r="B46" i="21"/>
  <c r="A36" i="21"/>
  <c r="G36" i="21" s="1"/>
  <c r="A22" i="20"/>
  <c r="G21" i="20"/>
  <c r="B35" i="20"/>
  <c r="B33" i="20"/>
  <c r="B34" i="20"/>
  <c r="B32" i="20"/>
  <c r="B32" i="19"/>
  <c r="B30" i="19"/>
  <c r="A27" i="19"/>
  <c r="A28" i="19" s="1"/>
  <c r="G28" i="19" s="1"/>
  <c r="B36" i="19"/>
  <c r="B37" i="19"/>
  <c r="B35" i="19"/>
  <c r="B34" i="19"/>
  <c r="B31" i="19"/>
  <c r="B22" i="18"/>
  <c r="B21" i="18"/>
  <c r="B20" i="18"/>
  <c r="B19" i="18"/>
  <c r="B18" i="18"/>
  <c r="B17" i="18"/>
  <c r="B16" i="18"/>
  <c r="B15" i="18"/>
  <c r="B14" i="18"/>
  <c r="B13" i="18"/>
  <c r="B12" i="18"/>
  <c r="B11" i="18"/>
  <c r="B10" i="18"/>
  <c r="B9" i="18"/>
  <c r="B8" i="18"/>
  <c r="B7" i="18"/>
  <c r="B6" i="18"/>
  <c r="B5" i="18"/>
  <c r="B4" i="18"/>
  <c r="B3" i="18"/>
  <c r="B2" i="18"/>
  <c r="B29" i="18"/>
  <c r="B33" i="18" s="1"/>
  <c r="B28" i="18"/>
  <c r="B27" i="18"/>
  <c r="B26" i="18"/>
  <c r="A26" i="18"/>
  <c r="G25" i="18"/>
  <c r="G24" i="18"/>
  <c r="B67" i="35" l="1"/>
  <c r="B68" i="35"/>
  <c r="B69" i="35"/>
  <c r="B70" i="35"/>
  <c r="G2" i="36"/>
  <c r="A3" i="36"/>
  <c r="A22" i="35"/>
  <c r="G21" i="35"/>
  <c r="G9" i="24"/>
  <c r="A10" i="24"/>
  <c r="G8" i="23"/>
  <c r="A9" i="23"/>
  <c r="G6" i="21"/>
  <c r="A7" i="21"/>
  <c r="A29" i="19"/>
  <c r="A48" i="34"/>
  <c r="G47" i="34"/>
  <c r="A58" i="33"/>
  <c r="G57" i="33"/>
  <c r="B110" i="33"/>
  <c r="B108" i="33"/>
  <c r="B111" i="33"/>
  <c r="B109" i="33"/>
  <c r="G31" i="33"/>
  <c r="A32" i="33"/>
  <c r="B112" i="32"/>
  <c r="B110" i="32"/>
  <c r="B111" i="32"/>
  <c r="B109" i="32"/>
  <c r="A57" i="32"/>
  <c r="G57" i="32" s="1"/>
  <c r="G30" i="32"/>
  <c r="A31" i="32"/>
  <c r="B103" i="31"/>
  <c r="B101" i="31"/>
  <c r="B104" i="31"/>
  <c r="B102" i="31"/>
  <c r="G56" i="31"/>
  <c r="A57" i="31"/>
  <c r="A30" i="31"/>
  <c r="G30" i="31" s="1"/>
  <c r="B79" i="30"/>
  <c r="B77" i="30"/>
  <c r="B76" i="30"/>
  <c r="B78" i="30"/>
  <c r="A17" i="30"/>
  <c r="G17" i="30" s="1"/>
  <c r="A38" i="30"/>
  <c r="G37" i="30"/>
  <c r="A15" i="29"/>
  <c r="G15" i="29" s="1"/>
  <c r="A40" i="29"/>
  <c r="G39" i="29"/>
  <c r="B81" i="29"/>
  <c r="B79" i="29"/>
  <c r="B80" i="29"/>
  <c r="B78" i="29"/>
  <c r="G26" i="28"/>
  <c r="A27" i="28"/>
  <c r="B73" i="27"/>
  <c r="B71" i="27"/>
  <c r="B72" i="27"/>
  <c r="B70" i="27"/>
  <c r="A13" i="27"/>
  <c r="G13" i="27" s="1"/>
  <c r="G36" i="27"/>
  <c r="A37" i="27"/>
  <c r="A13" i="26"/>
  <c r="G13" i="26" s="1"/>
  <c r="B68" i="26"/>
  <c r="B66" i="26"/>
  <c r="B67" i="26"/>
  <c r="B69" i="26"/>
  <c r="G35" i="26"/>
  <c r="A36" i="26"/>
  <c r="A28" i="25"/>
  <c r="G27" i="25"/>
  <c r="A11" i="25"/>
  <c r="G11" i="25" s="1"/>
  <c r="B59" i="25"/>
  <c r="B57" i="25"/>
  <c r="B58" i="25"/>
  <c r="B56" i="25"/>
  <c r="B55" i="24"/>
  <c r="B53" i="24"/>
  <c r="B52" i="24"/>
  <c r="B54" i="24"/>
  <c r="G26" i="24"/>
  <c r="A27" i="24"/>
  <c r="A34" i="23"/>
  <c r="G33" i="23"/>
  <c r="B53" i="23"/>
  <c r="B51" i="23"/>
  <c r="B54" i="23"/>
  <c r="B52" i="23"/>
  <c r="B56" i="22"/>
  <c r="B54" i="22"/>
  <c r="B57" i="22"/>
  <c r="B55" i="22"/>
  <c r="G39" i="22"/>
  <c r="A40" i="22"/>
  <c r="A9" i="22"/>
  <c r="G9" i="22" s="1"/>
  <c r="A37" i="21"/>
  <c r="G37" i="21" s="1"/>
  <c r="B52" i="21"/>
  <c r="B50" i="21"/>
  <c r="B51" i="21"/>
  <c r="B49" i="21"/>
  <c r="B39" i="20"/>
  <c r="B37" i="20"/>
  <c r="B38" i="20"/>
  <c r="B36" i="20"/>
  <c r="G22" i="20"/>
  <c r="A23" i="20"/>
  <c r="G27" i="19"/>
  <c r="B40" i="19"/>
  <c r="B38" i="19"/>
  <c r="B41" i="19"/>
  <c r="B39" i="19"/>
  <c r="G29" i="19"/>
  <c r="A30" i="19"/>
  <c r="G26" i="18"/>
  <c r="B37" i="18"/>
  <c r="B35" i="18"/>
  <c r="B36" i="18"/>
  <c r="B34" i="18"/>
  <c r="A27" i="18"/>
  <c r="B30" i="18"/>
  <c r="B32" i="18"/>
  <c r="B31" i="18"/>
  <c r="B11" i="17"/>
  <c r="B10" i="17"/>
  <c r="B9" i="17"/>
  <c r="B8" i="17"/>
  <c r="B7" i="17"/>
  <c r="B6" i="17"/>
  <c r="B5" i="17"/>
  <c r="B4" i="17"/>
  <c r="B3" i="17"/>
  <c r="B2" i="17"/>
  <c r="B19" i="17"/>
  <c r="B18" i="17"/>
  <c r="B22" i="17" s="1"/>
  <c r="B17" i="17"/>
  <c r="B16" i="17"/>
  <c r="B15" i="17"/>
  <c r="A15" i="17"/>
  <c r="A16" i="17" s="1"/>
  <c r="A17" i="17" s="1"/>
  <c r="G14" i="17"/>
  <c r="G13" i="17"/>
  <c r="A4" i="36" l="1"/>
  <c r="G3" i="36"/>
  <c r="B73" i="35"/>
  <c r="B74" i="35"/>
  <c r="B71" i="35"/>
  <c r="B72" i="35"/>
  <c r="G22" i="35"/>
  <c r="A23" i="35"/>
  <c r="G10" i="24"/>
  <c r="A11" i="24"/>
  <c r="G9" i="23"/>
  <c r="A10" i="23"/>
  <c r="G7" i="21"/>
  <c r="A8" i="21"/>
  <c r="G48" i="34"/>
  <c r="A49" i="34"/>
  <c r="A33" i="33"/>
  <c r="G32" i="33"/>
  <c r="B114" i="33"/>
  <c r="B112" i="33"/>
  <c r="B115" i="33"/>
  <c r="B113" i="33"/>
  <c r="G58" i="33"/>
  <c r="A59" i="33"/>
  <c r="G31" i="32"/>
  <c r="A32" i="32"/>
  <c r="A58" i="32"/>
  <c r="G58" i="32" s="1"/>
  <c r="B116" i="32"/>
  <c r="B114" i="32"/>
  <c r="B115" i="32"/>
  <c r="B113" i="32"/>
  <c r="A31" i="31"/>
  <c r="G31" i="31" s="1"/>
  <c r="A58" i="31"/>
  <c r="G57" i="31"/>
  <c r="B107" i="31"/>
  <c r="B105" i="31"/>
  <c r="B108" i="31"/>
  <c r="B106" i="31"/>
  <c r="A18" i="30"/>
  <c r="G18" i="30" s="1"/>
  <c r="A39" i="30"/>
  <c r="G38" i="30"/>
  <c r="B83" i="30"/>
  <c r="B81" i="30"/>
  <c r="B82" i="30"/>
  <c r="B80" i="30"/>
  <c r="B85" i="29"/>
  <c r="B83" i="29"/>
  <c r="B84" i="29"/>
  <c r="B82" i="29"/>
  <c r="G40" i="29"/>
  <c r="A41" i="29"/>
  <c r="A16" i="29"/>
  <c r="G16" i="29" s="1"/>
  <c r="A28" i="28"/>
  <c r="G27" i="28"/>
  <c r="A38" i="27"/>
  <c r="G37" i="27"/>
  <c r="A14" i="27"/>
  <c r="G14" i="27" s="1"/>
  <c r="B77" i="27"/>
  <c r="B75" i="27"/>
  <c r="B76" i="27"/>
  <c r="B74" i="27"/>
  <c r="A37" i="26"/>
  <c r="G36" i="26"/>
  <c r="B72" i="26"/>
  <c r="B70" i="26"/>
  <c r="B71" i="26"/>
  <c r="B73" i="26"/>
  <c r="A14" i="26"/>
  <c r="G14" i="26" s="1"/>
  <c r="B63" i="25"/>
  <c r="B61" i="25"/>
  <c r="B62" i="25"/>
  <c r="B60" i="25"/>
  <c r="A12" i="25"/>
  <c r="G12" i="25" s="1"/>
  <c r="G28" i="25"/>
  <c r="A29" i="25"/>
  <c r="A28" i="24"/>
  <c r="G27" i="24"/>
  <c r="B59" i="24"/>
  <c r="B57" i="24"/>
  <c r="B56" i="24"/>
  <c r="B58" i="24"/>
  <c r="B58" i="23"/>
  <c r="B56" i="23"/>
  <c r="B57" i="23"/>
  <c r="B55" i="23"/>
  <c r="G34" i="23"/>
  <c r="A35" i="23"/>
  <c r="A10" i="22"/>
  <c r="G10" i="22" s="1"/>
  <c r="A41" i="22"/>
  <c r="G40" i="22"/>
  <c r="B60" i="22"/>
  <c r="B58" i="22"/>
  <c r="B61" i="22"/>
  <c r="B59" i="22"/>
  <c r="B56" i="21"/>
  <c r="B54" i="21"/>
  <c r="B55" i="21"/>
  <c r="B53" i="21"/>
  <c r="A38" i="21"/>
  <c r="G38" i="21" s="1"/>
  <c r="A24" i="20"/>
  <c r="G23" i="20"/>
  <c r="B43" i="20"/>
  <c r="B41" i="20"/>
  <c r="B42" i="20"/>
  <c r="B40" i="20"/>
  <c r="A31" i="19"/>
  <c r="G30" i="19"/>
  <c r="B44" i="19"/>
  <c r="B42" i="19"/>
  <c r="B45" i="19"/>
  <c r="B43" i="19"/>
  <c r="A28" i="18"/>
  <c r="G27" i="18"/>
  <c r="B41" i="18"/>
  <c r="B39" i="18"/>
  <c r="B40" i="18"/>
  <c r="B38" i="18"/>
  <c r="B21" i="17"/>
  <c r="B26" i="17"/>
  <c r="B24" i="17"/>
  <c r="B23" i="17"/>
  <c r="G15" i="17"/>
  <c r="G17" i="17"/>
  <c r="G16" i="17"/>
  <c r="A18" i="17"/>
  <c r="B25" i="17"/>
  <c r="B20" i="17"/>
  <c r="B11" i="16"/>
  <c r="B10" i="16"/>
  <c r="B9" i="16"/>
  <c r="B8" i="16"/>
  <c r="B7" i="16"/>
  <c r="B6" i="16"/>
  <c r="B5" i="16"/>
  <c r="B4" i="16"/>
  <c r="B3" i="16"/>
  <c r="B2" i="16"/>
  <c r="B18" i="16"/>
  <c r="B22" i="16" s="1"/>
  <c r="B17" i="16"/>
  <c r="B16" i="16"/>
  <c r="B15" i="16"/>
  <c r="A15" i="16"/>
  <c r="G14" i="16"/>
  <c r="G13" i="16"/>
  <c r="G23" i="35" l="1"/>
  <c r="A24" i="35"/>
  <c r="B77" i="35"/>
  <c r="B78" i="35"/>
  <c r="B75" i="35"/>
  <c r="B76" i="35"/>
  <c r="A5" i="36"/>
  <c r="G4" i="36"/>
  <c r="G11" i="24"/>
  <c r="A12" i="24"/>
  <c r="G10" i="23"/>
  <c r="A11" i="23"/>
  <c r="G8" i="21"/>
  <c r="A9" i="21"/>
  <c r="A50" i="34"/>
  <c r="G49" i="34"/>
  <c r="A60" i="33"/>
  <c r="G59" i="33"/>
  <c r="B118" i="33"/>
  <c r="B116" i="33"/>
  <c r="B119" i="33"/>
  <c r="B117" i="33"/>
  <c r="G33" i="33"/>
  <c r="A34" i="33"/>
  <c r="B120" i="32"/>
  <c r="B118" i="32"/>
  <c r="B119" i="32"/>
  <c r="B117" i="32"/>
  <c r="A59" i="32"/>
  <c r="G59" i="32" s="1"/>
  <c r="G32" i="32"/>
  <c r="A33" i="32"/>
  <c r="B111" i="31"/>
  <c r="B109" i="31"/>
  <c r="B112" i="31"/>
  <c r="B110" i="31"/>
  <c r="G58" i="31"/>
  <c r="A59" i="31"/>
  <c r="A32" i="31"/>
  <c r="G32" i="31" s="1"/>
  <c r="B87" i="30"/>
  <c r="B85" i="30"/>
  <c r="B86" i="30"/>
  <c r="B84" i="30"/>
  <c r="A40" i="30"/>
  <c r="G39" i="30"/>
  <c r="A19" i="30"/>
  <c r="G19" i="30" s="1"/>
  <c r="A17" i="29"/>
  <c r="G17" i="29" s="1"/>
  <c r="A42" i="29"/>
  <c r="G41" i="29"/>
  <c r="B89" i="29"/>
  <c r="B87" i="29"/>
  <c r="B88" i="29"/>
  <c r="B86" i="29"/>
  <c r="G28" i="28"/>
  <c r="A29" i="28"/>
  <c r="B81" i="27"/>
  <c r="B79" i="27"/>
  <c r="B80" i="27"/>
  <c r="B78" i="27"/>
  <c r="A15" i="27"/>
  <c r="G15" i="27" s="1"/>
  <c r="G38" i="27"/>
  <c r="A39" i="27"/>
  <c r="B76" i="26"/>
  <c r="B74" i="26"/>
  <c r="B75" i="26"/>
  <c r="B77" i="26"/>
  <c r="A15" i="26"/>
  <c r="G15" i="26" s="1"/>
  <c r="G37" i="26"/>
  <c r="A38" i="26"/>
  <c r="A30" i="25"/>
  <c r="G29" i="25"/>
  <c r="A13" i="25"/>
  <c r="G13" i="25" s="1"/>
  <c r="B67" i="25"/>
  <c r="B65" i="25"/>
  <c r="B66" i="25"/>
  <c r="B64" i="25"/>
  <c r="B63" i="24"/>
  <c r="B61" i="24"/>
  <c r="B60" i="24"/>
  <c r="B62" i="24"/>
  <c r="G28" i="24"/>
  <c r="A29" i="24"/>
  <c r="A36" i="23"/>
  <c r="G35" i="23"/>
  <c r="B62" i="23"/>
  <c r="B60" i="23"/>
  <c r="B61" i="23"/>
  <c r="B59" i="23"/>
  <c r="B64" i="22"/>
  <c r="B62" i="22"/>
  <c r="B65" i="22"/>
  <c r="B63" i="22"/>
  <c r="G41" i="22"/>
  <c r="A42" i="22"/>
  <c r="A11" i="22"/>
  <c r="G11" i="22" s="1"/>
  <c r="A39" i="21"/>
  <c r="G39" i="21" s="1"/>
  <c r="B60" i="21"/>
  <c r="B58" i="21"/>
  <c r="B59" i="21"/>
  <c r="B57" i="21"/>
  <c r="B47" i="20"/>
  <c r="B45" i="20"/>
  <c r="B46" i="20"/>
  <c r="B44" i="20"/>
  <c r="G24" i="20"/>
  <c r="A25" i="20"/>
  <c r="B48" i="19"/>
  <c r="B46" i="19"/>
  <c r="B49" i="19"/>
  <c r="B47" i="19"/>
  <c r="G31" i="19"/>
  <c r="A32" i="19"/>
  <c r="B45" i="18"/>
  <c r="B43" i="18"/>
  <c r="B44" i="18"/>
  <c r="B42" i="18"/>
  <c r="G28" i="18"/>
  <c r="A29" i="18"/>
  <c r="A19" i="17"/>
  <c r="G18" i="17"/>
  <c r="B30" i="17"/>
  <c r="B28" i="17"/>
  <c r="B29" i="17"/>
  <c r="B27" i="17"/>
  <c r="B21" i="16"/>
  <c r="G15" i="16"/>
  <c r="A16" i="16"/>
  <c r="A17" i="16" s="1"/>
  <c r="B19" i="16"/>
  <c r="G17" i="16"/>
  <c r="A18" i="16"/>
  <c r="B26" i="16"/>
  <c r="B24" i="16"/>
  <c r="B25" i="16"/>
  <c r="B23" i="16"/>
  <c r="G16" i="16"/>
  <c r="B20" i="16"/>
  <c r="B17" i="15"/>
  <c r="B16" i="15"/>
  <c r="B15" i="15"/>
  <c r="B14" i="15"/>
  <c r="B13" i="15"/>
  <c r="B12" i="15"/>
  <c r="B11" i="15"/>
  <c r="B10" i="15"/>
  <c r="B9" i="15"/>
  <c r="B8" i="15"/>
  <c r="B7" i="15"/>
  <c r="B6" i="15"/>
  <c r="B5" i="15"/>
  <c r="B4" i="15"/>
  <c r="B3" i="15"/>
  <c r="B2" i="15"/>
  <c r="B24" i="15"/>
  <c r="B26" i="15" s="1"/>
  <c r="B23" i="15"/>
  <c r="B22" i="15"/>
  <c r="B21" i="15"/>
  <c r="B81" i="35" l="1"/>
  <c r="B82" i="35"/>
  <c r="B80" i="35"/>
  <c r="B79" i="35"/>
  <c r="A25" i="35"/>
  <c r="G24" i="35"/>
  <c r="A6" i="36"/>
  <c r="G5" i="36"/>
  <c r="G12" i="24"/>
  <c r="A13" i="24"/>
  <c r="G11" i="23"/>
  <c r="A12" i="23"/>
  <c r="G9" i="21"/>
  <c r="A10" i="21"/>
  <c r="B28" i="15"/>
  <c r="B32" i="15" s="1"/>
  <c r="B33" i="15" s="1"/>
  <c r="B25" i="15"/>
  <c r="G50" i="34"/>
  <c r="A51" i="34"/>
  <c r="A35" i="33"/>
  <c r="G34" i="33"/>
  <c r="B122" i="33"/>
  <c r="B120" i="33"/>
  <c r="B123" i="33"/>
  <c r="B121" i="33"/>
  <c r="G60" i="33"/>
  <c r="A61" i="33"/>
  <c r="A34" i="32"/>
  <c r="G33" i="32"/>
  <c r="A60" i="32"/>
  <c r="G60" i="32" s="1"/>
  <c r="B124" i="32"/>
  <c r="B122" i="32"/>
  <c r="B123" i="32"/>
  <c r="B121" i="32"/>
  <c r="A33" i="31"/>
  <c r="G33" i="31" s="1"/>
  <c r="A60" i="31"/>
  <c r="G59" i="31"/>
  <c r="B115" i="31"/>
  <c r="B113" i="31"/>
  <c r="B116" i="31"/>
  <c r="B114" i="31"/>
  <c r="A20" i="30"/>
  <c r="G20" i="30" s="1"/>
  <c r="A41" i="30"/>
  <c r="G40" i="30"/>
  <c r="B91" i="30"/>
  <c r="B89" i="30"/>
  <c r="B90" i="30"/>
  <c r="B88" i="30"/>
  <c r="B93" i="29"/>
  <c r="B91" i="29"/>
  <c r="B92" i="29"/>
  <c r="B90" i="29"/>
  <c r="G42" i="29"/>
  <c r="A43" i="29"/>
  <c r="A18" i="29"/>
  <c r="G18" i="29" s="1"/>
  <c r="A30" i="28"/>
  <c r="G29" i="28"/>
  <c r="A40" i="27"/>
  <c r="G39" i="27"/>
  <c r="A16" i="27"/>
  <c r="G16" i="27" s="1"/>
  <c r="B85" i="27"/>
  <c r="B83" i="27"/>
  <c r="B84" i="27"/>
  <c r="B82" i="27"/>
  <c r="A39" i="26"/>
  <c r="G38" i="26"/>
  <c r="B80" i="26"/>
  <c r="B78" i="26"/>
  <c r="B79" i="26"/>
  <c r="B81" i="26"/>
  <c r="A16" i="26"/>
  <c r="G16" i="26" s="1"/>
  <c r="B71" i="25"/>
  <c r="B69" i="25"/>
  <c r="B70" i="25"/>
  <c r="B68" i="25"/>
  <c r="A14" i="25"/>
  <c r="G14" i="25" s="1"/>
  <c r="G30" i="25"/>
  <c r="A31" i="25"/>
  <c r="A30" i="24"/>
  <c r="G29" i="24"/>
  <c r="B67" i="24"/>
  <c r="B65" i="24"/>
  <c r="B64" i="24"/>
  <c r="B66" i="24"/>
  <c r="B66" i="23"/>
  <c r="B64" i="23"/>
  <c r="B65" i="23"/>
  <c r="B63" i="23"/>
  <c r="G36" i="23"/>
  <c r="A37" i="23"/>
  <c r="A12" i="22"/>
  <c r="G12" i="22" s="1"/>
  <c r="A43" i="22"/>
  <c r="G42" i="22"/>
  <c r="B68" i="22"/>
  <c r="B66" i="22"/>
  <c r="B69" i="22"/>
  <c r="B67" i="22"/>
  <c r="B64" i="21"/>
  <c r="B62" i="21"/>
  <c r="B63" i="21"/>
  <c r="B61" i="21"/>
  <c r="A40" i="21"/>
  <c r="G40" i="21" s="1"/>
  <c r="B51" i="20"/>
  <c r="B49" i="20"/>
  <c r="B48" i="20"/>
  <c r="B50" i="20"/>
  <c r="A26" i="20"/>
  <c r="G25" i="20"/>
  <c r="B53" i="19"/>
  <c r="B52" i="19"/>
  <c r="B50" i="19"/>
  <c r="B51" i="19"/>
  <c r="A33" i="19"/>
  <c r="G32" i="19"/>
  <c r="A30" i="18"/>
  <c r="G29" i="18"/>
  <c r="B49" i="18"/>
  <c r="B47" i="18"/>
  <c r="B48" i="18"/>
  <c r="B46" i="18"/>
  <c r="B34" i="17"/>
  <c r="B32" i="17"/>
  <c r="B33" i="17"/>
  <c r="B31" i="17"/>
  <c r="G19" i="17"/>
  <c r="A20" i="17"/>
  <c r="A19" i="16"/>
  <c r="G18" i="16"/>
  <c r="B30" i="16"/>
  <c r="B28" i="16"/>
  <c r="B27" i="16"/>
  <c r="B29" i="16"/>
  <c r="B27" i="15"/>
  <c r="B35" i="15"/>
  <c r="B36" i="15"/>
  <c r="B30" i="15"/>
  <c r="A21" i="15"/>
  <c r="G21" i="15" s="1"/>
  <c r="G20" i="15"/>
  <c r="G19" i="15"/>
  <c r="B83" i="35" l="1"/>
  <c r="B84" i="35"/>
  <c r="B85" i="35"/>
  <c r="B86" i="35"/>
  <c r="G6" i="36"/>
  <c r="A7" i="36"/>
  <c r="G25" i="35"/>
  <c r="A26" i="35"/>
  <c r="G13" i="24"/>
  <c r="A14" i="24"/>
  <c r="G12" i="23"/>
  <c r="A13" i="23"/>
  <c r="G10" i="21"/>
  <c r="A11" i="21"/>
  <c r="B34" i="15"/>
  <c r="B29" i="15"/>
  <c r="B31" i="15"/>
  <c r="A52" i="34"/>
  <c r="G51" i="34"/>
  <c r="A62" i="33"/>
  <c r="G61" i="33"/>
  <c r="B126" i="33"/>
  <c r="B124" i="33"/>
  <c r="B127" i="33"/>
  <c r="B125" i="33"/>
  <c r="G35" i="33"/>
  <c r="A36" i="33"/>
  <c r="A61" i="32"/>
  <c r="G61" i="32" s="1"/>
  <c r="B128" i="32"/>
  <c r="B126" i="32"/>
  <c r="B127" i="32"/>
  <c r="B125" i="32"/>
  <c r="A35" i="32"/>
  <c r="G34" i="32"/>
  <c r="B119" i="31"/>
  <c r="B117" i="31"/>
  <c r="B120" i="31"/>
  <c r="B118" i="31"/>
  <c r="G60" i="31"/>
  <c r="A61" i="31"/>
  <c r="A34" i="31"/>
  <c r="G34" i="31" s="1"/>
  <c r="B95" i="30"/>
  <c r="B93" i="30"/>
  <c r="B94" i="30"/>
  <c r="B92" i="30"/>
  <c r="A42" i="30"/>
  <c r="G41" i="30"/>
  <c r="A19" i="29"/>
  <c r="G19" i="29" s="1"/>
  <c r="A44" i="29"/>
  <c r="G43" i="29"/>
  <c r="B97" i="29"/>
  <c r="B95" i="29"/>
  <c r="B96" i="29"/>
  <c r="B94" i="29"/>
  <c r="G30" i="28"/>
  <c r="A31" i="28"/>
  <c r="B89" i="27"/>
  <c r="B87" i="27"/>
  <c r="B88" i="27"/>
  <c r="B86" i="27"/>
  <c r="A17" i="27"/>
  <c r="G17" i="27" s="1"/>
  <c r="G40" i="27"/>
  <c r="A41" i="27"/>
  <c r="B84" i="26"/>
  <c r="B82" i="26"/>
  <c r="B83" i="26"/>
  <c r="B85" i="26"/>
  <c r="A17" i="26"/>
  <c r="G17" i="26" s="1"/>
  <c r="G39" i="26"/>
  <c r="A40" i="26"/>
  <c r="A32" i="25"/>
  <c r="G31" i="25"/>
  <c r="A15" i="25"/>
  <c r="G15" i="25" s="1"/>
  <c r="B75" i="25"/>
  <c r="B73" i="25"/>
  <c r="B74" i="25"/>
  <c r="B72" i="25"/>
  <c r="B71" i="24"/>
  <c r="B69" i="24"/>
  <c r="B68" i="24"/>
  <c r="B70" i="24"/>
  <c r="G30" i="24"/>
  <c r="A31" i="24"/>
  <c r="A38" i="23"/>
  <c r="G37" i="23"/>
  <c r="B70" i="23"/>
  <c r="B68" i="23"/>
  <c r="B69" i="23"/>
  <c r="B67" i="23"/>
  <c r="B72" i="22"/>
  <c r="B70" i="22"/>
  <c r="B73" i="22"/>
  <c r="B71" i="22"/>
  <c r="G43" i="22"/>
  <c r="A44" i="22"/>
  <c r="A13" i="22"/>
  <c r="G13" i="22" s="1"/>
  <c r="A41" i="21"/>
  <c r="G41" i="21" s="1"/>
  <c r="B68" i="21"/>
  <c r="B66" i="21"/>
  <c r="B67" i="21"/>
  <c r="B65" i="21"/>
  <c r="G26" i="20"/>
  <c r="A27" i="20"/>
  <c r="B55" i="20"/>
  <c r="B53" i="20"/>
  <c r="B52" i="20"/>
  <c r="B54" i="20"/>
  <c r="G33" i="19"/>
  <c r="A34" i="19"/>
  <c r="B57" i="19"/>
  <c r="B55" i="19"/>
  <c r="B56" i="19"/>
  <c r="B54" i="19"/>
  <c r="B53" i="18"/>
  <c r="B51" i="18"/>
  <c r="B52" i="18"/>
  <c r="B50" i="18"/>
  <c r="G30" i="18"/>
  <c r="A31" i="18"/>
  <c r="B38" i="17"/>
  <c r="B36" i="17"/>
  <c r="B37" i="17"/>
  <c r="B35" i="17"/>
  <c r="A21" i="17"/>
  <c r="G20" i="17"/>
  <c r="B34" i="16"/>
  <c r="B32" i="16"/>
  <c r="B31" i="16"/>
  <c r="B33" i="16"/>
  <c r="G19" i="16"/>
  <c r="A20" i="16"/>
  <c r="B39" i="15"/>
  <c r="B37" i="15"/>
  <c r="B40" i="15"/>
  <c r="B38" i="15"/>
  <c r="A22" i="15"/>
  <c r="B7" i="14"/>
  <c r="B6" i="14"/>
  <c r="B5" i="14"/>
  <c r="B4" i="14"/>
  <c r="B3" i="14"/>
  <c r="B2" i="14"/>
  <c r="B14" i="14"/>
  <c r="B18" i="14" s="1"/>
  <c r="B13" i="14"/>
  <c r="B12" i="14"/>
  <c r="B11" i="14"/>
  <c r="A11" i="14"/>
  <c r="G11" i="14" s="1"/>
  <c r="G10" i="14"/>
  <c r="G9" i="14"/>
  <c r="A27" i="35" l="1"/>
  <c r="G26" i="35"/>
  <c r="A8" i="36"/>
  <c r="G7" i="36"/>
  <c r="B89" i="35"/>
  <c r="B90" i="35"/>
  <c r="B87" i="35"/>
  <c r="B88" i="35"/>
  <c r="G14" i="24"/>
  <c r="A15" i="24"/>
  <c r="G13" i="23"/>
  <c r="A14" i="23"/>
  <c r="G11" i="21"/>
  <c r="A12" i="21"/>
  <c r="G52" i="34"/>
  <c r="A53" i="34"/>
  <c r="G36" i="33"/>
  <c r="B130" i="33"/>
  <c r="B128" i="33"/>
  <c r="B131" i="33"/>
  <c r="B129" i="33"/>
  <c r="G62" i="33"/>
  <c r="A63" i="33"/>
  <c r="G35" i="32"/>
  <c r="A36" i="32"/>
  <c r="B132" i="32"/>
  <c r="B130" i="32"/>
  <c r="B131" i="32"/>
  <c r="B129" i="32"/>
  <c r="A62" i="32"/>
  <c r="G62" i="32" s="1"/>
  <c r="A35" i="31"/>
  <c r="G35" i="31" s="1"/>
  <c r="A62" i="31"/>
  <c r="G61" i="31"/>
  <c r="B123" i="31"/>
  <c r="B121" i="31"/>
  <c r="B124" i="31"/>
  <c r="B122" i="31"/>
  <c r="G42" i="30"/>
  <c r="A43" i="30"/>
  <c r="B97" i="30"/>
  <c r="B98" i="30"/>
  <c r="B96" i="30"/>
  <c r="B101" i="29"/>
  <c r="B99" i="29"/>
  <c r="B100" i="29"/>
  <c r="B98" i="29"/>
  <c r="G44" i="29"/>
  <c r="A45" i="29"/>
  <c r="A20" i="29"/>
  <c r="G20" i="29" s="1"/>
  <c r="A32" i="28"/>
  <c r="G31" i="28"/>
  <c r="A42" i="27"/>
  <c r="G41" i="27"/>
  <c r="A18" i="27"/>
  <c r="G18" i="27" s="1"/>
  <c r="B93" i="27"/>
  <c r="B91" i="27"/>
  <c r="B92" i="27"/>
  <c r="B90" i="27"/>
  <c r="A41" i="26"/>
  <c r="G40" i="26"/>
  <c r="A18" i="26"/>
  <c r="G18" i="26" s="1"/>
  <c r="B88" i="26"/>
  <c r="B86" i="26"/>
  <c r="B87" i="26"/>
  <c r="B89" i="26"/>
  <c r="B77" i="25"/>
  <c r="B78" i="25"/>
  <c r="B76" i="25"/>
  <c r="A16" i="25"/>
  <c r="G16" i="25" s="1"/>
  <c r="G32" i="25"/>
  <c r="A33" i="25"/>
  <c r="A32" i="24"/>
  <c r="G31" i="24"/>
  <c r="B75" i="24"/>
  <c r="B73" i="24"/>
  <c r="B74" i="24"/>
  <c r="B72" i="24"/>
  <c r="B74" i="23"/>
  <c r="B72" i="23"/>
  <c r="B73" i="23"/>
  <c r="B71" i="23"/>
  <c r="G38" i="23"/>
  <c r="A39" i="23"/>
  <c r="A14" i="22"/>
  <c r="G14" i="22" s="1"/>
  <c r="A45" i="22"/>
  <c r="G44" i="22"/>
  <c r="B76" i="22"/>
  <c r="B74" i="22"/>
  <c r="B77" i="22"/>
  <c r="B75" i="22"/>
  <c r="B72" i="21"/>
  <c r="B70" i="21"/>
  <c r="B71" i="21"/>
  <c r="B69" i="21"/>
  <c r="A42" i="21"/>
  <c r="G42" i="21" s="1"/>
  <c r="A28" i="20"/>
  <c r="G27" i="20"/>
  <c r="B59" i="20"/>
  <c r="B57" i="20"/>
  <c r="B56" i="20"/>
  <c r="B58" i="20"/>
  <c r="B61" i="19"/>
  <c r="B59" i="19"/>
  <c r="B60" i="19"/>
  <c r="B58" i="19"/>
  <c r="A35" i="19"/>
  <c r="G34" i="19"/>
  <c r="A32" i="18"/>
  <c r="G31" i="18"/>
  <c r="B57" i="18"/>
  <c r="B55" i="18"/>
  <c r="B56" i="18"/>
  <c r="B54" i="18"/>
  <c r="G21" i="17"/>
  <c r="A22" i="17"/>
  <c r="B42" i="17"/>
  <c r="B40" i="17"/>
  <c r="B41" i="17"/>
  <c r="B39" i="17"/>
  <c r="A21" i="16"/>
  <c r="G20" i="16"/>
  <c r="B38" i="16"/>
  <c r="B36" i="16"/>
  <c r="B37" i="16"/>
  <c r="B35" i="16"/>
  <c r="B43" i="15"/>
  <c r="B41" i="15"/>
  <c r="B44" i="15"/>
  <c r="B42" i="15"/>
  <c r="A23" i="15"/>
  <c r="G22" i="15"/>
  <c r="B22" i="14"/>
  <c r="B20" i="14"/>
  <c r="B21" i="14"/>
  <c r="B19" i="14"/>
  <c r="A12" i="14"/>
  <c r="B15" i="14"/>
  <c r="B17" i="14"/>
  <c r="B16" i="14"/>
  <c r="G10" i="13"/>
  <c r="B7" i="13"/>
  <c r="B6" i="13"/>
  <c r="B5" i="13"/>
  <c r="B4" i="13"/>
  <c r="B3" i="13"/>
  <c r="B2" i="13"/>
  <c r="B14" i="13"/>
  <c r="B18" i="13" s="1"/>
  <c r="B13" i="13"/>
  <c r="B12" i="13"/>
  <c r="B11" i="13"/>
  <c r="A11" i="13"/>
  <c r="G9" i="13"/>
  <c r="B91" i="35" l="1"/>
  <c r="B94" i="35"/>
  <c r="B93" i="35"/>
  <c r="B92" i="35"/>
  <c r="G8" i="36"/>
  <c r="A9" i="36"/>
  <c r="A28" i="35"/>
  <c r="G27" i="35"/>
  <c r="G15" i="24"/>
  <c r="A16" i="24"/>
  <c r="G16" i="24" s="1"/>
  <c r="G14" i="23"/>
  <c r="A15" i="23"/>
  <c r="G12" i="21"/>
  <c r="A13" i="21"/>
  <c r="G11" i="13"/>
  <c r="A54" i="34"/>
  <c r="G53" i="34"/>
  <c r="A64" i="33"/>
  <c r="G63" i="33"/>
  <c r="B134" i="33"/>
  <c r="B132" i="33"/>
  <c r="B133" i="33"/>
  <c r="A63" i="32"/>
  <c r="G63" i="32" s="1"/>
  <c r="A37" i="32"/>
  <c r="G37" i="32" s="1"/>
  <c r="G36" i="32"/>
  <c r="B136" i="32"/>
  <c r="B134" i="32"/>
  <c r="B135" i="32"/>
  <c r="B133" i="32"/>
  <c r="B127" i="31"/>
  <c r="B125" i="31"/>
  <c r="B128" i="31"/>
  <c r="B126" i="31"/>
  <c r="G62" i="31"/>
  <c r="A63" i="31"/>
  <c r="A36" i="31"/>
  <c r="G36" i="31" s="1"/>
  <c r="A44" i="30"/>
  <c r="G43" i="30"/>
  <c r="A21" i="29"/>
  <c r="G21" i="29" s="1"/>
  <c r="A46" i="29"/>
  <c r="G45" i="29"/>
  <c r="B105" i="29"/>
  <c r="B103" i="29"/>
  <c r="B104" i="29"/>
  <c r="B102" i="29"/>
  <c r="G32" i="28"/>
  <c r="A33" i="28"/>
  <c r="B97" i="27"/>
  <c r="B95" i="27"/>
  <c r="B96" i="27"/>
  <c r="B94" i="27"/>
  <c r="A19" i="27"/>
  <c r="G19" i="27" s="1"/>
  <c r="G42" i="27"/>
  <c r="A43" i="27"/>
  <c r="B92" i="26"/>
  <c r="B90" i="26"/>
  <c r="B91" i="26"/>
  <c r="B93" i="26"/>
  <c r="A19" i="26"/>
  <c r="G19" i="26" s="1"/>
  <c r="G41" i="26"/>
  <c r="A42" i="26"/>
  <c r="A34" i="25"/>
  <c r="G33" i="25"/>
  <c r="B77" i="24"/>
  <c r="B78" i="24"/>
  <c r="B76" i="24"/>
  <c r="G32" i="24"/>
  <c r="A33" i="24"/>
  <c r="A40" i="23"/>
  <c r="G39" i="23"/>
  <c r="B78" i="23"/>
  <c r="B76" i="23"/>
  <c r="B77" i="23"/>
  <c r="B75" i="23"/>
  <c r="B80" i="22"/>
  <c r="B78" i="22"/>
  <c r="B81" i="22"/>
  <c r="B79" i="22"/>
  <c r="G45" i="22"/>
  <c r="A46" i="22"/>
  <c r="A15" i="22"/>
  <c r="G15" i="22" s="1"/>
  <c r="A43" i="21"/>
  <c r="G43" i="21" s="1"/>
  <c r="B76" i="21"/>
  <c r="B74" i="21"/>
  <c r="B75" i="21"/>
  <c r="B73" i="21"/>
  <c r="B63" i="20"/>
  <c r="B61" i="20"/>
  <c r="B62" i="20"/>
  <c r="B60" i="20"/>
  <c r="G28" i="20"/>
  <c r="A29" i="20"/>
  <c r="G35" i="19"/>
  <c r="A36" i="19"/>
  <c r="B65" i="19"/>
  <c r="B63" i="19"/>
  <c r="B64" i="19"/>
  <c r="B62" i="19"/>
  <c r="B61" i="18"/>
  <c r="B65" i="18" s="1"/>
  <c r="B59" i="18"/>
  <c r="B60" i="18"/>
  <c r="B58" i="18"/>
  <c r="G32" i="18"/>
  <c r="A33" i="18"/>
  <c r="B46" i="17"/>
  <c r="B44" i="17"/>
  <c r="B45" i="17"/>
  <c r="B43" i="17"/>
  <c r="A23" i="17"/>
  <c r="G22" i="17"/>
  <c r="B42" i="16"/>
  <c r="B40" i="16"/>
  <c r="B41" i="16"/>
  <c r="B39" i="16"/>
  <c r="G21" i="16"/>
  <c r="A22" i="16"/>
  <c r="B47" i="15"/>
  <c r="B45" i="15"/>
  <c r="B48" i="15"/>
  <c r="B46" i="15"/>
  <c r="G23" i="15"/>
  <c r="A24" i="15"/>
  <c r="A13" i="14"/>
  <c r="G12" i="14"/>
  <c r="B26" i="14"/>
  <c r="B24" i="14"/>
  <c r="B25" i="14"/>
  <c r="B23" i="14"/>
  <c r="A12" i="13"/>
  <c r="B22" i="13"/>
  <c r="B20" i="13"/>
  <c r="B21" i="13"/>
  <c r="B19" i="13"/>
  <c r="B15" i="13"/>
  <c r="B17" i="13"/>
  <c r="B16" i="13"/>
  <c r="B7" i="12"/>
  <c r="B6" i="12"/>
  <c r="B5" i="12"/>
  <c r="B4" i="12"/>
  <c r="B3" i="12"/>
  <c r="B2" i="12"/>
  <c r="B14" i="12"/>
  <c r="B18" i="12" s="1"/>
  <c r="B13" i="12"/>
  <c r="B12" i="12"/>
  <c r="B11" i="12"/>
  <c r="A11" i="12"/>
  <c r="G11" i="12" s="1"/>
  <c r="G10" i="12"/>
  <c r="G9" i="12"/>
  <c r="G9" i="36" l="1"/>
  <c r="A10" i="36"/>
  <c r="B97" i="35"/>
  <c r="B98" i="35"/>
  <c r="B95" i="35"/>
  <c r="B96" i="35"/>
  <c r="A29" i="35"/>
  <c r="G28" i="35"/>
  <c r="G15" i="23"/>
  <c r="A16" i="23"/>
  <c r="G13" i="21"/>
  <c r="A14" i="21"/>
  <c r="B69" i="18"/>
  <c r="B68" i="18"/>
  <c r="B66" i="18"/>
  <c r="B67" i="18"/>
  <c r="A13" i="13"/>
  <c r="G12" i="13"/>
  <c r="G54" i="34"/>
  <c r="A55" i="34"/>
  <c r="G64" i="33"/>
  <c r="A65" i="33"/>
  <c r="B138" i="32"/>
  <c r="B141" i="32" s="1"/>
  <c r="B139" i="32"/>
  <c r="B142" i="32" s="1"/>
  <c r="B137" i="32"/>
  <c r="B140" i="32" s="1"/>
  <c r="B143" i="32" s="1"/>
  <c r="A64" i="32"/>
  <c r="G64" i="32" s="1"/>
  <c r="A37" i="31"/>
  <c r="G37" i="31" s="1"/>
  <c r="A64" i="31"/>
  <c r="G63" i="31"/>
  <c r="B131" i="31"/>
  <c r="B129" i="31"/>
  <c r="B132" i="31"/>
  <c r="B130" i="31"/>
  <c r="G44" i="30"/>
  <c r="A45" i="30"/>
  <c r="B107" i="29"/>
  <c r="B108" i="29"/>
  <c r="B106" i="29"/>
  <c r="G46" i="29"/>
  <c r="A47" i="29"/>
  <c r="A22" i="29"/>
  <c r="G22" i="29" s="1"/>
  <c r="A34" i="28"/>
  <c r="G33" i="28"/>
  <c r="A44" i="27"/>
  <c r="G43" i="27"/>
  <c r="A20" i="27"/>
  <c r="G20" i="27" s="1"/>
  <c r="B101" i="27"/>
  <c r="B99" i="27"/>
  <c r="B100" i="27"/>
  <c r="B98" i="27"/>
  <c r="A43" i="26"/>
  <c r="G42" i="26"/>
  <c r="A20" i="26"/>
  <c r="G20" i="26" s="1"/>
  <c r="B96" i="26"/>
  <c r="B94" i="26"/>
  <c r="B95" i="26"/>
  <c r="B97" i="26"/>
  <c r="G34" i="25"/>
  <c r="A35" i="25"/>
  <c r="A34" i="24"/>
  <c r="G33" i="24"/>
  <c r="B82" i="23"/>
  <c r="B80" i="23"/>
  <c r="B81" i="23"/>
  <c r="B79" i="23"/>
  <c r="G40" i="23"/>
  <c r="A41" i="23"/>
  <c r="A16" i="22"/>
  <c r="G16" i="22" s="1"/>
  <c r="A47" i="22"/>
  <c r="G46" i="22"/>
  <c r="B84" i="22"/>
  <c r="B82" i="22"/>
  <c r="B85" i="22"/>
  <c r="B83" i="22"/>
  <c r="B80" i="21"/>
  <c r="B78" i="21"/>
  <c r="B79" i="21"/>
  <c r="B77" i="21"/>
  <c r="A44" i="21"/>
  <c r="G44" i="21" s="1"/>
  <c r="A30" i="20"/>
  <c r="G29" i="20"/>
  <c r="B67" i="20"/>
  <c r="B65" i="20"/>
  <c r="B66" i="20"/>
  <c r="B64" i="20"/>
  <c r="B69" i="19"/>
  <c r="B67" i="19"/>
  <c r="B68" i="19"/>
  <c r="B66" i="19"/>
  <c r="A37" i="19"/>
  <c r="G36" i="19"/>
  <c r="A34" i="18"/>
  <c r="G33" i="18"/>
  <c r="B63" i="18"/>
  <c r="B64" i="18"/>
  <c r="B62" i="18"/>
  <c r="G23" i="17"/>
  <c r="A24" i="17"/>
  <c r="B50" i="17"/>
  <c r="B48" i="17"/>
  <c r="B49" i="17"/>
  <c r="B47" i="17"/>
  <c r="B46" i="16"/>
  <c r="B44" i="16"/>
  <c r="B45" i="16"/>
  <c r="B43" i="16"/>
  <c r="A23" i="16"/>
  <c r="G22" i="16"/>
  <c r="B51" i="15"/>
  <c r="B49" i="15"/>
  <c r="B52" i="15"/>
  <c r="B50" i="15"/>
  <c r="A25" i="15"/>
  <c r="G24" i="15"/>
  <c r="B30" i="14"/>
  <c r="B28" i="14"/>
  <c r="B29" i="14"/>
  <c r="B27" i="14"/>
  <c r="G13" i="14"/>
  <c r="A14" i="14"/>
  <c r="B26" i="13"/>
  <c r="B24" i="13"/>
  <c r="B25" i="13"/>
  <c r="B23" i="13"/>
  <c r="B22" i="12"/>
  <c r="B20" i="12"/>
  <c r="B21" i="12"/>
  <c r="B19" i="12"/>
  <c r="A12" i="12"/>
  <c r="B15" i="12"/>
  <c r="B17" i="12"/>
  <c r="B16" i="12"/>
  <c r="B11" i="11"/>
  <c r="B9" i="11"/>
  <c r="B8" i="11"/>
  <c r="B7" i="11"/>
  <c r="B6" i="11"/>
  <c r="B5" i="11"/>
  <c r="B4" i="11"/>
  <c r="B3" i="11"/>
  <c r="B10" i="11"/>
  <c r="B2" i="11"/>
  <c r="B18" i="11"/>
  <c r="B22" i="11" s="1"/>
  <c r="B17" i="11"/>
  <c r="B16" i="11"/>
  <c r="B15" i="11"/>
  <c r="A15" i="11"/>
  <c r="G14" i="11"/>
  <c r="G13" i="11"/>
  <c r="B102" i="35" l="1"/>
  <c r="B101" i="35"/>
  <c r="B100" i="35"/>
  <c r="B99" i="35"/>
  <c r="G10" i="36"/>
  <c r="A11" i="36"/>
  <c r="A30" i="35"/>
  <c r="G29" i="35"/>
  <c r="G16" i="23"/>
  <c r="A17" i="23"/>
  <c r="G14" i="21"/>
  <c r="A15" i="21"/>
  <c r="B71" i="18"/>
  <c r="B70" i="18"/>
  <c r="B73" i="18"/>
  <c r="B72" i="18"/>
  <c r="G13" i="13"/>
  <c r="A14" i="13"/>
  <c r="A56" i="34"/>
  <c r="G55" i="34"/>
  <c r="A66" i="33"/>
  <c r="G65" i="33"/>
  <c r="A65" i="32"/>
  <c r="G65" i="32" s="1"/>
  <c r="B135" i="31"/>
  <c r="B133" i="31"/>
  <c r="B136" i="31"/>
  <c r="B134" i="31"/>
  <c r="G64" i="31"/>
  <c r="A65" i="31"/>
  <c r="A46" i="30"/>
  <c r="G45" i="30"/>
  <c r="A48" i="29"/>
  <c r="G47" i="29"/>
  <c r="G34" i="28"/>
  <c r="A35" i="28"/>
  <c r="B105" i="27"/>
  <c r="B103" i="27"/>
  <c r="B104" i="27"/>
  <c r="B102" i="27"/>
  <c r="A21" i="27"/>
  <c r="G21" i="27" s="1"/>
  <c r="G44" i="27"/>
  <c r="A45" i="27"/>
  <c r="B100" i="26"/>
  <c r="B98" i="26"/>
  <c r="B99" i="26"/>
  <c r="B101" i="26"/>
  <c r="A21" i="26"/>
  <c r="G21" i="26" s="1"/>
  <c r="G43" i="26"/>
  <c r="A44" i="26"/>
  <c r="A36" i="25"/>
  <c r="G35" i="25"/>
  <c r="G34" i="24"/>
  <c r="A35" i="24"/>
  <c r="A42" i="23"/>
  <c r="G41" i="23"/>
  <c r="B85" i="23"/>
  <c r="B86" i="23"/>
  <c r="B84" i="23"/>
  <c r="B83" i="23"/>
  <c r="B89" i="22"/>
  <c r="B88" i="22"/>
  <c r="B86" i="22"/>
  <c r="B87" i="22"/>
  <c r="G47" i="22"/>
  <c r="A48" i="22"/>
  <c r="A17" i="22"/>
  <c r="G17" i="22" s="1"/>
  <c r="A45" i="21"/>
  <c r="G45" i="21" s="1"/>
  <c r="B84" i="21"/>
  <c r="B82" i="21"/>
  <c r="B83" i="21"/>
  <c r="B81" i="21"/>
  <c r="B71" i="20"/>
  <c r="B69" i="20"/>
  <c r="B70" i="20"/>
  <c r="B68" i="20"/>
  <c r="G30" i="20"/>
  <c r="A31" i="20"/>
  <c r="G37" i="19"/>
  <c r="A38" i="19"/>
  <c r="B73" i="19"/>
  <c r="B71" i="19"/>
  <c r="B72" i="19"/>
  <c r="B70" i="19"/>
  <c r="G34" i="18"/>
  <c r="A35" i="18"/>
  <c r="B52" i="17"/>
  <c r="B53" i="17"/>
  <c r="B51" i="17"/>
  <c r="A25" i="17"/>
  <c r="G24" i="17"/>
  <c r="G23" i="16"/>
  <c r="A24" i="16"/>
  <c r="B50" i="16"/>
  <c r="B48" i="16"/>
  <c r="B49" i="16"/>
  <c r="B47" i="16"/>
  <c r="B55" i="15"/>
  <c r="B53" i="15"/>
  <c r="B56" i="15"/>
  <c r="B54" i="15"/>
  <c r="G25" i="15"/>
  <c r="A26" i="15"/>
  <c r="A15" i="14"/>
  <c r="G14" i="14"/>
  <c r="B32" i="14"/>
  <c r="B33" i="14"/>
  <c r="B31" i="14"/>
  <c r="B30" i="13"/>
  <c r="B28" i="13"/>
  <c r="B29" i="13"/>
  <c r="B27" i="13"/>
  <c r="A13" i="12"/>
  <c r="G12" i="12"/>
  <c r="B26" i="12"/>
  <c r="B24" i="12"/>
  <c r="B25" i="12"/>
  <c r="B23" i="12"/>
  <c r="G15" i="11"/>
  <c r="B26" i="11"/>
  <c r="B24" i="11"/>
  <c r="B25" i="11"/>
  <c r="B23" i="11"/>
  <c r="A16" i="11"/>
  <c r="B19" i="11"/>
  <c r="B21" i="11"/>
  <c r="B20" i="11"/>
  <c r="B7" i="10"/>
  <c r="B6" i="10"/>
  <c r="B5" i="10"/>
  <c r="B4" i="10"/>
  <c r="B3" i="10"/>
  <c r="B2" i="10"/>
  <c r="B14" i="10"/>
  <c r="B18" i="10" s="1"/>
  <c r="B13" i="10"/>
  <c r="B12" i="10"/>
  <c r="B11" i="10"/>
  <c r="A11" i="10"/>
  <c r="G11" i="10" s="1"/>
  <c r="G10" i="10"/>
  <c r="G9" i="10"/>
  <c r="G11" i="36" l="1"/>
  <c r="A2" i="37"/>
  <c r="G30" i="35"/>
  <c r="A31" i="35"/>
  <c r="B103" i="35"/>
  <c r="B106" i="35"/>
  <c r="B105" i="35"/>
  <c r="B104" i="35"/>
  <c r="G17" i="23"/>
  <c r="A18" i="23"/>
  <c r="G15" i="21"/>
  <c r="A16" i="21"/>
  <c r="B77" i="18"/>
  <c r="B76" i="18"/>
  <c r="B75" i="18"/>
  <c r="B74" i="18"/>
  <c r="G14" i="13"/>
  <c r="A15" i="13"/>
  <c r="G56" i="34"/>
  <c r="A57" i="34"/>
  <c r="G66" i="33"/>
  <c r="A67" i="33"/>
  <c r="A66" i="32"/>
  <c r="G66" i="32" s="1"/>
  <c r="A66" i="31"/>
  <c r="G65" i="31"/>
  <c r="B139" i="31"/>
  <c r="B137" i="31"/>
  <c r="B138" i="31"/>
  <c r="G46" i="30"/>
  <c r="A47" i="30"/>
  <c r="G48" i="29"/>
  <c r="A49" i="29"/>
  <c r="A36" i="28"/>
  <c r="G35" i="28"/>
  <c r="A46" i="27"/>
  <c r="G45" i="27"/>
  <c r="A22" i="27"/>
  <c r="G22" i="27" s="1"/>
  <c r="B107" i="27"/>
  <c r="B108" i="27"/>
  <c r="B106" i="27"/>
  <c r="A45" i="26"/>
  <c r="G44" i="26"/>
  <c r="A22" i="26"/>
  <c r="G22" i="26" s="1"/>
  <c r="B104" i="26"/>
  <c r="B102" i="26"/>
  <c r="B103" i="26"/>
  <c r="B105" i="26"/>
  <c r="G36" i="25"/>
  <c r="A37" i="25"/>
  <c r="A36" i="24"/>
  <c r="G35" i="24"/>
  <c r="B89" i="23"/>
  <c r="B87" i="23"/>
  <c r="B90" i="23"/>
  <c r="B88" i="23"/>
  <c r="G42" i="23"/>
  <c r="A43" i="23"/>
  <c r="A18" i="22"/>
  <c r="G18" i="22" s="1"/>
  <c r="A49" i="22"/>
  <c r="G48" i="22"/>
  <c r="B93" i="22"/>
  <c r="B91" i="22"/>
  <c r="B92" i="22"/>
  <c r="B90" i="22"/>
  <c r="B88" i="21"/>
  <c r="B86" i="21"/>
  <c r="B87" i="21"/>
  <c r="B85" i="21"/>
  <c r="A46" i="21"/>
  <c r="G46" i="21" s="1"/>
  <c r="A32" i="20"/>
  <c r="G31" i="20"/>
  <c r="B75" i="20"/>
  <c r="B73" i="20"/>
  <c r="B74" i="20"/>
  <c r="B72" i="20"/>
  <c r="B77" i="19"/>
  <c r="B75" i="19"/>
  <c r="B76" i="19"/>
  <c r="B74" i="19"/>
  <c r="A39" i="19"/>
  <c r="G38" i="19"/>
  <c r="A36" i="18"/>
  <c r="G35" i="18"/>
  <c r="G25" i="17"/>
  <c r="A26" i="17"/>
  <c r="B52" i="16"/>
  <c r="B53" i="16"/>
  <c r="B51" i="16"/>
  <c r="A25" i="16"/>
  <c r="G24" i="16"/>
  <c r="B59" i="15"/>
  <c r="B57" i="15"/>
  <c r="B60" i="15"/>
  <c r="B58" i="15"/>
  <c r="A27" i="15"/>
  <c r="G26" i="15"/>
  <c r="G15" i="14"/>
  <c r="A16" i="14"/>
  <c r="B32" i="13"/>
  <c r="B33" i="13"/>
  <c r="B31" i="13"/>
  <c r="B30" i="12"/>
  <c r="B28" i="12"/>
  <c r="B29" i="12"/>
  <c r="B27" i="12"/>
  <c r="G13" i="12"/>
  <c r="A14" i="12"/>
  <c r="A17" i="11"/>
  <c r="G16" i="11"/>
  <c r="B30" i="11"/>
  <c r="B28" i="11"/>
  <c r="B29" i="11"/>
  <c r="B27" i="11"/>
  <c r="A12" i="10"/>
  <c r="A13" i="10" s="1"/>
  <c r="G13" i="10" s="1"/>
  <c r="B22" i="10"/>
  <c r="B20" i="10"/>
  <c r="B21" i="10"/>
  <c r="B19" i="10"/>
  <c r="B15" i="10"/>
  <c r="B17" i="10"/>
  <c r="B16" i="10"/>
  <c r="B7" i="9"/>
  <c r="B6" i="9"/>
  <c r="B5" i="9"/>
  <c r="B4" i="9"/>
  <c r="B3" i="9"/>
  <c r="B2" i="9"/>
  <c r="B14" i="9"/>
  <c r="B18" i="9" s="1"/>
  <c r="B13" i="9"/>
  <c r="B12" i="9"/>
  <c r="B11" i="9"/>
  <c r="A11" i="9"/>
  <c r="G11" i="9" s="1"/>
  <c r="G10" i="9"/>
  <c r="G9" i="9"/>
  <c r="B108" i="35" l="1"/>
  <c r="B107" i="35"/>
  <c r="B110" i="35"/>
  <c r="B109" i="35"/>
  <c r="A32" i="35"/>
  <c r="G31" i="35"/>
  <c r="G2" i="37"/>
  <c r="A3" i="37"/>
  <c r="G18" i="23"/>
  <c r="A19" i="23"/>
  <c r="B92" i="21"/>
  <c r="G16" i="21"/>
  <c r="A17" i="21"/>
  <c r="B81" i="18"/>
  <c r="B80" i="18"/>
  <c r="B79" i="18"/>
  <c r="B78" i="18"/>
  <c r="G15" i="13"/>
  <c r="A16" i="13"/>
  <c r="A14" i="10"/>
  <c r="G12" i="10"/>
  <c r="A58" i="34"/>
  <c r="G57" i="34"/>
  <c r="A68" i="33"/>
  <c r="G67" i="33"/>
  <c r="A67" i="32"/>
  <c r="G67" i="32" s="1"/>
  <c r="G66" i="31"/>
  <c r="A67" i="31"/>
  <c r="A48" i="30"/>
  <c r="G47" i="30"/>
  <c r="A50" i="29"/>
  <c r="G49" i="29"/>
  <c r="G36" i="28"/>
  <c r="A37" i="28"/>
  <c r="G46" i="27"/>
  <c r="A47" i="27"/>
  <c r="B108" i="26"/>
  <c r="B106" i="26"/>
  <c r="B107" i="26"/>
  <c r="G45" i="26"/>
  <c r="A46" i="26"/>
  <c r="A38" i="25"/>
  <c r="G37" i="25"/>
  <c r="G36" i="24"/>
  <c r="A37" i="24"/>
  <c r="A44" i="23"/>
  <c r="G43" i="23"/>
  <c r="B93" i="23"/>
  <c r="B91" i="23"/>
  <c r="B94" i="23"/>
  <c r="B92" i="23"/>
  <c r="B97" i="22"/>
  <c r="B95" i="22"/>
  <c r="B96" i="22"/>
  <c r="B94" i="22"/>
  <c r="G49" i="22"/>
  <c r="A50" i="22"/>
  <c r="A19" i="22"/>
  <c r="G19" i="22" s="1"/>
  <c r="B95" i="21"/>
  <c r="B96" i="21"/>
  <c r="B94" i="21"/>
  <c r="B93" i="21"/>
  <c r="A47" i="21"/>
  <c r="G47" i="21" s="1"/>
  <c r="B90" i="21"/>
  <c r="B91" i="21"/>
  <c r="B89" i="21"/>
  <c r="B77" i="20"/>
  <c r="B78" i="20"/>
  <c r="B76" i="20"/>
  <c r="G32" i="20"/>
  <c r="A33" i="20"/>
  <c r="G39" i="19"/>
  <c r="A40" i="19"/>
  <c r="B81" i="19"/>
  <c r="B79" i="19"/>
  <c r="B80" i="19"/>
  <c r="B78" i="19"/>
  <c r="G36" i="18"/>
  <c r="A37" i="18"/>
  <c r="A27" i="17"/>
  <c r="G26" i="17"/>
  <c r="G25" i="16"/>
  <c r="A26" i="16"/>
  <c r="B63" i="15"/>
  <c r="B61" i="15"/>
  <c r="B64" i="15"/>
  <c r="B62" i="15"/>
  <c r="G27" i="15"/>
  <c r="A28" i="15"/>
  <c r="A17" i="14"/>
  <c r="G16" i="14"/>
  <c r="A15" i="12"/>
  <c r="G14" i="12"/>
  <c r="B32" i="12"/>
  <c r="B33" i="12"/>
  <c r="B31" i="12"/>
  <c r="B34" i="11"/>
  <c r="B32" i="11"/>
  <c r="B33" i="11"/>
  <c r="B31" i="11"/>
  <c r="G17" i="11"/>
  <c r="A18" i="11"/>
  <c r="A15" i="10"/>
  <c r="G14" i="10"/>
  <c r="B26" i="10"/>
  <c r="B24" i="10"/>
  <c r="B25" i="10"/>
  <c r="B23" i="10"/>
  <c r="B22" i="9"/>
  <c r="B20" i="9"/>
  <c r="B21" i="9"/>
  <c r="B19" i="9"/>
  <c r="A12" i="9"/>
  <c r="B15" i="9"/>
  <c r="B17" i="9"/>
  <c r="B16" i="9"/>
  <c r="B7" i="8"/>
  <c r="B6" i="8"/>
  <c r="B5" i="8"/>
  <c r="B4" i="8"/>
  <c r="B3" i="8"/>
  <c r="B2" i="8"/>
  <c r="B14" i="8"/>
  <c r="B18" i="8" s="1"/>
  <c r="B13" i="8"/>
  <c r="B12" i="8"/>
  <c r="B11" i="8"/>
  <c r="A11" i="8"/>
  <c r="G11" i="8" s="1"/>
  <c r="G10" i="8"/>
  <c r="G9" i="8"/>
  <c r="G3" i="37" l="1"/>
  <c r="A4" i="37"/>
  <c r="A33" i="35"/>
  <c r="G32" i="35"/>
  <c r="B114" i="35"/>
  <c r="B113" i="35"/>
  <c r="B112" i="35"/>
  <c r="B111" i="35"/>
  <c r="G19" i="23"/>
  <c r="A20" i="23"/>
  <c r="G17" i="21"/>
  <c r="A18" i="21"/>
  <c r="B83" i="18"/>
  <c r="B82" i="18"/>
  <c r="B85" i="18"/>
  <c r="B84" i="18"/>
  <c r="G16" i="13"/>
  <c r="A17" i="13"/>
  <c r="G58" i="34"/>
  <c r="A59" i="34"/>
  <c r="G68" i="33"/>
  <c r="A69" i="33"/>
  <c r="A68" i="32"/>
  <c r="G68" i="32" s="1"/>
  <c r="A68" i="31"/>
  <c r="G67" i="31"/>
  <c r="G48" i="30"/>
  <c r="A49" i="30"/>
  <c r="G50" i="29"/>
  <c r="A51" i="29"/>
  <c r="A38" i="28"/>
  <c r="G37" i="28"/>
  <c r="A48" i="27"/>
  <c r="G47" i="27"/>
  <c r="A47" i="26"/>
  <c r="G46" i="26"/>
  <c r="G38" i="25"/>
  <c r="A39" i="25"/>
  <c r="A38" i="24"/>
  <c r="G37" i="24"/>
  <c r="B97" i="23"/>
  <c r="B95" i="23"/>
  <c r="B98" i="23"/>
  <c r="B96" i="23"/>
  <c r="G44" i="23"/>
  <c r="A45" i="23"/>
  <c r="A20" i="22"/>
  <c r="G20" i="22" s="1"/>
  <c r="A51" i="22"/>
  <c r="G50" i="22"/>
  <c r="B101" i="22"/>
  <c r="B99" i="22"/>
  <c r="B100" i="22"/>
  <c r="B98" i="22"/>
  <c r="B99" i="21"/>
  <c r="B100" i="21"/>
  <c r="B97" i="21"/>
  <c r="B98" i="21"/>
  <c r="A48" i="21"/>
  <c r="G48" i="21" s="1"/>
  <c r="A34" i="20"/>
  <c r="G33" i="20"/>
  <c r="B85" i="19"/>
  <c r="B83" i="19"/>
  <c r="B84" i="19"/>
  <c r="B82" i="19"/>
  <c r="A41" i="19"/>
  <c r="G40" i="19"/>
  <c r="A38" i="18"/>
  <c r="G37" i="18"/>
  <c r="G27" i="17"/>
  <c r="A28" i="17"/>
  <c r="A27" i="16"/>
  <c r="G26" i="16"/>
  <c r="B67" i="15"/>
  <c r="B65" i="15"/>
  <c r="B68" i="15"/>
  <c r="B66" i="15"/>
  <c r="A29" i="15"/>
  <c r="G28" i="15"/>
  <c r="G17" i="14"/>
  <c r="A18" i="14"/>
  <c r="G15" i="12"/>
  <c r="A16" i="12"/>
  <c r="B38" i="11"/>
  <c r="B36" i="11"/>
  <c r="B37" i="11"/>
  <c r="B35" i="11"/>
  <c r="A19" i="11"/>
  <c r="G18" i="11"/>
  <c r="B30" i="10"/>
  <c r="B28" i="10"/>
  <c r="B29" i="10"/>
  <c r="B27" i="10"/>
  <c r="G15" i="10"/>
  <c r="A16" i="10"/>
  <c r="A13" i="9"/>
  <c r="G12" i="9"/>
  <c r="B26" i="9"/>
  <c r="B24" i="9"/>
  <c r="B25" i="9"/>
  <c r="B23" i="9"/>
  <c r="B15" i="8"/>
  <c r="B17" i="8"/>
  <c r="A12" i="8"/>
  <c r="A13" i="8" s="1"/>
  <c r="B22" i="8"/>
  <c r="B20" i="8"/>
  <c r="B21" i="8"/>
  <c r="B19" i="8"/>
  <c r="G13" i="8"/>
  <c r="A14" i="8"/>
  <c r="G12" i="8"/>
  <c r="B16" i="8"/>
  <c r="B12" i="7"/>
  <c r="B11" i="7"/>
  <c r="B10" i="7"/>
  <c r="B9" i="7"/>
  <c r="B8" i="7"/>
  <c r="B7" i="7"/>
  <c r="B6" i="7"/>
  <c r="B5" i="7"/>
  <c r="B4" i="7"/>
  <c r="B3" i="7"/>
  <c r="B2" i="7"/>
  <c r="B19" i="7"/>
  <c r="B23" i="7" s="1"/>
  <c r="B18" i="7"/>
  <c r="B17" i="7"/>
  <c r="B16" i="7"/>
  <c r="A16" i="7"/>
  <c r="G15" i="7"/>
  <c r="G14" i="7"/>
  <c r="G4" i="37" l="1"/>
  <c r="A5" i="37"/>
  <c r="B118" i="35"/>
  <c r="B117" i="35"/>
  <c r="B116" i="35"/>
  <c r="B115" i="35"/>
  <c r="A34" i="35"/>
  <c r="G33" i="35"/>
  <c r="G20" i="23"/>
  <c r="A21" i="23"/>
  <c r="G18" i="21"/>
  <c r="A19" i="21"/>
  <c r="B87" i="18"/>
  <c r="B86" i="18"/>
  <c r="B89" i="18"/>
  <c r="B88" i="18"/>
  <c r="G17" i="13"/>
  <c r="A18" i="13"/>
  <c r="A60" i="34"/>
  <c r="G59" i="34"/>
  <c r="A70" i="33"/>
  <c r="G69" i="33"/>
  <c r="A69" i="32"/>
  <c r="G69" i="32" s="1"/>
  <c r="G68" i="31"/>
  <c r="A69" i="31"/>
  <c r="A50" i="30"/>
  <c r="G49" i="30"/>
  <c r="A52" i="29"/>
  <c r="G51" i="29"/>
  <c r="G38" i="28"/>
  <c r="A39" i="28"/>
  <c r="G48" i="27"/>
  <c r="A49" i="27"/>
  <c r="G47" i="26"/>
  <c r="A48" i="26"/>
  <c r="A40" i="25"/>
  <c r="G39" i="25"/>
  <c r="G38" i="24"/>
  <c r="A39" i="24"/>
  <c r="A46" i="23"/>
  <c r="G45" i="23"/>
  <c r="B101" i="23"/>
  <c r="B99" i="23"/>
  <c r="B102" i="23"/>
  <c r="B100" i="23"/>
  <c r="B105" i="22"/>
  <c r="B103" i="22"/>
  <c r="B104" i="22"/>
  <c r="B102" i="22"/>
  <c r="G51" i="22"/>
  <c r="A52" i="22"/>
  <c r="A21" i="22"/>
  <c r="G21" i="22" s="1"/>
  <c r="B103" i="21"/>
  <c r="B104" i="21"/>
  <c r="B102" i="21"/>
  <c r="B101" i="21"/>
  <c r="A49" i="21"/>
  <c r="G49" i="21" s="1"/>
  <c r="G34" i="20"/>
  <c r="A35" i="20"/>
  <c r="G41" i="19"/>
  <c r="A42" i="19"/>
  <c r="B89" i="19"/>
  <c r="B87" i="19"/>
  <c r="B88" i="19"/>
  <c r="B86" i="19"/>
  <c r="G38" i="18"/>
  <c r="A39" i="18"/>
  <c r="A29" i="17"/>
  <c r="G28" i="17"/>
  <c r="G27" i="16"/>
  <c r="A28" i="16"/>
  <c r="B71" i="15"/>
  <c r="B69" i="15"/>
  <c r="B72" i="15"/>
  <c r="B70" i="15"/>
  <c r="G29" i="15"/>
  <c r="A30" i="15"/>
  <c r="A19" i="14"/>
  <c r="G18" i="14"/>
  <c r="A17" i="12"/>
  <c r="G16" i="12"/>
  <c r="G19" i="11"/>
  <c r="A20" i="11"/>
  <c r="B42" i="11"/>
  <c r="B40" i="11"/>
  <c r="B41" i="11"/>
  <c r="B39" i="11"/>
  <c r="A17" i="10"/>
  <c r="G16" i="10"/>
  <c r="B32" i="10"/>
  <c r="B33" i="10"/>
  <c r="B31" i="10"/>
  <c r="B30" i="9"/>
  <c r="B28" i="9"/>
  <c r="B29" i="9"/>
  <c r="B27" i="9"/>
  <c r="G13" i="9"/>
  <c r="A14" i="9"/>
  <c r="A15" i="8"/>
  <c r="G14" i="8"/>
  <c r="B26" i="8"/>
  <c r="B24" i="8"/>
  <c r="B25" i="8"/>
  <c r="B23" i="8"/>
  <c r="G16" i="7"/>
  <c r="B27" i="7"/>
  <c r="B25" i="7"/>
  <c r="B26" i="7"/>
  <c r="B24" i="7"/>
  <c r="A17" i="7"/>
  <c r="B20" i="7"/>
  <c r="B22" i="7"/>
  <c r="B21" i="7"/>
  <c r="B7" i="6"/>
  <c r="B6" i="6"/>
  <c r="B5" i="6"/>
  <c r="B4" i="6"/>
  <c r="B3" i="6"/>
  <c r="B2" i="6"/>
  <c r="B14" i="6"/>
  <c r="B18" i="6" s="1"/>
  <c r="B13" i="6"/>
  <c r="B12" i="6"/>
  <c r="B11" i="6"/>
  <c r="A11" i="6"/>
  <c r="G11" i="6" s="1"/>
  <c r="G10" i="6"/>
  <c r="G9" i="6"/>
  <c r="G5" i="37" l="1"/>
  <c r="A6" i="37"/>
  <c r="G34" i="35"/>
  <c r="A35" i="35"/>
  <c r="B120" i="35"/>
  <c r="B119" i="35"/>
  <c r="B122" i="35"/>
  <c r="B121" i="35"/>
  <c r="G21" i="23"/>
  <c r="A22" i="23"/>
  <c r="G19" i="21"/>
  <c r="A20" i="21"/>
  <c r="B93" i="18"/>
  <c r="B92" i="18"/>
  <c r="B91" i="18"/>
  <c r="B90" i="18"/>
  <c r="G18" i="13"/>
  <c r="A19" i="13"/>
  <c r="G60" i="34"/>
  <c r="A61" i="34"/>
  <c r="G70" i="33"/>
  <c r="A71" i="33"/>
  <c r="A70" i="32"/>
  <c r="G70" i="32" s="1"/>
  <c r="A70" i="31"/>
  <c r="G69" i="31"/>
  <c r="G50" i="30"/>
  <c r="A51" i="30"/>
  <c r="G52" i="29"/>
  <c r="A53" i="29"/>
  <c r="A40" i="28"/>
  <c r="G39" i="28"/>
  <c r="A50" i="27"/>
  <c r="G49" i="27"/>
  <c r="A49" i="26"/>
  <c r="G48" i="26"/>
  <c r="G40" i="25"/>
  <c r="A41" i="25"/>
  <c r="A40" i="24"/>
  <c r="G39" i="24"/>
  <c r="B105" i="23"/>
  <c r="B103" i="23"/>
  <c r="B106" i="23"/>
  <c r="B104" i="23"/>
  <c r="G46" i="23"/>
  <c r="A47" i="23"/>
  <c r="A22" i="22"/>
  <c r="G22" i="22" s="1"/>
  <c r="A53" i="22"/>
  <c r="G52" i="22"/>
  <c r="B109" i="22"/>
  <c r="B107" i="22"/>
  <c r="B108" i="22"/>
  <c r="B106" i="22"/>
  <c r="B107" i="21"/>
  <c r="B108" i="21"/>
  <c r="B105" i="21"/>
  <c r="B106" i="21"/>
  <c r="A50" i="21"/>
  <c r="G50" i="21" s="1"/>
  <c r="A36" i="20"/>
  <c r="G35" i="20"/>
  <c r="B93" i="19"/>
  <c r="B91" i="19"/>
  <c r="B92" i="19"/>
  <c r="B90" i="19"/>
  <c r="A43" i="19"/>
  <c r="G42" i="19"/>
  <c r="A40" i="18"/>
  <c r="G39" i="18"/>
  <c r="G29" i="17"/>
  <c r="A30" i="17"/>
  <c r="A29" i="16"/>
  <c r="G28" i="16"/>
  <c r="B75" i="15"/>
  <c r="B73" i="15"/>
  <c r="B76" i="15"/>
  <c r="B74" i="15"/>
  <c r="A31" i="15"/>
  <c r="G30" i="15"/>
  <c r="G19" i="14"/>
  <c r="A20" i="14"/>
  <c r="G17" i="12"/>
  <c r="A18" i="12"/>
  <c r="B46" i="11"/>
  <c r="B44" i="11"/>
  <c r="B45" i="11"/>
  <c r="B43" i="11"/>
  <c r="A21" i="11"/>
  <c r="G20" i="11"/>
  <c r="G17" i="10"/>
  <c r="A18" i="10"/>
  <c r="A15" i="9"/>
  <c r="G14" i="9"/>
  <c r="B32" i="9"/>
  <c r="B33" i="9"/>
  <c r="B31" i="9"/>
  <c r="B30" i="8"/>
  <c r="B28" i="8"/>
  <c r="B29" i="8"/>
  <c r="B27" i="8"/>
  <c r="G15" i="8"/>
  <c r="A16" i="8"/>
  <c r="A18" i="7"/>
  <c r="G17" i="7"/>
  <c r="B31" i="7"/>
  <c r="B29" i="7"/>
  <c r="B30" i="7"/>
  <c r="B28" i="7"/>
  <c r="B22" i="6"/>
  <c r="B20" i="6"/>
  <c r="B21" i="6"/>
  <c r="B19" i="6"/>
  <c r="A12" i="6"/>
  <c r="B15" i="6"/>
  <c r="B17" i="6"/>
  <c r="B16" i="6"/>
  <c r="B7" i="5"/>
  <c r="B6" i="5"/>
  <c r="B5" i="5"/>
  <c r="B4" i="5"/>
  <c r="B3" i="5"/>
  <c r="B2" i="5"/>
  <c r="B14" i="5"/>
  <c r="B18" i="5" s="1"/>
  <c r="B13" i="5"/>
  <c r="B12" i="5"/>
  <c r="B11" i="5"/>
  <c r="A11" i="5"/>
  <c r="G10" i="5"/>
  <c r="G9" i="5"/>
  <c r="B124" i="35" l="1"/>
  <c r="B123" i="35"/>
  <c r="B126" i="35"/>
  <c r="B125" i="35"/>
  <c r="G35" i="35"/>
  <c r="A36" i="35"/>
  <c r="G6" i="37"/>
  <c r="A7" i="37"/>
  <c r="G22" i="23"/>
  <c r="A23" i="23"/>
  <c r="G23" i="23" s="1"/>
  <c r="G20" i="21"/>
  <c r="A21" i="21"/>
  <c r="B97" i="18"/>
  <c r="B96" i="18"/>
  <c r="B95" i="18"/>
  <c r="B94" i="18"/>
  <c r="G19" i="13"/>
  <c r="A20" i="13"/>
  <c r="G11" i="5"/>
  <c r="A62" i="34"/>
  <c r="G61" i="34"/>
  <c r="A72" i="33"/>
  <c r="G71" i="33"/>
  <c r="A71" i="32"/>
  <c r="G71" i="32" s="1"/>
  <c r="A71" i="31"/>
  <c r="G70" i="31"/>
  <c r="A52" i="30"/>
  <c r="G51" i="30"/>
  <c r="A54" i="29"/>
  <c r="G53" i="29"/>
  <c r="G40" i="28"/>
  <c r="A41" i="28"/>
  <c r="G50" i="27"/>
  <c r="A51" i="27"/>
  <c r="G49" i="26"/>
  <c r="A50" i="26"/>
  <c r="A42" i="25"/>
  <c r="G41" i="25"/>
  <c r="G40" i="24"/>
  <c r="A41" i="24"/>
  <c r="A48" i="23"/>
  <c r="G47" i="23"/>
  <c r="B109" i="23"/>
  <c r="B107" i="23"/>
  <c r="B110" i="23"/>
  <c r="B108" i="23"/>
  <c r="B113" i="22"/>
  <c r="B111" i="22"/>
  <c r="B112" i="22"/>
  <c r="B110" i="22"/>
  <c r="G53" i="22"/>
  <c r="A54" i="22"/>
  <c r="A23" i="22"/>
  <c r="G23" i="22" s="1"/>
  <c r="B111" i="21"/>
  <c r="B112" i="21"/>
  <c r="B109" i="21"/>
  <c r="B110" i="21"/>
  <c r="A51" i="21"/>
  <c r="G51" i="21" s="1"/>
  <c r="G36" i="20"/>
  <c r="A37" i="20"/>
  <c r="G43" i="19"/>
  <c r="A44" i="19"/>
  <c r="B97" i="19"/>
  <c r="B95" i="19"/>
  <c r="B96" i="19"/>
  <c r="B94" i="19"/>
  <c r="G40" i="18"/>
  <c r="A41" i="18"/>
  <c r="A31" i="17"/>
  <c r="G30" i="17"/>
  <c r="G29" i="16"/>
  <c r="A30" i="16"/>
  <c r="B79" i="15"/>
  <c r="B77" i="15"/>
  <c r="B80" i="15"/>
  <c r="B78" i="15"/>
  <c r="G31" i="15"/>
  <c r="A32" i="15"/>
  <c r="A21" i="14"/>
  <c r="G20" i="14"/>
  <c r="A19" i="12"/>
  <c r="G18" i="12"/>
  <c r="G21" i="11"/>
  <c r="A22" i="11"/>
  <c r="B50" i="11"/>
  <c r="B48" i="11"/>
  <c r="B49" i="11"/>
  <c r="B47" i="11"/>
  <c r="A19" i="10"/>
  <c r="G18" i="10"/>
  <c r="G15" i="9"/>
  <c r="A16" i="9"/>
  <c r="A17" i="8"/>
  <c r="G16" i="8"/>
  <c r="B32" i="8"/>
  <c r="B33" i="8"/>
  <c r="B31" i="8"/>
  <c r="B35" i="7"/>
  <c r="B39" i="7" s="1"/>
  <c r="B33" i="7"/>
  <c r="B34" i="7"/>
  <c r="B32" i="7"/>
  <c r="G18" i="7"/>
  <c r="A19" i="7"/>
  <c r="A13" i="6"/>
  <c r="G12" i="6"/>
  <c r="B26" i="6"/>
  <c r="B24" i="6"/>
  <c r="B25" i="6"/>
  <c r="B23" i="6"/>
  <c r="B22" i="5"/>
  <c r="B20" i="5"/>
  <c r="B21" i="5"/>
  <c r="B19" i="5"/>
  <c r="A12" i="5"/>
  <c r="B15" i="5"/>
  <c r="B17" i="5"/>
  <c r="B16" i="5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11" i="4"/>
  <c r="G10" i="4"/>
  <c r="G10" i="2"/>
  <c r="G9" i="2"/>
  <c r="B8" i="4"/>
  <c r="G8" i="4" s="1"/>
  <c r="B7" i="4"/>
  <c r="G7" i="4" s="1"/>
  <c r="B6" i="4"/>
  <c r="G6" i="4" s="1"/>
  <c r="B5" i="4"/>
  <c r="G5" i="4" s="1"/>
  <c r="B4" i="4"/>
  <c r="G4" i="4" s="1"/>
  <c r="B3" i="4"/>
  <c r="G3" i="4" s="1"/>
  <c r="B2" i="4"/>
  <c r="G2" i="4" s="1"/>
  <c r="B15" i="4"/>
  <c r="B19" i="4" s="1"/>
  <c r="B23" i="4" s="1"/>
  <c r="B14" i="4"/>
  <c r="B13" i="4"/>
  <c r="B12" i="4"/>
  <c r="G12" i="4" s="1"/>
  <c r="A12" i="4"/>
  <c r="G7" i="37" l="1"/>
  <c r="A8" i="37"/>
  <c r="A37" i="35"/>
  <c r="G36" i="35"/>
  <c r="B130" i="35"/>
  <c r="B129" i="35"/>
  <c r="B128" i="35"/>
  <c r="B127" i="35"/>
  <c r="G21" i="21"/>
  <c r="A22" i="21"/>
  <c r="B98" i="18"/>
  <c r="B101" i="18"/>
  <c r="B100" i="18"/>
  <c r="B99" i="18"/>
  <c r="G20" i="13"/>
  <c r="A21" i="13"/>
  <c r="B41" i="7"/>
  <c r="B43" i="7"/>
  <c r="B40" i="7"/>
  <c r="B42" i="7"/>
  <c r="G62" i="34"/>
  <c r="A63" i="34"/>
  <c r="G72" i="33"/>
  <c r="A73" i="33"/>
  <c r="A72" i="32"/>
  <c r="G72" i="32" s="1"/>
  <c r="G71" i="31"/>
  <c r="A72" i="31"/>
  <c r="G52" i="30"/>
  <c r="A53" i="30"/>
  <c r="G54" i="29"/>
  <c r="A55" i="29"/>
  <c r="G41" i="28"/>
  <c r="A42" i="28"/>
  <c r="A52" i="27"/>
  <c r="G51" i="27"/>
  <c r="A51" i="26"/>
  <c r="G50" i="26"/>
  <c r="G42" i="25"/>
  <c r="A43" i="25"/>
  <c r="A42" i="24"/>
  <c r="G41" i="24"/>
  <c r="B113" i="23"/>
  <c r="B111" i="23"/>
  <c r="B112" i="23"/>
  <c r="G48" i="23"/>
  <c r="A49" i="23"/>
  <c r="A24" i="22"/>
  <c r="G24" i="22" s="1"/>
  <c r="A55" i="22"/>
  <c r="G54" i="22"/>
  <c r="B117" i="22"/>
  <c r="B115" i="22"/>
  <c r="B116" i="22"/>
  <c r="B114" i="22"/>
  <c r="B114" i="21"/>
  <c r="B116" i="21"/>
  <c r="B113" i="21"/>
  <c r="B115" i="21"/>
  <c r="A52" i="21"/>
  <c r="G52" i="21" s="1"/>
  <c r="A38" i="20"/>
  <c r="G37" i="20"/>
  <c r="A45" i="19"/>
  <c r="G44" i="19"/>
  <c r="B101" i="19"/>
  <c r="B99" i="19"/>
  <c r="B100" i="19"/>
  <c r="B98" i="19"/>
  <c r="A42" i="18"/>
  <c r="G41" i="18"/>
  <c r="G31" i="17"/>
  <c r="A32" i="17"/>
  <c r="A31" i="16"/>
  <c r="G30" i="16"/>
  <c r="B83" i="15"/>
  <c r="B86" i="15" s="1"/>
  <c r="B81" i="15"/>
  <c r="B84" i="15" s="1"/>
  <c r="B87" i="15" s="1"/>
  <c r="B82" i="15"/>
  <c r="B85" i="15" s="1"/>
  <c r="A33" i="15"/>
  <c r="G32" i="15"/>
  <c r="G21" i="14"/>
  <c r="A22" i="14"/>
  <c r="G19" i="12"/>
  <c r="A20" i="12"/>
  <c r="A23" i="11"/>
  <c r="G22" i="11"/>
  <c r="B52" i="11"/>
  <c r="B53" i="11"/>
  <c r="B51" i="11"/>
  <c r="G19" i="10"/>
  <c r="A20" i="10"/>
  <c r="A17" i="9"/>
  <c r="G16" i="9"/>
  <c r="G17" i="8"/>
  <c r="A18" i="8"/>
  <c r="A20" i="7"/>
  <c r="G19" i="7"/>
  <c r="B37" i="7"/>
  <c r="B38" i="7"/>
  <c r="B36" i="7"/>
  <c r="B30" i="6"/>
  <c r="B28" i="6"/>
  <c r="B29" i="6"/>
  <c r="B27" i="6"/>
  <c r="G13" i="6"/>
  <c r="A14" i="6"/>
  <c r="A13" i="5"/>
  <c r="G12" i="5"/>
  <c r="B26" i="5"/>
  <c r="B24" i="5"/>
  <c r="B25" i="5"/>
  <c r="B23" i="5"/>
  <c r="B16" i="4"/>
  <c r="B18" i="4"/>
  <c r="B17" i="4"/>
  <c r="A13" i="4"/>
  <c r="A14" i="4" s="1"/>
  <c r="G14" i="4" s="1"/>
  <c r="B27" i="4"/>
  <c r="B25" i="4"/>
  <c r="B26" i="4"/>
  <c r="B24" i="4"/>
  <c r="B20" i="4"/>
  <c r="B22" i="4"/>
  <c r="B21" i="4"/>
  <c r="B7" i="1"/>
  <c r="B6" i="1"/>
  <c r="B5" i="1"/>
  <c r="B4" i="1"/>
  <c r="B3" i="1"/>
  <c r="B2" i="1"/>
  <c r="B2" i="2"/>
  <c r="B7" i="2"/>
  <c r="B6" i="2"/>
  <c r="B5" i="2"/>
  <c r="B4" i="2"/>
  <c r="B3" i="2"/>
  <c r="G8" i="37" l="1"/>
  <c r="A9" i="37"/>
  <c r="B132" i="35"/>
  <c r="B131" i="35"/>
  <c r="B133" i="35"/>
  <c r="B134" i="35"/>
  <c r="A38" i="35"/>
  <c r="G37" i="35"/>
  <c r="G22" i="21"/>
  <c r="A23" i="21"/>
  <c r="B103" i="18"/>
  <c r="B102" i="18"/>
  <c r="B105" i="18"/>
  <c r="B104" i="18"/>
  <c r="G21" i="13"/>
  <c r="A22" i="13"/>
  <c r="B45" i="7"/>
  <c r="B46" i="7"/>
  <c r="B47" i="7"/>
  <c r="B44" i="7"/>
  <c r="G13" i="4"/>
  <c r="A15" i="4"/>
  <c r="G15" i="4" s="1"/>
  <c r="A64" i="34"/>
  <c r="G63" i="34"/>
  <c r="A74" i="33"/>
  <c r="G73" i="33"/>
  <c r="A73" i="32"/>
  <c r="G73" i="32" s="1"/>
  <c r="A73" i="31"/>
  <c r="G72" i="31"/>
  <c r="A54" i="30"/>
  <c r="G53" i="30"/>
  <c r="A56" i="29"/>
  <c r="G55" i="29"/>
  <c r="A43" i="28"/>
  <c r="G42" i="28"/>
  <c r="G52" i="27"/>
  <c r="A53" i="27"/>
  <c r="G51" i="26"/>
  <c r="A52" i="26"/>
  <c r="A44" i="25"/>
  <c r="G43" i="25"/>
  <c r="G42" i="24"/>
  <c r="A43" i="24"/>
  <c r="A50" i="23"/>
  <c r="G49" i="23"/>
  <c r="B121" i="22"/>
  <c r="B119" i="22"/>
  <c r="B120" i="22"/>
  <c r="B118" i="22"/>
  <c r="G55" i="22"/>
  <c r="A56" i="22"/>
  <c r="A25" i="22"/>
  <c r="G25" i="22" s="1"/>
  <c r="B118" i="21"/>
  <c r="B120" i="21"/>
  <c r="B117" i="21"/>
  <c r="B119" i="21"/>
  <c r="A53" i="21"/>
  <c r="G53" i="21" s="1"/>
  <c r="G38" i="20"/>
  <c r="A39" i="20"/>
  <c r="B105" i="19"/>
  <c r="B103" i="19"/>
  <c r="B104" i="19"/>
  <c r="B102" i="19"/>
  <c r="G45" i="19"/>
  <c r="A46" i="19"/>
  <c r="G42" i="18"/>
  <c r="A43" i="18"/>
  <c r="A33" i="17"/>
  <c r="G32" i="17"/>
  <c r="G31" i="16"/>
  <c r="A32" i="16"/>
  <c r="G33" i="15"/>
  <c r="A34" i="15"/>
  <c r="A23" i="14"/>
  <c r="G22" i="14"/>
  <c r="A21" i="12"/>
  <c r="G20" i="12"/>
  <c r="G23" i="11"/>
  <c r="A24" i="11"/>
  <c r="A21" i="10"/>
  <c r="G20" i="10"/>
  <c r="G17" i="9"/>
  <c r="A18" i="9"/>
  <c r="A19" i="8"/>
  <c r="G18" i="8"/>
  <c r="G20" i="7"/>
  <c r="A21" i="7"/>
  <c r="A15" i="6"/>
  <c r="G14" i="6"/>
  <c r="B32" i="6"/>
  <c r="B33" i="6"/>
  <c r="B31" i="6"/>
  <c r="B30" i="5"/>
  <c r="B28" i="5"/>
  <c r="B29" i="5"/>
  <c r="B27" i="5"/>
  <c r="G13" i="5"/>
  <c r="A14" i="5"/>
  <c r="B31" i="4"/>
  <c r="B29" i="4"/>
  <c r="B30" i="4"/>
  <c r="B28" i="4"/>
  <c r="A16" i="4"/>
  <c r="G16" i="4" s="1"/>
  <c r="B14" i="2"/>
  <c r="B13" i="2"/>
  <c r="B12" i="2"/>
  <c r="B11" i="2"/>
  <c r="A11" i="2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B14" i="1"/>
  <c r="B18" i="1" s="1"/>
  <c r="B13" i="1"/>
  <c r="B12" i="1"/>
  <c r="B11" i="1"/>
  <c r="A12" i="1"/>
  <c r="A13" i="1" s="1"/>
  <c r="A11" i="1"/>
  <c r="A39" i="35" l="1"/>
  <c r="G38" i="35"/>
  <c r="B138" i="35"/>
  <c r="B137" i="35"/>
  <c r="B136" i="35"/>
  <c r="B135" i="35"/>
  <c r="G9" i="37"/>
  <c r="A10" i="37"/>
  <c r="G23" i="21"/>
  <c r="A24" i="21"/>
  <c r="B108" i="18"/>
  <c r="B106" i="18"/>
  <c r="B107" i="18"/>
  <c r="G22" i="13"/>
  <c r="A23" i="13"/>
  <c r="B49" i="7"/>
  <c r="B51" i="7"/>
  <c r="B48" i="7"/>
  <c r="B50" i="7"/>
  <c r="G11" i="2"/>
  <c r="G12" i="2"/>
  <c r="G13" i="2"/>
  <c r="B17" i="2"/>
  <c r="G17" i="2" s="1"/>
  <c r="G14" i="2"/>
  <c r="G64" i="34"/>
  <c r="A65" i="34"/>
  <c r="G74" i="33"/>
  <c r="A75" i="33"/>
  <c r="A74" i="32"/>
  <c r="G74" i="32" s="1"/>
  <c r="G73" i="31"/>
  <c r="A74" i="31"/>
  <c r="G54" i="30"/>
  <c r="A55" i="30"/>
  <c r="G55" i="30" s="1"/>
  <c r="G56" i="29"/>
  <c r="A57" i="29"/>
  <c r="G43" i="28"/>
  <c r="A44" i="28"/>
  <c r="A54" i="27"/>
  <c r="G53" i="27"/>
  <c r="A53" i="26"/>
  <c r="G52" i="26"/>
  <c r="G44" i="25"/>
  <c r="A45" i="25"/>
  <c r="A44" i="24"/>
  <c r="G43" i="24"/>
  <c r="G50" i="23"/>
  <c r="A51" i="23"/>
  <c r="A26" i="22"/>
  <c r="G26" i="22" s="1"/>
  <c r="A57" i="22"/>
  <c r="G56" i="22"/>
  <c r="B125" i="22"/>
  <c r="B123" i="22"/>
  <c r="B124" i="22"/>
  <c r="B122" i="22"/>
  <c r="B123" i="21"/>
  <c r="B124" i="21"/>
  <c r="B121" i="21"/>
  <c r="B122" i="21"/>
  <c r="A54" i="21"/>
  <c r="G54" i="21" s="1"/>
  <c r="A40" i="20"/>
  <c r="G39" i="20"/>
  <c r="A47" i="19"/>
  <c r="G46" i="19"/>
  <c r="B107" i="19"/>
  <c r="B108" i="19"/>
  <c r="B106" i="19"/>
  <c r="A44" i="18"/>
  <c r="G43" i="18"/>
  <c r="G33" i="17"/>
  <c r="A34" i="17"/>
  <c r="A33" i="16"/>
  <c r="G32" i="16"/>
  <c r="A35" i="15"/>
  <c r="G34" i="15"/>
  <c r="G23" i="14"/>
  <c r="A24" i="14"/>
  <c r="G21" i="12"/>
  <c r="A22" i="12"/>
  <c r="A25" i="11"/>
  <c r="G24" i="11"/>
  <c r="G21" i="10"/>
  <c r="A22" i="10"/>
  <c r="A19" i="9"/>
  <c r="G18" i="9"/>
  <c r="G19" i="8"/>
  <c r="A20" i="8"/>
  <c r="A22" i="7"/>
  <c r="G21" i="7"/>
  <c r="G15" i="6"/>
  <c r="A16" i="6"/>
  <c r="A15" i="5"/>
  <c r="G14" i="5"/>
  <c r="B32" i="5"/>
  <c r="B33" i="5"/>
  <c r="B31" i="5"/>
  <c r="A17" i="4"/>
  <c r="G17" i="4" s="1"/>
  <c r="B33" i="4"/>
  <c r="B34" i="4"/>
  <c r="B32" i="4"/>
  <c r="B18" i="2"/>
  <c r="B22" i="2" s="1"/>
  <c r="G22" i="2" s="1"/>
  <c r="B15" i="1"/>
  <c r="B17" i="1"/>
  <c r="B16" i="2"/>
  <c r="G16" i="2" s="1"/>
  <c r="B15" i="2"/>
  <c r="G15" i="2" s="1"/>
  <c r="A14" i="1"/>
  <c r="B21" i="1"/>
  <c r="B22" i="1"/>
  <c r="B24" i="1" s="1"/>
  <c r="B16" i="1"/>
  <c r="B23" i="1"/>
  <c r="B20" i="1"/>
  <c r="B19" i="1"/>
  <c r="G10" i="37" l="1"/>
  <c r="A11" i="37"/>
  <c r="B142" i="35"/>
  <c r="B141" i="35"/>
  <c r="B140" i="35"/>
  <c r="B139" i="35"/>
  <c r="G39" i="35"/>
  <c r="A14" i="36"/>
  <c r="G24" i="21"/>
  <c r="A25" i="21"/>
  <c r="G23" i="13"/>
  <c r="A24" i="13"/>
  <c r="B53" i="7"/>
  <c r="B54" i="7"/>
  <c r="B55" i="7"/>
  <c r="B52" i="7"/>
  <c r="B19" i="2"/>
  <c r="G19" i="2" s="1"/>
  <c r="B21" i="2"/>
  <c r="G21" i="2" s="1"/>
  <c r="G18" i="2"/>
  <c r="B20" i="2"/>
  <c r="G20" i="2" s="1"/>
  <c r="A66" i="34"/>
  <c r="G65" i="34"/>
  <c r="A76" i="33"/>
  <c r="G75" i="33"/>
  <c r="A75" i="32"/>
  <c r="G75" i="32" s="1"/>
  <c r="A75" i="31"/>
  <c r="G74" i="31"/>
  <c r="A56" i="30"/>
  <c r="G56" i="30" s="1"/>
  <c r="A58" i="29"/>
  <c r="G57" i="29"/>
  <c r="A45" i="28"/>
  <c r="G44" i="28"/>
  <c r="G54" i="27"/>
  <c r="A55" i="27"/>
  <c r="G53" i="26"/>
  <c r="A54" i="26"/>
  <c r="A46" i="25"/>
  <c r="G45" i="25"/>
  <c r="G44" i="24"/>
  <c r="A45" i="24"/>
  <c r="A52" i="23"/>
  <c r="G51" i="23"/>
  <c r="B129" i="22"/>
  <c r="B127" i="22"/>
  <c r="B128" i="22"/>
  <c r="B126" i="22"/>
  <c r="G57" i="22"/>
  <c r="A58" i="22"/>
  <c r="A27" i="22"/>
  <c r="G27" i="22" s="1"/>
  <c r="B127" i="21"/>
  <c r="B128" i="21"/>
  <c r="B126" i="21"/>
  <c r="B125" i="21"/>
  <c r="A55" i="21"/>
  <c r="G55" i="21" s="1"/>
  <c r="G40" i="20"/>
  <c r="A41" i="20"/>
  <c r="G47" i="19"/>
  <c r="A48" i="19"/>
  <c r="G44" i="18"/>
  <c r="A45" i="18"/>
  <c r="A35" i="17"/>
  <c r="G34" i="17"/>
  <c r="G33" i="16"/>
  <c r="A34" i="16"/>
  <c r="G35" i="15"/>
  <c r="A36" i="15"/>
  <c r="A25" i="14"/>
  <c r="G24" i="14"/>
  <c r="A23" i="12"/>
  <c r="G22" i="12"/>
  <c r="G25" i="11"/>
  <c r="A26" i="11"/>
  <c r="A23" i="10"/>
  <c r="G22" i="10"/>
  <c r="G19" i="9"/>
  <c r="A20" i="9"/>
  <c r="A21" i="8"/>
  <c r="G20" i="8"/>
  <c r="G22" i="7"/>
  <c r="A23" i="7"/>
  <c r="A17" i="6"/>
  <c r="G16" i="6"/>
  <c r="G15" i="5"/>
  <c r="A16" i="5"/>
  <c r="A18" i="4"/>
  <c r="G18" i="4" s="1"/>
  <c r="B25" i="2"/>
  <c r="G25" i="2" s="1"/>
  <c r="B23" i="2"/>
  <c r="G23" i="2" s="1"/>
  <c r="B26" i="2"/>
  <c r="G26" i="2" s="1"/>
  <c r="B24" i="2"/>
  <c r="G24" i="2" s="1"/>
  <c r="B25" i="1"/>
  <c r="B26" i="1"/>
  <c r="A15" i="1"/>
  <c r="B42" i="36" l="1"/>
  <c r="G14" i="36"/>
  <c r="A15" i="36"/>
  <c r="A12" i="37"/>
  <c r="G11" i="37"/>
  <c r="B145" i="35"/>
  <c r="B143" i="35"/>
  <c r="B144" i="35"/>
  <c r="G25" i="21"/>
  <c r="A26" i="21"/>
  <c r="G24" i="13"/>
  <c r="A25" i="13"/>
  <c r="B58" i="7"/>
  <c r="B56" i="7"/>
  <c r="B57" i="7"/>
  <c r="G66" i="34"/>
  <c r="A67" i="34"/>
  <c r="G76" i="33"/>
  <c r="A77" i="33"/>
  <c r="A76" i="32"/>
  <c r="G76" i="32" s="1"/>
  <c r="G75" i="31"/>
  <c r="A76" i="31"/>
  <c r="A57" i="30"/>
  <c r="G57" i="30" s="1"/>
  <c r="G58" i="29"/>
  <c r="A59" i="29"/>
  <c r="G45" i="28"/>
  <c r="A46" i="28"/>
  <c r="A56" i="27"/>
  <c r="G55" i="27"/>
  <c r="A55" i="26"/>
  <c r="G54" i="26"/>
  <c r="G46" i="25"/>
  <c r="A47" i="25"/>
  <c r="A46" i="24"/>
  <c r="G45" i="24"/>
  <c r="G52" i="23"/>
  <c r="A53" i="23"/>
  <c r="A28" i="22"/>
  <c r="G28" i="22" s="1"/>
  <c r="A59" i="22"/>
  <c r="G58" i="22"/>
  <c r="B133" i="22"/>
  <c r="B131" i="22"/>
  <c r="B132" i="22"/>
  <c r="B130" i="22"/>
  <c r="B131" i="21"/>
  <c r="B132" i="21"/>
  <c r="B130" i="21"/>
  <c r="B129" i="21"/>
  <c r="A56" i="21"/>
  <c r="G56" i="21" s="1"/>
  <c r="A42" i="20"/>
  <c r="G41" i="20"/>
  <c r="A49" i="19"/>
  <c r="G48" i="19"/>
  <c r="A46" i="18"/>
  <c r="G45" i="18"/>
  <c r="G35" i="17"/>
  <c r="A36" i="17"/>
  <c r="A35" i="16"/>
  <c r="G34" i="16"/>
  <c r="A37" i="15"/>
  <c r="G36" i="15"/>
  <c r="G25" i="14"/>
  <c r="A26" i="14"/>
  <c r="G23" i="12"/>
  <c r="A24" i="12"/>
  <c r="A27" i="11"/>
  <c r="G26" i="11"/>
  <c r="G23" i="10"/>
  <c r="A24" i="10"/>
  <c r="A21" i="9"/>
  <c r="G20" i="9"/>
  <c r="G21" i="8"/>
  <c r="A22" i="8"/>
  <c r="A24" i="7"/>
  <c r="G23" i="7"/>
  <c r="G17" i="6"/>
  <c r="A18" i="6"/>
  <c r="A17" i="5"/>
  <c r="G16" i="5"/>
  <c r="A19" i="4"/>
  <c r="G19" i="4" s="1"/>
  <c r="B29" i="2"/>
  <c r="G29" i="2" s="1"/>
  <c r="B27" i="2"/>
  <c r="G27" i="2" s="1"/>
  <c r="B30" i="2"/>
  <c r="G30" i="2" s="1"/>
  <c r="B28" i="2"/>
  <c r="G28" i="2" s="1"/>
  <c r="B29" i="1"/>
  <c r="B30" i="1"/>
  <c r="B27" i="1"/>
  <c r="B28" i="1"/>
  <c r="A16" i="1"/>
  <c r="A13" i="37" l="1"/>
  <c r="G12" i="37"/>
  <c r="A16" i="36"/>
  <c r="G15" i="36"/>
  <c r="B46" i="36"/>
  <c r="B44" i="36"/>
  <c r="B45" i="36"/>
  <c r="B43" i="36"/>
  <c r="G26" i="21"/>
  <c r="A27" i="21"/>
  <c r="G25" i="13"/>
  <c r="A26" i="13"/>
  <c r="G67" i="34"/>
  <c r="A78" i="33"/>
  <c r="G77" i="33"/>
  <c r="A77" i="32"/>
  <c r="G77" i="32" s="1"/>
  <c r="A77" i="31"/>
  <c r="G76" i="31"/>
  <c r="A58" i="30"/>
  <c r="G58" i="30" s="1"/>
  <c r="A60" i="29"/>
  <c r="G59" i="29"/>
  <c r="A47" i="28"/>
  <c r="G46" i="28"/>
  <c r="G56" i="27"/>
  <c r="A57" i="27"/>
  <c r="G55" i="26"/>
  <c r="A56" i="26"/>
  <c r="A48" i="25"/>
  <c r="G47" i="25"/>
  <c r="G46" i="24"/>
  <c r="A47" i="24"/>
  <c r="A54" i="23"/>
  <c r="G53" i="23"/>
  <c r="B137" i="22"/>
  <c r="B135" i="22"/>
  <c r="B136" i="22"/>
  <c r="B134" i="22"/>
  <c r="G59" i="22"/>
  <c r="A60" i="22"/>
  <c r="A29" i="22"/>
  <c r="B135" i="21"/>
  <c r="B136" i="21"/>
  <c r="B133" i="21"/>
  <c r="B134" i="21"/>
  <c r="A57" i="21"/>
  <c r="G57" i="21" s="1"/>
  <c r="G42" i="20"/>
  <c r="A43" i="20"/>
  <c r="G49" i="19"/>
  <c r="A50" i="19"/>
  <c r="G46" i="18"/>
  <c r="A47" i="18"/>
  <c r="A37" i="17"/>
  <c r="G36" i="17"/>
  <c r="G35" i="16"/>
  <c r="A36" i="16"/>
  <c r="G37" i="15"/>
  <c r="A38" i="15"/>
  <c r="A27" i="14"/>
  <c r="G26" i="14"/>
  <c r="A25" i="12"/>
  <c r="G24" i="12"/>
  <c r="G27" i="11"/>
  <c r="A28" i="11"/>
  <c r="A25" i="10"/>
  <c r="G24" i="10"/>
  <c r="G21" i="9"/>
  <c r="A22" i="9"/>
  <c r="A23" i="8"/>
  <c r="G22" i="8"/>
  <c r="G24" i="7"/>
  <c r="A25" i="7"/>
  <c r="A19" i="6"/>
  <c r="G18" i="6"/>
  <c r="G17" i="5"/>
  <c r="A18" i="5"/>
  <c r="A20" i="4"/>
  <c r="G20" i="4" s="1"/>
  <c r="B33" i="2"/>
  <c r="G33" i="2" s="1"/>
  <c r="B31" i="2"/>
  <c r="G31" i="2" s="1"/>
  <c r="B32" i="2"/>
  <c r="G32" i="2" s="1"/>
  <c r="B32" i="1"/>
  <c r="B31" i="1"/>
  <c r="B33" i="1"/>
  <c r="A17" i="1"/>
  <c r="B50" i="36" l="1"/>
  <c r="B47" i="36"/>
  <c r="B49" i="36"/>
  <c r="B48" i="36"/>
  <c r="A17" i="36"/>
  <c r="G16" i="36"/>
  <c r="G13" i="37"/>
  <c r="A2" i="39"/>
  <c r="G29" i="22"/>
  <c r="A30" i="22"/>
  <c r="G30" i="22" s="1"/>
  <c r="G27" i="21"/>
  <c r="A28" i="21"/>
  <c r="G26" i="13"/>
  <c r="A27" i="13"/>
  <c r="G72" i="34"/>
  <c r="A73" i="34"/>
  <c r="G78" i="33"/>
  <c r="A79" i="33"/>
  <c r="A78" i="32"/>
  <c r="G78" i="32" s="1"/>
  <c r="G77" i="31"/>
  <c r="A78" i="31"/>
  <c r="A59" i="30"/>
  <c r="G59" i="30" s="1"/>
  <c r="G60" i="29"/>
  <c r="A61" i="29"/>
  <c r="G47" i="28"/>
  <c r="A48" i="28"/>
  <c r="A58" i="27"/>
  <c r="G57" i="27"/>
  <c r="A57" i="26"/>
  <c r="G56" i="26"/>
  <c r="G48" i="25"/>
  <c r="A49" i="25"/>
  <c r="A48" i="24"/>
  <c r="G47" i="24"/>
  <c r="A55" i="23"/>
  <c r="G54" i="23"/>
  <c r="A61" i="22"/>
  <c r="G60" i="22"/>
  <c r="B141" i="22"/>
  <c r="B145" i="22" s="1"/>
  <c r="B139" i="22"/>
  <c r="B140" i="22"/>
  <c r="B138" i="22"/>
  <c r="B139" i="21"/>
  <c r="B140" i="21"/>
  <c r="B137" i="21"/>
  <c r="B138" i="21"/>
  <c r="A58" i="21"/>
  <c r="G58" i="21" s="1"/>
  <c r="A44" i="20"/>
  <c r="G43" i="20"/>
  <c r="A51" i="19"/>
  <c r="G50" i="19"/>
  <c r="A48" i="18"/>
  <c r="G47" i="18"/>
  <c r="G37" i="17"/>
  <c r="A38" i="17"/>
  <c r="A37" i="16"/>
  <c r="G36" i="16"/>
  <c r="A39" i="15"/>
  <c r="G38" i="15"/>
  <c r="G27" i="14"/>
  <c r="A28" i="14"/>
  <c r="G25" i="12"/>
  <c r="A26" i="12"/>
  <c r="A29" i="11"/>
  <c r="G28" i="11"/>
  <c r="G25" i="10"/>
  <c r="A26" i="10"/>
  <c r="A23" i="9"/>
  <c r="G22" i="9"/>
  <c r="G23" i="8"/>
  <c r="A24" i="8"/>
  <c r="A26" i="7"/>
  <c r="G25" i="7"/>
  <c r="G19" i="6"/>
  <c r="A20" i="6"/>
  <c r="A19" i="5"/>
  <c r="G18" i="5"/>
  <c r="A21" i="4"/>
  <c r="G21" i="4" s="1"/>
  <c r="A18" i="1"/>
  <c r="A3" i="39" l="1"/>
  <c r="G2" i="39"/>
  <c r="A18" i="36"/>
  <c r="G17" i="36"/>
  <c r="B53" i="36"/>
  <c r="B54" i="36"/>
  <c r="B51" i="36"/>
  <c r="B52" i="36"/>
  <c r="G28" i="21"/>
  <c r="A29" i="21"/>
  <c r="G29" i="21" s="1"/>
  <c r="G27" i="13"/>
  <c r="A28" i="13"/>
  <c r="A74" i="34"/>
  <c r="G73" i="34"/>
  <c r="A80" i="33"/>
  <c r="G79" i="33"/>
  <c r="A79" i="32"/>
  <c r="G79" i="32" s="1"/>
  <c r="A79" i="31"/>
  <c r="G78" i="31"/>
  <c r="A60" i="30"/>
  <c r="G60" i="30" s="1"/>
  <c r="A62" i="29"/>
  <c r="G61" i="29"/>
  <c r="A49" i="28"/>
  <c r="G48" i="28"/>
  <c r="G58" i="27"/>
  <c r="A59" i="27"/>
  <c r="G57" i="26"/>
  <c r="A58" i="26"/>
  <c r="A50" i="25"/>
  <c r="G49" i="25"/>
  <c r="G48" i="24"/>
  <c r="A49" i="24"/>
  <c r="G55" i="23"/>
  <c r="A56" i="23"/>
  <c r="B148" i="22"/>
  <c r="B147" i="22"/>
  <c r="B146" i="22"/>
  <c r="B143" i="22"/>
  <c r="B144" i="22"/>
  <c r="B142" i="22"/>
  <c r="G61" i="22"/>
  <c r="A62" i="22"/>
  <c r="B143" i="21"/>
  <c r="B142" i="21"/>
  <c r="B141" i="21"/>
  <c r="A59" i="21"/>
  <c r="G59" i="21" s="1"/>
  <c r="G44" i="20"/>
  <c r="A45" i="20"/>
  <c r="G51" i="19"/>
  <c r="A52" i="19"/>
  <c r="G48" i="18"/>
  <c r="A49" i="18"/>
  <c r="A39" i="17"/>
  <c r="G38" i="17"/>
  <c r="G37" i="16"/>
  <c r="A38" i="16"/>
  <c r="G39" i="15"/>
  <c r="A40" i="15"/>
  <c r="A29" i="14"/>
  <c r="G28" i="14"/>
  <c r="A27" i="12"/>
  <c r="G26" i="12"/>
  <c r="G29" i="11"/>
  <c r="A30" i="11"/>
  <c r="A27" i="10"/>
  <c r="G26" i="10"/>
  <c r="G23" i="9"/>
  <c r="A24" i="9"/>
  <c r="A25" i="8"/>
  <c r="G24" i="8"/>
  <c r="G26" i="7"/>
  <c r="A27" i="7"/>
  <c r="A21" i="6"/>
  <c r="G20" i="6"/>
  <c r="G19" i="5"/>
  <c r="A20" i="5"/>
  <c r="A22" i="4"/>
  <c r="G22" i="4" s="1"/>
  <c r="A19" i="1"/>
  <c r="B57" i="36" l="1"/>
  <c r="B56" i="36"/>
  <c r="B58" i="36"/>
  <c r="B55" i="36"/>
  <c r="G18" i="36"/>
  <c r="A19" i="36"/>
  <c r="G3" i="39"/>
  <c r="A4" i="39"/>
  <c r="G28" i="13"/>
  <c r="A29" i="13"/>
  <c r="G74" i="34"/>
  <c r="A75" i="34"/>
  <c r="G80" i="33"/>
  <c r="A81" i="33"/>
  <c r="A80" i="32"/>
  <c r="G80" i="32" s="1"/>
  <c r="G79" i="31"/>
  <c r="A80" i="31"/>
  <c r="A61" i="30"/>
  <c r="G61" i="30" s="1"/>
  <c r="G62" i="29"/>
  <c r="A63" i="29"/>
  <c r="G49" i="28"/>
  <c r="A50" i="28"/>
  <c r="A60" i="27"/>
  <c r="G59" i="27"/>
  <c r="A59" i="26"/>
  <c r="G58" i="26"/>
  <c r="G50" i="25"/>
  <c r="A51" i="25"/>
  <c r="A50" i="24"/>
  <c r="G49" i="24"/>
  <c r="A57" i="23"/>
  <c r="G56" i="23"/>
  <c r="A63" i="22"/>
  <c r="G62" i="22"/>
  <c r="A60" i="21"/>
  <c r="G60" i="21" s="1"/>
  <c r="A46" i="20"/>
  <c r="G45" i="20"/>
  <c r="G52" i="19"/>
  <c r="A53" i="19"/>
  <c r="A50" i="18"/>
  <c r="G49" i="18"/>
  <c r="G39" i="17"/>
  <c r="A40" i="17"/>
  <c r="A39" i="16"/>
  <c r="G38" i="16"/>
  <c r="A41" i="15"/>
  <c r="G40" i="15"/>
  <c r="G29" i="14"/>
  <c r="A30" i="14"/>
  <c r="G27" i="12"/>
  <c r="A28" i="12"/>
  <c r="A31" i="11"/>
  <c r="G30" i="11"/>
  <c r="G27" i="10"/>
  <c r="A28" i="10"/>
  <c r="A25" i="9"/>
  <c r="G24" i="9"/>
  <c r="G25" i="8"/>
  <c r="A26" i="8"/>
  <c r="A28" i="7"/>
  <c r="G27" i="7"/>
  <c r="G21" i="6"/>
  <c r="A22" i="6"/>
  <c r="A21" i="5"/>
  <c r="G20" i="5"/>
  <c r="A23" i="4"/>
  <c r="G23" i="4" s="1"/>
  <c r="A20" i="1"/>
  <c r="A5" i="39" l="1"/>
  <c r="G4" i="39"/>
  <c r="A20" i="36"/>
  <c r="G19" i="36"/>
  <c r="B59" i="36"/>
  <c r="B60" i="36"/>
  <c r="B61" i="36"/>
  <c r="B62" i="36"/>
  <c r="G29" i="13"/>
  <c r="A30" i="13"/>
  <c r="A76" i="34"/>
  <c r="G75" i="34"/>
  <c r="A82" i="33"/>
  <c r="G81" i="33"/>
  <c r="A81" i="32"/>
  <c r="G81" i="32" s="1"/>
  <c r="A81" i="31"/>
  <c r="G80" i="31"/>
  <c r="A62" i="30"/>
  <c r="G62" i="30" s="1"/>
  <c r="A64" i="29"/>
  <c r="G63" i="29"/>
  <c r="A51" i="28"/>
  <c r="G50" i="28"/>
  <c r="G60" i="27"/>
  <c r="A61" i="27"/>
  <c r="G59" i="26"/>
  <c r="A60" i="26"/>
  <c r="A52" i="25"/>
  <c r="G51" i="25"/>
  <c r="G50" i="24"/>
  <c r="A51" i="24"/>
  <c r="G57" i="23"/>
  <c r="A58" i="23"/>
  <c r="G63" i="22"/>
  <c r="A64" i="22"/>
  <c r="A61" i="21"/>
  <c r="G61" i="21" s="1"/>
  <c r="G46" i="20"/>
  <c r="A47" i="20"/>
  <c r="A54" i="19"/>
  <c r="G53" i="19"/>
  <c r="G50" i="18"/>
  <c r="A51" i="18"/>
  <c r="A41" i="17"/>
  <c r="G40" i="17"/>
  <c r="G39" i="16"/>
  <c r="A40" i="16"/>
  <c r="G41" i="15"/>
  <c r="A42" i="15"/>
  <c r="A31" i="14"/>
  <c r="G30" i="14"/>
  <c r="A29" i="12"/>
  <c r="G28" i="12"/>
  <c r="G31" i="11"/>
  <c r="A32" i="11"/>
  <c r="A29" i="10"/>
  <c r="G28" i="10"/>
  <c r="G25" i="9"/>
  <c r="A26" i="9"/>
  <c r="A27" i="8"/>
  <c r="G26" i="8"/>
  <c r="G28" i="7"/>
  <c r="A29" i="7"/>
  <c r="A23" i="6"/>
  <c r="G22" i="6"/>
  <c r="G21" i="5"/>
  <c r="A22" i="5"/>
  <c r="A24" i="4"/>
  <c r="G24" i="4" s="1"/>
  <c r="A21" i="1"/>
  <c r="B65" i="36" l="1"/>
  <c r="B66" i="36"/>
  <c r="B63" i="36"/>
  <c r="B64" i="36"/>
  <c r="A21" i="36"/>
  <c r="G20" i="36"/>
  <c r="G5" i="39"/>
  <c r="A6" i="39"/>
  <c r="G30" i="13"/>
  <c r="A31" i="13"/>
  <c r="G76" i="34"/>
  <c r="A77" i="34"/>
  <c r="G82" i="33"/>
  <c r="A83" i="33"/>
  <c r="A82" i="32"/>
  <c r="G82" i="32" s="1"/>
  <c r="G81" i="31"/>
  <c r="A82" i="31"/>
  <c r="A63" i="30"/>
  <c r="G63" i="30" s="1"/>
  <c r="G64" i="29"/>
  <c r="A65" i="29"/>
  <c r="G51" i="28"/>
  <c r="A52" i="28"/>
  <c r="A62" i="27"/>
  <c r="G61" i="27"/>
  <c r="A61" i="26"/>
  <c r="G60" i="26"/>
  <c r="G52" i="25"/>
  <c r="A53" i="25"/>
  <c r="A52" i="24"/>
  <c r="G51" i="24"/>
  <c r="A59" i="23"/>
  <c r="G58" i="23"/>
  <c r="A65" i="22"/>
  <c r="G64" i="22"/>
  <c r="A62" i="21"/>
  <c r="G62" i="21" s="1"/>
  <c r="A48" i="20"/>
  <c r="G47" i="20"/>
  <c r="G54" i="19"/>
  <c r="A55" i="19"/>
  <c r="A52" i="18"/>
  <c r="G51" i="18"/>
  <c r="G41" i="17"/>
  <c r="A42" i="17"/>
  <c r="A41" i="16"/>
  <c r="G40" i="16"/>
  <c r="A43" i="15"/>
  <c r="G42" i="15"/>
  <c r="G31" i="14"/>
  <c r="A32" i="14"/>
  <c r="G29" i="12"/>
  <c r="A30" i="12"/>
  <c r="A33" i="11"/>
  <c r="G32" i="11"/>
  <c r="G29" i="10"/>
  <c r="A30" i="10"/>
  <c r="A27" i="9"/>
  <c r="G26" i="9"/>
  <c r="G27" i="8"/>
  <c r="A28" i="8"/>
  <c r="A30" i="7"/>
  <c r="G29" i="7"/>
  <c r="G23" i="6"/>
  <c r="A24" i="6"/>
  <c r="A23" i="5"/>
  <c r="G22" i="5"/>
  <c r="A25" i="4"/>
  <c r="G25" i="4" s="1"/>
  <c r="A22" i="1"/>
  <c r="G6" i="39" l="1"/>
  <c r="A7" i="39"/>
  <c r="B67" i="36"/>
  <c r="B68" i="36"/>
  <c r="B69" i="36"/>
  <c r="B70" i="36"/>
  <c r="G21" i="36"/>
  <c r="A22" i="36"/>
  <c r="G31" i="13"/>
  <c r="A32" i="13"/>
  <c r="A78" i="34"/>
  <c r="G77" i="34"/>
  <c r="A84" i="33"/>
  <c r="G83" i="33"/>
  <c r="A83" i="32"/>
  <c r="G83" i="32" s="1"/>
  <c r="A83" i="31"/>
  <c r="G82" i="31"/>
  <c r="A64" i="30"/>
  <c r="G64" i="30" s="1"/>
  <c r="A66" i="29"/>
  <c r="G65" i="29"/>
  <c r="A53" i="28"/>
  <c r="G52" i="28"/>
  <c r="G62" i="27"/>
  <c r="A63" i="27"/>
  <c r="G61" i="26"/>
  <c r="A62" i="26"/>
  <c r="A54" i="25"/>
  <c r="G53" i="25"/>
  <c r="G52" i="24"/>
  <c r="A53" i="24"/>
  <c r="G59" i="23"/>
  <c r="A60" i="23"/>
  <c r="G65" i="22"/>
  <c r="A66" i="22"/>
  <c r="A63" i="21"/>
  <c r="G63" i="21" s="1"/>
  <c r="G48" i="20"/>
  <c r="A49" i="20"/>
  <c r="A56" i="19"/>
  <c r="G55" i="19"/>
  <c r="G52" i="18"/>
  <c r="A53" i="18"/>
  <c r="A43" i="17"/>
  <c r="G42" i="17"/>
  <c r="G41" i="16"/>
  <c r="A42" i="16"/>
  <c r="G43" i="15"/>
  <c r="A44" i="15"/>
  <c r="A33" i="14"/>
  <c r="G33" i="14" s="1"/>
  <c r="G32" i="14"/>
  <c r="A31" i="12"/>
  <c r="G30" i="12"/>
  <c r="G33" i="11"/>
  <c r="A34" i="11"/>
  <c r="A31" i="10"/>
  <c r="G30" i="10"/>
  <c r="G27" i="9"/>
  <c r="A28" i="9"/>
  <c r="A29" i="8"/>
  <c r="G28" i="8"/>
  <c r="G30" i="7"/>
  <c r="A31" i="7"/>
  <c r="A25" i="6"/>
  <c r="G24" i="6"/>
  <c r="G23" i="5"/>
  <c r="A24" i="5"/>
  <c r="A26" i="4"/>
  <c r="G26" i="4" s="1"/>
  <c r="A23" i="1"/>
  <c r="A23" i="36" l="1"/>
  <c r="G22" i="36"/>
  <c r="B71" i="36"/>
  <c r="B72" i="36"/>
  <c r="B73" i="36"/>
  <c r="B74" i="36"/>
  <c r="A8" i="39"/>
  <c r="G7" i="39"/>
  <c r="G32" i="13"/>
  <c r="A33" i="13"/>
  <c r="G33" i="13" s="1"/>
  <c r="G78" i="34"/>
  <c r="A79" i="34"/>
  <c r="G84" i="33"/>
  <c r="A85" i="33"/>
  <c r="A84" i="32"/>
  <c r="G84" i="32" s="1"/>
  <c r="G83" i="31"/>
  <c r="A84" i="31"/>
  <c r="A65" i="30"/>
  <c r="G65" i="30" s="1"/>
  <c r="G66" i="29"/>
  <c r="A67" i="29"/>
  <c r="G53" i="28"/>
  <c r="A64" i="27"/>
  <c r="G63" i="27"/>
  <c r="A63" i="26"/>
  <c r="G62" i="26"/>
  <c r="G54" i="25"/>
  <c r="A55" i="25"/>
  <c r="A54" i="24"/>
  <c r="G53" i="24"/>
  <c r="A61" i="23"/>
  <c r="G60" i="23"/>
  <c r="A67" i="22"/>
  <c r="G66" i="22"/>
  <c r="A64" i="21"/>
  <c r="G64" i="21" s="1"/>
  <c r="A50" i="20"/>
  <c r="G49" i="20"/>
  <c r="G56" i="19"/>
  <c r="A57" i="19"/>
  <c r="A54" i="18"/>
  <c r="G53" i="18"/>
  <c r="G43" i="17"/>
  <c r="A44" i="17"/>
  <c r="A43" i="16"/>
  <c r="G42" i="16"/>
  <c r="A45" i="15"/>
  <c r="G44" i="15"/>
  <c r="G31" i="12"/>
  <c r="A32" i="12"/>
  <c r="A35" i="11"/>
  <c r="G34" i="11"/>
  <c r="G31" i="10"/>
  <c r="A32" i="10"/>
  <c r="A29" i="9"/>
  <c r="G28" i="9"/>
  <c r="G29" i="8"/>
  <c r="A30" i="8"/>
  <c r="A32" i="7"/>
  <c r="G31" i="7"/>
  <c r="G25" i="6"/>
  <c r="A26" i="6"/>
  <c r="A25" i="5"/>
  <c r="G24" i="5"/>
  <c r="A27" i="4"/>
  <c r="G27" i="4" s="1"/>
  <c r="A24" i="1"/>
  <c r="B75" i="36" l="1"/>
  <c r="B76" i="36"/>
  <c r="B77" i="36"/>
  <c r="B78" i="36"/>
  <c r="G8" i="39"/>
  <c r="A9" i="39"/>
  <c r="A24" i="36"/>
  <c r="G23" i="36"/>
  <c r="A80" i="34"/>
  <c r="G79" i="34"/>
  <c r="A86" i="33"/>
  <c r="G85" i="33"/>
  <c r="A85" i="32"/>
  <c r="G85" i="32" s="1"/>
  <c r="A85" i="31"/>
  <c r="G84" i="31"/>
  <c r="A66" i="30"/>
  <c r="G66" i="30" s="1"/>
  <c r="A68" i="29"/>
  <c r="G67" i="29"/>
  <c r="G64" i="27"/>
  <c r="A65" i="27"/>
  <c r="G63" i="26"/>
  <c r="A64" i="26"/>
  <c r="A56" i="25"/>
  <c r="G55" i="25"/>
  <c r="G54" i="24"/>
  <c r="A55" i="24"/>
  <c r="G61" i="23"/>
  <c r="A62" i="23"/>
  <c r="G67" i="22"/>
  <c r="A68" i="22"/>
  <c r="A65" i="21"/>
  <c r="G65" i="21" s="1"/>
  <c r="G50" i="20"/>
  <c r="A51" i="20"/>
  <c r="A58" i="19"/>
  <c r="G57" i="19"/>
  <c r="G54" i="18"/>
  <c r="A55" i="18"/>
  <c r="A45" i="17"/>
  <c r="G44" i="17"/>
  <c r="G43" i="16"/>
  <c r="A44" i="16"/>
  <c r="A46" i="15"/>
  <c r="G45" i="15"/>
  <c r="A33" i="12"/>
  <c r="G33" i="12" s="1"/>
  <c r="G32" i="12"/>
  <c r="G35" i="11"/>
  <c r="A36" i="11"/>
  <c r="A33" i="10"/>
  <c r="G33" i="10" s="1"/>
  <c r="G32" i="10"/>
  <c r="G29" i="9"/>
  <c r="A30" i="9"/>
  <c r="A31" i="8"/>
  <c r="G30" i="8"/>
  <c r="G32" i="7"/>
  <c r="A33" i="7"/>
  <c r="A27" i="6"/>
  <c r="G26" i="6"/>
  <c r="G25" i="5"/>
  <c r="A26" i="5"/>
  <c r="A28" i="4"/>
  <c r="G28" i="4" s="1"/>
  <c r="A25" i="1"/>
  <c r="G9" i="39" l="1"/>
  <c r="A10" i="39"/>
  <c r="B81" i="36"/>
  <c r="B82" i="36"/>
  <c r="B79" i="36"/>
  <c r="B80" i="36"/>
  <c r="G24" i="36"/>
  <c r="A25" i="36"/>
  <c r="G80" i="34"/>
  <c r="A81" i="34"/>
  <c r="A87" i="33"/>
  <c r="G86" i="33"/>
  <c r="A86" i="32"/>
  <c r="G86" i="32" s="1"/>
  <c r="G85" i="31"/>
  <c r="A86" i="31"/>
  <c r="A67" i="30"/>
  <c r="G67" i="30" s="1"/>
  <c r="G68" i="29"/>
  <c r="A69" i="29"/>
  <c r="A66" i="27"/>
  <c r="G65" i="27"/>
  <c r="A65" i="26"/>
  <c r="G64" i="26"/>
  <c r="G56" i="25"/>
  <c r="A57" i="25"/>
  <c r="A56" i="24"/>
  <c r="G55" i="24"/>
  <c r="A63" i="23"/>
  <c r="G62" i="23"/>
  <c r="A69" i="22"/>
  <c r="G68" i="22"/>
  <c r="A66" i="21"/>
  <c r="G66" i="21" s="1"/>
  <c r="A52" i="20"/>
  <c r="G51" i="20"/>
  <c r="G58" i="19"/>
  <c r="A59" i="19"/>
  <c r="A56" i="18"/>
  <c r="G55" i="18"/>
  <c r="G45" i="17"/>
  <c r="A46" i="17"/>
  <c r="A45" i="16"/>
  <c r="G44" i="16"/>
  <c r="A47" i="15"/>
  <c r="G46" i="15"/>
  <c r="A37" i="11"/>
  <c r="G36" i="11"/>
  <c r="A31" i="9"/>
  <c r="G30" i="9"/>
  <c r="G31" i="8"/>
  <c r="A32" i="8"/>
  <c r="A34" i="7"/>
  <c r="G33" i="7"/>
  <c r="G27" i="6"/>
  <c r="A28" i="6"/>
  <c r="A27" i="5"/>
  <c r="G26" i="5"/>
  <c r="A29" i="4"/>
  <c r="G29" i="4" s="1"/>
  <c r="A26" i="1"/>
  <c r="A26" i="36" l="1"/>
  <c r="G25" i="36"/>
  <c r="B85" i="36"/>
  <c r="B86" i="36"/>
  <c r="B83" i="36"/>
  <c r="B84" i="36"/>
  <c r="G10" i="39"/>
  <c r="A11" i="39"/>
  <c r="A82" i="34"/>
  <c r="G81" i="34"/>
  <c r="G87" i="33"/>
  <c r="A88" i="33"/>
  <c r="A87" i="32"/>
  <c r="G87" i="32" s="1"/>
  <c r="A87" i="31"/>
  <c r="G86" i="31"/>
  <c r="A68" i="30"/>
  <c r="G68" i="30" s="1"/>
  <c r="A70" i="29"/>
  <c r="G69" i="29"/>
  <c r="G66" i="27"/>
  <c r="A67" i="27"/>
  <c r="G65" i="26"/>
  <c r="A66" i="26"/>
  <c r="A58" i="25"/>
  <c r="G57" i="25"/>
  <c r="G56" i="24"/>
  <c r="A57" i="24"/>
  <c r="G63" i="23"/>
  <c r="A64" i="23"/>
  <c r="G69" i="22"/>
  <c r="A70" i="22"/>
  <c r="A67" i="21"/>
  <c r="G67" i="21" s="1"/>
  <c r="G52" i="20"/>
  <c r="A53" i="20"/>
  <c r="A60" i="19"/>
  <c r="G59" i="19"/>
  <c r="G56" i="18"/>
  <c r="A57" i="18"/>
  <c r="A47" i="17"/>
  <c r="G46" i="17"/>
  <c r="G45" i="16"/>
  <c r="A46" i="16"/>
  <c r="A48" i="15"/>
  <c r="G47" i="15"/>
  <c r="G37" i="11"/>
  <c r="A38" i="11"/>
  <c r="G31" i="9"/>
  <c r="A32" i="9"/>
  <c r="A33" i="8"/>
  <c r="G33" i="8" s="1"/>
  <c r="G32" i="8"/>
  <c r="G34" i="7"/>
  <c r="A35" i="7"/>
  <c r="A29" i="6"/>
  <c r="G28" i="6"/>
  <c r="G27" i="5"/>
  <c r="A28" i="5"/>
  <c r="A30" i="4"/>
  <c r="G30" i="4" s="1"/>
  <c r="A27" i="1"/>
  <c r="G11" i="39" l="1"/>
  <c r="A12" i="39"/>
  <c r="B90" i="36"/>
  <c r="B87" i="36"/>
  <c r="B89" i="36"/>
  <c r="B88" i="36"/>
  <c r="A27" i="36"/>
  <c r="G26" i="36"/>
  <c r="G82" i="34"/>
  <c r="A83" i="34"/>
  <c r="A42" i="35" s="1"/>
  <c r="A89" i="33"/>
  <c r="G88" i="33"/>
  <c r="A88" i="32"/>
  <c r="G88" i="32" s="1"/>
  <c r="G87" i="31"/>
  <c r="A88" i="31"/>
  <c r="A69" i="30"/>
  <c r="G69" i="30" s="1"/>
  <c r="G70" i="29"/>
  <c r="A71" i="29"/>
  <c r="A68" i="27"/>
  <c r="G67" i="27"/>
  <c r="A67" i="26"/>
  <c r="G66" i="26"/>
  <c r="G58" i="25"/>
  <c r="A59" i="25"/>
  <c r="A58" i="24"/>
  <c r="G57" i="24"/>
  <c r="A65" i="23"/>
  <c r="G64" i="23"/>
  <c r="A71" i="22"/>
  <c r="G70" i="22"/>
  <c r="A68" i="21"/>
  <c r="G68" i="21" s="1"/>
  <c r="A54" i="20"/>
  <c r="G53" i="20"/>
  <c r="G60" i="19"/>
  <c r="A61" i="19"/>
  <c r="A58" i="18"/>
  <c r="G57" i="18"/>
  <c r="G47" i="17"/>
  <c r="A48" i="17"/>
  <c r="A47" i="16"/>
  <c r="G46" i="16"/>
  <c r="A49" i="15"/>
  <c r="G48" i="15"/>
  <c r="A39" i="11"/>
  <c r="G38" i="11"/>
  <c r="A33" i="9"/>
  <c r="G33" i="9" s="1"/>
  <c r="G32" i="9"/>
  <c r="A36" i="7"/>
  <c r="G35" i="7"/>
  <c r="G29" i="6"/>
  <c r="A30" i="6"/>
  <c r="A29" i="5"/>
  <c r="G28" i="5"/>
  <c r="A31" i="4"/>
  <c r="G31" i="4" s="1"/>
  <c r="A28" i="1"/>
  <c r="A43" i="35" l="1"/>
  <c r="G42" i="35"/>
  <c r="G12" i="39"/>
  <c r="A13" i="39"/>
  <c r="A28" i="36"/>
  <c r="G27" i="36"/>
  <c r="B92" i="36"/>
  <c r="B91" i="36"/>
  <c r="B94" i="36"/>
  <c r="B93" i="36"/>
  <c r="G83" i="34"/>
  <c r="G89" i="33"/>
  <c r="A90" i="33"/>
  <c r="A89" i="32"/>
  <c r="G89" i="32" s="1"/>
  <c r="A89" i="31"/>
  <c r="G88" i="31"/>
  <c r="A70" i="30"/>
  <c r="G70" i="30" s="1"/>
  <c r="A72" i="29"/>
  <c r="G71" i="29"/>
  <c r="G68" i="27"/>
  <c r="A69" i="27"/>
  <c r="G67" i="26"/>
  <c r="A68" i="26"/>
  <c r="A60" i="25"/>
  <c r="G59" i="25"/>
  <c r="G58" i="24"/>
  <c r="A59" i="24"/>
  <c r="G65" i="23"/>
  <c r="A66" i="23"/>
  <c r="G71" i="22"/>
  <c r="A72" i="22"/>
  <c r="A69" i="21"/>
  <c r="G69" i="21" s="1"/>
  <c r="G54" i="20"/>
  <c r="A55" i="20"/>
  <c r="A62" i="19"/>
  <c r="G61" i="19"/>
  <c r="G58" i="18"/>
  <c r="A59" i="18"/>
  <c r="A49" i="17"/>
  <c r="G48" i="17"/>
  <c r="G47" i="16"/>
  <c r="A48" i="16"/>
  <c r="A50" i="15"/>
  <c r="G49" i="15"/>
  <c r="G39" i="11"/>
  <c r="A40" i="11"/>
  <c r="G36" i="7"/>
  <c r="A37" i="7"/>
  <c r="A31" i="6"/>
  <c r="G30" i="6"/>
  <c r="G29" i="5"/>
  <c r="A30" i="5"/>
  <c r="A32" i="4"/>
  <c r="G32" i="4" s="1"/>
  <c r="A29" i="1"/>
  <c r="G13" i="39" l="1"/>
  <c r="A2" i="38"/>
  <c r="B98" i="36"/>
  <c r="B97" i="36"/>
  <c r="B96" i="36"/>
  <c r="B95" i="36"/>
  <c r="A29" i="36"/>
  <c r="G28" i="36"/>
  <c r="G43" i="35"/>
  <c r="A44" i="35"/>
  <c r="A91" i="33"/>
  <c r="G90" i="33"/>
  <c r="A90" i="32"/>
  <c r="G90" i="32" s="1"/>
  <c r="G89" i="31"/>
  <c r="A90" i="31"/>
  <c r="A71" i="30"/>
  <c r="G71" i="30" s="1"/>
  <c r="G72" i="29"/>
  <c r="A73" i="29"/>
  <c r="A70" i="27"/>
  <c r="G69" i="27"/>
  <c r="A69" i="26"/>
  <c r="G68" i="26"/>
  <c r="G60" i="25"/>
  <c r="A61" i="25"/>
  <c r="A60" i="24"/>
  <c r="G59" i="24"/>
  <c r="A67" i="23"/>
  <c r="G66" i="23"/>
  <c r="A73" i="22"/>
  <c r="G72" i="22"/>
  <c r="A70" i="21"/>
  <c r="G70" i="21" s="1"/>
  <c r="A56" i="20"/>
  <c r="G55" i="20"/>
  <c r="G62" i="19"/>
  <c r="A63" i="19"/>
  <c r="A60" i="18"/>
  <c r="G59" i="18"/>
  <c r="G49" i="17"/>
  <c r="A50" i="17"/>
  <c r="A49" i="16"/>
  <c r="G48" i="16"/>
  <c r="A51" i="15"/>
  <c r="G50" i="15"/>
  <c r="A41" i="11"/>
  <c r="G40" i="11"/>
  <c r="A38" i="7"/>
  <c r="G37" i="7"/>
  <c r="G31" i="6"/>
  <c r="A32" i="6"/>
  <c r="A31" i="5"/>
  <c r="G30" i="5"/>
  <c r="A33" i="4"/>
  <c r="G33" i="4" s="1"/>
  <c r="A30" i="1"/>
  <c r="G44" i="35" l="1"/>
  <c r="A45" i="35"/>
  <c r="A3" i="38"/>
  <c r="G2" i="38"/>
  <c r="A30" i="36"/>
  <c r="G29" i="36"/>
  <c r="B100" i="36"/>
  <c r="B99" i="36"/>
  <c r="B102" i="36"/>
  <c r="B101" i="36"/>
  <c r="G38" i="7"/>
  <c r="A39" i="7"/>
  <c r="G91" i="33"/>
  <c r="A92" i="33"/>
  <c r="A91" i="32"/>
  <c r="G91" i="32" s="1"/>
  <c r="A91" i="31"/>
  <c r="G90" i="31"/>
  <c r="A72" i="30"/>
  <c r="G72" i="30" s="1"/>
  <c r="A74" i="29"/>
  <c r="G73" i="29"/>
  <c r="G70" i="27"/>
  <c r="A71" i="27"/>
  <c r="G69" i="26"/>
  <c r="A70" i="26"/>
  <c r="A62" i="25"/>
  <c r="G61" i="25"/>
  <c r="G60" i="24"/>
  <c r="A61" i="24"/>
  <c r="G67" i="23"/>
  <c r="A68" i="23"/>
  <c r="G73" i="22"/>
  <c r="A74" i="22"/>
  <c r="A71" i="21"/>
  <c r="G71" i="21" s="1"/>
  <c r="G56" i="20"/>
  <c r="A57" i="20"/>
  <c r="A64" i="19"/>
  <c r="G63" i="19"/>
  <c r="G60" i="18"/>
  <c r="A61" i="18"/>
  <c r="A51" i="17"/>
  <c r="G50" i="17"/>
  <c r="G49" i="16"/>
  <c r="A50" i="16"/>
  <c r="A52" i="15"/>
  <c r="G51" i="15"/>
  <c r="G41" i="11"/>
  <c r="A42" i="11"/>
  <c r="A33" i="6"/>
  <c r="G33" i="6" s="1"/>
  <c r="G32" i="6"/>
  <c r="G31" i="5"/>
  <c r="A32" i="5"/>
  <c r="A34" i="4"/>
  <c r="G34" i="4" s="1"/>
  <c r="A31" i="1"/>
  <c r="A46" i="35" l="1"/>
  <c r="G45" i="35"/>
  <c r="B104" i="36"/>
  <c r="B106" i="36"/>
  <c r="B105" i="36"/>
  <c r="B103" i="36"/>
  <c r="G30" i="36"/>
  <c r="A31" i="36"/>
  <c r="G3" i="38"/>
  <c r="A4" i="38"/>
  <c r="A40" i="7"/>
  <c r="G39" i="7"/>
  <c r="A93" i="33"/>
  <c r="G92" i="33"/>
  <c r="A92" i="32"/>
  <c r="G92" i="32" s="1"/>
  <c r="G91" i="31"/>
  <c r="A92" i="31"/>
  <c r="A73" i="30"/>
  <c r="G73" i="30" s="1"/>
  <c r="G74" i="29"/>
  <c r="A75" i="29"/>
  <c r="A72" i="27"/>
  <c r="G71" i="27"/>
  <c r="A71" i="26"/>
  <c r="G70" i="26"/>
  <c r="G62" i="25"/>
  <c r="A63" i="25"/>
  <c r="A62" i="24"/>
  <c r="G61" i="24"/>
  <c r="A69" i="23"/>
  <c r="G68" i="23"/>
  <c r="A75" i="22"/>
  <c r="G74" i="22"/>
  <c r="A72" i="21"/>
  <c r="G72" i="21" s="1"/>
  <c r="A58" i="20"/>
  <c r="G57" i="20"/>
  <c r="G64" i="19"/>
  <c r="A65" i="19"/>
  <c r="A62" i="18"/>
  <c r="G61" i="18"/>
  <c r="G51" i="17"/>
  <c r="A52" i="17"/>
  <c r="A51" i="16"/>
  <c r="G50" i="16"/>
  <c r="A53" i="15"/>
  <c r="G52" i="15"/>
  <c r="A43" i="11"/>
  <c r="G42" i="11"/>
  <c r="A33" i="5"/>
  <c r="G33" i="5" s="1"/>
  <c r="G32" i="5"/>
  <c r="G39" i="4"/>
  <c r="A32" i="1"/>
  <c r="G4" i="38" l="1"/>
  <c r="A5" i="38"/>
  <c r="G31" i="36"/>
  <c r="A32" i="36"/>
  <c r="B110" i="36"/>
  <c r="B109" i="36"/>
  <c r="B108" i="36"/>
  <c r="B107" i="36"/>
  <c r="A47" i="35"/>
  <c r="G46" i="35"/>
  <c r="A41" i="7"/>
  <c r="G40" i="7"/>
  <c r="G93" i="33"/>
  <c r="A94" i="33"/>
  <c r="A93" i="32"/>
  <c r="G93" i="32" s="1"/>
  <c r="A93" i="31"/>
  <c r="G92" i="31"/>
  <c r="A74" i="30"/>
  <c r="G74" i="30" s="1"/>
  <c r="A76" i="29"/>
  <c r="G75" i="29"/>
  <c r="G72" i="27"/>
  <c r="A73" i="27"/>
  <c r="G71" i="26"/>
  <c r="A72" i="26"/>
  <c r="A64" i="25"/>
  <c r="G63" i="25"/>
  <c r="G62" i="24"/>
  <c r="A63" i="24"/>
  <c r="G69" i="23"/>
  <c r="A70" i="23"/>
  <c r="G75" i="22"/>
  <c r="A76" i="22"/>
  <c r="A73" i="21"/>
  <c r="G73" i="21" s="1"/>
  <c r="G58" i="20"/>
  <c r="A59" i="20"/>
  <c r="A66" i="19"/>
  <c r="G65" i="19"/>
  <c r="G62" i="18"/>
  <c r="A63" i="18"/>
  <c r="A53" i="17"/>
  <c r="G53" i="17" s="1"/>
  <c r="G52" i="17"/>
  <c r="G51" i="16"/>
  <c r="A52" i="16"/>
  <c r="A54" i="15"/>
  <c r="G53" i="15"/>
  <c r="G43" i="11"/>
  <c r="A44" i="11"/>
  <c r="A40" i="4"/>
  <c r="G40" i="4" s="1"/>
  <c r="A33" i="1"/>
  <c r="A33" i="36" l="1"/>
  <c r="G32" i="36"/>
  <c r="G5" i="38"/>
  <c r="A6" i="38"/>
  <c r="G47" i="35"/>
  <c r="A48" i="35"/>
  <c r="B111" i="36"/>
  <c r="B114" i="36"/>
  <c r="B113" i="36"/>
  <c r="B112" i="36"/>
  <c r="A42" i="7"/>
  <c r="G41" i="7"/>
  <c r="A95" i="33"/>
  <c r="G94" i="33"/>
  <c r="A94" i="32"/>
  <c r="G94" i="32" s="1"/>
  <c r="G93" i="31"/>
  <c r="A94" i="31"/>
  <c r="A75" i="30"/>
  <c r="G75" i="30" s="1"/>
  <c r="G76" i="29"/>
  <c r="A77" i="29"/>
  <c r="A74" i="27"/>
  <c r="G73" i="27"/>
  <c r="A73" i="26"/>
  <c r="G72" i="26"/>
  <c r="G64" i="25"/>
  <c r="A65" i="25"/>
  <c r="A64" i="24"/>
  <c r="G63" i="24"/>
  <c r="A71" i="23"/>
  <c r="G70" i="23"/>
  <c r="A77" i="22"/>
  <c r="G76" i="22"/>
  <c r="A74" i="21"/>
  <c r="G74" i="21" s="1"/>
  <c r="A60" i="20"/>
  <c r="G59" i="20"/>
  <c r="G66" i="19"/>
  <c r="A67" i="19"/>
  <c r="A64" i="18"/>
  <c r="G63" i="18"/>
  <c r="A53" i="16"/>
  <c r="G52" i="16"/>
  <c r="A55" i="15"/>
  <c r="G54" i="15"/>
  <c r="A45" i="11"/>
  <c r="G44" i="11"/>
  <c r="A41" i="4"/>
  <c r="G41" i="4" s="1"/>
  <c r="B116" i="36" l="1"/>
  <c r="B115" i="36"/>
  <c r="B118" i="36"/>
  <c r="B117" i="36"/>
  <c r="A49" i="35"/>
  <c r="G48" i="35"/>
  <c r="G6" i="38"/>
  <c r="A7" i="38"/>
  <c r="A34" i="36"/>
  <c r="G33" i="36"/>
  <c r="G64" i="18"/>
  <c r="A65" i="18"/>
  <c r="A43" i="7"/>
  <c r="G42" i="7"/>
  <c r="G95" i="33"/>
  <c r="A96" i="33"/>
  <c r="A95" i="32"/>
  <c r="G95" i="32" s="1"/>
  <c r="A95" i="31"/>
  <c r="G94" i="31"/>
  <c r="A76" i="30"/>
  <c r="G76" i="30" s="1"/>
  <c r="A78" i="29"/>
  <c r="G77" i="29"/>
  <c r="G74" i="27"/>
  <c r="A75" i="27"/>
  <c r="G73" i="26"/>
  <c r="A74" i="26"/>
  <c r="A66" i="25"/>
  <c r="G65" i="25"/>
  <c r="G64" i="24"/>
  <c r="A65" i="24"/>
  <c r="G71" i="23"/>
  <c r="A72" i="23"/>
  <c r="G77" i="22"/>
  <c r="A78" i="22"/>
  <c r="A75" i="21"/>
  <c r="G75" i="21" s="1"/>
  <c r="G60" i="20"/>
  <c r="A61" i="20"/>
  <c r="A68" i="19"/>
  <c r="G67" i="19"/>
  <c r="G53" i="16"/>
  <c r="A56" i="15"/>
  <c r="G55" i="15"/>
  <c r="G45" i="11"/>
  <c r="A46" i="11"/>
  <c r="A42" i="4"/>
  <c r="G42" i="4" s="1"/>
  <c r="G7" i="38" l="1"/>
  <c r="A8" i="38"/>
  <c r="G34" i="36"/>
  <c r="A35" i="36"/>
  <c r="G49" i="35"/>
  <c r="A50" i="35"/>
  <c r="B122" i="36"/>
  <c r="B121" i="36"/>
  <c r="B120" i="36"/>
  <c r="B119" i="36"/>
  <c r="G65" i="18"/>
  <c r="A66" i="18"/>
  <c r="A44" i="7"/>
  <c r="G43" i="7"/>
  <c r="A97" i="33"/>
  <c r="G96" i="33"/>
  <c r="A96" i="32"/>
  <c r="G96" i="32" s="1"/>
  <c r="G95" i="31"/>
  <c r="A96" i="31"/>
  <c r="A77" i="30"/>
  <c r="G77" i="30" s="1"/>
  <c r="G78" i="29"/>
  <c r="A79" i="29"/>
  <c r="A76" i="27"/>
  <c r="G75" i="27"/>
  <c r="A75" i="26"/>
  <c r="G74" i="26"/>
  <c r="G66" i="25"/>
  <c r="A67" i="25"/>
  <c r="A66" i="24"/>
  <c r="G65" i="24"/>
  <c r="A73" i="23"/>
  <c r="G72" i="23"/>
  <c r="A79" i="22"/>
  <c r="G78" i="22"/>
  <c r="A76" i="21"/>
  <c r="G76" i="21" s="1"/>
  <c r="A62" i="20"/>
  <c r="G61" i="20"/>
  <c r="G68" i="19"/>
  <c r="A69" i="19"/>
  <c r="A57" i="15"/>
  <c r="G56" i="15"/>
  <c r="A47" i="11"/>
  <c r="G46" i="11"/>
  <c r="G43" i="4"/>
  <c r="G50" i="35" l="1"/>
  <c r="A51" i="35"/>
  <c r="G35" i="36"/>
  <c r="A36" i="36"/>
  <c r="G8" i="38"/>
  <c r="A9" i="38"/>
  <c r="B126" i="36"/>
  <c r="B125" i="36"/>
  <c r="B124" i="36"/>
  <c r="B123" i="36"/>
  <c r="A67" i="18"/>
  <c r="G66" i="18"/>
  <c r="A45" i="7"/>
  <c r="G44" i="7"/>
  <c r="G97" i="33"/>
  <c r="A98" i="33"/>
  <c r="A97" i="32"/>
  <c r="G97" i="32" s="1"/>
  <c r="A97" i="31"/>
  <c r="G96" i="31"/>
  <c r="A78" i="30"/>
  <c r="G78" i="30" s="1"/>
  <c r="A80" i="29"/>
  <c r="G79" i="29"/>
  <c r="G76" i="27"/>
  <c r="A77" i="27"/>
  <c r="G75" i="26"/>
  <c r="A76" i="26"/>
  <c r="A68" i="25"/>
  <c r="G67" i="25"/>
  <c r="G66" i="24"/>
  <c r="A67" i="24"/>
  <c r="G73" i="23"/>
  <c r="A74" i="23"/>
  <c r="G79" i="22"/>
  <c r="A80" i="22"/>
  <c r="A77" i="21"/>
  <c r="G77" i="21" s="1"/>
  <c r="G62" i="20"/>
  <c r="A63" i="20"/>
  <c r="A70" i="19"/>
  <c r="G69" i="19"/>
  <c r="A58" i="15"/>
  <c r="G57" i="15"/>
  <c r="G47" i="11"/>
  <c r="A48" i="11"/>
  <c r="G44" i="4"/>
  <c r="G9" i="38" l="1"/>
  <c r="A10" i="38"/>
  <c r="A37" i="36"/>
  <c r="G36" i="36"/>
  <c r="A52" i="35"/>
  <c r="G51" i="35"/>
  <c r="B128" i="36"/>
  <c r="B127" i="36"/>
  <c r="B130" i="36"/>
  <c r="B129" i="36"/>
  <c r="A68" i="18"/>
  <c r="G67" i="18"/>
  <c r="A46" i="7"/>
  <c r="G45" i="7"/>
  <c r="A99" i="33"/>
  <c r="G98" i="33"/>
  <c r="A98" i="32"/>
  <c r="G98" i="32" s="1"/>
  <c r="G97" i="31"/>
  <c r="A98" i="31"/>
  <c r="A79" i="30"/>
  <c r="G79" i="30" s="1"/>
  <c r="G80" i="29"/>
  <c r="A81" i="29"/>
  <c r="A78" i="27"/>
  <c r="G77" i="27"/>
  <c r="A77" i="26"/>
  <c r="G76" i="26"/>
  <c r="G68" i="25"/>
  <c r="A69" i="25"/>
  <c r="A68" i="24"/>
  <c r="G67" i="24"/>
  <c r="A75" i="23"/>
  <c r="G74" i="23"/>
  <c r="A81" i="22"/>
  <c r="G80" i="22"/>
  <c r="A78" i="21"/>
  <c r="G78" i="21" s="1"/>
  <c r="A64" i="20"/>
  <c r="G63" i="20"/>
  <c r="G70" i="19"/>
  <c r="A71" i="19"/>
  <c r="A59" i="15"/>
  <c r="G58" i="15"/>
  <c r="A49" i="11"/>
  <c r="G48" i="11"/>
  <c r="G45" i="4"/>
  <c r="G10" i="38" l="1"/>
  <c r="A11" i="38"/>
  <c r="B132" i="36"/>
  <c r="B131" i="36"/>
  <c r="B134" i="36"/>
  <c r="B133" i="36"/>
  <c r="G52" i="35"/>
  <c r="A53" i="35"/>
  <c r="A38" i="36"/>
  <c r="G37" i="36"/>
  <c r="A69" i="18"/>
  <c r="G68" i="18"/>
  <c r="A47" i="7"/>
  <c r="G46" i="7"/>
  <c r="G99" i="33"/>
  <c r="A100" i="33"/>
  <c r="A99" i="32"/>
  <c r="G99" i="32" s="1"/>
  <c r="A99" i="31"/>
  <c r="G98" i="31"/>
  <c r="A80" i="30"/>
  <c r="G80" i="30" s="1"/>
  <c r="A82" i="29"/>
  <c r="G81" i="29"/>
  <c r="G78" i="27"/>
  <c r="A79" i="27"/>
  <c r="G77" i="26"/>
  <c r="A78" i="26"/>
  <c r="A70" i="25"/>
  <c r="G69" i="25"/>
  <c r="G68" i="24"/>
  <c r="A69" i="24"/>
  <c r="G75" i="23"/>
  <c r="A76" i="23"/>
  <c r="G81" i="22"/>
  <c r="A82" i="22"/>
  <c r="A79" i="21"/>
  <c r="G79" i="21" s="1"/>
  <c r="G64" i="20"/>
  <c r="A65" i="20"/>
  <c r="A72" i="19"/>
  <c r="G71" i="19"/>
  <c r="A60" i="15"/>
  <c r="G59" i="15"/>
  <c r="G49" i="11"/>
  <c r="A50" i="11"/>
  <c r="G46" i="4"/>
  <c r="G53" i="35" l="1"/>
  <c r="A54" i="35"/>
  <c r="G11" i="38"/>
  <c r="A12" i="38"/>
  <c r="A39" i="36"/>
  <c r="G38" i="36"/>
  <c r="B138" i="36"/>
  <c r="B137" i="36"/>
  <c r="B136" i="36"/>
  <c r="B135" i="36"/>
  <c r="A70" i="18"/>
  <c r="G69" i="18"/>
  <c r="A48" i="7"/>
  <c r="G47" i="7"/>
  <c r="A101" i="33"/>
  <c r="G100" i="33"/>
  <c r="A100" i="32"/>
  <c r="G100" i="32" s="1"/>
  <c r="A100" i="31"/>
  <c r="G99" i="31"/>
  <c r="A81" i="30"/>
  <c r="G81" i="30" s="1"/>
  <c r="G82" i="29"/>
  <c r="A83" i="29"/>
  <c r="A80" i="27"/>
  <c r="G79" i="27"/>
  <c r="A79" i="26"/>
  <c r="G78" i="26"/>
  <c r="G70" i="25"/>
  <c r="A71" i="25"/>
  <c r="A70" i="24"/>
  <c r="G69" i="24"/>
  <c r="A77" i="23"/>
  <c r="G76" i="23"/>
  <c r="A83" i="22"/>
  <c r="G82" i="22"/>
  <c r="A80" i="21"/>
  <c r="G80" i="21" s="1"/>
  <c r="A66" i="20"/>
  <c r="G65" i="20"/>
  <c r="G72" i="19"/>
  <c r="A73" i="19"/>
  <c r="A61" i="15"/>
  <c r="G60" i="15"/>
  <c r="A51" i="11"/>
  <c r="G50" i="11"/>
  <c r="G12" i="38" l="1"/>
  <c r="A13" i="38"/>
  <c r="G54" i="35"/>
  <c r="A55" i="35"/>
  <c r="B140" i="36"/>
  <c r="B139" i="36"/>
  <c r="B142" i="36"/>
  <c r="B141" i="36"/>
  <c r="G39" i="36"/>
  <c r="A16" i="37"/>
  <c r="A71" i="18"/>
  <c r="G70" i="18"/>
  <c r="A49" i="7"/>
  <c r="G48" i="7"/>
  <c r="G101" i="33"/>
  <c r="A102" i="33"/>
  <c r="A101" i="32"/>
  <c r="G101" i="32" s="1"/>
  <c r="G100" i="31"/>
  <c r="A101" i="31"/>
  <c r="A82" i="30"/>
  <c r="G82" i="30" s="1"/>
  <c r="A84" i="29"/>
  <c r="G83" i="29"/>
  <c r="G80" i="27"/>
  <c r="A81" i="27"/>
  <c r="G79" i="26"/>
  <c r="A80" i="26"/>
  <c r="A72" i="25"/>
  <c r="G71" i="25"/>
  <c r="G70" i="24"/>
  <c r="A71" i="24"/>
  <c r="G77" i="23"/>
  <c r="A78" i="23"/>
  <c r="G83" i="22"/>
  <c r="A84" i="22"/>
  <c r="A81" i="21"/>
  <c r="G81" i="21" s="1"/>
  <c r="G66" i="20"/>
  <c r="A67" i="20"/>
  <c r="A74" i="19"/>
  <c r="G73" i="19"/>
  <c r="A62" i="15"/>
  <c r="G61" i="15"/>
  <c r="G51" i="11"/>
  <c r="A52" i="11"/>
  <c r="B145" i="36" l="1"/>
  <c r="B144" i="36"/>
  <c r="B143" i="36"/>
  <c r="B44" i="37"/>
  <c r="A17" i="37"/>
  <c r="G16" i="37"/>
  <c r="G55" i="35"/>
  <c r="A56" i="35"/>
  <c r="G13" i="38"/>
  <c r="A2" i="40"/>
  <c r="A72" i="18"/>
  <c r="G71" i="18"/>
  <c r="A50" i="7"/>
  <c r="G49" i="7"/>
  <c r="A103" i="33"/>
  <c r="G102" i="33"/>
  <c r="A102" i="32"/>
  <c r="G102" i="32" s="1"/>
  <c r="A102" i="31"/>
  <c r="G101" i="31"/>
  <c r="A83" i="30"/>
  <c r="G83" i="30" s="1"/>
  <c r="G84" i="29"/>
  <c r="A85" i="29"/>
  <c r="A82" i="27"/>
  <c r="G81" i="27"/>
  <c r="A81" i="26"/>
  <c r="G80" i="26"/>
  <c r="G72" i="25"/>
  <c r="A73" i="25"/>
  <c r="A72" i="24"/>
  <c r="G71" i="24"/>
  <c r="A79" i="23"/>
  <c r="G78" i="23"/>
  <c r="A85" i="22"/>
  <c r="G84" i="22"/>
  <c r="A82" i="21"/>
  <c r="G82" i="21" s="1"/>
  <c r="A68" i="20"/>
  <c r="G67" i="20"/>
  <c r="G74" i="19"/>
  <c r="A75" i="19"/>
  <c r="A63" i="15"/>
  <c r="G62" i="15"/>
  <c r="A53" i="11"/>
  <c r="G52" i="11"/>
  <c r="G2" i="40" l="1"/>
  <c r="A3" i="40"/>
  <c r="G56" i="35"/>
  <c r="A57" i="35"/>
  <c r="B47" i="37"/>
  <c r="B45" i="37"/>
  <c r="B48" i="37"/>
  <c r="B46" i="37"/>
  <c r="G17" i="37"/>
  <c r="A18" i="37"/>
  <c r="A73" i="18"/>
  <c r="G72" i="18"/>
  <c r="A51" i="7"/>
  <c r="G50" i="7"/>
  <c r="G103" i="33"/>
  <c r="A104" i="33"/>
  <c r="A103" i="32"/>
  <c r="G103" i="32" s="1"/>
  <c r="G102" i="31"/>
  <c r="A103" i="31"/>
  <c r="A84" i="30"/>
  <c r="G84" i="30" s="1"/>
  <c r="A86" i="29"/>
  <c r="G85" i="29"/>
  <c r="G82" i="27"/>
  <c r="A83" i="27"/>
  <c r="G81" i="26"/>
  <c r="A82" i="26"/>
  <c r="A74" i="25"/>
  <c r="G73" i="25"/>
  <c r="G72" i="24"/>
  <c r="A73" i="24"/>
  <c r="G79" i="23"/>
  <c r="A80" i="23"/>
  <c r="G85" i="22"/>
  <c r="A86" i="22"/>
  <c r="A83" i="21"/>
  <c r="G83" i="21" s="1"/>
  <c r="G68" i="20"/>
  <c r="A69" i="20"/>
  <c r="A76" i="19"/>
  <c r="G75" i="19"/>
  <c r="A64" i="15"/>
  <c r="G63" i="15"/>
  <c r="G53" i="11"/>
  <c r="A19" i="37" l="1"/>
  <c r="G18" i="37"/>
  <c r="A58" i="35"/>
  <c r="G57" i="35"/>
  <c r="G3" i="40"/>
  <c r="A4" i="40"/>
  <c r="B51" i="37"/>
  <c r="B52" i="37"/>
  <c r="B50" i="37"/>
  <c r="B49" i="37"/>
  <c r="A74" i="18"/>
  <c r="G73" i="18"/>
  <c r="A52" i="7"/>
  <c r="G51" i="7"/>
  <c r="A105" i="33"/>
  <c r="G104" i="33"/>
  <c r="A104" i="32"/>
  <c r="G104" i="32" s="1"/>
  <c r="A104" i="31"/>
  <c r="G103" i="31"/>
  <c r="A85" i="30"/>
  <c r="G85" i="30" s="1"/>
  <c r="G86" i="29"/>
  <c r="A87" i="29"/>
  <c r="A84" i="27"/>
  <c r="G83" i="27"/>
  <c r="A83" i="26"/>
  <c r="G82" i="26"/>
  <c r="G74" i="25"/>
  <c r="A75" i="25"/>
  <c r="A74" i="24"/>
  <c r="G73" i="24"/>
  <c r="A81" i="23"/>
  <c r="G80" i="23"/>
  <c r="A87" i="22"/>
  <c r="G86" i="22"/>
  <c r="A84" i="21"/>
  <c r="G84" i="21" s="1"/>
  <c r="A70" i="20"/>
  <c r="G69" i="20"/>
  <c r="G76" i="19"/>
  <c r="A77" i="19"/>
  <c r="A65" i="15"/>
  <c r="G64" i="15"/>
  <c r="B55" i="37" l="1"/>
  <c r="B56" i="37"/>
  <c r="B53" i="37"/>
  <c r="B54" i="37"/>
  <c r="G4" i="40"/>
  <c r="A5" i="40"/>
  <c r="G58" i="35"/>
  <c r="A59" i="35"/>
  <c r="G19" i="37"/>
  <c r="A20" i="37"/>
  <c r="A75" i="18"/>
  <c r="G74" i="18"/>
  <c r="A53" i="7"/>
  <c r="G52" i="7"/>
  <c r="G105" i="33"/>
  <c r="A106" i="33"/>
  <c r="A105" i="32"/>
  <c r="G105" i="32" s="1"/>
  <c r="G104" i="31"/>
  <c r="A105" i="31"/>
  <c r="A86" i="30"/>
  <c r="G86" i="30" s="1"/>
  <c r="A88" i="29"/>
  <c r="G87" i="29"/>
  <c r="G84" i="27"/>
  <c r="A85" i="27"/>
  <c r="G83" i="26"/>
  <c r="A84" i="26"/>
  <c r="A76" i="25"/>
  <c r="G75" i="25"/>
  <c r="G74" i="24"/>
  <c r="A75" i="24"/>
  <c r="G81" i="23"/>
  <c r="A82" i="23"/>
  <c r="G87" i="22"/>
  <c r="A88" i="22"/>
  <c r="A85" i="21"/>
  <c r="G85" i="21" s="1"/>
  <c r="G70" i="20"/>
  <c r="A71" i="20"/>
  <c r="A78" i="19"/>
  <c r="G77" i="19"/>
  <c r="A66" i="15"/>
  <c r="G65" i="15"/>
  <c r="A21" i="37" l="1"/>
  <c r="G20" i="37"/>
  <c r="G59" i="35"/>
  <c r="A60" i="35"/>
  <c r="G5" i="40"/>
  <c r="A6" i="40"/>
  <c r="B59" i="37"/>
  <c r="B60" i="37"/>
  <c r="B57" i="37"/>
  <c r="B58" i="37"/>
  <c r="A76" i="18"/>
  <c r="G75" i="18"/>
  <c r="A54" i="7"/>
  <c r="G53" i="7"/>
  <c r="A107" i="33"/>
  <c r="G106" i="33"/>
  <c r="A106" i="32"/>
  <c r="G106" i="32" s="1"/>
  <c r="A106" i="31"/>
  <c r="G105" i="31"/>
  <c r="A87" i="30"/>
  <c r="G87" i="30" s="1"/>
  <c r="G88" i="29"/>
  <c r="A89" i="29"/>
  <c r="A86" i="27"/>
  <c r="G85" i="27"/>
  <c r="A85" i="26"/>
  <c r="G84" i="26"/>
  <c r="G76" i="25"/>
  <c r="A77" i="25"/>
  <c r="A76" i="24"/>
  <c r="G75" i="24"/>
  <c r="A83" i="23"/>
  <c r="G82" i="23"/>
  <c r="G88" i="22"/>
  <c r="A89" i="22"/>
  <c r="A86" i="21"/>
  <c r="G86" i="21" s="1"/>
  <c r="A72" i="20"/>
  <c r="G71" i="20"/>
  <c r="G78" i="19"/>
  <c r="A79" i="19"/>
  <c r="A67" i="15"/>
  <c r="G66" i="15"/>
  <c r="B64" i="37" l="1"/>
  <c r="B63" i="37"/>
  <c r="B61" i="37"/>
  <c r="B62" i="37"/>
  <c r="G6" i="40"/>
  <c r="A7" i="40"/>
  <c r="G60" i="35"/>
  <c r="A61" i="35"/>
  <c r="G21" i="37"/>
  <c r="A22" i="37"/>
  <c r="A77" i="18"/>
  <c r="G76" i="18"/>
  <c r="A55" i="7"/>
  <c r="G54" i="7"/>
  <c r="G107" i="33"/>
  <c r="A108" i="33"/>
  <c r="A107" i="32"/>
  <c r="G107" i="32" s="1"/>
  <c r="G106" i="31"/>
  <c r="A107" i="31"/>
  <c r="A88" i="30"/>
  <c r="G88" i="30" s="1"/>
  <c r="A90" i="29"/>
  <c r="G89" i="29"/>
  <c r="G86" i="27"/>
  <c r="A87" i="27"/>
  <c r="G85" i="26"/>
  <c r="A86" i="26"/>
  <c r="A78" i="25"/>
  <c r="G78" i="25" s="1"/>
  <c r="G77" i="25"/>
  <c r="G76" i="24"/>
  <c r="A77" i="24"/>
  <c r="G83" i="23"/>
  <c r="A84" i="23"/>
  <c r="A90" i="22"/>
  <c r="G89" i="22"/>
  <c r="A87" i="21"/>
  <c r="G87" i="21" s="1"/>
  <c r="G72" i="20"/>
  <c r="A73" i="20"/>
  <c r="A80" i="19"/>
  <c r="G79" i="19"/>
  <c r="A68" i="15"/>
  <c r="G67" i="15"/>
  <c r="A23" i="37" l="1"/>
  <c r="G22" i="37"/>
  <c r="A62" i="35"/>
  <c r="G61" i="35"/>
  <c r="G7" i="40"/>
  <c r="A8" i="40"/>
  <c r="B68" i="37"/>
  <c r="B65" i="37"/>
  <c r="B66" i="37"/>
  <c r="B67" i="37"/>
  <c r="A78" i="18"/>
  <c r="G77" i="18"/>
  <c r="A56" i="7"/>
  <c r="G55" i="7"/>
  <c r="A109" i="33"/>
  <c r="G108" i="33"/>
  <c r="A108" i="32"/>
  <c r="G108" i="32" s="1"/>
  <c r="A108" i="31"/>
  <c r="G107" i="31"/>
  <c r="A89" i="30"/>
  <c r="G89" i="30" s="1"/>
  <c r="G90" i="29"/>
  <c r="A91" i="29"/>
  <c r="A88" i="27"/>
  <c r="G87" i="27"/>
  <c r="A87" i="26"/>
  <c r="G86" i="26"/>
  <c r="A78" i="24"/>
  <c r="G77" i="24"/>
  <c r="A85" i="23"/>
  <c r="G84" i="23"/>
  <c r="G90" i="22"/>
  <c r="A91" i="22"/>
  <c r="A88" i="21"/>
  <c r="G88" i="21" s="1"/>
  <c r="A74" i="20"/>
  <c r="G73" i="20"/>
  <c r="G80" i="19"/>
  <c r="A81" i="19"/>
  <c r="A69" i="15"/>
  <c r="G68" i="15"/>
  <c r="G8" i="40" l="1"/>
  <c r="A9" i="40"/>
  <c r="B70" i="37"/>
  <c r="B71" i="37"/>
  <c r="B72" i="37"/>
  <c r="B69" i="37"/>
  <c r="A63" i="35"/>
  <c r="G62" i="35"/>
  <c r="A24" i="37"/>
  <c r="G23" i="37"/>
  <c r="A79" i="18"/>
  <c r="G78" i="18"/>
  <c r="A57" i="7"/>
  <c r="G56" i="7"/>
  <c r="G109" i="33"/>
  <c r="A110" i="33"/>
  <c r="A109" i="32"/>
  <c r="G109" i="32" s="1"/>
  <c r="G108" i="31"/>
  <c r="A109" i="31"/>
  <c r="A90" i="30"/>
  <c r="G90" i="30" s="1"/>
  <c r="A92" i="29"/>
  <c r="G91" i="29"/>
  <c r="G88" i="27"/>
  <c r="A89" i="27"/>
  <c r="G87" i="26"/>
  <c r="A88" i="26"/>
  <c r="G78" i="24"/>
  <c r="A86" i="23"/>
  <c r="G85" i="23"/>
  <c r="A92" i="22"/>
  <c r="G91" i="22"/>
  <c r="A89" i="21"/>
  <c r="G89" i="21" s="1"/>
  <c r="G74" i="20"/>
  <c r="A75" i="20"/>
  <c r="A82" i="19"/>
  <c r="G81" i="19"/>
  <c r="A70" i="15"/>
  <c r="G69" i="15"/>
  <c r="G9" i="40" l="1"/>
  <c r="A10" i="40"/>
  <c r="G24" i="37"/>
  <c r="A25" i="37"/>
  <c r="G63" i="35"/>
  <c r="A64" i="35"/>
  <c r="B74" i="37"/>
  <c r="B75" i="37"/>
  <c r="B76" i="37"/>
  <c r="B73" i="37"/>
  <c r="A80" i="18"/>
  <c r="G79" i="18"/>
  <c r="A58" i="7"/>
  <c r="G58" i="7" s="1"/>
  <c r="G57" i="7"/>
  <c r="A111" i="33"/>
  <c r="G110" i="33"/>
  <c r="A110" i="32"/>
  <c r="G110" i="32" s="1"/>
  <c r="A110" i="31"/>
  <c r="G109" i="31"/>
  <c r="A91" i="30"/>
  <c r="G91" i="30" s="1"/>
  <c r="G92" i="29"/>
  <c r="A93" i="29"/>
  <c r="A90" i="27"/>
  <c r="G89" i="27"/>
  <c r="A89" i="26"/>
  <c r="G88" i="26"/>
  <c r="G86" i="23"/>
  <c r="A87" i="23"/>
  <c r="G92" i="22"/>
  <c r="A93" i="22"/>
  <c r="A90" i="21"/>
  <c r="G90" i="21" s="1"/>
  <c r="A76" i="20"/>
  <c r="G75" i="20"/>
  <c r="G82" i="19"/>
  <c r="A83" i="19"/>
  <c r="A71" i="15"/>
  <c r="G70" i="15"/>
  <c r="B78" i="37" l="1"/>
  <c r="B79" i="37"/>
  <c r="B80" i="37"/>
  <c r="B77" i="37"/>
  <c r="G64" i="35"/>
  <c r="A65" i="35"/>
  <c r="G25" i="37"/>
  <c r="A26" i="37"/>
  <c r="G10" i="40"/>
  <c r="A11" i="40"/>
  <c r="A81" i="18"/>
  <c r="G80" i="18"/>
  <c r="G111" i="33"/>
  <c r="A112" i="33"/>
  <c r="A111" i="32"/>
  <c r="G111" i="32" s="1"/>
  <c r="G110" i="31"/>
  <c r="A111" i="31"/>
  <c r="A92" i="30"/>
  <c r="G92" i="30" s="1"/>
  <c r="A94" i="29"/>
  <c r="G93" i="29"/>
  <c r="G90" i="27"/>
  <c r="A91" i="27"/>
  <c r="G89" i="26"/>
  <c r="A90" i="26"/>
  <c r="A88" i="23"/>
  <c r="G87" i="23"/>
  <c r="A94" i="22"/>
  <c r="G93" i="22"/>
  <c r="A91" i="21"/>
  <c r="G91" i="21" s="1"/>
  <c r="G76" i="20"/>
  <c r="A77" i="20"/>
  <c r="A84" i="19"/>
  <c r="G83" i="19"/>
  <c r="A72" i="15"/>
  <c r="G71" i="15"/>
  <c r="G11" i="40" l="1"/>
  <c r="A12" i="40"/>
  <c r="A27" i="37"/>
  <c r="G26" i="37"/>
  <c r="G65" i="35"/>
  <c r="A66" i="35"/>
  <c r="B84" i="37"/>
  <c r="B81" i="37"/>
  <c r="B82" i="37"/>
  <c r="B83" i="37"/>
  <c r="A82" i="18"/>
  <c r="G81" i="18"/>
  <c r="A113" i="33"/>
  <c r="G112" i="33"/>
  <c r="A112" i="32"/>
  <c r="G112" i="32" s="1"/>
  <c r="A112" i="31"/>
  <c r="G111" i="31"/>
  <c r="A93" i="30"/>
  <c r="G93" i="30" s="1"/>
  <c r="G94" i="29"/>
  <c r="A95" i="29"/>
  <c r="A92" i="27"/>
  <c r="G91" i="27"/>
  <c r="A91" i="26"/>
  <c r="G90" i="26"/>
  <c r="G88" i="23"/>
  <c r="A89" i="23"/>
  <c r="G94" i="22"/>
  <c r="A95" i="22"/>
  <c r="A92" i="21"/>
  <c r="G92" i="21" s="1"/>
  <c r="A78" i="20"/>
  <c r="G77" i="20"/>
  <c r="G84" i="19"/>
  <c r="A85" i="19"/>
  <c r="A73" i="15"/>
  <c r="G72" i="15"/>
  <c r="B88" i="37" l="1"/>
  <c r="B85" i="37"/>
  <c r="B86" i="37"/>
  <c r="B87" i="37"/>
  <c r="G66" i="35"/>
  <c r="A67" i="35"/>
  <c r="G12" i="40"/>
  <c r="A13" i="40"/>
  <c r="G27" i="37"/>
  <c r="A28" i="37"/>
  <c r="A83" i="18"/>
  <c r="G82" i="18"/>
  <c r="G113" i="33"/>
  <c r="A114" i="33"/>
  <c r="A113" i="32"/>
  <c r="G113" i="32" s="1"/>
  <c r="G112" i="31"/>
  <c r="A113" i="31"/>
  <c r="A94" i="30"/>
  <c r="G94" i="30" s="1"/>
  <c r="A96" i="29"/>
  <c r="G95" i="29"/>
  <c r="G92" i="27"/>
  <c r="A93" i="27"/>
  <c r="G91" i="26"/>
  <c r="A92" i="26"/>
  <c r="A90" i="23"/>
  <c r="G89" i="23"/>
  <c r="A96" i="22"/>
  <c r="G95" i="22"/>
  <c r="A93" i="21"/>
  <c r="G93" i="21" s="1"/>
  <c r="G78" i="20"/>
  <c r="A86" i="19"/>
  <c r="G85" i="19"/>
  <c r="A74" i="15"/>
  <c r="G73" i="15"/>
  <c r="A29" i="37" l="1"/>
  <c r="G28" i="37"/>
  <c r="G13" i="40"/>
  <c r="A2" i="41"/>
  <c r="G67" i="35"/>
  <c r="A68" i="35"/>
  <c r="B91" i="37"/>
  <c r="B90" i="37"/>
  <c r="B92" i="37"/>
  <c r="B89" i="37"/>
  <c r="A84" i="18"/>
  <c r="G83" i="18"/>
  <c r="A115" i="33"/>
  <c r="G114" i="33"/>
  <c r="A114" i="32"/>
  <c r="G114" i="32" s="1"/>
  <c r="A114" i="31"/>
  <c r="G113" i="31"/>
  <c r="A95" i="30"/>
  <c r="G95" i="30" s="1"/>
  <c r="G96" i="29"/>
  <c r="A97" i="29"/>
  <c r="A94" i="27"/>
  <c r="G93" i="27"/>
  <c r="A93" i="26"/>
  <c r="G92" i="26"/>
  <c r="G90" i="23"/>
  <c r="A91" i="23"/>
  <c r="G96" i="22"/>
  <c r="A97" i="22"/>
  <c r="A94" i="21"/>
  <c r="G94" i="21" s="1"/>
  <c r="G86" i="19"/>
  <c r="A87" i="19"/>
  <c r="A75" i="15"/>
  <c r="G74" i="15"/>
  <c r="B96" i="37" l="1"/>
  <c r="B95" i="37"/>
  <c r="B94" i="37"/>
  <c r="B93" i="37"/>
  <c r="A69" i="35"/>
  <c r="G68" i="35"/>
  <c r="A3" i="41"/>
  <c r="G2" i="41"/>
  <c r="G29" i="37"/>
  <c r="A30" i="37"/>
  <c r="A85" i="18"/>
  <c r="G84" i="18"/>
  <c r="G115" i="33"/>
  <c r="A116" i="33"/>
  <c r="A115" i="32"/>
  <c r="G115" i="32" s="1"/>
  <c r="G114" i="31"/>
  <c r="A115" i="31"/>
  <c r="A96" i="30"/>
  <c r="G96" i="30" s="1"/>
  <c r="A98" i="29"/>
  <c r="G97" i="29"/>
  <c r="G94" i="27"/>
  <c r="A95" i="27"/>
  <c r="G93" i="26"/>
  <c r="A94" i="26"/>
  <c r="A92" i="23"/>
  <c r="G91" i="23"/>
  <c r="A98" i="22"/>
  <c r="G97" i="22"/>
  <c r="A95" i="21"/>
  <c r="G95" i="21" s="1"/>
  <c r="A88" i="19"/>
  <c r="G87" i="19"/>
  <c r="A76" i="15"/>
  <c r="G75" i="15"/>
  <c r="G30" i="37" l="1"/>
  <c r="A31" i="37"/>
  <c r="A4" i="41"/>
  <c r="G3" i="41"/>
  <c r="A70" i="35"/>
  <c r="G69" i="35"/>
  <c r="B99" i="37"/>
  <c r="B100" i="37"/>
  <c r="B97" i="37"/>
  <c r="B98" i="37"/>
  <c r="A86" i="18"/>
  <c r="G85" i="18"/>
  <c r="A117" i="33"/>
  <c r="G116" i="33"/>
  <c r="A116" i="32"/>
  <c r="G116" i="32" s="1"/>
  <c r="A116" i="31"/>
  <c r="G115" i="31"/>
  <c r="A97" i="30"/>
  <c r="G97" i="30" s="1"/>
  <c r="G98" i="29"/>
  <c r="A99" i="29"/>
  <c r="A96" i="27"/>
  <c r="G95" i="27"/>
  <c r="A95" i="26"/>
  <c r="G94" i="26"/>
  <c r="G92" i="23"/>
  <c r="A93" i="23"/>
  <c r="G98" i="22"/>
  <c r="A99" i="22"/>
  <c r="A96" i="21"/>
  <c r="G96" i="21" s="1"/>
  <c r="G88" i="19"/>
  <c r="A89" i="19"/>
  <c r="A77" i="15"/>
  <c r="G76" i="15"/>
  <c r="A32" i="37" l="1"/>
  <c r="G31" i="37"/>
  <c r="B101" i="37"/>
  <c r="B102" i="37"/>
  <c r="B103" i="37"/>
  <c r="B104" i="37"/>
  <c r="G70" i="35"/>
  <c r="A71" i="35"/>
  <c r="G4" i="41"/>
  <c r="A5" i="41"/>
  <c r="A87" i="18"/>
  <c r="G86" i="18"/>
  <c r="G117" i="33"/>
  <c r="A118" i="33"/>
  <c r="A117" i="32"/>
  <c r="G117" i="32" s="1"/>
  <c r="G116" i="31"/>
  <c r="A117" i="31"/>
  <c r="A98" i="30"/>
  <c r="G98" i="30" s="1"/>
  <c r="A100" i="29"/>
  <c r="G99" i="29"/>
  <c r="G96" i="27"/>
  <c r="A97" i="27"/>
  <c r="G95" i="26"/>
  <c r="A96" i="26"/>
  <c r="A94" i="23"/>
  <c r="G93" i="23"/>
  <c r="A100" i="22"/>
  <c r="G99" i="22"/>
  <c r="A97" i="21"/>
  <c r="G97" i="21" s="1"/>
  <c r="A90" i="19"/>
  <c r="G89" i="19"/>
  <c r="A78" i="15"/>
  <c r="G77" i="15"/>
  <c r="G5" i="41" l="1"/>
  <c r="A6" i="41"/>
  <c r="A72" i="35"/>
  <c r="G71" i="35"/>
  <c r="B105" i="37"/>
  <c r="B106" i="37"/>
  <c r="B107" i="37"/>
  <c r="B108" i="37"/>
  <c r="A33" i="37"/>
  <c r="G32" i="37"/>
  <c r="A88" i="18"/>
  <c r="G87" i="18"/>
  <c r="A119" i="33"/>
  <c r="G118" i="33"/>
  <c r="A118" i="32"/>
  <c r="G118" i="32" s="1"/>
  <c r="A118" i="31"/>
  <c r="G117" i="31"/>
  <c r="G100" i="29"/>
  <c r="A101" i="29"/>
  <c r="A98" i="27"/>
  <c r="G97" i="27"/>
  <c r="A97" i="26"/>
  <c r="G96" i="26"/>
  <c r="G94" i="23"/>
  <c r="A95" i="23"/>
  <c r="G100" i="22"/>
  <c r="A101" i="22"/>
  <c r="A98" i="21"/>
  <c r="G98" i="21" s="1"/>
  <c r="G90" i="19"/>
  <c r="A91" i="19"/>
  <c r="A79" i="15"/>
  <c r="G78" i="15"/>
  <c r="B111" i="37" l="1"/>
  <c r="B112" i="37"/>
  <c r="B109" i="37"/>
  <c r="B110" i="37"/>
  <c r="G6" i="41"/>
  <c r="A7" i="41"/>
  <c r="G33" i="37"/>
  <c r="A34" i="37"/>
  <c r="A73" i="35"/>
  <c r="G72" i="35"/>
  <c r="A89" i="18"/>
  <c r="G88" i="18"/>
  <c r="G119" i="33"/>
  <c r="A120" i="33"/>
  <c r="A119" i="32"/>
  <c r="G119" i="32" s="1"/>
  <c r="G118" i="31"/>
  <c r="A119" i="31"/>
  <c r="A102" i="29"/>
  <c r="G101" i="29"/>
  <c r="G98" i="27"/>
  <c r="A99" i="27"/>
  <c r="G97" i="26"/>
  <c r="A98" i="26"/>
  <c r="A96" i="23"/>
  <c r="G95" i="23"/>
  <c r="A102" i="22"/>
  <c r="G101" i="22"/>
  <c r="A99" i="21"/>
  <c r="G99" i="21" s="1"/>
  <c r="A92" i="19"/>
  <c r="G91" i="19"/>
  <c r="A80" i="15"/>
  <c r="G79" i="15"/>
  <c r="G34" i="37" l="1"/>
  <c r="A35" i="37"/>
  <c r="G7" i="41"/>
  <c r="A8" i="41"/>
  <c r="B113" i="37"/>
  <c r="B115" i="37"/>
  <c r="B116" i="37"/>
  <c r="B114" i="37"/>
  <c r="A74" i="35"/>
  <c r="G73" i="35"/>
  <c r="A90" i="18"/>
  <c r="G89" i="18"/>
  <c r="A121" i="33"/>
  <c r="G120" i="33"/>
  <c r="A120" i="32"/>
  <c r="G120" i="32" s="1"/>
  <c r="A120" i="31"/>
  <c r="G119" i="31"/>
  <c r="G102" i="29"/>
  <c r="A103" i="29"/>
  <c r="A100" i="27"/>
  <c r="G99" i="27"/>
  <c r="A99" i="26"/>
  <c r="G98" i="26"/>
  <c r="G96" i="23"/>
  <c r="A97" i="23"/>
  <c r="G102" i="22"/>
  <c r="A103" i="22"/>
  <c r="A100" i="21"/>
  <c r="G100" i="21" s="1"/>
  <c r="A93" i="19"/>
  <c r="A81" i="15"/>
  <c r="G80" i="15"/>
  <c r="G8" i="41" l="1"/>
  <c r="A9" i="41"/>
  <c r="G35" i="37"/>
  <c r="A36" i="37"/>
  <c r="G74" i="35"/>
  <c r="A75" i="35"/>
  <c r="B117" i="37"/>
  <c r="B118" i="37"/>
  <c r="B119" i="37"/>
  <c r="B120" i="37"/>
  <c r="A91" i="18"/>
  <c r="G90" i="18"/>
  <c r="G121" i="33"/>
  <c r="A122" i="33"/>
  <c r="A121" i="32"/>
  <c r="G121" i="32" s="1"/>
  <c r="G120" i="31"/>
  <c r="A121" i="31"/>
  <c r="A104" i="29"/>
  <c r="G103" i="29"/>
  <c r="G100" i="27"/>
  <c r="A101" i="27"/>
  <c r="G99" i="26"/>
  <c r="A100" i="26"/>
  <c r="A98" i="23"/>
  <c r="G97" i="23"/>
  <c r="A104" i="22"/>
  <c r="G103" i="22"/>
  <c r="A101" i="21"/>
  <c r="G101" i="21" s="1"/>
  <c r="A94" i="19"/>
  <c r="G93" i="19"/>
  <c r="A82" i="15"/>
  <c r="G81" i="15"/>
  <c r="B123" i="37" l="1"/>
  <c r="B126" i="37"/>
  <c r="B121" i="37"/>
  <c r="B122" i="37"/>
  <c r="G75" i="35"/>
  <c r="A76" i="35"/>
  <c r="A37" i="37"/>
  <c r="G36" i="37"/>
  <c r="G9" i="41"/>
  <c r="A10" i="41"/>
  <c r="A92" i="18"/>
  <c r="G91" i="18"/>
  <c r="A123" i="33"/>
  <c r="G122" i="33"/>
  <c r="A122" i="32"/>
  <c r="G122" i="32" s="1"/>
  <c r="A122" i="31"/>
  <c r="G121" i="31"/>
  <c r="G104" i="29"/>
  <c r="A105" i="29"/>
  <c r="A102" i="27"/>
  <c r="G101" i="27"/>
  <c r="A101" i="26"/>
  <c r="G100" i="26"/>
  <c r="G98" i="23"/>
  <c r="A99" i="23"/>
  <c r="G104" i="22"/>
  <c r="A105" i="22"/>
  <c r="A102" i="21"/>
  <c r="G102" i="21" s="1"/>
  <c r="G94" i="19"/>
  <c r="A95" i="19"/>
  <c r="A83" i="15"/>
  <c r="G82" i="15"/>
  <c r="G10" i="41" l="1"/>
  <c r="A11" i="41"/>
  <c r="G76" i="35"/>
  <c r="A77" i="35"/>
  <c r="B129" i="37"/>
  <c r="B132" i="37"/>
  <c r="B127" i="37"/>
  <c r="B130" i="37" s="1"/>
  <c r="B128" i="37"/>
  <c r="B131" i="37" s="1"/>
  <c r="A38" i="37"/>
  <c r="G37" i="37"/>
  <c r="A93" i="18"/>
  <c r="G92" i="18"/>
  <c r="G83" i="15"/>
  <c r="A84" i="15"/>
  <c r="G123" i="33"/>
  <c r="A124" i="33"/>
  <c r="A123" i="32"/>
  <c r="G123" i="32" s="1"/>
  <c r="G122" i="31"/>
  <c r="A123" i="31"/>
  <c r="A106" i="29"/>
  <c r="G105" i="29"/>
  <c r="G102" i="27"/>
  <c r="A103" i="27"/>
  <c r="G101" i="26"/>
  <c r="A102" i="26"/>
  <c r="A100" i="23"/>
  <c r="G99" i="23"/>
  <c r="A106" i="22"/>
  <c r="G105" i="22"/>
  <c r="A103" i="21"/>
  <c r="G103" i="21" s="1"/>
  <c r="A96" i="19"/>
  <c r="G95" i="19"/>
  <c r="G38" i="37" l="1"/>
  <c r="A39" i="37"/>
  <c r="B133" i="37"/>
  <c r="B134" i="37"/>
  <c r="B135" i="37"/>
  <c r="B136" i="37"/>
  <c r="A78" i="35"/>
  <c r="G77" i="35"/>
  <c r="G11" i="41"/>
  <c r="A12" i="41"/>
  <c r="A94" i="18"/>
  <c r="G93" i="18"/>
  <c r="A85" i="15"/>
  <c r="G84" i="15"/>
  <c r="A125" i="33"/>
  <c r="G124" i="33"/>
  <c r="A124" i="32"/>
  <c r="G124" i="32" s="1"/>
  <c r="A124" i="31"/>
  <c r="G123" i="31"/>
  <c r="G106" i="29"/>
  <c r="A107" i="29"/>
  <c r="A104" i="27"/>
  <c r="G103" i="27"/>
  <c r="A103" i="26"/>
  <c r="G102" i="26"/>
  <c r="G100" i="23"/>
  <c r="A101" i="23"/>
  <c r="G106" i="22"/>
  <c r="A107" i="22"/>
  <c r="A104" i="21"/>
  <c r="G104" i="21" s="1"/>
  <c r="G96" i="19"/>
  <c r="A97" i="19"/>
  <c r="G12" i="41" l="1"/>
  <c r="A13" i="41"/>
  <c r="B137" i="37"/>
  <c r="B138" i="37"/>
  <c r="B139" i="37"/>
  <c r="B140" i="37"/>
  <c r="G39" i="37"/>
  <c r="A40" i="37"/>
  <c r="A79" i="35"/>
  <c r="G78" i="35"/>
  <c r="A95" i="18"/>
  <c r="G94" i="18"/>
  <c r="G85" i="15"/>
  <c r="A86" i="15"/>
  <c r="G125" i="33"/>
  <c r="A126" i="33"/>
  <c r="A125" i="32"/>
  <c r="G125" i="32" s="1"/>
  <c r="G124" i="31"/>
  <c r="A125" i="31"/>
  <c r="A108" i="29"/>
  <c r="G108" i="29" s="1"/>
  <c r="G107" i="29"/>
  <c r="G104" i="27"/>
  <c r="A105" i="27"/>
  <c r="G103" i="26"/>
  <c r="A104" i="26"/>
  <c r="A102" i="23"/>
  <c r="G101" i="23"/>
  <c r="A108" i="22"/>
  <c r="G107" i="22"/>
  <c r="A105" i="21"/>
  <c r="G105" i="21" s="1"/>
  <c r="A98" i="19"/>
  <c r="G97" i="19"/>
  <c r="G40" i="37" l="1"/>
  <c r="A41" i="37"/>
  <c r="B143" i="37"/>
  <c r="B146" i="37"/>
  <c r="B141" i="37"/>
  <c r="B144" i="37" s="1"/>
  <c r="B142" i="37"/>
  <c r="B145" i="37" s="1"/>
  <c r="G13" i="41"/>
  <c r="A2" i="43"/>
  <c r="A80" i="35"/>
  <c r="G79" i="35"/>
  <c r="A96" i="18"/>
  <c r="G95" i="18"/>
  <c r="A87" i="15"/>
  <c r="G87" i="15" s="1"/>
  <c r="G86" i="15"/>
  <c r="A127" i="33"/>
  <c r="G126" i="33"/>
  <c r="A126" i="32"/>
  <c r="G126" i="32" s="1"/>
  <c r="A126" i="31"/>
  <c r="G125" i="31"/>
  <c r="A106" i="27"/>
  <c r="G105" i="27"/>
  <c r="A105" i="26"/>
  <c r="G104" i="26"/>
  <c r="G102" i="23"/>
  <c r="A103" i="23"/>
  <c r="G108" i="22"/>
  <c r="A109" i="22"/>
  <c r="A106" i="21"/>
  <c r="G106" i="21" s="1"/>
  <c r="G98" i="19"/>
  <c r="A99" i="19"/>
  <c r="G2" i="43" l="1"/>
  <c r="A3" i="43"/>
  <c r="B147" i="37"/>
  <c r="B148" i="37"/>
  <c r="B150" i="37"/>
  <c r="B149" i="37"/>
  <c r="G41" i="37"/>
  <c r="A16" i="39"/>
  <c r="G80" i="35"/>
  <c r="A81" i="35"/>
  <c r="A97" i="18"/>
  <c r="G96" i="18"/>
  <c r="G127" i="33"/>
  <c r="A128" i="33"/>
  <c r="A127" i="32"/>
  <c r="G127" i="32" s="1"/>
  <c r="G126" i="31"/>
  <c r="A127" i="31"/>
  <c r="G106" i="27"/>
  <c r="A107" i="27"/>
  <c r="G105" i="26"/>
  <c r="A106" i="26"/>
  <c r="A104" i="23"/>
  <c r="G103" i="23"/>
  <c r="A110" i="22"/>
  <c r="G109" i="22"/>
  <c r="A107" i="21"/>
  <c r="G107" i="21" s="1"/>
  <c r="A100" i="19"/>
  <c r="G99" i="19"/>
  <c r="B153" i="37" l="1"/>
  <c r="B152" i="37"/>
  <c r="B151" i="37"/>
  <c r="G81" i="35"/>
  <c r="A82" i="35"/>
  <c r="B44" i="39"/>
  <c r="G16" i="39"/>
  <c r="A17" i="39"/>
  <c r="G3" i="43"/>
  <c r="A4" i="43"/>
  <c r="A98" i="18"/>
  <c r="G97" i="18"/>
  <c r="A129" i="33"/>
  <c r="G128" i="33"/>
  <c r="A128" i="32"/>
  <c r="G128" i="32" s="1"/>
  <c r="A128" i="31"/>
  <c r="G127" i="31"/>
  <c r="A108" i="27"/>
  <c r="G108" i="27" s="1"/>
  <c r="G107" i="27"/>
  <c r="A107" i="26"/>
  <c r="G106" i="26"/>
  <c r="G104" i="23"/>
  <c r="A105" i="23"/>
  <c r="G110" i="22"/>
  <c r="A111" i="22"/>
  <c r="A108" i="21"/>
  <c r="G108" i="21" s="1"/>
  <c r="G100" i="19"/>
  <c r="A101" i="19"/>
  <c r="G4" i="43" l="1"/>
  <c r="A5" i="43"/>
  <c r="A18" i="39"/>
  <c r="G17" i="39"/>
  <c r="B48" i="39"/>
  <c r="B46" i="39"/>
  <c r="B47" i="39"/>
  <c r="B45" i="39"/>
  <c r="G82" i="35"/>
  <c r="A83" i="35"/>
  <c r="A99" i="18"/>
  <c r="G98" i="18"/>
  <c r="G129" i="33"/>
  <c r="A130" i="33"/>
  <c r="A129" i="32"/>
  <c r="G129" i="32" s="1"/>
  <c r="G128" i="31"/>
  <c r="A129" i="31"/>
  <c r="G107" i="26"/>
  <c r="A108" i="26"/>
  <c r="A106" i="23"/>
  <c r="G105" i="23"/>
  <c r="A112" i="22"/>
  <c r="G111" i="22"/>
  <c r="A109" i="21"/>
  <c r="G109" i="21" s="1"/>
  <c r="A102" i="19"/>
  <c r="G101" i="19"/>
  <c r="A84" i="35" l="1"/>
  <c r="G83" i="35"/>
  <c r="G5" i="43"/>
  <c r="A6" i="43"/>
  <c r="B51" i="39"/>
  <c r="B50" i="39"/>
  <c r="B49" i="39"/>
  <c r="B52" i="39"/>
  <c r="G18" i="39"/>
  <c r="A19" i="39"/>
  <c r="A100" i="18"/>
  <c r="G99" i="18"/>
  <c r="A131" i="33"/>
  <c r="G130" i="33"/>
  <c r="A130" i="32"/>
  <c r="G130" i="32" s="1"/>
  <c r="A130" i="31"/>
  <c r="G129" i="31"/>
  <c r="G108" i="26"/>
  <c r="G106" i="23"/>
  <c r="A107" i="23"/>
  <c r="G112" i="22"/>
  <c r="A113" i="22"/>
  <c r="A110" i="21"/>
  <c r="G110" i="21" s="1"/>
  <c r="G102" i="19"/>
  <c r="A103" i="19"/>
  <c r="G19" i="39" l="1"/>
  <c r="A20" i="39"/>
  <c r="B53" i="39"/>
  <c r="B54" i="39"/>
  <c r="B55" i="39"/>
  <c r="B56" i="39"/>
  <c r="G6" i="43"/>
  <c r="A7" i="43"/>
  <c r="G84" i="35"/>
  <c r="A85" i="35"/>
  <c r="A101" i="18"/>
  <c r="G100" i="18"/>
  <c r="G131" i="33"/>
  <c r="A132" i="33"/>
  <c r="A131" i="32"/>
  <c r="G131" i="32" s="1"/>
  <c r="G130" i="31"/>
  <c r="A131" i="31"/>
  <c r="A108" i="23"/>
  <c r="G107" i="23"/>
  <c r="A114" i="22"/>
  <c r="G113" i="22"/>
  <c r="A111" i="21"/>
  <c r="G111" i="21" s="1"/>
  <c r="A104" i="19"/>
  <c r="G103" i="19"/>
  <c r="A86" i="35" l="1"/>
  <c r="G85" i="35"/>
  <c r="G7" i="43"/>
  <c r="A8" i="43"/>
  <c r="B59" i="39"/>
  <c r="B60" i="39"/>
  <c r="B57" i="39"/>
  <c r="B58" i="39"/>
  <c r="A21" i="39"/>
  <c r="G20" i="39"/>
  <c r="A102" i="18"/>
  <c r="G101" i="18"/>
  <c r="A133" i="33"/>
  <c r="G132" i="33"/>
  <c r="A132" i="32"/>
  <c r="G132" i="32" s="1"/>
  <c r="A132" i="31"/>
  <c r="G131" i="31"/>
  <c r="G108" i="23"/>
  <c r="A109" i="23"/>
  <c r="G114" i="22"/>
  <c r="A115" i="22"/>
  <c r="A112" i="21"/>
  <c r="G112" i="21" s="1"/>
  <c r="G104" i="19"/>
  <c r="A105" i="19"/>
  <c r="B63" i="39" l="1"/>
  <c r="B64" i="39"/>
  <c r="B61" i="39"/>
  <c r="B62" i="39"/>
  <c r="G8" i="43"/>
  <c r="A9" i="43"/>
  <c r="A22" i="39"/>
  <c r="G21" i="39"/>
  <c r="G86" i="35"/>
  <c r="A87" i="35"/>
  <c r="A103" i="18"/>
  <c r="G102" i="18"/>
  <c r="G133" i="33"/>
  <c r="A134" i="33"/>
  <c r="A133" i="32"/>
  <c r="G133" i="32" s="1"/>
  <c r="G132" i="31"/>
  <c r="A133" i="31"/>
  <c r="A110" i="23"/>
  <c r="G109" i="23"/>
  <c r="A116" i="22"/>
  <c r="G115" i="22"/>
  <c r="A113" i="21"/>
  <c r="G113" i="21" s="1"/>
  <c r="A106" i="19"/>
  <c r="G105" i="19"/>
  <c r="G87" i="35" l="1"/>
  <c r="A88" i="35"/>
  <c r="G9" i="43"/>
  <c r="A10" i="43"/>
  <c r="B65" i="39"/>
  <c r="B66" i="39"/>
  <c r="B67" i="39"/>
  <c r="B68" i="39"/>
  <c r="G22" i="39"/>
  <c r="A23" i="39"/>
  <c r="A104" i="18"/>
  <c r="G103" i="18"/>
  <c r="G134" i="33"/>
  <c r="A134" i="32"/>
  <c r="G134" i="32" s="1"/>
  <c r="A134" i="31"/>
  <c r="G133" i="31"/>
  <c r="G110" i="23"/>
  <c r="A111" i="23"/>
  <c r="G116" i="22"/>
  <c r="A117" i="22"/>
  <c r="A114" i="21"/>
  <c r="G114" i="21" s="1"/>
  <c r="G106" i="19"/>
  <c r="A107" i="19"/>
  <c r="A24" i="39" l="1"/>
  <c r="G23" i="39"/>
  <c r="B71" i="39"/>
  <c r="B72" i="39"/>
  <c r="B69" i="39"/>
  <c r="B70" i="39"/>
  <c r="G10" i="43"/>
  <c r="A11" i="43"/>
  <c r="A89" i="35"/>
  <c r="G88" i="35"/>
  <c r="A105" i="18"/>
  <c r="G104" i="18"/>
  <c r="A135" i="32"/>
  <c r="G135" i="32" s="1"/>
  <c r="G134" i="31"/>
  <c r="A135" i="31"/>
  <c r="A112" i="23"/>
  <c r="G111" i="23"/>
  <c r="A118" i="22"/>
  <c r="G117" i="22"/>
  <c r="A115" i="21"/>
  <c r="G115" i="21" s="1"/>
  <c r="A108" i="19"/>
  <c r="G108" i="19" s="1"/>
  <c r="G107" i="19"/>
  <c r="G11" i="43" l="1"/>
  <c r="A12" i="43"/>
  <c r="B73" i="39"/>
  <c r="B74" i="39"/>
  <c r="B75" i="39"/>
  <c r="B76" i="39"/>
  <c r="A90" i="35"/>
  <c r="G89" i="35"/>
  <c r="G24" i="39"/>
  <c r="A25" i="39"/>
  <c r="A106" i="18"/>
  <c r="G105" i="18"/>
  <c r="A136" i="32"/>
  <c r="G136" i="32" s="1"/>
  <c r="A136" i="31"/>
  <c r="G135" i="31"/>
  <c r="G112" i="23"/>
  <c r="A113" i="23"/>
  <c r="G118" i="22"/>
  <c r="A119" i="22"/>
  <c r="A116" i="21"/>
  <c r="G116" i="21" s="1"/>
  <c r="A26" i="39" l="1"/>
  <c r="G25" i="39"/>
  <c r="B79" i="39"/>
  <c r="B80" i="39"/>
  <c r="B77" i="39"/>
  <c r="B78" i="39"/>
  <c r="G12" i="43"/>
  <c r="A13" i="43"/>
  <c r="G90" i="35"/>
  <c r="A91" i="35"/>
  <c r="A107" i="18"/>
  <c r="G106" i="18"/>
  <c r="A137" i="32"/>
  <c r="G137" i="32" s="1"/>
  <c r="G136" i="31"/>
  <c r="A137" i="31"/>
  <c r="G113" i="23"/>
  <c r="A120" i="22"/>
  <c r="G119" i="22"/>
  <c r="A117" i="21"/>
  <c r="G117" i="21" s="1"/>
  <c r="A92" i="35" l="1"/>
  <c r="G91" i="35"/>
  <c r="G13" i="43"/>
  <c r="A2" i="44"/>
  <c r="B83" i="39"/>
  <c r="B84" i="39"/>
  <c r="B81" i="39"/>
  <c r="B82" i="39"/>
  <c r="A27" i="39"/>
  <c r="G26" i="39"/>
  <c r="A108" i="18"/>
  <c r="G108" i="18" s="1"/>
  <c r="G107" i="18"/>
  <c r="A138" i="32"/>
  <c r="G138" i="32" s="1"/>
  <c r="A138" i="31"/>
  <c r="G137" i="31"/>
  <c r="G120" i="22"/>
  <c r="A121" i="22"/>
  <c r="A118" i="21"/>
  <c r="G118" i="21" s="1"/>
  <c r="A3" i="44" l="1"/>
  <c r="G2" i="44"/>
  <c r="B85" i="39"/>
  <c r="B86" i="39"/>
  <c r="B87" i="39"/>
  <c r="B88" i="39"/>
  <c r="G27" i="39"/>
  <c r="A28" i="39"/>
  <c r="G92" i="35"/>
  <c r="A93" i="35"/>
  <c r="A139" i="32"/>
  <c r="G138" i="31"/>
  <c r="A139" i="31"/>
  <c r="A122" i="22"/>
  <c r="G121" i="22"/>
  <c r="A119" i="21"/>
  <c r="G119" i="21" s="1"/>
  <c r="A94" i="35" l="1"/>
  <c r="G93" i="35"/>
  <c r="G28" i="39"/>
  <c r="A29" i="39"/>
  <c r="B91" i="39"/>
  <c r="B90" i="39"/>
  <c r="B92" i="39"/>
  <c r="B89" i="39"/>
  <c r="A4" i="44"/>
  <c r="G3" i="44"/>
  <c r="G139" i="32"/>
  <c r="A140" i="32"/>
  <c r="G139" i="31"/>
  <c r="G122" i="22"/>
  <c r="A123" i="22"/>
  <c r="A120" i="21"/>
  <c r="G120" i="21" s="1"/>
  <c r="G29" i="39" l="1"/>
  <c r="A30" i="39"/>
  <c r="G4" i="44"/>
  <c r="A5" i="44"/>
  <c r="B94" i="39"/>
  <c r="B93" i="39"/>
  <c r="B96" i="39"/>
  <c r="B95" i="39"/>
  <c r="G94" i="35"/>
  <c r="A95" i="35"/>
  <c r="A141" i="32"/>
  <c r="G140" i="32"/>
  <c r="A124" i="22"/>
  <c r="G123" i="22"/>
  <c r="A121" i="21"/>
  <c r="G121" i="21" s="1"/>
  <c r="A96" i="35" l="1"/>
  <c r="G95" i="35"/>
  <c r="G5" i="44"/>
  <c r="A6" i="44"/>
  <c r="A31" i="39"/>
  <c r="G30" i="39"/>
  <c r="B100" i="39"/>
  <c r="B99" i="39"/>
  <c r="B98" i="39"/>
  <c r="B97" i="39"/>
  <c r="G141" i="32"/>
  <c r="A142" i="32"/>
  <c r="G124" i="22"/>
  <c r="A125" i="22"/>
  <c r="A122" i="21"/>
  <c r="G122" i="21" s="1"/>
  <c r="G6" i="44" l="1"/>
  <c r="A7" i="44"/>
  <c r="B104" i="39"/>
  <c r="B103" i="39"/>
  <c r="B102" i="39"/>
  <c r="B101" i="39"/>
  <c r="A32" i="39"/>
  <c r="G31" i="39"/>
  <c r="A97" i="35"/>
  <c r="G96" i="35"/>
  <c r="A143" i="32"/>
  <c r="G143" i="32" s="1"/>
  <c r="G142" i="32"/>
  <c r="A126" i="22"/>
  <c r="G125" i="22"/>
  <c r="A123" i="21"/>
  <c r="G123" i="21" s="1"/>
  <c r="G7" i="44" l="1"/>
  <c r="A8" i="44"/>
  <c r="A98" i="35"/>
  <c r="G97" i="35"/>
  <c r="G32" i="39"/>
  <c r="A33" i="39"/>
  <c r="B106" i="39"/>
  <c r="B105" i="39"/>
  <c r="B108" i="39"/>
  <c r="B107" i="39"/>
  <c r="G126" i="22"/>
  <c r="A127" i="22"/>
  <c r="A124" i="21"/>
  <c r="G124" i="21" s="1"/>
  <c r="G33" i="39" l="1"/>
  <c r="A34" i="39"/>
  <c r="G8" i="44"/>
  <c r="A9" i="44"/>
  <c r="B110" i="39"/>
  <c r="B109" i="39"/>
  <c r="B112" i="39"/>
  <c r="B111" i="39"/>
  <c r="A99" i="35"/>
  <c r="G98" i="35"/>
  <c r="A128" i="22"/>
  <c r="G127" i="22"/>
  <c r="A125" i="21"/>
  <c r="G125" i="21" s="1"/>
  <c r="A100" i="35" l="1"/>
  <c r="G99" i="35"/>
  <c r="G9" i="44"/>
  <c r="A10" i="44"/>
  <c r="A35" i="39"/>
  <c r="G34" i="39"/>
  <c r="B116" i="39"/>
  <c r="B115" i="39"/>
  <c r="B114" i="39"/>
  <c r="B113" i="39"/>
  <c r="G128" i="22"/>
  <c r="A129" i="22"/>
  <c r="A126" i="21"/>
  <c r="G126" i="21" s="1"/>
  <c r="G10" i="44" l="1"/>
  <c r="A11" i="44"/>
  <c r="B118" i="39"/>
  <c r="B121" i="39" s="1"/>
  <c r="B117" i="39"/>
  <c r="B120" i="39" s="1"/>
  <c r="B122" i="39"/>
  <c r="B119" i="39"/>
  <c r="G35" i="39"/>
  <c r="A36" i="39"/>
  <c r="A101" i="35"/>
  <c r="G100" i="35"/>
  <c r="A130" i="22"/>
  <c r="G129" i="22"/>
  <c r="A127" i="21"/>
  <c r="G127" i="21" s="1"/>
  <c r="G101" i="35" l="1"/>
  <c r="A102" i="35"/>
  <c r="G36" i="39"/>
  <c r="A37" i="39"/>
  <c r="G11" i="44"/>
  <c r="A12" i="44"/>
  <c r="B124" i="39"/>
  <c r="B123" i="39"/>
  <c r="B126" i="39"/>
  <c r="B125" i="39"/>
  <c r="G130" i="22"/>
  <c r="A131" i="22"/>
  <c r="A128" i="21"/>
  <c r="G128" i="21" s="1"/>
  <c r="B132" i="39" l="1"/>
  <c r="B129" i="39"/>
  <c r="B128" i="39"/>
  <c r="B131" i="39" s="1"/>
  <c r="B127" i="39"/>
  <c r="B130" i="39" s="1"/>
  <c r="G12" i="44"/>
  <c r="A13" i="44"/>
  <c r="A38" i="39"/>
  <c r="G37" i="39"/>
  <c r="A103" i="35"/>
  <c r="G102" i="35"/>
  <c r="A132" i="22"/>
  <c r="G131" i="22"/>
  <c r="A129" i="21"/>
  <c r="G129" i="21" s="1"/>
  <c r="G13" i="44" l="1"/>
  <c r="A2" i="45"/>
  <c r="G103" i="35"/>
  <c r="A104" i="35"/>
  <c r="A39" i="39"/>
  <c r="G38" i="39"/>
  <c r="B138" i="39"/>
  <c r="B135" i="39"/>
  <c r="B134" i="39"/>
  <c r="B137" i="39" s="1"/>
  <c r="B133" i="39"/>
  <c r="B136" i="39" s="1"/>
  <c r="G132" i="22"/>
  <c r="A133" i="22"/>
  <c r="A130" i="21"/>
  <c r="G130" i="21" s="1"/>
  <c r="B140" i="39" l="1"/>
  <c r="B139" i="39"/>
  <c r="B142" i="39"/>
  <c r="B141" i="39"/>
  <c r="A105" i="35"/>
  <c r="G104" i="35"/>
  <c r="A3" i="45"/>
  <c r="G2" i="45"/>
  <c r="G39" i="39"/>
  <c r="A40" i="39"/>
  <c r="A134" i="22"/>
  <c r="G133" i="22"/>
  <c r="A131" i="21"/>
  <c r="G131" i="21" s="1"/>
  <c r="G40" i="39" l="1"/>
  <c r="A41" i="39"/>
  <c r="A4" i="45"/>
  <c r="G3" i="45"/>
  <c r="G105" i="35"/>
  <c r="A106" i="35"/>
  <c r="B144" i="39"/>
  <c r="B143" i="39"/>
  <c r="B146" i="39"/>
  <c r="B145" i="39"/>
  <c r="G134" i="22"/>
  <c r="A135" i="22"/>
  <c r="A132" i="21"/>
  <c r="G132" i="21" s="1"/>
  <c r="G41" i="39" l="1"/>
  <c r="A16" i="38"/>
  <c r="A107" i="35"/>
  <c r="G106" i="35"/>
  <c r="B150" i="39"/>
  <c r="B149" i="39"/>
  <c r="B148" i="39"/>
  <c r="B147" i="39"/>
  <c r="G4" i="45"/>
  <c r="A5" i="45"/>
  <c r="A136" i="22"/>
  <c r="G135" i="22"/>
  <c r="A133" i="21"/>
  <c r="G133" i="21" s="1"/>
  <c r="G5" i="45" l="1"/>
  <c r="A6" i="45"/>
  <c r="B44" i="38"/>
  <c r="G16" i="38"/>
  <c r="A17" i="38"/>
  <c r="B152" i="39"/>
  <c r="B155" i="39" s="1"/>
  <c r="B151" i="39"/>
  <c r="B154" i="39" s="1"/>
  <c r="B153" i="39"/>
  <c r="G107" i="35"/>
  <c r="A108" i="35"/>
  <c r="G136" i="22"/>
  <c r="A137" i="22"/>
  <c r="A134" i="21"/>
  <c r="G134" i="21" s="1"/>
  <c r="G108" i="35" l="1"/>
  <c r="A109" i="35"/>
  <c r="A7" i="45"/>
  <c r="G6" i="45"/>
  <c r="A18" i="38"/>
  <c r="G17" i="38"/>
  <c r="B48" i="38"/>
  <c r="B46" i="38"/>
  <c r="B47" i="38"/>
  <c r="B45" i="38"/>
  <c r="A138" i="22"/>
  <c r="G137" i="22"/>
  <c r="A135" i="21"/>
  <c r="G135" i="21" s="1"/>
  <c r="G109" i="35" l="1"/>
  <c r="A110" i="35"/>
  <c r="B51" i="38"/>
  <c r="B50" i="38"/>
  <c r="B49" i="38"/>
  <c r="B52" i="38"/>
  <c r="G18" i="38"/>
  <c r="A19" i="38"/>
  <c r="G7" i="45"/>
  <c r="A8" i="45"/>
  <c r="G138" i="22"/>
  <c r="A139" i="22"/>
  <c r="A136" i="21"/>
  <c r="G136" i="21" s="1"/>
  <c r="G8" i="45" l="1"/>
  <c r="A9" i="45"/>
  <c r="G19" i="38"/>
  <c r="A20" i="38"/>
  <c r="B55" i="38"/>
  <c r="B56" i="38"/>
  <c r="B53" i="38"/>
  <c r="B54" i="38"/>
  <c r="G110" i="35"/>
  <c r="A111" i="35"/>
  <c r="A140" i="22"/>
  <c r="G139" i="22"/>
  <c r="A137" i="21"/>
  <c r="G137" i="21" s="1"/>
  <c r="A112" i="35" l="1"/>
  <c r="G111" i="35"/>
  <c r="B57" i="38"/>
  <c r="B58" i="38"/>
  <c r="B59" i="38"/>
  <c r="B60" i="38"/>
  <c r="G20" i="38"/>
  <c r="A21" i="38"/>
  <c r="A10" i="45"/>
  <c r="G9" i="45"/>
  <c r="G140" i="22"/>
  <c r="A141" i="22"/>
  <c r="A138" i="21"/>
  <c r="G138" i="21" s="1"/>
  <c r="B61" i="38" l="1"/>
  <c r="B62" i="38"/>
  <c r="B63" i="38"/>
  <c r="B64" i="38"/>
  <c r="G21" i="38"/>
  <c r="A22" i="38"/>
  <c r="G10" i="45"/>
  <c r="A11" i="45"/>
  <c r="A113" i="35"/>
  <c r="G112" i="35"/>
  <c r="A142" i="22"/>
  <c r="G141" i="22"/>
  <c r="A139" i="21"/>
  <c r="G139" i="21" s="1"/>
  <c r="A12" i="45" l="1"/>
  <c r="G11" i="45"/>
  <c r="G22" i="38"/>
  <c r="A23" i="38"/>
  <c r="B65" i="38"/>
  <c r="B66" i="38"/>
  <c r="B67" i="38"/>
  <c r="B68" i="38"/>
  <c r="G113" i="35"/>
  <c r="A114" i="35"/>
  <c r="G142" i="22"/>
  <c r="A143" i="22"/>
  <c r="A140" i="21"/>
  <c r="G140" i="21" s="1"/>
  <c r="A115" i="35" l="1"/>
  <c r="G114" i="35"/>
  <c r="B71" i="38"/>
  <c r="B72" i="38"/>
  <c r="B69" i="38"/>
  <c r="B70" i="38"/>
  <c r="A24" i="38"/>
  <c r="G23" i="38"/>
  <c r="G12" i="45"/>
  <c r="A13" i="45"/>
  <c r="A144" i="22"/>
  <c r="G143" i="22"/>
  <c r="A141" i="21"/>
  <c r="G141" i="21" s="1"/>
  <c r="B73" i="38" l="1"/>
  <c r="B74" i="38"/>
  <c r="B75" i="38"/>
  <c r="B76" i="38"/>
  <c r="G13" i="45"/>
  <c r="A2" i="46"/>
  <c r="G24" i="38"/>
  <c r="A25" i="38"/>
  <c r="G115" i="35"/>
  <c r="A116" i="35"/>
  <c r="G144" i="22"/>
  <c r="A145" i="22"/>
  <c r="A142" i="21"/>
  <c r="G142" i="21" s="1"/>
  <c r="G116" i="35" l="1"/>
  <c r="A117" i="35"/>
  <c r="G25" i="38"/>
  <c r="A26" i="38"/>
  <c r="A3" i="46"/>
  <c r="G2" i="46"/>
  <c r="B77" i="38"/>
  <c r="B78" i="38"/>
  <c r="B79" i="38"/>
  <c r="B80" i="38"/>
  <c r="G145" i="22"/>
  <c r="A146" i="22"/>
  <c r="A143" i="21"/>
  <c r="G143" i="21" s="1"/>
  <c r="G3" i="46" l="1"/>
  <c r="A4" i="46"/>
  <c r="B83" i="38"/>
  <c r="B84" i="38"/>
  <c r="B81" i="38"/>
  <c r="B82" i="38"/>
  <c r="G26" i="38"/>
  <c r="A27" i="38"/>
  <c r="A118" i="35"/>
  <c r="G117" i="35"/>
  <c r="A147" i="22"/>
  <c r="G146" i="22"/>
  <c r="A28" i="38" l="1"/>
  <c r="G27" i="38"/>
  <c r="B85" i="38"/>
  <c r="B86" i="38"/>
  <c r="B87" i="38"/>
  <c r="B88" i="38"/>
  <c r="A5" i="46"/>
  <c r="G4" i="46"/>
  <c r="G118" i="35"/>
  <c r="A119" i="35"/>
  <c r="A148" i="22"/>
  <c r="G148" i="22" s="1"/>
  <c r="G147" i="22"/>
  <c r="G3" i="16"/>
  <c r="B92" i="38" l="1"/>
  <c r="B89" i="38"/>
  <c r="B91" i="38"/>
  <c r="B90" i="38"/>
  <c r="G119" i="35"/>
  <c r="A120" i="35"/>
  <c r="A6" i="46"/>
  <c r="G5" i="46"/>
  <c r="A29" i="38"/>
  <c r="G28" i="38"/>
  <c r="G120" i="35" l="1"/>
  <c r="A121" i="35"/>
  <c r="G29" i="38"/>
  <c r="A30" i="38"/>
  <c r="G6" i="46"/>
  <c r="A7" i="46"/>
  <c r="B96" i="38"/>
  <c r="B95" i="38"/>
  <c r="B94" i="38"/>
  <c r="B93" i="38"/>
  <c r="B100" i="38" l="1"/>
  <c r="B99" i="38"/>
  <c r="B98" i="38"/>
  <c r="B97" i="38"/>
  <c r="A8" i="46"/>
  <c r="G7" i="46"/>
  <c r="G30" i="38"/>
  <c r="A31" i="38"/>
  <c r="A122" i="35"/>
  <c r="G121" i="35"/>
  <c r="A32" i="38" l="1"/>
  <c r="G31" i="38"/>
  <c r="G122" i="35"/>
  <c r="A123" i="35"/>
  <c r="G8" i="46"/>
  <c r="A9" i="46"/>
  <c r="B102" i="38"/>
  <c r="B101" i="38"/>
  <c r="B104" i="38"/>
  <c r="B103" i="38"/>
  <c r="B106" i="38" l="1"/>
  <c r="B105" i="38"/>
  <c r="B108" i="38"/>
  <c r="B107" i="38"/>
  <c r="A10" i="46"/>
  <c r="G9" i="46"/>
  <c r="A124" i="35"/>
  <c r="G123" i="35"/>
  <c r="A33" i="38"/>
  <c r="G32" i="38"/>
  <c r="G33" i="38" l="1"/>
  <c r="A34" i="38"/>
  <c r="G124" i="35"/>
  <c r="A125" i="35"/>
  <c r="A11" i="46"/>
  <c r="G10" i="46"/>
  <c r="B112" i="38"/>
  <c r="B111" i="38"/>
  <c r="B110" i="38"/>
  <c r="B109" i="38"/>
  <c r="A126" i="35" l="1"/>
  <c r="G125" i="35"/>
  <c r="A35" i="38"/>
  <c r="G34" i="38"/>
  <c r="B114" i="38"/>
  <c r="B113" i="38"/>
  <c r="B116" i="38"/>
  <c r="B115" i="38"/>
  <c r="A12" i="46"/>
  <c r="G11" i="46"/>
  <c r="A13" i="46" l="1"/>
  <c r="G12" i="46"/>
  <c r="B118" i="38"/>
  <c r="B117" i="38"/>
  <c r="B120" i="38"/>
  <c r="B119" i="38"/>
  <c r="A36" i="38"/>
  <c r="G35" i="38"/>
  <c r="A127" i="35"/>
  <c r="G126" i="35"/>
  <c r="G127" i="35" l="1"/>
  <c r="A128" i="35"/>
  <c r="G36" i="38"/>
  <c r="A37" i="38"/>
  <c r="B124" i="38"/>
  <c r="B123" i="38"/>
  <c r="B122" i="38"/>
  <c r="B121" i="38"/>
  <c r="G13" i="46"/>
  <c r="A2" i="47"/>
  <c r="A3" i="47" l="1"/>
  <c r="G2" i="47"/>
  <c r="G37" i="38"/>
  <c r="A38" i="38"/>
  <c r="A129" i="35"/>
  <c r="G128" i="35"/>
  <c r="B130" i="38"/>
  <c r="B127" i="38"/>
  <c r="B126" i="38"/>
  <c r="B129" i="38" s="1"/>
  <c r="B125" i="38"/>
  <c r="B128" i="38" s="1"/>
  <c r="A39" i="38" l="1"/>
  <c r="G38" i="38"/>
  <c r="B132" i="38"/>
  <c r="B131" i="38"/>
  <c r="B134" i="38"/>
  <c r="B133" i="38"/>
  <c r="A130" i="35"/>
  <c r="G129" i="35"/>
  <c r="G3" i="47"/>
  <c r="A4" i="47"/>
  <c r="G4" i="47" l="1"/>
  <c r="A5" i="47"/>
  <c r="A131" i="35"/>
  <c r="G130" i="35"/>
  <c r="B136" i="38"/>
  <c r="B135" i="38"/>
  <c r="B138" i="38"/>
  <c r="B137" i="38"/>
  <c r="A40" i="38"/>
  <c r="G39" i="38"/>
  <c r="G5" i="47" l="1"/>
  <c r="A6" i="47"/>
  <c r="G40" i="38"/>
  <c r="A41" i="38"/>
  <c r="B142" i="38"/>
  <c r="B141" i="38"/>
  <c r="B140" i="38"/>
  <c r="B139" i="38"/>
  <c r="A132" i="35"/>
  <c r="G131" i="35"/>
  <c r="G41" i="38" l="1"/>
  <c r="A16" i="40"/>
  <c r="A7" i="47"/>
  <c r="G6" i="47"/>
  <c r="A133" i="35"/>
  <c r="G132" i="35"/>
  <c r="B144" i="38"/>
  <c r="B143" i="38"/>
  <c r="B145" i="38"/>
  <c r="B146" i="38"/>
  <c r="B149" i="38" l="1"/>
  <c r="B148" i="38"/>
  <c r="B147" i="38"/>
  <c r="B44" i="40"/>
  <c r="A17" i="40"/>
  <c r="G16" i="40"/>
  <c r="G133" i="35"/>
  <c r="A134" i="35"/>
  <c r="A8" i="47"/>
  <c r="G7" i="47"/>
  <c r="A135" i="35" l="1"/>
  <c r="G134" i="35"/>
  <c r="B47" i="40"/>
  <c r="B45" i="40"/>
  <c r="B46" i="40"/>
  <c r="B48" i="40"/>
  <c r="A9" i="47"/>
  <c r="G8" i="47"/>
  <c r="A18" i="40"/>
  <c r="G17" i="40"/>
  <c r="B52" i="40" l="1"/>
  <c r="B51" i="40"/>
  <c r="B49" i="40"/>
  <c r="B50" i="40"/>
  <c r="G18" i="40"/>
  <c r="A19" i="40"/>
  <c r="A10" i="47"/>
  <c r="G9" i="47"/>
  <c r="A136" i="35"/>
  <c r="G135" i="35"/>
  <c r="G19" i="40" l="1"/>
  <c r="A20" i="40"/>
  <c r="A137" i="35"/>
  <c r="G136" i="35"/>
  <c r="G10" i="47"/>
  <c r="A11" i="47"/>
  <c r="B54" i="40"/>
  <c r="B53" i="40"/>
  <c r="B56" i="40"/>
  <c r="B55" i="40"/>
  <c r="G20" i="40" l="1"/>
  <c r="A21" i="40"/>
  <c r="A12" i="47"/>
  <c r="G11" i="47"/>
  <c r="B60" i="40"/>
  <c r="B59" i="40"/>
  <c r="B58" i="40"/>
  <c r="B57" i="40"/>
  <c r="A138" i="35"/>
  <c r="G137" i="35"/>
  <c r="G21" i="40" l="1"/>
  <c r="A22" i="40"/>
  <c r="A139" i="35"/>
  <c r="G138" i="35"/>
  <c r="B64" i="40"/>
  <c r="B63" i="40"/>
  <c r="B62" i="40"/>
  <c r="B61" i="40"/>
  <c r="G12" i="47"/>
  <c r="A13" i="47"/>
  <c r="G13" i="47" l="1"/>
  <c r="A14" i="47"/>
  <c r="G22" i="40"/>
  <c r="A23" i="40"/>
  <c r="B68" i="40"/>
  <c r="B67" i="40"/>
  <c r="B66" i="40"/>
  <c r="B65" i="40"/>
  <c r="G139" i="35"/>
  <c r="A140" i="35"/>
  <c r="G140" i="35" l="1"/>
  <c r="A141" i="35"/>
  <c r="G23" i="40"/>
  <c r="A24" i="40"/>
  <c r="A15" i="47"/>
  <c r="G14" i="47"/>
  <c r="B70" i="40"/>
  <c r="B69" i="40"/>
  <c r="B72" i="40"/>
  <c r="B71" i="40"/>
  <c r="B74" i="40" l="1"/>
  <c r="B73" i="40"/>
  <c r="B76" i="40"/>
  <c r="B75" i="40"/>
  <c r="A16" i="47"/>
  <c r="G15" i="47"/>
  <c r="G24" i="40"/>
  <c r="A25" i="40"/>
  <c r="A142" i="35"/>
  <c r="G141" i="35"/>
  <c r="A26" i="40" l="1"/>
  <c r="G25" i="40"/>
  <c r="G142" i="35"/>
  <c r="A143" i="35"/>
  <c r="A17" i="47"/>
  <c r="G17" i="47" s="1"/>
  <c r="G16" i="47"/>
  <c r="B78" i="40"/>
  <c r="B77" i="40"/>
  <c r="B80" i="40"/>
  <c r="B79" i="40"/>
  <c r="G143" i="35" l="1"/>
  <c r="A144" i="35"/>
  <c r="B84" i="40"/>
  <c r="B83" i="40"/>
  <c r="B82" i="40"/>
  <c r="B81" i="40"/>
  <c r="G26" i="40"/>
  <c r="A27" i="40"/>
  <c r="B86" i="40" l="1"/>
  <c r="B85" i="40"/>
  <c r="B88" i="40"/>
  <c r="B87" i="40"/>
  <c r="A28" i="40"/>
  <c r="G27" i="40"/>
  <c r="G144" i="35"/>
  <c r="A145" i="35"/>
  <c r="A42" i="36" l="1"/>
  <c r="G145" i="35"/>
  <c r="A29" i="40"/>
  <c r="G28" i="40"/>
  <c r="B92" i="40"/>
  <c r="B90" i="40"/>
  <c r="B91" i="40"/>
  <c r="B89" i="40"/>
  <c r="B96" i="40" l="1"/>
  <c r="B95" i="40"/>
  <c r="B94" i="40"/>
  <c r="B93" i="40"/>
  <c r="G29" i="40"/>
  <c r="A30" i="40"/>
  <c r="A43" i="36"/>
  <c r="G42" i="36"/>
  <c r="G30" i="40" l="1"/>
  <c r="A31" i="40"/>
  <c r="G43" i="36"/>
  <c r="A44" i="36"/>
  <c r="B98" i="40"/>
  <c r="B97" i="40"/>
  <c r="B100" i="40"/>
  <c r="B99" i="40"/>
  <c r="A45" i="36" l="1"/>
  <c r="G44" i="36"/>
  <c r="A32" i="40"/>
  <c r="G31" i="40"/>
  <c r="B102" i="40"/>
  <c r="B101" i="40"/>
  <c r="B104" i="40"/>
  <c r="B103" i="40"/>
  <c r="B108" i="40" l="1"/>
  <c r="B107" i="40"/>
  <c r="B106" i="40"/>
  <c r="B105" i="40"/>
  <c r="A33" i="40"/>
  <c r="G32" i="40"/>
  <c r="G45" i="36"/>
  <c r="A46" i="36"/>
  <c r="A47" i="36" l="1"/>
  <c r="G46" i="36"/>
  <c r="G33" i="40"/>
  <c r="A34" i="40"/>
  <c r="B112" i="40"/>
  <c r="B111" i="40"/>
  <c r="B110" i="40"/>
  <c r="B109" i="40"/>
  <c r="G34" i="40" l="1"/>
  <c r="A35" i="40"/>
  <c r="B114" i="40"/>
  <c r="B113" i="40"/>
  <c r="B116" i="40"/>
  <c r="B115" i="40"/>
  <c r="A48" i="36"/>
  <c r="G47" i="36"/>
  <c r="A49" i="36" l="1"/>
  <c r="G48" i="36"/>
  <c r="A36" i="40"/>
  <c r="G35" i="40"/>
  <c r="B118" i="40"/>
  <c r="B121" i="40" s="1"/>
  <c r="B117" i="40"/>
  <c r="B120" i="40" s="1"/>
  <c r="B122" i="40"/>
  <c r="B119" i="40"/>
  <c r="B128" i="40" l="1"/>
  <c r="B125" i="40"/>
  <c r="B124" i="40"/>
  <c r="B127" i="40" s="1"/>
  <c r="B123" i="40"/>
  <c r="B126" i="40" s="1"/>
  <c r="G36" i="40"/>
  <c r="A37" i="40"/>
  <c r="G49" i="36"/>
  <c r="A50" i="36"/>
  <c r="G50" i="36" l="1"/>
  <c r="A51" i="36"/>
  <c r="G37" i="40"/>
  <c r="A38" i="40"/>
  <c r="B130" i="40"/>
  <c r="B129" i="40"/>
  <c r="B132" i="40"/>
  <c r="B131" i="40"/>
  <c r="A39" i="40" l="1"/>
  <c r="G38" i="40"/>
  <c r="G51" i="36"/>
  <c r="A52" i="36"/>
  <c r="B134" i="40"/>
  <c r="B133" i="40"/>
  <c r="B136" i="40"/>
  <c r="B135" i="40"/>
  <c r="B142" i="40" l="1"/>
  <c r="B139" i="40"/>
  <c r="B138" i="40"/>
  <c r="B141" i="40" s="1"/>
  <c r="B137" i="40"/>
  <c r="B140" i="40" s="1"/>
  <c r="A53" i="36"/>
  <c r="G52" i="36"/>
  <c r="A40" i="40"/>
  <c r="G39" i="40"/>
  <c r="G40" i="40" l="1"/>
  <c r="A41" i="40"/>
  <c r="A54" i="36"/>
  <c r="G53" i="36"/>
  <c r="B146" i="40"/>
  <c r="B145" i="40"/>
  <c r="B144" i="40"/>
  <c r="B143" i="40"/>
  <c r="G41" i="40" l="1"/>
  <c r="A16" i="41"/>
  <c r="B148" i="40"/>
  <c r="B147" i="40"/>
  <c r="B150" i="40"/>
  <c r="B149" i="40"/>
  <c r="G54" i="36"/>
  <c r="A55" i="36"/>
  <c r="B152" i="40" l="1"/>
  <c r="B151" i="40"/>
  <c r="B153" i="40"/>
  <c r="A56" i="36"/>
  <c r="G55" i="36"/>
  <c r="B44" i="41"/>
  <c r="G16" i="41"/>
  <c r="A17" i="41"/>
  <c r="A18" i="41" l="1"/>
  <c r="G17" i="41"/>
  <c r="B48" i="41"/>
  <c r="B46" i="41"/>
  <c r="B47" i="41"/>
  <c r="B45" i="41"/>
  <c r="A57" i="36"/>
  <c r="G56" i="36"/>
  <c r="G57" i="36" l="1"/>
  <c r="A58" i="36"/>
  <c r="B51" i="41"/>
  <c r="B50" i="41"/>
  <c r="B49" i="41"/>
  <c r="B52" i="41"/>
  <c r="G18" i="41"/>
  <c r="A19" i="41"/>
  <c r="G19" i="41" l="1"/>
  <c r="A20" i="41"/>
  <c r="B53" i="41"/>
  <c r="B54" i="41"/>
  <c r="B55" i="41"/>
  <c r="B56" i="41"/>
  <c r="G58" i="36"/>
  <c r="A59" i="36"/>
  <c r="A60" i="36" l="1"/>
  <c r="G59" i="36"/>
  <c r="B57" i="41"/>
  <c r="B58" i="41"/>
  <c r="B59" i="41"/>
  <c r="B60" i="41"/>
  <c r="G20" i="41"/>
  <c r="A21" i="41"/>
  <c r="B63" i="41" l="1"/>
  <c r="B64" i="41"/>
  <c r="B61" i="41"/>
  <c r="B62" i="41"/>
  <c r="A22" i="41"/>
  <c r="G21" i="41"/>
  <c r="A61" i="36"/>
  <c r="G60" i="36"/>
  <c r="B65" i="41" l="1"/>
  <c r="B66" i="41"/>
  <c r="B67" i="41"/>
  <c r="B68" i="41"/>
  <c r="A62" i="36"/>
  <c r="G61" i="36"/>
  <c r="G22" i="41"/>
  <c r="A23" i="41"/>
  <c r="B71" i="41" l="1"/>
  <c r="B72" i="41"/>
  <c r="B69" i="41"/>
  <c r="B70" i="41"/>
  <c r="A24" i="41"/>
  <c r="G23" i="41"/>
  <c r="A63" i="36"/>
  <c r="G62" i="36"/>
  <c r="B75" i="41" l="1"/>
  <c r="B76" i="41"/>
  <c r="B73" i="41"/>
  <c r="B74" i="41"/>
  <c r="A64" i="36"/>
  <c r="G63" i="36"/>
  <c r="A25" i="41"/>
  <c r="G24" i="41"/>
  <c r="B79" i="41" l="1"/>
  <c r="B80" i="41"/>
  <c r="B77" i="41"/>
  <c r="B78" i="41"/>
  <c r="A26" i="41"/>
  <c r="G25" i="41"/>
  <c r="G64" i="36"/>
  <c r="A65" i="36"/>
  <c r="G65" i="36" l="1"/>
  <c r="A66" i="36"/>
  <c r="B81" i="41"/>
  <c r="B82" i="41"/>
  <c r="B83" i="41"/>
  <c r="B84" i="41"/>
  <c r="G26" i="41"/>
  <c r="A27" i="41"/>
  <c r="A28" i="41" l="1"/>
  <c r="G27" i="41"/>
  <c r="B87" i="41"/>
  <c r="B88" i="41"/>
  <c r="B85" i="41"/>
  <c r="B86" i="41"/>
  <c r="G66" i="36"/>
  <c r="A67" i="36"/>
  <c r="G67" i="36" l="1"/>
  <c r="A68" i="36"/>
  <c r="B92" i="41"/>
  <c r="B89" i="41"/>
  <c r="B91" i="41"/>
  <c r="B90" i="41"/>
  <c r="A29" i="41"/>
  <c r="G28" i="41"/>
  <c r="A30" i="41" l="1"/>
  <c r="G29" i="41"/>
  <c r="G68" i="36"/>
  <c r="A69" i="36"/>
  <c r="B96" i="41"/>
  <c r="B95" i="41"/>
  <c r="B94" i="41"/>
  <c r="B93" i="41"/>
  <c r="A70" i="36" l="1"/>
  <c r="G69" i="36"/>
  <c r="B98" i="41"/>
  <c r="B97" i="41"/>
  <c r="B100" i="41"/>
  <c r="B99" i="41"/>
  <c r="G30" i="41"/>
  <c r="A31" i="41"/>
  <c r="G31" i="41" l="1"/>
  <c r="A32" i="41"/>
  <c r="B102" i="41"/>
  <c r="B101" i="41"/>
  <c r="B104" i="41"/>
  <c r="B103" i="41"/>
  <c r="A71" i="36"/>
  <c r="G70" i="36"/>
  <c r="A33" i="41" l="1"/>
  <c r="G32" i="41"/>
  <c r="G71" i="36"/>
  <c r="A72" i="36"/>
  <c r="B108" i="41"/>
  <c r="B107" i="41"/>
  <c r="B106" i="41"/>
  <c r="B105" i="41"/>
  <c r="G72" i="36" l="1"/>
  <c r="A73" i="36"/>
  <c r="B112" i="41"/>
  <c r="B111" i="41"/>
  <c r="B110" i="41"/>
  <c r="B109" i="41"/>
  <c r="A34" i="41"/>
  <c r="G33" i="41"/>
  <c r="G34" i="41" l="1"/>
  <c r="A35" i="41"/>
  <c r="A74" i="36"/>
  <c r="G73" i="36"/>
  <c r="B114" i="41"/>
  <c r="B113" i="41"/>
  <c r="B116" i="41"/>
  <c r="B115" i="41"/>
  <c r="G35" i="41" l="1"/>
  <c r="A36" i="41"/>
  <c r="B118" i="41"/>
  <c r="B117" i="41"/>
  <c r="B120" i="41"/>
  <c r="B119" i="41"/>
  <c r="A75" i="36"/>
  <c r="G74" i="36"/>
  <c r="G36" i="41" l="1"/>
  <c r="A37" i="41"/>
  <c r="G75" i="36"/>
  <c r="A76" i="36"/>
  <c r="B124" i="41"/>
  <c r="B123" i="41"/>
  <c r="B122" i="41"/>
  <c r="B121" i="41"/>
  <c r="G76" i="36" l="1"/>
  <c r="A77" i="36"/>
  <c r="A38" i="41"/>
  <c r="G37" i="41"/>
  <c r="B126" i="41"/>
  <c r="B125" i="41"/>
  <c r="B128" i="41"/>
  <c r="B127" i="41"/>
  <c r="A78" i="36" l="1"/>
  <c r="G77" i="36"/>
  <c r="B130" i="41"/>
  <c r="B129" i="41"/>
  <c r="B132" i="41"/>
  <c r="B131" i="41"/>
  <c r="A39" i="41"/>
  <c r="G38" i="41"/>
  <c r="G39" i="41" l="1"/>
  <c r="A40" i="41"/>
  <c r="B136" i="41"/>
  <c r="B135" i="41"/>
  <c r="B134" i="41"/>
  <c r="B133" i="41"/>
  <c r="A79" i="36"/>
  <c r="G78" i="36"/>
  <c r="G40" i="41" l="1"/>
  <c r="A41" i="41"/>
  <c r="A80" i="36"/>
  <c r="G79" i="36"/>
  <c r="B140" i="41"/>
  <c r="B139" i="41"/>
  <c r="B138" i="41"/>
  <c r="B137" i="41"/>
  <c r="G41" i="41" l="1"/>
  <c r="A16" i="43"/>
  <c r="B142" i="41"/>
  <c r="B145" i="41" s="1"/>
  <c r="B141" i="41"/>
  <c r="B144" i="41" s="1"/>
  <c r="B146" i="41"/>
  <c r="B143" i="41"/>
  <c r="G80" i="36"/>
  <c r="A81" i="36"/>
  <c r="B149" i="41" l="1"/>
  <c r="B148" i="41"/>
  <c r="B147" i="41"/>
  <c r="A82" i="36"/>
  <c r="G81" i="36"/>
  <c r="B44" i="43"/>
  <c r="A17" i="43"/>
  <c r="G16" i="43"/>
  <c r="B47" i="43" l="1"/>
  <c r="B45" i="43"/>
  <c r="B48" i="43"/>
  <c r="B46" i="43"/>
  <c r="G82" i="36"/>
  <c r="A83" i="36"/>
  <c r="G17" i="43"/>
  <c r="A18" i="43"/>
  <c r="G18" i="43" l="1"/>
  <c r="A19" i="43"/>
  <c r="G83" i="36"/>
  <c r="A84" i="36"/>
  <c r="B50" i="43"/>
  <c r="B51" i="43"/>
  <c r="B52" i="43"/>
  <c r="B49" i="43"/>
  <c r="G84" i="36" l="1"/>
  <c r="A85" i="36"/>
  <c r="A20" i="43"/>
  <c r="G19" i="43"/>
  <c r="B53" i="43"/>
  <c r="B56" i="43"/>
  <c r="B55" i="43"/>
  <c r="B54" i="43"/>
  <c r="B59" i="43" l="1"/>
  <c r="B58" i="43"/>
  <c r="B57" i="43"/>
  <c r="B60" i="43"/>
  <c r="A86" i="36"/>
  <c r="G85" i="36"/>
  <c r="G20" i="43"/>
  <c r="A21" i="43"/>
  <c r="B62" i="43" l="1"/>
  <c r="B61" i="43"/>
  <c r="B64" i="43"/>
  <c r="B63" i="43"/>
  <c r="A22" i="43"/>
  <c r="G21" i="43"/>
  <c r="G86" i="36"/>
  <c r="A87" i="36"/>
  <c r="G87" i="36" l="1"/>
  <c r="A88" i="36"/>
  <c r="G22" i="43"/>
  <c r="A23" i="43"/>
  <c r="B68" i="43"/>
  <c r="B67" i="43"/>
  <c r="B66" i="43"/>
  <c r="B65" i="43"/>
  <c r="A24" i="43" l="1"/>
  <c r="G23" i="43"/>
  <c r="A89" i="36"/>
  <c r="G88" i="36"/>
  <c r="B70" i="43"/>
  <c r="B69" i="43"/>
  <c r="B72" i="43"/>
  <c r="B71" i="43"/>
  <c r="B76" i="43" l="1"/>
  <c r="B75" i="43"/>
  <c r="B74" i="43"/>
  <c r="B73" i="43"/>
  <c r="A90" i="36"/>
  <c r="G89" i="36"/>
  <c r="G24" i="43"/>
  <c r="A25" i="43"/>
  <c r="A26" i="43" l="1"/>
  <c r="G25" i="43"/>
  <c r="A91" i="36"/>
  <c r="G90" i="36"/>
  <c r="B80" i="43"/>
  <c r="B79" i="43"/>
  <c r="B78" i="43"/>
  <c r="B77" i="43"/>
  <c r="B82" i="43" l="1"/>
  <c r="B81" i="43"/>
  <c r="B84" i="43"/>
  <c r="B83" i="43"/>
  <c r="A92" i="36"/>
  <c r="G91" i="36"/>
  <c r="A27" i="43"/>
  <c r="G26" i="43"/>
  <c r="A28" i="43" l="1"/>
  <c r="G27" i="43"/>
  <c r="A93" i="36"/>
  <c r="G92" i="36"/>
  <c r="B86" i="43"/>
  <c r="B85" i="43"/>
  <c r="B88" i="43"/>
  <c r="B87" i="43"/>
  <c r="B91" i="43" l="1"/>
  <c r="B90" i="43"/>
  <c r="B92" i="43"/>
  <c r="B89" i="43"/>
  <c r="A94" i="36"/>
  <c r="G93" i="36"/>
  <c r="G28" i="43"/>
  <c r="A29" i="43"/>
  <c r="G29" i="43" l="1"/>
  <c r="A30" i="43"/>
  <c r="A95" i="36"/>
  <c r="G94" i="36"/>
  <c r="B95" i="43"/>
  <c r="B96" i="43"/>
  <c r="B93" i="43"/>
  <c r="B94" i="43"/>
  <c r="G30" i="43" l="1"/>
  <c r="A31" i="43"/>
  <c r="B99" i="43"/>
  <c r="B100" i="43"/>
  <c r="B97" i="43"/>
  <c r="B98" i="43"/>
  <c r="G95" i="36"/>
  <c r="A96" i="36"/>
  <c r="A97" i="36" l="1"/>
  <c r="G96" i="36"/>
  <c r="B103" i="43"/>
  <c r="B104" i="43"/>
  <c r="B101" i="43"/>
  <c r="B102" i="43"/>
  <c r="G31" i="43"/>
  <c r="A32" i="43"/>
  <c r="A33" i="43" l="1"/>
  <c r="G32" i="43"/>
  <c r="B105" i="43"/>
  <c r="B106" i="43"/>
  <c r="B107" i="43"/>
  <c r="B108" i="43"/>
  <c r="G97" i="36"/>
  <c r="A98" i="36"/>
  <c r="A99" i="36" l="1"/>
  <c r="G98" i="36"/>
  <c r="B109" i="43"/>
  <c r="B110" i="43"/>
  <c r="B111" i="43"/>
  <c r="B112" i="43"/>
  <c r="A34" i="43"/>
  <c r="G33" i="43"/>
  <c r="B115" i="43" l="1"/>
  <c r="B116" i="43"/>
  <c r="B113" i="43"/>
  <c r="B114" i="43"/>
  <c r="G34" i="43"/>
  <c r="A35" i="43"/>
  <c r="G99" i="36"/>
  <c r="A100" i="36"/>
  <c r="G100" i="36" l="1"/>
  <c r="A101" i="36"/>
  <c r="G35" i="43"/>
  <c r="A36" i="43"/>
  <c r="B119" i="43"/>
  <c r="B120" i="43"/>
  <c r="B117" i="43"/>
  <c r="B118" i="43"/>
  <c r="B121" i="43" l="1"/>
  <c r="B122" i="43"/>
  <c r="B123" i="43"/>
  <c r="B124" i="43"/>
  <c r="A37" i="43"/>
  <c r="G36" i="43"/>
  <c r="G101" i="36"/>
  <c r="A102" i="36"/>
  <c r="A103" i="36" l="1"/>
  <c r="G102" i="36"/>
  <c r="B125" i="43"/>
  <c r="B126" i="43"/>
  <c r="B127" i="43"/>
  <c r="B128" i="43"/>
  <c r="A38" i="43"/>
  <c r="G37" i="43"/>
  <c r="B131" i="43" l="1"/>
  <c r="B132" i="43"/>
  <c r="B129" i="43"/>
  <c r="B130" i="43"/>
  <c r="G38" i="43"/>
  <c r="A39" i="43"/>
  <c r="G103" i="36"/>
  <c r="A104" i="36"/>
  <c r="G104" i="36" l="1"/>
  <c r="A105" i="36"/>
  <c r="A40" i="43"/>
  <c r="G39" i="43"/>
  <c r="B133" i="43"/>
  <c r="B134" i="43"/>
  <c r="B135" i="43"/>
  <c r="B136" i="43"/>
  <c r="B139" i="43" l="1"/>
  <c r="B138" i="43"/>
  <c r="B141" i="43" s="1"/>
  <c r="B137" i="43"/>
  <c r="B140" i="43" s="1"/>
  <c r="A106" i="36"/>
  <c r="G105" i="36"/>
  <c r="G40" i="43"/>
  <c r="A41" i="43"/>
  <c r="A107" i="36" l="1"/>
  <c r="G106" i="36"/>
  <c r="G41" i="43"/>
  <c r="A16" i="44"/>
  <c r="B44" i="44" l="1"/>
  <c r="G16" i="44"/>
  <c r="A17" i="44"/>
  <c r="A108" i="36"/>
  <c r="G107" i="36"/>
  <c r="A109" i="36" l="1"/>
  <c r="G108" i="36"/>
  <c r="A18" i="44"/>
  <c r="G17" i="44"/>
  <c r="B48" i="44"/>
  <c r="B46" i="44"/>
  <c r="B47" i="44"/>
  <c r="B45" i="44"/>
  <c r="B52" i="44" l="1"/>
  <c r="B49" i="44"/>
  <c r="B50" i="44"/>
  <c r="B51" i="44"/>
  <c r="A19" i="44"/>
  <c r="G18" i="44"/>
  <c r="A110" i="36"/>
  <c r="G109" i="36"/>
  <c r="G110" i="36" l="1"/>
  <c r="A111" i="36"/>
  <c r="A20" i="44"/>
  <c r="G19" i="44"/>
  <c r="B56" i="44"/>
  <c r="B55" i="44"/>
  <c r="B54" i="44"/>
  <c r="B53" i="44"/>
  <c r="G111" i="36" l="1"/>
  <c r="A112" i="36"/>
  <c r="B60" i="44"/>
  <c r="B59" i="44"/>
  <c r="B58" i="44"/>
  <c r="B57" i="44"/>
  <c r="G20" i="44"/>
  <c r="A21" i="44"/>
  <c r="A22" i="44" l="1"/>
  <c r="G21" i="44"/>
  <c r="A113" i="36"/>
  <c r="G112" i="36"/>
  <c r="B64" i="44"/>
  <c r="B63" i="44"/>
  <c r="B62" i="44"/>
  <c r="B61" i="44"/>
  <c r="B68" i="44" l="1"/>
  <c r="B67" i="44"/>
  <c r="B66" i="44"/>
  <c r="B65" i="44"/>
  <c r="A114" i="36"/>
  <c r="G113" i="36"/>
  <c r="A23" i="44"/>
  <c r="G22" i="44"/>
  <c r="A24" i="44" l="1"/>
  <c r="G23" i="44"/>
  <c r="G114" i="36"/>
  <c r="A115" i="36"/>
  <c r="B70" i="44"/>
  <c r="B69" i="44"/>
  <c r="B72" i="44"/>
  <c r="B71" i="44"/>
  <c r="A116" i="36" l="1"/>
  <c r="G115" i="36"/>
  <c r="B74" i="44"/>
  <c r="B73" i="44"/>
  <c r="B76" i="44"/>
  <c r="B75" i="44"/>
  <c r="A25" i="44"/>
  <c r="G24" i="44"/>
  <c r="A26" i="44" l="1"/>
  <c r="G25" i="44"/>
  <c r="B80" i="44"/>
  <c r="B79" i="44"/>
  <c r="B78" i="44"/>
  <c r="B77" i="44"/>
  <c r="A117" i="36"/>
  <c r="G116" i="36"/>
  <c r="G117" i="36" l="1"/>
  <c r="A118" i="36"/>
  <c r="B82" i="44"/>
  <c r="B81" i="44"/>
  <c r="B84" i="44"/>
  <c r="B83" i="44"/>
  <c r="A27" i="44"/>
  <c r="G26" i="44"/>
  <c r="A119" i="36" l="1"/>
  <c r="G118" i="36"/>
  <c r="A28" i="44"/>
  <c r="G27" i="44"/>
  <c r="B88" i="44"/>
  <c r="B87" i="44"/>
  <c r="B86" i="44"/>
  <c r="B85" i="44"/>
  <c r="B92" i="44" l="1"/>
  <c r="B91" i="44"/>
  <c r="B90" i="44"/>
  <c r="B89" i="44"/>
  <c r="A29" i="44"/>
  <c r="G28" i="44"/>
  <c r="G119" i="36"/>
  <c r="A120" i="36"/>
  <c r="G120" i="36" l="1"/>
  <c r="A121" i="36"/>
  <c r="A30" i="44"/>
  <c r="G29" i="44"/>
  <c r="B94" i="44"/>
  <c r="B95" i="44"/>
  <c r="B96" i="44"/>
  <c r="B93" i="44"/>
  <c r="G121" i="36" l="1"/>
  <c r="A122" i="36"/>
  <c r="B100" i="44"/>
  <c r="B97" i="44"/>
  <c r="B98" i="44"/>
  <c r="B99" i="44"/>
  <c r="G30" i="44"/>
  <c r="A31" i="44"/>
  <c r="A32" i="44" l="1"/>
  <c r="G31" i="44"/>
  <c r="G122" i="36"/>
  <c r="A123" i="36"/>
  <c r="B104" i="44"/>
  <c r="B103" i="44"/>
  <c r="B102" i="44"/>
  <c r="B101" i="44"/>
  <c r="G123" i="36" l="1"/>
  <c r="A124" i="36"/>
  <c r="B108" i="44"/>
  <c r="B107" i="44"/>
  <c r="B106" i="44"/>
  <c r="B105" i="44"/>
  <c r="G32" i="44"/>
  <c r="A33" i="44"/>
  <c r="G33" i="44" l="1"/>
  <c r="A34" i="44"/>
  <c r="A125" i="36"/>
  <c r="G124" i="36"/>
  <c r="B112" i="44"/>
  <c r="B111" i="44"/>
  <c r="B110" i="44"/>
  <c r="B109" i="44"/>
  <c r="A35" i="44" l="1"/>
  <c r="G34" i="44"/>
  <c r="B114" i="44"/>
  <c r="B113" i="44"/>
  <c r="B116" i="44"/>
  <c r="B115" i="44"/>
  <c r="A126" i="36"/>
  <c r="G125" i="36"/>
  <c r="G126" i="36" l="1"/>
  <c r="A127" i="36"/>
  <c r="B118" i="44"/>
  <c r="B117" i="44"/>
  <c r="B120" i="44"/>
  <c r="B119" i="44"/>
  <c r="A36" i="44"/>
  <c r="G35" i="44"/>
  <c r="G127" i="36" l="1"/>
  <c r="A128" i="36"/>
  <c r="G36" i="44"/>
  <c r="A37" i="44"/>
  <c r="B124" i="44"/>
  <c r="B123" i="44"/>
  <c r="B122" i="44"/>
  <c r="B121" i="44"/>
  <c r="G37" i="44" l="1"/>
  <c r="A38" i="44"/>
  <c r="G128" i="36"/>
  <c r="A129" i="36"/>
  <c r="B128" i="44"/>
  <c r="B127" i="44"/>
  <c r="B126" i="44"/>
  <c r="B125" i="44"/>
  <c r="G129" i="36" l="1"/>
  <c r="A130" i="36"/>
  <c r="A39" i="44"/>
  <c r="G38" i="44"/>
  <c r="B130" i="44"/>
  <c r="B129" i="44"/>
  <c r="B132" i="44"/>
  <c r="B131" i="44"/>
  <c r="A131" i="36" l="1"/>
  <c r="G130" i="36"/>
  <c r="B134" i="44"/>
  <c r="B137" i="44" s="1"/>
  <c r="B133" i="44"/>
  <c r="B136" i="44" s="1"/>
  <c r="B138" i="44"/>
  <c r="B135" i="44"/>
  <c r="A40" i="44"/>
  <c r="G39" i="44"/>
  <c r="A41" i="44" l="1"/>
  <c r="G40" i="44"/>
  <c r="B142" i="44"/>
  <c r="B141" i="44"/>
  <c r="B140" i="44"/>
  <c r="B139" i="44"/>
  <c r="G131" i="36"/>
  <c r="A132" i="36"/>
  <c r="A133" i="36" l="1"/>
  <c r="G132" i="36"/>
  <c r="B144" i="44"/>
  <c r="B143" i="44"/>
  <c r="B146" i="44"/>
  <c r="B145" i="44"/>
  <c r="G41" i="44"/>
  <c r="A16" i="45"/>
  <c r="B44" i="45" l="1"/>
  <c r="A17" i="45"/>
  <c r="G16" i="45"/>
  <c r="B149" i="44"/>
  <c r="B148" i="44"/>
  <c r="B147" i="44"/>
  <c r="G133" i="36"/>
  <c r="A134" i="36"/>
  <c r="G134" i="36" l="1"/>
  <c r="A135" i="36"/>
  <c r="A18" i="45"/>
  <c r="G17" i="45"/>
  <c r="B48" i="45"/>
  <c r="B46" i="45"/>
  <c r="B47" i="45"/>
  <c r="B45" i="45"/>
  <c r="G135" i="36" l="1"/>
  <c r="A136" i="36"/>
  <c r="B52" i="45"/>
  <c r="B49" i="45"/>
  <c r="B50" i="45"/>
  <c r="B51" i="45"/>
  <c r="G18" i="45"/>
  <c r="A19" i="45"/>
  <c r="A20" i="45" l="1"/>
  <c r="G19" i="45"/>
  <c r="A137" i="36"/>
  <c r="G136" i="36"/>
  <c r="B56" i="45"/>
  <c r="B55" i="45"/>
  <c r="B54" i="45"/>
  <c r="B53" i="45"/>
  <c r="B60" i="45" l="1"/>
  <c r="B59" i="45"/>
  <c r="B58" i="45"/>
  <c r="B57" i="45"/>
  <c r="G137" i="36"/>
  <c r="A138" i="36"/>
  <c r="A21" i="45"/>
  <c r="G20" i="45"/>
  <c r="A139" i="36" l="1"/>
  <c r="G138" i="36"/>
  <c r="G21" i="45"/>
  <c r="A22" i="45"/>
  <c r="B62" i="45"/>
  <c r="B61" i="45"/>
  <c r="B64" i="45"/>
  <c r="B63" i="45"/>
  <c r="A23" i="45" l="1"/>
  <c r="G22" i="45"/>
  <c r="B68" i="45"/>
  <c r="B67" i="45"/>
  <c r="B66" i="45"/>
  <c r="B65" i="45"/>
  <c r="A140" i="36"/>
  <c r="G139" i="36"/>
  <c r="G140" i="36" l="1"/>
  <c r="A141" i="36"/>
  <c r="B72" i="45"/>
  <c r="B71" i="45"/>
  <c r="B70" i="45"/>
  <c r="B69" i="45"/>
  <c r="A24" i="45"/>
  <c r="G23" i="45"/>
  <c r="A142" i="36" l="1"/>
  <c r="G141" i="36"/>
  <c r="A25" i="45"/>
  <c r="G24" i="45"/>
  <c r="B76" i="45"/>
  <c r="B75" i="45"/>
  <c r="B74" i="45"/>
  <c r="B73" i="45"/>
  <c r="B80" i="45" l="1"/>
  <c r="B79" i="45"/>
  <c r="B78" i="45"/>
  <c r="B77" i="45"/>
  <c r="A26" i="45"/>
  <c r="G25" i="45"/>
  <c r="A143" i="36"/>
  <c r="G142" i="36"/>
  <c r="A144" i="36" l="1"/>
  <c r="G143" i="36"/>
  <c r="A27" i="45"/>
  <c r="G26" i="45"/>
  <c r="B84" i="45"/>
  <c r="B83" i="45"/>
  <c r="B82" i="45"/>
  <c r="B81" i="45"/>
  <c r="B88" i="45" l="1"/>
  <c r="B87" i="45"/>
  <c r="B86" i="45"/>
  <c r="B85" i="45"/>
  <c r="G27" i="45"/>
  <c r="A28" i="45"/>
  <c r="G144" i="36"/>
  <c r="A145" i="36"/>
  <c r="G145" i="36" l="1"/>
  <c r="A44" i="37"/>
  <c r="A29" i="45"/>
  <c r="G28" i="45"/>
  <c r="B92" i="45"/>
  <c r="B91" i="45"/>
  <c r="B90" i="45"/>
  <c r="B89" i="45"/>
  <c r="G44" i="37" l="1"/>
  <c r="A45" i="37"/>
  <c r="B96" i="45"/>
  <c r="B95" i="45"/>
  <c r="B94" i="45"/>
  <c r="B93" i="45"/>
  <c r="A30" i="45"/>
  <c r="G29" i="45"/>
  <c r="A31" i="45" l="1"/>
  <c r="G30" i="45"/>
  <c r="A46" i="37"/>
  <c r="G45" i="37"/>
  <c r="B98" i="45"/>
  <c r="B97" i="45"/>
  <c r="B100" i="45"/>
  <c r="B99" i="45"/>
  <c r="B104" i="45" l="1"/>
  <c r="B103" i="45"/>
  <c r="B102" i="45"/>
  <c r="B101" i="45"/>
  <c r="G46" i="37"/>
  <c r="A47" i="37"/>
  <c r="G31" i="45"/>
  <c r="A32" i="45"/>
  <c r="A33" i="45" l="1"/>
  <c r="G32" i="45"/>
  <c r="A48" i="37"/>
  <c r="G47" i="37"/>
  <c r="B108" i="45"/>
  <c r="B107" i="45"/>
  <c r="B106" i="45"/>
  <c r="B105" i="45"/>
  <c r="B112" i="45" l="1"/>
  <c r="B111" i="45"/>
  <c r="B110" i="45"/>
  <c r="B109" i="45"/>
  <c r="G48" i="37"/>
  <c r="A49" i="37"/>
  <c r="G33" i="45"/>
  <c r="A34" i="45"/>
  <c r="A35" i="45" l="1"/>
  <c r="G34" i="45"/>
  <c r="A50" i="37"/>
  <c r="G49" i="37"/>
  <c r="B118" i="45"/>
  <c r="B115" i="45"/>
  <c r="B114" i="45"/>
  <c r="B113" i="45"/>
  <c r="B126" i="45" l="1"/>
  <c r="B119" i="45"/>
  <c r="B121" i="45" s="1"/>
  <c r="B120" i="45"/>
  <c r="G50" i="37"/>
  <c r="A51" i="37"/>
  <c r="A36" i="45"/>
  <c r="G35" i="45"/>
  <c r="G36" i="45" l="1"/>
  <c r="A37" i="45"/>
  <c r="A52" i="37"/>
  <c r="G51" i="37"/>
  <c r="B136" i="45"/>
  <c r="B127" i="45"/>
  <c r="B132" i="45"/>
  <c r="A38" i="45" l="1"/>
  <c r="G37" i="45"/>
  <c r="B144" i="45"/>
  <c r="B143" i="45"/>
  <c r="B142" i="45"/>
  <c r="B137" i="45"/>
  <c r="B138" i="45" s="1"/>
  <c r="B139" i="45" s="1"/>
  <c r="B140" i="45" s="1"/>
  <c r="B141" i="45" s="1"/>
  <c r="A53" i="37"/>
  <c r="G52" i="37"/>
  <c r="G53" i="37" l="1"/>
  <c r="A54" i="37"/>
  <c r="B148" i="45"/>
  <c r="B147" i="45"/>
  <c r="B146" i="45"/>
  <c r="B145" i="45"/>
  <c r="A39" i="45"/>
  <c r="G38" i="45"/>
  <c r="G54" i="37" l="1"/>
  <c r="A55" i="37"/>
  <c r="G39" i="45"/>
  <c r="A40" i="45"/>
  <c r="B150" i="45"/>
  <c r="B149" i="45"/>
  <c r="B154" i="45"/>
  <c r="B151" i="45"/>
  <c r="G40" i="45" l="1"/>
  <c r="A41" i="45"/>
  <c r="A56" i="37"/>
  <c r="G55" i="37"/>
  <c r="B160" i="45"/>
  <c r="B155" i="45"/>
  <c r="B156" i="45" s="1"/>
  <c r="B157" i="45" s="1"/>
  <c r="B158" i="45" s="1"/>
  <c r="B159" i="45" s="1"/>
  <c r="B162" i="45"/>
  <c r="B161" i="45"/>
  <c r="G41" i="45" l="1"/>
  <c r="A16" i="46"/>
  <c r="B166" i="45"/>
  <c r="B165" i="45"/>
  <c r="B164" i="45"/>
  <c r="B163" i="45"/>
  <c r="G56" i="37"/>
  <c r="A57" i="37"/>
  <c r="B168" i="45" l="1"/>
  <c r="B167" i="45"/>
  <c r="B169" i="45"/>
  <c r="A58" i="37"/>
  <c r="G57" i="37"/>
  <c r="B44" i="46"/>
  <c r="A17" i="46"/>
  <c r="G16" i="46"/>
  <c r="B48" i="46" l="1"/>
  <c r="B46" i="46"/>
  <c r="B47" i="46"/>
  <c r="B45" i="46"/>
  <c r="G58" i="37"/>
  <c r="A59" i="37"/>
  <c r="A18" i="46"/>
  <c r="G17" i="46"/>
  <c r="G59" i="37" l="1"/>
  <c r="A60" i="37"/>
  <c r="A19" i="46"/>
  <c r="G18" i="46"/>
  <c r="B52" i="46"/>
  <c r="B51" i="46"/>
  <c r="B49" i="46"/>
  <c r="B50" i="46"/>
  <c r="G60" i="37" l="1"/>
  <c r="A61" i="37"/>
  <c r="B54" i="46"/>
  <c r="B53" i="46"/>
  <c r="B56" i="46"/>
  <c r="B55" i="46"/>
  <c r="A20" i="46"/>
  <c r="G19" i="46"/>
  <c r="A62" i="37" l="1"/>
  <c r="G61" i="37"/>
  <c r="G20" i="46"/>
  <c r="A21" i="46"/>
  <c r="B60" i="46"/>
  <c r="B59" i="46"/>
  <c r="B58" i="46"/>
  <c r="B57" i="46"/>
  <c r="G21" i="46" l="1"/>
  <c r="A22" i="46"/>
  <c r="B64" i="46"/>
  <c r="B63" i="46"/>
  <c r="B62" i="46"/>
  <c r="B61" i="46"/>
  <c r="G62" i="37"/>
  <c r="A63" i="37"/>
  <c r="B66" i="46" l="1"/>
  <c r="B65" i="46"/>
  <c r="B68" i="46"/>
  <c r="B67" i="46"/>
  <c r="A64" i="37"/>
  <c r="G63" i="37"/>
  <c r="A23" i="46"/>
  <c r="G22" i="46"/>
  <c r="G23" i="46" l="1"/>
  <c r="A24" i="46"/>
  <c r="A65" i="37"/>
  <c r="G64" i="37"/>
  <c r="B72" i="46"/>
  <c r="B71" i="46"/>
  <c r="B70" i="46"/>
  <c r="B69" i="46"/>
  <c r="G24" i="46" l="1"/>
  <c r="A25" i="46"/>
  <c r="B76" i="46"/>
  <c r="B75" i="46"/>
  <c r="B74" i="46"/>
  <c r="B73" i="46"/>
  <c r="G65" i="37"/>
  <c r="A66" i="37"/>
  <c r="B80" i="46" l="1"/>
  <c r="B79" i="46"/>
  <c r="B78" i="46"/>
  <c r="B77" i="46"/>
  <c r="G66" i="37"/>
  <c r="A67" i="37"/>
  <c r="G25" i="46"/>
  <c r="A26" i="46"/>
  <c r="A27" i="46" l="1"/>
  <c r="G26" i="46"/>
  <c r="A68" i="37"/>
  <c r="G67" i="37"/>
  <c r="B84" i="46"/>
  <c r="B83" i="46"/>
  <c r="B82" i="46"/>
  <c r="B81" i="46"/>
  <c r="B88" i="46" l="1"/>
  <c r="B87" i="46"/>
  <c r="B86" i="46"/>
  <c r="B85" i="46"/>
  <c r="A69" i="37"/>
  <c r="G68" i="37"/>
  <c r="G27" i="46"/>
  <c r="A28" i="46"/>
  <c r="A29" i="46" l="1"/>
  <c r="G28" i="46"/>
  <c r="A70" i="37"/>
  <c r="G69" i="37"/>
  <c r="B91" i="46"/>
  <c r="B90" i="46"/>
  <c r="B92" i="46"/>
  <c r="B89" i="46"/>
  <c r="B95" i="46" l="1"/>
  <c r="B96" i="46"/>
  <c r="B93" i="46"/>
  <c r="B94" i="46"/>
  <c r="G70" i="37"/>
  <c r="A71" i="37"/>
  <c r="G29" i="46"/>
  <c r="A30" i="46"/>
  <c r="A31" i="46" l="1"/>
  <c r="G30" i="46"/>
  <c r="A72" i="37"/>
  <c r="G71" i="37"/>
  <c r="B100" i="46"/>
  <c r="B99" i="46"/>
  <c r="B98" i="46"/>
  <c r="B97" i="46"/>
  <c r="B102" i="46" l="1"/>
  <c r="B101" i="46"/>
  <c r="B104" i="46"/>
  <c r="B103" i="46"/>
  <c r="G72" i="37"/>
  <c r="A73" i="37"/>
  <c r="A32" i="46"/>
  <c r="G31" i="46"/>
  <c r="A33" i="46" l="1"/>
  <c r="G32" i="46"/>
  <c r="G73" i="37"/>
  <c r="A74" i="37"/>
  <c r="B108" i="46"/>
  <c r="B107" i="46"/>
  <c r="B106" i="46"/>
  <c r="B105" i="46"/>
  <c r="A75" i="37" l="1"/>
  <c r="G74" i="37"/>
  <c r="B112" i="46"/>
  <c r="B111" i="46"/>
  <c r="B110" i="46"/>
  <c r="B109" i="46"/>
  <c r="A34" i="46"/>
  <c r="G33" i="46"/>
  <c r="G34" i="46" l="1"/>
  <c r="A35" i="46"/>
  <c r="B116" i="46"/>
  <c r="B115" i="46"/>
  <c r="B114" i="46"/>
  <c r="B113" i="46"/>
  <c r="G75" i="37"/>
  <c r="A76" i="37"/>
  <c r="B120" i="46" l="1"/>
  <c r="B119" i="46"/>
  <c r="B118" i="46"/>
  <c r="B117" i="46"/>
  <c r="G76" i="37"/>
  <c r="A77" i="37"/>
  <c r="A36" i="46"/>
  <c r="G35" i="46"/>
  <c r="G36" i="46" l="1"/>
  <c r="A37" i="46"/>
  <c r="G77" i="37"/>
  <c r="A78" i="37"/>
  <c r="B124" i="46"/>
  <c r="B123" i="46"/>
  <c r="B122" i="46"/>
  <c r="B121" i="46"/>
  <c r="A79" i="37" l="1"/>
  <c r="G78" i="37"/>
  <c r="A38" i="46"/>
  <c r="G37" i="46"/>
  <c r="B130" i="46"/>
  <c r="B127" i="46"/>
  <c r="B126" i="46"/>
  <c r="B129" i="46" s="1"/>
  <c r="B125" i="46"/>
  <c r="B128" i="46" s="1"/>
  <c r="B136" i="46" l="1"/>
  <c r="B133" i="46"/>
  <c r="B132" i="46"/>
  <c r="B135" i="46" s="1"/>
  <c r="B131" i="46"/>
  <c r="B134" i="46" s="1"/>
  <c r="G38" i="46"/>
  <c r="A39" i="46"/>
  <c r="A80" i="37"/>
  <c r="G79" i="37"/>
  <c r="A40" i="46" l="1"/>
  <c r="G39" i="46"/>
  <c r="A81" i="37"/>
  <c r="G80" i="37"/>
  <c r="B140" i="46"/>
  <c r="B139" i="46"/>
  <c r="B138" i="46"/>
  <c r="B137" i="46"/>
  <c r="B142" i="46" l="1"/>
  <c r="B141" i="46"/>
  <c r="B144" i="46"/>
  <c r="B143" i="46"/>
  <c r="G81" i="37"/>
  <c r="A82" i="37"/>
  <c r="A41" i="46"/>
  <c r="G40" i="46"/>
  <c r="G41" i="46" l="1"/>
  <c r="A20" i="47"/>
  <c r="G82" i="37"/>
  <c r="A83" i="37"/>
  <c r="B146" i="46"/>
  <c r="B145" i="46"/>
  <c r="B148" i="46"/>
  <c r="B147" i="46"/>
  <c r="G83" i="37" l="1"/>
  <c r="A84" i="37"/>
  <c r="B56" i="47"/>
  <c r="A21" i="47"/>
  <c r="G20" i="47"/>
  <c r="B151" i="46"/>
  <c r="B154" i="46" s="1"/>
  <c r="B157" i="46" s="1"/>
  <c r="B150" i="46"/>
  <c r="B153" i="46" s="1"/>
  <c r="B156" i="46" s="1"/>
  <c r="B149" i="46"/>
  <c r="B152" i="46" s="1"/>
  <c r="B155" i="46" s="1"/>
  <c r="B60" i="47" l="1"/>
  <c r="B58" i="47"/>
  <c r="B57" i="47"/>
  <c r="B59" i="47"/>
  <c r="G21" i="47"/>
  <c r="A22" i="47"/>
  <c r="A85" i="37"/>
  <c r="G84" i="37"/>
  <c r="A23" i="47" l="1"/>
  <c r="G22" i="47"/>
  <c r="A86" i="37"/>
  <c r="G85" i="37"/>
  <c r="B63" i="47"/>
  <c r="B62" i="47"/>
  <c r="B61" i="47"/>
  <c r="B64" i="47"/>
  <c r="B67" i="47" l="1"/>
  <c r="B68" i="47"/>
  <c r="B65" i="47"/>
  <c r="B66" i="47"/>
  <c r="A87" i="37"/>
  <c r="G86" i="37"/>
  <c r="A24" i="47"/>
  <c r="G23" i="47"/>
  <c r="B69" i="47" l="1"/>
  <c r="B70" i="47"/>
  <c r="B71" i="47"/>
  <c r="B72" i="47"/>
  <c r="A25" i="47"/>
  <c r="G24" i="47"/>
  <c r="G87" i="37"/>
  <c r="A88" i="37"/>
  <c r="A89" i="37" l="1"/>
  <c r="G88" i="37"/>
  <c r="B75" i="47"/>
  <c r="B76" i="47"/>
  <c r="B73" i="47"/>
  <c r="B74" i="47"/>
  <c r="G25" i="47"/>
  <c r="A26" i="47"/>
  <c r="B79" i="47" l="1"/>
  <c r="B80" i="47"/>
  <c r="B77" i="47"/>
  <c r="B78" i="47"/>
  <c r="G26" i="47"/>
  <c r="A27" i="47"/>
  <c r="G89" i="37"/>
  <c r="A90" i="37"/>
  <c r="A91" i="37" l="1"/>
  <c r="G90" i="37"/>
  <c r="G27" i="47"/>
  <c r="A28" i="47"/>
  <c r="B81" i="47"/>
  <c r="B82" i="47"/>
  <c r="B83" i="47"/>
  <c r="B84" i="47"/>
  <c r="G28" i="47" l="1"/>
  <c r="A29" i="47"/>
  <c r="B87" i="47"/>
  <c r="B88" i="47"/>
  <c r="B85" i="47"/>
  <c r="B86" i="47"/>
  <c r="A92" i="37"/>
  <c r="G91" i="37"/>
  <c r="B91" i="47" l="1"/>
  <c r="B92" i="47"/>
  <c r="B89" i="47"/>
  <c r="B90" i="47"/>
  <c r="G29" i="47"/>
  <c r="A30" i="47"/>
  <c r="A93" i="37"/>
  <c r="G92" i="37"/>
  <c r="G30" i="47" l="1"/>
  <c r="A31" i="47"/>
  <c r="B95" i="47"/>
  <c r="B96" i="47"/>
  <c r="B93" i="47"/>
  <c r="B94" i="47"/>
  <c r="A94" i="37"/>
  <c r="G93" i="37"/>
  <c r="B99" i="47" l="1"/>
  <c r="B100" i="47"/>
  <c r="B97" i="47"/>
  <c r="B98" i="47"/>
  <c r="G31" i="47"/>
  <c r="A32" i="47"/>
  <c r="G94" i="37"/>
  <c r="A95" i="37"/>
  <c r="A96" i="37" l="1"/>
  <c r="G95" i="37"/>
  <c r="G32" i="47"/>
  <c r="A33" i="47"/>
  <c r="B104" i="47"/>
  <c r="B101" i="47"/>
  <c r="B103" i="47"/>
  <c r="B102" i="47"/>
  <c r="G33" i="47" l="1"/>
  <c r="A34" i="47"/>
  <c r="B108" i="47"/>
  <c r="B107" i="47"/>
  <c r="B106" i="47"/>
  <c r="B105" i="47"/>
  <c r="G96" i="37"/>
  <c r="A97" i="37"/>
  <c r="B112" i="47" l="1"/>
  <c r="B111" i="47"/>
  <c r="B110" i="47"/>
  <c r="B109" i="47"/>
  <c r="A98" i="37"/>
  <c r="G97" i="37"/>
  <c r="G34" i="47"/>
  <c r="A35" i="47"/>
  <c r="G35" i="47" l="1"/>
  <c r="A36" i="47"/>
  <c r="G98" i="37"/>
  <c r="A99" i="37"/>
  <c r="B116" i="47"/>
  <c r="B115" i="47"/>
  <c r="B114" i="47"/>
  <c r="B113" i="47"/>
  <c r="A100" i="37" l="1"/>
  <c r="G99" i="37"/>
  <c r="G36" i="47"/>
  <c r="A37" i="47"/>
  <c r="B118" i="47"/>
  <c r="B117" i="47"/>
  <c r="B120" i="47"/>
  <c r="B119" i="47"/>
  <c r="G37" i="47" l="1"/>
  <c r="A38" i="47"/>
  <c r="B124" i="47"/>
  <c r="B123" i="47"/>
  <c r="B122" i="47"/>
  <c r="B121" i="47"/>
  <c r="G100" i="37"/>
  <c r="A101" i="37"/>
  <c r="G101" i="37" l="1"/>
  <c r="A102" i="37"/>
  <c r="G38" i="47"/>
  <c r="A39" i="47"/>
  <c r="B128" i="47"/>
  <c r="B127" i="47"/>
  <c r="B126" i="47"/>
  <c r="B125" i="47"/>
  <c r="B132" i="47" l="1"/>
  <c r="B131" i="47"/>
  <c r="B130" i="47"/>
  <c r="B129" i="47"/>
  <c r="G39" i="47"/>
  <c r="A40" i="47"/>
  <c r="G102" i="37"/>
  <c r="A103" i="37"/>
  <c r="G103" i="37" l="1"/>
  <c r="A104" i="37"/>
  <c r="G40" i="47"/>
  <c r="A41" i="47"/>
  <c r="B136" i="47"/>
  <c r="B135" i="47"/>
  <c r="B134" i="47"/>
  <c r="B133" i="47"/>
  <c r="G41" i="47" l="1"/>
  <c r="A42" i="47"/>
  <c r="G104" i="37"/>
  <c r="A105" i="37"/>
  <c r="B140" i="47"/>
  <c r="B139" i="47"/>
  <c r="B138" i="47"/>
  <c r="B137" i="47"/>
  <c r="G105" i="37" l="1"/>
  <c r="A106" i="37"/>
  <c r="G42" i="47"/>
  <c r="A43" i="47"/>
  <c r="B144" i="47"/>
  <c r="B143" i="47"/>
  <c r="B142" i="47"/>
  <c r="B141" i="47"/>
  <c r="G43" i="47" l="1"/>
  <c r="A44" i="47"/>
  <c r="G106" i="37"/>
  <c r="A107" i="37"/>
  <c r="B148" i="47"/>
  <c r="B147" i="47"/>
  <c r="B146" i="47"/>
  <c r="B145" i="47"/>
  <c r="A108" i="37" l="1"/>
  <c r="G107" i="37"/>
  <c r="G44" i="47"/>
  <c r="A45" i="47"/>
  <c r="B152" i="47"/>
  <c r="B151" i="47"/>
  <c r="B150" i="47"/>
  <c r="B149" i="47"/>
  <c r="G45" i="47" l="1"/>
  <c r="A46" i="47"/>
  <c r="B154" i="47"/>
  <c r="B153" i="47"/>
  <c r="B156" i="47"/>
  <c r="B155" i="47"/>
  <c r="G108" i="37"/>
  <c r="A109" i="37"/>
  <c r="B160" i="47" l="1"/>
  <c r="B158" i="47"/>
  <c r="B157" i="47"/>
  <c r="B159" i="47"/>
  <c r="G109" i="37"/>
  <c r="A110" i="37"/>
  <c r="G46" i="47"/>
  <c r="A47" i="47"/>
  <c r="A48" i="47" l="1"/>
  <c r="G47" i="47"/>
  <c r="G110" i="37"/>
  <c r="A111" i="37"/>
  <c r="B162" i="47"/>
  <c r="B163" i="47"/>
  <c r="B164" i="47"/>
  <c r="B161" i="47"/>
  <c r="A112" i="37" l="1"/>
  <c r="G111" i="37"/>
  <c r="B166" i="47"/>
  <c r="B167" i="47"/>
  <c r="B168" i="47"/>
  <c r="B165" i="47"/>
  <c r="G48" i="47"/>
  <c r="A49" i="47"/>
  <c r="G49" i="47" l="1"/>
  <c r="A50" i="47"/>
  <c r="B170" i="47"/>
  <c r="B169" i="47"/>
  <c r="B172" i="47"/>
  <c r="B171" i="47"/>
  <c r="A113" i="37"/>
  <c r="G112" i="37"/>
  <c r="G50" i="47" l="1"/>
  <c r="A51" i="47"/>
  <c r="A114" i="37"/>
  <c r="G113" i="37"/>
  <c r="B174" i="47"/>
  <c r="B173" i="47"/>
  <c r="B176" i="47"/>
  <c r="B175" i="47"/>
  <c r="G51" i="47" l="1"/>
  <c r="A52" i="47"/>
  <c r="B178" i="47"/>
  <c r="B177" i="47"/>
  <c r="B180" i="47"/>
  <c r="B179" i="47"/>
  <c r="G114" i="37"/>
  <c r="A115" i="37"/>
  <c r="B183" i="47" l="1"/>
  <c r="B182" i="47"/>
  <c r="B184" i="47"/>
  <c r="B181" i="47"/>
  <c r="G115" i="37"/>
  <c r="A116" i="37"/>
  <c r="G52" i="47"/>
  <c r="A53" i="47"/>
  <c r="G53" i="47" s="1"/>
  <c r="G116" i="37" l="1"/>
  <c r="A117" i="37"/>
  <c r="B186" i="47"/>
  <c r="B187" i="47"/>
  <c r="B188" i="47"/>
  <c r="B185" i="47"/>
  <c r="B190" i="47" l="1"/>
  <c r="B189" i="47"/>
  <c r="B191" i="47"/>
  <c r="A118" i="37"/>
  <c r="G117" i="37"/>
  <c r="G118" i="37" l="1"/>
  <c r="A119" i="37"/>
  <c r="G119" i="37" l="1"/>
  <c r="A120" i="37"/>
  <c r="A121" i="37" l="1"/>
  <c r="G120" i="37"/>
  <c r="A122" i="37" l="1"/>
  <c r="G121" i="37"/>
  <c r="A123" i="37" l="1"/>
  <c r="G122" i="37"/>
  <c r="A124" i="37" l="1"/>
  <c r="G123" i="37"/>
  <c r="A125" i="37" l="1"/>
  <c r="G124" i="37"/>
  <c r="G125" i="37" l="1"/>
  <c r="A126" i="37"/>
  <c r="G126" i="37" l="1"/>
  <c r="A127" i="37"/>
  <c r="G127" i="37" l="1"/>
  <c r="A128" i="37"/>
  <c r="A129" i="37" l="1"/>
  <c r="G128" i="37"/>
  <c r="A130" i="37" l="1"/>
  <c r="G129" i="37"/>
  <c r="G130" i="37" l="1"/>
  <c r="A131" i="37"/>
  <c r="G131" i="37" l="1"/>
  <c r="A132" i="37"/>
  <c r="G132" i="37" l="1"/>
  <c r="A133" i="37"/>
  <c r="G133" i="37" l="1"/>
  <c r="A134" i="37"/>
  <c r="G134" i="37" l="1"/>
  <c r="A135" i="37"/>
  <c r="G135" i="37" l="1"/>
  <c r="A136" i="37"/>
  <c r="G136" i="37" l="1"/>
  <c r="A137" i="37"/>
  <c r="G137" i="37" l="1"/>
  <c r="A138" i="37"/>
  <c r="G138" i="37" l="1"/>
  <c r="A139" i="37"/>
  <c r="G139" i="37" l="1"/>
  <c r="A140" i="37"/>
  <c r="G140" i="37" l="1"/>
  <c r="A141" i="37"/>
  <c r="G141" i="37" l="1"/>
  <c r="A142" i="37"/>
  <c r="G142" i="37" l="1"/>
  <c r="A143" i="37"/>
  <c r="A144" i="37" l="1"/>
  <c r="G143" i="37"/>
  <c r="G144" i="37" l="1"/>
  <c r="A145" i="37"/>
  <c r="G145" i="37" l="1"/>
  <c r="A146" i="37"/>
  <c r="A147" i="37" l="1"/>
  <c r="G146" i="37"/>
  <c r="A148" i="37" l="1"/>
  <c r="G147" i="37"/>
  <c r="A149" i="37" l="1"/>
  <c r="G148" i="37"/>
  <c r="A150" i="37" l="1"/>
  <c r="G149" i="37"/>
  <c r="A151" i="37" l="1"/>
  <c r="G150" i="37"/>
  <c r="A152" i="37" l="1"/>
  <c r="G151" i="37"/>
  <c r="A153" i="37" l="1"/>
  <c r="G152" i="37"/>
  <c r="G153" i="37" l="1"/>
  <c r="A44" i="39"/>
  <c r="A45" i="39" l="1"/>
  <c r="G44" i="39"/>
  <c r="A46" i="39" l="1"/>
  <c r="G45" i="39"/>
  <c r="G46" i="39" l="1"/>
  <c r="A47" i="39"/>
  <c r="G47" i="39" l="1"/>
  <c r="A48" i="39"/>
  <c r="G48" i="39" l="1"/>
  <c r="A49" i="39"/>
  <c r="G49" i="39" l="1"/>
  <c r="A50" i="39"/>
  <c r="A51" i="39" l="1"/>
  <c r="G50" i="39"/>
  <c r="A52" i="39" l="1"/>
  <c r="G51" i="39"/>
  <c r="G52" i="39" l="1"/>
  <c r="A53" i="39"/>
  <c r="A54" i="39" l="1"/>
  <c r="G53" i="39"/>
  <c r="G54" i="39" l="1"/>
  <c r="A55" i="39"/>
  <c r="A56" i="39" l="1"/>
  <c r="G55" i="39"/>
  <c r="A57" i="39" l="1"/>
  <c r="G56" i="39"/>
  <c r="G57" i="39" l="1"/>
  <c r="A58" i="39"/>
  <c r="A59" i="39" l="1"/>
  <c r="G58" i="39"/>
  <c r="G59" i="39" l="1"/>
  <c r="A60" i="39"/>
  <c r="G60" i="39" l="1"/>
  <c r="A61" i="39"/>
  <c r="A62" i="39" l="1"/>
  <c r="G61" i="39"/>
  <c r="A63" i="39" l="1"/>
  <c r="G62" i="39"/>
  <c r="G63" i="39" l="1"/>
  <c r="A64" i="39"/>
  <c r="A65" i="39" l="1"/>
  <c r="G64" i="39"/>
  <c r="G65" i="39" l="1"/>
  <c r="A66" i="39"/>
  <c r="G66" i="39" l="1"/>
  <c r="A67" i="39"/>
  <c r="A68" i="39" l="1"/>
  <c r="G67" i="39"/>
  <c r="G68" i="39" l="1"/>
  <c r="A69" i="39"/>
  <c r="A70" i="39" l="1"/>
  <c r="G69" i="39"/>
  <c r="A71" i="39" l="1"/>
  <c r="G70" i="39"/>
  <c r="G71" i="39" l="1"/>
  <c r="A72" i="39"/>
  <c r="G72" i="39" l="1"/>
  <c r="A73" i="39"/>
  <c r="G73" i="39" l="1"/>
  <c r="A74" i="39"/>
  <c r="G74" i="39" l="1"/>
  <c r="A75" i="39"/>
  <c r="A76" i="39" l="1"/>
  <c r="G75" i="39"/>
  <c r="G76" i="39" l="1"/>
  <c r="A77" i="39"/>
  <c r="G77" i="39" l="1"/>
  <c r="A78" i="39"/>
  <c r="A79" i="39" l="1"/>
  <c r="G78" i="39"/>
  <c r="A80" i="39" l="1"/>
  <c r="G79" i="39"/>
  <c r="G80" i="39" l="1"/>
  <c r="A81" i="39"/>
  <c r="G81" i="39" l="1"/>
  <c r="A82" i="39"/>
  <c r="G82" i="39" l="1"/>
  <c r="A83" i="39"/>
  <c r="A84" i="39" l="1"/>
  <c r="G83" i="39"/>
  <c r="G84" i="39" l="1"/>
  <c r="A85" i="39"/>
  <c r="A86" i="39" l="1"/>
  <c r="G85" i="39"/>
  <c r="A87" i="39" l="1"/>
  <c r="G86" i="39"/>
  <c r="A88" i="39" l="1"/>
  <c r="G87" i="39"/>
  <c r="G88" i="39" l="1"/>
  <c r="A89" i="39"/>
  <c r="A90" i="39" l="1"/>
  <c r="G89" i="39"/>
  <c r="A91" i="39" l="1"/>
  <c r="G90" i="39"/>
  <c r="A92" i="39" l="1"/>
  <c r="G91" i="39"/>
  <c r="G92" i="39" l="1"/>
  <c r="A93" i="39"/>
  <c r="G93" i="39" l="1"/>
  <c r="A94" i="39"/>
  <c r="A95" i="39" l="1"/>
  <c r="G94" i="39"/>
  <c r="G95" i="39" l="1"/>
  <c r="A96" i="39"/>
  <c r="G96" i="39" l="1"/>
  <c r="A97" i="39"/>
  <c r="G97" i="39" l="1"/>
  <c r="A98" i="39"/>
  <c r="A99" i="39" l="1"/>
  <c r="G98" i="39"/>
  <c r="G99" i="39" l="1"/>
  <c r="A100" i="39"/>
  <c r="A101" i="39" l="1"/>
  <c r="G100" i="39"/>
  <c r="A102" i="39" l="1"/>
  <c r="G101" i="39"/>
  <c r="A103" i="39" l="1"/>
  <c r="G102" i="39"/>
  <c r="A104" i="39" l="1"/>
  <c r="G103" i="39"/>
  <c r="A105" i="39" l="1"/>
  <c r="G104" i="39"/>
  <c r="G105" i="39" l="1"/>
  <c r="A106" i="39"/>
  <c r="A107" i="39" l="1"/>
  <c r="G106" i="39"/>
  <c r="G107" i="39" l="1"/>
  <c r="A108" i="39"/>
  <c r="A109" i="39" l="1"/>
  <c r="G108" i="39"/>
  <c r="G109" i="39" l="1"/>
  <c r="A110" i="39"/>
  <c r="G110" i="39" l="1"/>
  <c r="A111" i="39"/>
  <c r="G111" i="39" l="1"/>
  <c r="A112" i="39"/>
  <c r="G112" i="39" l="1"/>
  <c r="A113" i="39"/>
  <c r="A114" i="39" l="1"/>
  <c r="G113" i="39"/>
  <c r="A115" i="39" l="1"/>
  <c r="G114" i="39"/>
  <c r="G115" i="39" l="1"/>
  <c r="A116" i="39"/>
  <c r="G116" i="39" l="1"/>
  <c r="A117" i="39"/>
  <c r="A118" i="39" l="1"/>
  <c r="G117" i="39"/>
  <c r="G118" i="39" l="1"/>
  <c r="A119" i="39"/>
  <c r="A120" i="39" l="1"/>
  <c r="G119" i="39"/>
  <c r="G120" i="39" l="1"/>
  <c r="A121" i="39"/>
  <c r="A122" i="39" l="1"/>
  <c r="G121" i="39"/>
  <c r="G122" i="39" l="1"/>
  <c r="A123" i="39"/>
  <c r="G123" i="39" l="1"/>
  <c r="A124" i="39"/>
  <c r="G124" i="39" l="1"/>
  <c r="A125" i="39"/>
  <c r="G125" i="39" l="1"/>
  <c r="A126" i="39"/>
  <c r="G126" i="39" l="1"/>
  <c r="A127" i="39"/>
  <c r="G127" i="39" l="1"/>
  <c r="A128" i="39"/>
  <c r="A129" i="39" l="1"/>
  <c r="G128" i="39"/>
  <c r="A130" i="39" l="1"/>
  <c r="G129" i="39"/>
  <c r="A131" i="39" l="1"/>
  <c r="G130" i="39"/>
  <c r="G131" i="39" l="1"/>
  <c r="A132" i="39"/>
  <c r="A133" i="39" l="1"/>
  <c r="G132" i="39"/>
  <c r="G133" i="39" l="1"/>
  <c r="A134" i="39"/>
  <c r="G134" i="39" l="1"/>
  <c r="A135" i="39"/>
  <c r="A136" i="39" l="1"/>
  <c r="G135" i="39"/>
  <c r="A137" i="39" l="1"/>
  <c r="G136" i="39"/>
  <c r="G137" i="39" l="1"/>
  <c r="A138" i="39"/>
  <c r="G138" i="39" l="1"/>
  <c r="A139" i="39"/>
  <c r="A140" i="39" l="1"/>
  <c r="G139" i="39"/>
  <c r="G140" i="39" l="1"/>
  <c r="A141" i="39"/>
  <c r="G141" i="39" l="1"/>
  <c r="A142" i="39"/>
  <c r="G142" i="39" l="1"/>
  <c r="A143" i="39"/>
  <c r="A144" i="39" l="1"/>
  <c r="G143" i="39"/>
  <c r="G144" i="39" l="1"/>
  <c r="A145" i="39"/>
  <c r="A146" i="39" l="1"/>
  <c r="G145" i="39"/>
  <c r="A147" i="39" l="1"/>
  <c r="G146" i="39"/>
  <c r="A148" i="39" l="1"/>
  <c r="G147" i="39"/>
  <c r="A149" i="39" l="1"/>
  <c r="G148" i="39"/>
  <c r="G149" i="39" l="1"/>
  <c r="A150" i="39"/>
  <c r="G150" i="39" l="1"/>
  <c r="A151" i="39"/>
  <c r="A152" i="39" l="1"/>
  <c r="G151" i="39"/>
  <c r="G152" i="39" l="1"/>
  <c r="A153" i="39"/>
  <c r="A154" i="39" l="1"/>
  <c r="G153" i="39"/>
  <c r="A155" i="39" l="1"/>
  <c r="G154" i="39"/>
  <c r="G155" i="39" l="1"/>
  <c r="A44" i="38"/>
  <c r="A45" i="38" l="1"/>
  <c r="G44" i="38"/>
  <c r="G45" i="38" l="1"/>
  <c r="A46" i="38"/>
  <c r="A47" i="38" l="1"/>
  <c r="G46" i="38"/>
  <c r="A48" i="38" l="1"/>
  <c r="G47" i="38"/>
  <c r="A49" i="38" l="1"/>
  <c r="G48" i="38"/>
  <c r="A50" i="38" l="1"/>
  <c r="G49" i="38"/>
  <c r="A51" i="38" l="1"/>
  <c r="G50" i="38"/>
  <c r="A52" i="38" l="1"/>
  <c r="G51" i="38"/>
  <c r="A53" i="38" l="1"/>
  <c r="G52" i="38"/>
  <c r="A54" i="38" l="1"/>
  <c r="G53" i="38"/>
  <c r="G54" i="38" l="1"/>
  <c r="A55" i="38"/>
  <c r="G55" i="38" l="1"/>
  <c r="A56" i="38"/>
  <c r="A57" i="38" l="1"/>
  <c r="G56" i="38"/>
  <c r="A58" i="38" l="1"/>
  <c r="G57" i="38"/>
  <c r="G58" i="38" l="1"/>
  <c r="A59" i="38"/>
  <c r="A60" i="38" l="1"/>
  <c r="G59" i="38"/>
  <c r="A61" i="38" l="1"/>
  <c r="G60" i="38"/>
  <c r="A62" i="38" l="1"/>
  <c r="G61" i="38"/>
  <c r="A63" i="38" l="1"/>
  <c r="G62" i="38"/>
  <c r="G63" i="38" l="1"/>
  <c r="A64" i="38"/>
  <c r="G64" i="38" l="1"/>
  <c r="A65" i="38"/>
  <c r="A66" i="38" l="1"/>
  <c r="G65" i="38"/>
  <c r="A67" i="38" l="1"/>
  <c r="G66" i="38"/>
  <c r="G67" i="38" l="1"/>
  <c r="A68" i="38"/>
  <c r="G68" i="38" l="1"/>
  <c r="A69" i="38"/>
  <c r="G69" i="38" l="1"/>
  <c r="A70" i="38"/>
  <c r="G70" i="38" l="1"/>
  <c r="A71" i="38"/>
  <c r="G71" i="38" l="1"/>
  <c r="A72" i="38"/>
  <c r="A73" i="38" l="1"/>
  <c r="G72" i="38"/>
  <c r="G73" i="38" l="1"/>
  <c r="A74" i="38"/>
  <c r="G74" i="38" l="1"/>
  <c r="A75" i="38"/>
  <c r="A76" i="38" l="1"/>
  <c r="G75" i="38"/>
  <c r="A77" i="38" l="1"/>
  <c r="G76" i="38"/>
  <c r="A78" i="38" l="1"/>
  <c r="G77" i="38"/>
  <c r="G78" i="38" l="1"/>
  <c r="A79" i="38"/>
  <c r="A80" i="38" l="1"/>
  <c r="G79" i="38"/>
  <c r="A81" i="38" l="1"/>
  <c r="G80" i="38"/>
  <c r="A82" i="38" l="1"/>
  <c r="G81" i="38"/>
  <c r="G82" i="38" l="1"/>
  <c r="A83" i="38"/>
  <c r="A84" i="38" l="1"/>
  <c r="G83" i="38"/>
  <c r="G84" i="38" l="1"/>
  <c r="A85" i="38"/>
  <c r="G85" i="38" l="1"/>
  <c r="A86" i="38"/>
  <c r="G86" i="38" l="1"/>
  <c r="A87" i="38"/>
  <c r="A88" i="38" l="1"/>
  <c r="G87" i="38"/>
  <c r="G88" i="38" l="1"/>
  <c r="A89" i="38"/>
  <c r="A90" i="38" l="1"/>
  <c r="G89" i="38"/>
  <c r="A91" i="38" l="1"/>
  <c r="G90" i="38"/>
  <c r="G91" i="38" l="1"/>
  <c r="A92" i="38"/>
  <c r="A93" i="38" l="1"/>
  <c r="G92" i="38"/>
  <c r="G93" i="38" l="1"/>
  <c r="A94" i="38"/>
  <c r="A95" i="38" l="1"/>
  <c r="G94" i="38"/>
  <c r="G95" i="38" l="1"/>
  <c r="A96" i="38"/>
  <c r="G96" i="38" l="1"/>
  <c r="A97" i="38"/>
  <c r="A98" i="38" l="1"/>
  <c r="G97" i="38"/>
  <c r="A99" i="38" l="1"/>
  <c r="G98" i="38"/>
  <c r="G99" i="38" l="1"/>
  <c r="A100" i="38"/>
  <c r="A101" i="38" l="1"/>
  <c r="G100" i="38"/>
  <c r="G101" i="38" l="1"/>
  <c r="A102" i="38"/>
  <c r="G102" i="38" l="1"/>
  <c r="A103" i="38"/>
  <c r="G103" i="38" l="1"/>
  <c r="A104" i="38"/>
  <c r="A105" i="38" l="1"/>
  <c r="G104" i="38"/>
  <c r="G105" i="38" l="1"/>
  <c r="A106" i="38"/>
  <c r="A107" i="38" l="1"/>
  <c r="G106" i="38"/>
  <c r="G107" i="38" l="1"/>
  <c r="A108" i="38"/>
  <c r="A109" i="38" l="1"/>
  <c r="G108" i="38"/>
  <c r="G109" i="38" l="1"/>
  <c r="A110" i="38"/>
  <c r="A111" i="38" l="1"/>
  <c r="G110" i="38"/>
  <c r="A112" i="38" l="1"/>
  <c r="G111" i="38"/>
  <c r="G112" i="38" l="1"/>
  <c r="A113" i="38"/>
  <c r="G113" i="38" l="1"/>
  <c r="A114" i="38"/>
  <c r="A115" i="38" l="1"/>
  <c r="G114" i="38"/>
  <c r="A116" i="38" l="1"/>
  <c r="G115" i="38"/>
  <c r="G116" i="38" l="1"/>
  <c r="A117" i="38"/>
  <c r="A118" i="38" l="1"/>
  <c r="G117" i="38"/>
  <c r="G118" i="38" l="1"/>
  <c r="A119" i="38"/>
  <c r="G119" i="38" l="1"/>
  <c r="A120" i="38"/>
  <c r="A121" i="38" l="1"/>
  <c r="G120" i="38"/>
  <c r="G121" i="38" l="1"/>
  <c r="A122" i="38"/>
  <c r="G122" i="38" l="1"/>
  <c r="A123" i="38"/>
  <c r="A124" i="38" l="1"/>
  <c r="G123" i="38"/>
  <c r="G124" i="38" l="1"/>
  <c r="A125" i="38"/>
  <c r="G125" i="38" l="1"/>
  <c r="A126" i="38"/>
  <c r="A127" i="38" l="1"/>
  <c r="G126" i="38"/>
  <c r="A128" i="38" l="1"/>
  <c r="G127" i="38"/>
  <c r="A129" i="38" l="1"/>
  <c r="G128" i="38"/>
  <c r="A130" i="38" l="1"/>
  <c r="G129" i="38"/>
  <c r="A131" i="38" l="1"/>
  <c r="G130" i="38"/>
  <c r="A132" i="38" l="1"/>
  <c r="G131" i="38"/>
  <c r="A133" i="38" l="1"/>
  <c r="G132" i="38"/>
  <c r="A134" i="38" l="1"/>
  <c r="G133" i="38"/>
  <c r="G134" i="38" l="1"/>
  <c r="A135" i="38"/>
  <c r="A136" i="38" l="1"/>
  <c r="G135" i="38"/>
  <c r="A137" i="38" l="1"/>
  <c r="G136" i="38"/>
  <c r="A138" i="38" l="1"/>
  <c r="G137" i="38"/>
  <c r="G138" i="38" l="1"/>
  <c r="A139" i="38"/>
  <c r="A140" i="38" l="1"/>
  <c r="G139" i="38"/>
  <c r="G140" i="38" l="1"/>
  <c r="A141" i="38"/>
  <c r="A142" i="38" l="1"/>
  <c r="G141" i="38"/>
  <c r="G142" i="38" l="1"/>
  <c r="A143" i="38"/>
  <c r="G143" i="38" l="1"/>
  <c r="A144" i="38"/>
  <c r="G144" i="38" l="1"/>
  <c r="A145" i="38"/>
  <c r="A146" i="38" l="1"/>
  <c r="G145" i="38"/>
  <c r="A147" i="38" l="1"/>
  <c r="G146" i="38"/>
  <c r="A148" i="38" l="1"/>
  <c r="G147" i="38"/>
  <c r="G148" i="38" l="1"/>
  <c r="A149" i="38"/>
  <c r="G149" i="38" l="1"/>
  <c r="A44" i="40"/>
  <c r="G44" i="40" l="1"/>
  <c r="A45" i="40"/>
  <c r="G45" i="40" l="1"/>
  <c r="A46" i="40"/>
  <c r="G46" i="40" l="1"/>
  <c r="A47" i="40"/>
  <c r="G47" i="40" l="1"/>
  <c r="A48" i="40"/>
  <c r="A49" i="40" l="1"/>
  <c r="G48" i="40"/>
  <c r="G49" i="40" l="1"/>
  <c r="A50" i="40"/>
  <c r="A51" i="40" l="1"/>
  <c r="G50" i="40"/>
  <c r="A52" i="40" l="1"/>
  <c r="G51" i="40"/>
  <c r="G52" i="40" l="1"/>
  <c r="A53" i="40"/>
  <c r="A54" i="40" l="1"/>
  <c r="G53" i="40"/>
  <c r="A55" i="40" l="1"/>
  <c r="G54" i="40"/>
  <c r="G55" i="40" l="1"/>
  <c r="A56" i="40"/>
  <c r="A57" i="40" l="1"/>
  <c r="G56" i="40"/>
  <c r="A58" i="40" l="1"/>
  <c r="G57" i="40"/>
  <c r="G58" i="40" l="1"/>
  <c r="A59" i="40"/>
  <c r="A60" i="40" l="1"/>
  <c r="G59" i="40"/>
  <c r="A61" i="40" l="1"/>
  <c r="G60" i="40"/>
  <c r="A62" i="40" l="1"/>
  <c r="G61" i="40"/>
  <c r="A63" i="40" l="1"/>
  <c r="G62" i="40"/>
  <c r="A64" i="40" l="1"/>
  <c r="G63" i="40"/>
  <c r="G64" i="40" l="1"/>
  <c r="A65" i="40"/>
  <c r="A66" i="40" l="1"/>
  <c r="G65" i="40"/>
  <c r="G66" i="40" l="1"/>
  <c r="A67" i="40"/>
  <c r="G67" i="40" l="1"/>
  <c r="A68" i="40"/>
  <c r="A69" i="40" l="1"/>
  <c r="G68" i="40"/>
  <c r="G69" i="40" l="1"/>
  <c r="A70" i="40"/>
  <c r="G70" i="40" l="1"/>
  <c r="A71" i="40"/>
  <c r="G71" i="40" l="1"/>
  <c r="A72" i="40"/>
  <c r="A73" i="40" l="1"/>
  <c r="G72" i="40"/>
  <c r="G73" i="40" l="1"/>
  <c r="A74" i="40"/>
  <c r="A75" i="40" l="1"/>
  <c r="G74" i="40"/>
  <c r="A76" i="40" l="1"/>
  <c r="G75" i="40"/>
  <c r="G76" i="40" l="1"/>
  <c r="A77" i="40"/>
  <c r="G77" i="40" l="1"/>
  <c r="A78" i="40"/>
  <c r="G78" i="40" l="1"/>
  <c r="A79" i="40"/>
  <c r="A80" i="40" l="1"/>
  <c r="G79" i="40"/>
  <c r="G80" i="40" l="1"/>
  <c r="A81" i="40"/>
  <c r="G81" i="40" l="1"/>
  <c r="A82" i="40"/>
  <c r="G82" i="40" l="1"/>
  <c r="A83" i="40"/>
  <c r="G83" i="40" l="1"/>
  <c r="A84" i="40"/>
  <c r="G84" i="40" l="1"/>
  <c r="A85" i="40"/>
  <c r="A86" i="40" l="1"/>
  <c r="G85" i="40"/>
  <c r="G86" i="40" l="1"/>
  <c r="A87" i="40"/>
  <c r="A88" i="40" l="1"/>
  <c r="A89" i="40" l="1"/>
  <c r="G88" i="40"/>
  <c r="G89" i="40" l="1"/>
  <c r="A90" i="40"/>
  <c r="A91" i="40" l="1"/>
  <c r="G90" i="40"/>
  <c r="G91" i="40" l="1"/>
  <c r="A92" i="40"/>
  <c r="A93" i="40" l="1"/>
  <c r="G92" i="40"/>
  <c r="A94" i="40" l="1"/>
  <c r="G93" i="40"/>
  <c r="A95" i="40" l="1"/>
  <c r="G94" i="40"/>
  <c r="G95" i="40" l="1"/>
  <c r="A96" i="40"/>
  <c r="G96" i="40" l="1"/>
  <c r="A97" i="40"/>
  <c r="A98" i="40" l="1"/>
  <c r="G97" i="40"/>
  <c r="G98" i="40" l="1"/>
  <c r="A99" i="40"/>
  <c r="A100" i="40" l="1"/>
  <c r="G99" i="40"/>
  <c r="A101" i="40" l="1"/>
  <c r="G100" i="40"/>
  <c r="G101" i="40" l="1"/>
  <c r="A102" i="40"/>
  <c r="G102" i="40" l="1"/>
  <c r="A103" i="40"/>
  <c r="G103" i="40" l="1"/>
  <c r="A104" i="40"/>
  <c r="G104" i="40" l="1"/>
  <c r="A105" i="40"/>
  <c r="G105" i="40" l="1"/>
  <c r="A106" i="40"/>
  <c r="A107" i="40" l="1"/>
  <c r="G106" i="40"/>
  <c r="A108" i="40" l="1"/>
  <c r="G107" i="40"/>
  <c r="A109" i="40" l="1"/>
  <c r="G108" i="40"/>
  <c r="A110" i="40" l="1"/>
  <c r="G109" i="40"/>
  <c r="G110" i="40" l="1"/>
  <c r="A111" i="40"/>
  <c r="G111" i="40" l="1"/>
  <c r="A112" i="40"/>
  <c r="G112" i="40" l="1"/>
  <c r="A113" i="40"/>
  <c r="G113" i="40" l="1"/>
  <c r="A114" i="40"/>
  <c r="A115" i="40" l="1"/>
  <c r="G114" i="40"/>
  <c r="A116" i="40" l="1"/>
  <c r="G115" i="40"/>
  <c r="A117" i="40" l="1"/>
  <c r="G116" i="40"/>
  <c r="A118" i="40" l="1"/>
  <c r="G117" i="40"/>
  <c r="A119" i="40" l="1"/>
  <c r="G118" i="40"/>
  <c r="A120" i="40" l="1"/>
  <c r="G119" i="40"/>
  <c r="G120" i="40" l="1"/>
  <c r="A121" i="40"/>
  <c r="G121" i="40" l="1"/>
  <c r="A122" i="40"/>
  <c r="A123" i="40" l="1"/>
  <c r="G122" i="40"/>
  <c r="A124" i="40" l="1"/>
  <c r="G123" i="40"/>
  <c r="G124" i="40" l="1"/>
  <c r="A125" i="40"/>
  <c r="A126" i="40" l="1"/>
  <c r="G125" i="40"/>
  <c r="G126" i="40" l="1"/>
  <c r="A127" i="40"/>
  <c r="G127" i="40" l="1"/>
  <c r="A128" i="40"/>
  <c r="G128" i="40" l="1"/>
  <c r="A129" i="40"/>
  <c r="A130" i="40" l="1"/>
  <c r="G129" i="40"/>
  <c r="A131" i="40" l="1"/>
  <c r="G130" i="40"/>
  <c r="A132" i="40" l="1"/>
  <c r="G131" i="40"/>
  <c r="A133" i="40" l="1"/>
  <c r="G132" i="40"/>
  <c r="G133" i="40" l="1"/>
  <c r="A134" i="40"/>
  <c r="G134" i="40" l="1"/>
  <c r="A135" i="40"/>
  <c r="A136" i="40" l="1"/>
  <c r="G135" i="40"/>
  <c r="G136" i="40" l="1"/>
  <c r="A137" i="40"/>
  <c r="A138" i="40" l="1"/>
  <c r="G137" i="40"/>
  <c r="G138" i="40" l="1"/>
  <c r="A139" i="40"/>
  <c r="A140" i="40" l="1"/>
  <c r="G139" i="40"/>
  <c r="G140" i="40" l="1"/>
  <c r="A141" i="40"/>
  <c r="G141" i="40" l="1"/>
  <c r="A142" i="40"/>
  <c r="G142" i="40" l="1"/>
  <c r="A143" i="40"/>
  <c r="A144" i="40" l="1"/>
  <c r="G143" i="40"/>
  <c r="G144" i="40" l="1"/>
  <c r="A145" i="40"/>
  <c r="A146" i="40" l="1"/>
  <c r="G145" i="40"/>
  <c r="G146" i="40" l="1"/>
  <c r="A147" i="40"/>
  <c r="G147" i="40" l="1"/>
  <c r="A148" i="40"/>
  <c r="A149" i="40" l="1"/>
  <c r="G148" i="40"/>
  <c r="G149" i="40" l="1"/>
  <c r="A150" i="40"/>
  <c r="A151" i="40" l="1"/>
  <c r="G150" i="40"/>
  <c r="A152" i="40" l="1"/>
  <c r="G151" i="40"/>
  <c r="G152" i="40" l="1"/>
  <c r="A153" i="40"/>
  <c r="G153" i="40" l="1"/>
  <c r="A44" i="41"/>
  <c r="A45" i="41" l="1"/>
  <c r="G44" i="41"/>
  <c r="G45" i="41" l="1"/>
  <c r="A46" i="41"/>
  <c r="G46" i="41" l="1"/>
  <c r="A47" i="41"/>
  <c r="G47" i="41" l="1"/>
  <c r="A48" i="41"/>
  <c r="G48" i="41" l="1"/>
  <c r="A49" i="41"/>
  <c r="G49" i="41" l="1"/>
  <c r="A50" i="41"/>
  <c r="G50" i="41" l="1"/>
  <c r="A51" i="41"/>
  <c r="G51" i="41" l="1"/>
  <c r="A52" i="41"/>
  <c r="A53" i="41" l="1"/>
  <c r="G52" i="41"/>
  <c r="A54" i="41" l="1"/>
  <c r="G53" i="41"/>
  <c r="A55" i="41" l="1"/>
  <c r="G54" i="41"/>
  <c r="G55" i="41" l="1"/>
  <c r="A56" i="41"/>
  <c r="A57" i="41" l="1"/>
  <c r="G56" i="41"/>
  <c r="A58" i="41" l="1"/>
  <c r="G57" i="41"/>
  <c r="G58" i="41" l="1"/>
  <c r="A59" i="41"/>
  <c r="G59" i="41" l="1"/>
  <c r="A60" i="41"/>
  <c r="A61" i="41" l="1"/>
  <c r="G60" i="41"/>
  <c r="A62" i="41" l="1"/>
  <c r="G61" i="41"/>
  <c r="A63" i="41" l="1"/>
  <c r="G62" i="41"/>
  <c r="G63" i="41" l="1"/>
  <c r="A64" i="41"/>
  <c r="G64" i="41" l="1"/>
  <c r="A65" i="41"/>
  <c r="G65" i="41" l="1"/>
  <c r="A66" i="41"/>
  <c r="A67" i="41" l="1"/>
  <c r="G66" i="41"/>
  <c r="A68" i="41" l="1"/>
  <c r="G67" i="41"/>
  <c r="G68" i="41" l="1"/>
  <c r="A69" i="41"/>
  <c r="G69" i="41" l="1"/>
  <c r="A70" i="41"/>
  <c r="G70" i="41" l="1"/>
  <c r="A71" i="41"/>
  <c r="A72" i="41" l="1"/>
  <c r="G71" i="41"/>
  <c r="G72" i="41" l="1"/>
  <c r="A73" i="41"/>
  <c r="G73" i="41" l="1"/>
  <c r="A74" i="41"/>
  <c r="A75" i="41" l="1"/>
  <c r="G74" i="41"/>
  <c r="G75" i="41" l="1"/>
  <c r="A76" i="41"/>
  <c r="A77" i="41" l="1"/>
  <c r="G76" i="41"/>
  <c r="A78" i="41" l="1"/>
  <c r="G77" i="41"/>
  <c r="G78" i="41" l="1"/>
  <c r="A79" i="41"/>
  <c r="G79" i="41" l="1"/>
  <c r="A80" i="41"/>
  <c r="G80" i="41" l="1"/>
  <c r="A81" i="41"/>
  <c r="A82" i="41" l="1"/>
  <c r="G81" i="41"/>
  <c r="G82" i="41" l="1"/>
  <c r="A83" i="41"/>
  <c r="G83" i="41" l="1"/>
  <c r="A84" i="41"/>
  <c r="G84" i="41" l="1"/>
  <c r="A85" i="41"/>
  <c r="A86" i="41" l="1"/>
  <c r="G85" i="41"/>
  <c r="G86" i="41" l="1"/>
  <c r="A87" i="41"/>
  <c r="A88" i="41" l="1"/>
  <c r="G87" i="41"/>
  <c r="A89" i="41" l="1"/>
  <c r="G88" i="41"/>
  <c r="A90" i="41" l="1"/>
  <c r="G89" i="41"/>
  <c r="G90" i="41" l="1"/>
  <c r="A91" i="41"/>
  <c r="G91" i="41" l="1"/>
  <c r="A92" i="41"/>
  <c r="A93" i="41" l="1"/>
  <c r="G92" i="41"/>
  <c r="G93" i="41" l="1"/>
  <c r="A94" i="41"/>
  <c r="A95" i="41" l="1"/>
  <c r="G94" i="41"/>
  <c r="G95" i="41" l="1"/>
  <c r="A96" i="41"/>
  <c r="A97" i="41" l="1"/>
  <c r="G96" i="41"/>
  <c r="G97" i="41" l="1"/>
  <c r="A98" i="41"/>
  <c r="A99" i="41" l="1"/>
  <c r="G98" i="41"/>
  <c r="G99" i="41" l="1"/>
  <c r="A100" i="41"/>
  <c r="A101" i="41" l="1"/>
  <c r="G100" i="41"/>
  <c r="G101" i="41" l="1"/>
  <c r="A102" i="41"/>
  <c r="A103" i="41" l="1"/>
  <c r="G102" i="41"/>
  <c r="G103" i="41" l="1"/>
  <c r="A104" i="41"/>
  <c r="A105" i="41" l="1"/>
  <c r="G104" i="41"/>
  <c r="G105" i="41" l="1"/>
  <c r="A106" i="41"/>
  <c r="A107" i="41" l="1"/>
  <c r="G106" i="41"/>
  <c r="G107" i="41" l="1"/>
  <c r="A108" i="41"/>
  <c r="A109" i="41" l="1"/>
  <c r="G108" i="41"/>
  <c r="G109" i="41" l="1"/>
  <c r="A110" i="41"/>
  <c r="A111" i="41" l="1"/>
  <c r="G110" i="41"/>
  <c r="G111" i="41" l="1"/>
  <c r="A112" i="41"/>
  <c r="A113" i="41" l="1"/>
  <c r="G112" i="41"/>
  <c r="G113" i="41" l="1"/>
  <c r="A114" i="41"/>
  <c r="G114" i="41" l="1"/>
  <c r="A115" i="41"/>
  <c r="G115" i="41" l="1"/>
  <c r="A116" i="41"/>
  <c r="G116" i="41" l="1"/>
  <c r="A117" i="41"/>
  <c r="G117" i="41" l="1"/>
  <c r="A118" i="41"/>
  <c r="G118" i="41" l="1"/>
  <c r="A119" i="41"/>
  <c r="G119" i="41" l="1"/>
  <c r="A120" i="41"/>
  <c r="A121" i="41" l="1"/>
  <c r="G120" i="41"/>
  <c r="A122" i="41" l="1"/>
  <c r="G121" i="41"/>
  <c r="A123" i="41" l="1"/>
  <c r="G122" i="41"/>
  <c r="A124" i="41" l="1"/>
  <c r="G123" i="41"/>
  <c r="A125" i="41" l="1"/>
  <c r="G124" i="41"/>
  <c r="G125" i="41" l="1"/>
  <c r="A126" i="41"/>
  <c r="A127" i="41" l="1"/>
  <c r="G126" i="41"/>
  <c r="A128" i="41" l="1"/>
  <c r="G127" i="41"/>
  <c r="A129" i="41" l="1"/>
  <c r="G128" i="41"/>
  <c r="A130" i="41" l="1"/>
  <c r="G129" i="41"/>
  <c r="G130" i="41" l="1"/>
  <c r="A131" i="41"/>
  <c r="G131" i="41" l="1"/>
  <c r="A132" i="41"/>
  <c r="G132" i="41" l="1"/>
  <c r="A133" i="41"/>
  <c r="A134" i="41" l="1"/>
  <c r="G133" i="41"/>
  <c r="A135" i="41" l="1"/>
  <c r="G134" i="41"/>
  <c r="A136" i="41" l="1"/>
  <c r="G135" i="41"/>
  <c r="A137" i="41" l="1"/>
  <c r="G136" i="41"/>
  <c r="G137" i="41" l="1"/>
  <c r="A138" i="41"/>
  <c r="A139" i="41" l="1"/>
  <c r="G138" i="41"/>
  <c r="A140" i="41" l="1"/>
  <c r="G139" i="41"/>
  <c r="A141" i="41" l="1"/>
  <c r="G140" i="41"/>
  <c r="A142" i="41" l="1"/>
  <c r="G141" i="41"/>
  <c r="A143" i="41" l="1"/>
  <c r="G142" i="41"/>
  <c r="G143" i="41" l="1"/>
  <c r="A144" i="41"/>
  <c r="A145" i="41" l="1"/>
  <c r="G144" i="41"/>
  <c r="G145" i="41" l="1"/>
  <c r="A146" i="41"/>
  <c r="A147" i="41" l="1"/>
  <c r="G146" i="41"/>
  <c r="A148" i="41" l="1"/>
  <c r="G147" i="41"/>
  <c r="G148" i="41" l="1"/>
  <c r="A149" i="41"/>
  <c r="G149" i="41" l="1"/>
  <c r="A44" i="43"/>
  <c r="G44" i="43" l="1"/>
  <c r="A45" i="43"/>
  <c r="G45" i="43" l="1"/>
  <c r="A46" i="43"/>
  <c r="A47" i="43" l="1"/>
  <c r="G46" i="43"/>
  <c r="A48" i="43" l="1"/>
  <c r="G47" i="43"/>
  <c r="A49" i="43" l="1"/>
  <c r="G48" i="43"/>
  <c r="A50" i="43" l="1"/>
  <c r="G49" i="43"/>
  <c r="G50" i="43" l="1"/>
  <c r="A51" i="43"/>
  <c r="A52" i="43" l="1"/>
  <c r="G51" i="43"/>
  <c r="G52" i="43" l="1"/>
  <c r="A53" i="43"/>
  <c r="A54" i="43" l="1"/>
  <c r="G53" i="43"/>
  <c r="G54" i="43" l="1"/>
  <c r="A55" i="43"/>
  <c r="A56" i="43" l="1"/>
  <c r="G55" i="43"/>
  <c r="G56" i="43" l="1"/>
  <c r="A57" i="43"/>
  <c r="G57" i="43" l="1"/>
  <c r="A58" i="43"/>
  <c r="A59" i="43" l="1"/>
  <c r="G58" i="43"/>
  <c r="A60" i="43" l="1"/>
  <c r="G59" i="43"/>
  <c r="G60" i="43" l="1"/>
  <c r="A61" i="43"/>
  <c r="G61" i="43" l="1"/>
  <c r="A62" i="43"/>
  <c r="A63" i="43" l="1"/>
  <c r="G62" i="43"/>
  <c r="G63" i="43" l="1"/>
  <c r="A64" i="43"/>
  <c r="A65" i="43" l="1"/>
  <c r="G64" i="43"/>
  <c r="A66" i="43" l="1"/>
  <c r="G65" i="43"/>
  <c r="G66" i="43" l="1"/>
  <c r="A67" i="43"/>
  <c r="A68" i="43" l="1"/>
  <c r="G67" i="43"/>
  <c r="A69" i="43" l="1"/>
  <c r="G68" i="43"/>
  <c r="G69" i="43" l="1"/>
  <c r="A70" i="43"/>
  <c r="G70" i="43" l="1"/>
  <c r="A71" i="43"/>
  <c r="G71" i="43" l="1"/>
  <c r="A72" i="43"/>
  <c r="G72" i="43" l="1"/>
  <c r="A73" i="43"/>
  <c r="G73" i="43" l="1"/>
  <c r="A74" i="43"/>
  <c r="G74" i="43" l="1"/>
  <c r="A75" i="43"/>
  <c r="G75" i="43" l="1"/>
  <c r="A76" i="43"/>
  <c r="G76" i="43" l="1"/>
  <c r="A77" i="43"/>
  <c r="G77" i="43" l="1"/>
  <c r="A78" i="43"/>
  <c r="G78" i="43" l="1"/>
  <c r="A79" i="43"/>
  <c r="G79" i="43" l="1"/>
  <c r="A80" i="43"/>
  <c r="A81" i="43" l="1"/>
  <c r="G80" i="43"/>
  <c r="G81" i="43" l="1"/>
  <c r="A82" i="43"/>
  <c r="G82" i="43" l="1"/>
  <c r="A83" i="43"/>
  <c r="G83" i="43" l="1"/>
  <c r="A84" i="43"/>
  <c r="A85" i="43" l="1"/>
  <c r="G84" i="43"/>
  <c r="G85" i="43" l="1"/>
  <c r="A86" i="43"/>
  <c r="A87" i="43" l="1"/>
  <c r="G86" i="43"/>
  <c r="G87" i="43" l="1"/>
  <c r="A88" i="43"/>
  <c r="A89" i="43" l="1"/>
  <c r="G88" i="43"/>
  <c r="A90" i="43" l="1"/>
  <c r="G89" i="43"/>
  <c r="A91" i="43" l="1"/>
  <c r="G90" i="43"/>
  <c r="G91" i="43" l="1"/>
  <c r="A92" i="43"/>
  <c r="G92" i="43" l="1"/>
  <c r="A93" i="43"/>
  <c r="G93" i="43" l="1"/>
  <c r="A94" i="43"/>
  <c r="A95" i="43" l="1"/>
  <c r="G94" i="43"/>
  <c r="A96" i="43" l="1"/>
  <c r="G95" i="43"/>
  <c r="A97" i="43" l="1"/>
  <c r="G96" i="43"/>
  <c r="A98" i="43" l="1"/>
  <c r="G97" i="43"/>
  <c r="A99" i="43" l="1"/>
  <c r="G98" i="43"/>
  <c r="A100" i="43" l="1"/>
  <c r="G99" i="43"/>
  <c r="G100" i="43" l="1"/>
  <c r="A101" i="43"/>
  <c r="A102" i="43" l="1"/>
  <c r="G101" i="43"/>
  <c r="G102" i="43" l="1"/>
  <c r="A103" i="43"/>
  <c r="G103" i="43" l="1"/>
  <c r="A104" i="43"/>
  <c r="A105" i="43" l="1"/>
  <c r="G104" i="43"/>
  <c r="G105" i="43" l="1"/>
  <c r="A106" i="43"/>
  <c r="G106" i="43" l="1"/>
  <c r="A107" i="43"/>
  <c r="A108" i="43" l="1"/>
  <c r="G107" i="43"/>
  <c r="G108" i="43" l="1"/>
  <c r="A109" i="43"/>
  <c r="G109" i="43" l="1"/>
  <c r="A110" i="43"/>
  <c r="A111" i="43" l="1"/>
  <c r="G110" i="43"/>
  <c r="G111" i="43" l="1"/>
  <c r="A112" i="43"/>
  <c r="G112" i="43" l="1"/>
  <c r="A113" i="43"/>
  <c r="G113" i="43" l="1"/>
  <c r="A114" i="43"/>
  <c r="G114" i="43" l="1"/>
  <c r="A115" i="43"/>
  <c r="G115" i="43" l="1"/>
  <c r="A116" i="43"/>
  <c r="A117" i="43" l="1"/>
  <c r="G116" i="43"/>
  <c r="G117" i="43" l="1"/>
  <c r="A118" i="43"/>
  <c r="A119" i="43" l="1"/>
  <c r="G118" i="43"/>
  <c r="A120" i="43" l="1"/>
  <c r="G119" i="43"/>
  <c r="G120" i="43" l="1"/>
  <c r="A121" i="43"/>
  <c r="A122" i="43" l="1"/>
  <c r="G121" i="43"/>
  <c r="A123" i="43" l="1"/>
  <c r="G122" i="43"/>
  <c r="A124" i="43" l="1"/>
  <c r="G123" i="43"/>
  <c r="G124" i="43" l="1"/>
  <c r="A125" i="43"/>
  <c r="A126" i="43" l="1"/>
  <c r="G125" i="43"/>
  <c r="G126" i="43" l="1"/>
  <c r="A127" i="43"/>
  <c r="G127" i="43" l="1"/>
  <c r="A128" i="43"/>
  <c r="A129" i="43" l="1"/>
  <c r="G128" i="43"/>
  <c r="A130" i="43" l="1"/>
  <c r="G129" i="43"/>
  <c r="A131" i="43" l="1"/>
  <c r="G130" i="43"/>
  <c r="G131" i="43" l="1"/>
  <c r="A132" i="43"/>
  <c r="A133" i="43" l="1"/>
  <c r="G132" i="43"/>
  <c r="A134" i="43" l="1"/>
  <c r="G133" i="43"/>
  <c r="A135" i="43" l="1"/>
  <c r="G134" i="43"/>
  <c r="G135" i="43" l="1"/>
  <c r="A136" i="43"/>
  <c r="A137" i="43" l="1"/>
  <c r="G136" i="43"/>
  <c r="G137" i="43" l="1"/>
  <c r="A138" i="43"/>
  <c r="A139" i="43" l="1"/>
  <c r="G138" i="43"/>
  <c r="A140" i="43" l="1"/>
  <c r="G139" i="43"/>
  <c r="G140" i="43" l="1"/>
  <c r="A141" i="43"/>
  <c r="A142" i="43" l="1"/>
  <c r="G141" i="43"/>
  <c r="G142" i="43" l="1"/>
  <c r="A143" i="43"/>
  <c r="A144" i="43" l="1"/>
  <c r="G143" i="43"/>
  <c r="G144" i="43" l="1"/>
  <c r="A145" i="43"/>
  <c r="A146" i="43" l="1"/>
  <c r="G145" i="43"/>
  <c r="G146" i="43" l="1"/>
  <c r="A147" i="43"/>
  <c r="G147" i="43" l="1"/>
  <c r="A148" i="43"/>
  <c r="A149" i="43" l="1"/>
  <c r="G148" i="43"/>
  <c r="A150" i="43" l="1"/>
  <c r="G149" i="43"/>
  <c r="A151" i="43" l="1"/>
  <c r="G150" i="43"/>
  <c r="G151" i="43" l="1"/>
  <c r="A44" i="44"/>
  <c r="G44" i="44" l="1"/>
  <c r="A45" i="44"/>
  <c r="A46" i="44" l="1"/>
  <c r="G45" i="44"/>
  <c r="G46" i="44" l="1"/>
  <c r="A47" i="44"/>
  <c r="G47" i="44" l="1"/>
  <c r="A48" i="44"/>
  <c r="A49" i="44" l="1"/>
  <c r="G48" i="44"/>
  <c r="G49" i="44" l="1"/>
  <c r="A50" i="44"/>
  <c r="G50" i="44" l="1"/>
  <c r="A51" i="44"/>
  <c r="G51" i="44" l="1"/>
  <c r="A52" i="44"/>
  <c r="A53" i="44" l="1"/>
  <c r="G52" i="44"/>
  <c r="G53" i="44" l="1"/>
  <c r="A54" i="44"/>
  <c r="A55" i="44" l="1"/>
  <c r="G54" i="44"/>
  <c r="A56" i="44" l="1"/>
  <c r="G55" i="44"/>
  <c r="A57" i="44" l="1"/>
  <c r="G56" i="44"/>
  <c r="A58" i="44" l="1"/>
  <c r="G57" i="44"/>
  <c r="G58" i="44" l="1"/>
  <c r="A59" i="44"/>
  <c r="A60" i="44" l="1"/>
  <c r="G59" i="44"/>
  <c r="G60" i="44" l="1"/>
  <c r="A61" i="44"/>
  <c r="A62" i="44" l="1"/>
  <c r="G61" i="44"/>
  <c r="A63" i="44" l="1"/>
  <c r="G62" i="44"/>
  <c r="G63" i="44" l="1"/>
  <c r="A64" i="44"/>
  <c r="A65" i="44" l="1"/>
  <c r="G64" i="44"/>
  <c r="G65" i="44" l="1"/>
  <c r="A66" i="44"/>
  <c r="G66" i="44" l="1"/>
  <c r="A67" i="44"/>
  <c r="G67" i="44" l="1"/>
  <c r="A68" i="44"/>
  <c r="A69" i="44" l="1"/>
  <c r="G68" i="44"/>
  <c r="G69" i="44" l="1"/>
  <c r="A70" i="44"/>
  <c r="G70" i="44" l="1"/>
  <c r="A71" i="44"/>
  <c r="G71" i="44" l="1"/>
  <c r="A72" i="44"/>
  <c r="A73" i="44" l="1"/>
  <c r="G72" i="44"/>
  <c r="G73" i="44" l="1"/>
  <c r="A74" i="44"/>
  <c r="A75" i="44" l="1"/>
  <c r="G74" i="44"/>
  <c r="A76" i="44" l="1"/>
  <c r="G75" i="44"/>
  <c r="G76" i="44" l="1"/>
  <c r="A77" i="44"/>
  <c r="A78" i="44" l="1"/>
  <c r="G77" i="44"/>
  <c r="G78" i="44" l="1"/>
  <c r="A79" i="44"/>
  <c r="G79" i="44" l="1"/>
  <c r="A80" i="44"/>
  <c r="G80" i="44" l="1"/>
  <c r="A81" i="44"/>
  <c r="A82" i="44" l="1"/>
  <c r="G81" i="44"/>
  <c r="A83" i="44" l="1"/>
  <c r="G82" i="44"/>
  <c r="G83" i="44" l="1"/>
  <c r="A84" i="44"/>
  <c r="A85" i="44" l="1"/>
  <c r="G84" i="44"/>
  <c r="G85" i="44" l="1"/>
  <c r="A86" i="44"/>
  <c r="A87" i="44" l="1"/>
  <c r="G86" i="44"/>
  <c r="G87" i="44" l="1"/>
  <c r="A88" i="44"/>
  <c r="A89" i="44" l="1"/>
  <c r="G88" i="44"/>
  <c r="A90" i="44" l="1"/>
  <c r="G89" i="44"/>
  <c r="A91" i="44" l="1"/>
  <c r="G90" i="44"/>
  <c r="G91" i="44" l="1"/>
  <c r="A92" i="44"/>
  <c r="A93" i="44" l="1"/>
  <c r="G92" i="44"/>
  <c r="G93" i="44" l="1"/>
  <c r="A94" i="44"/>
  <c r="G94" i="44" l="1"/>
  <c r="A95" i="44"/>
  <c r="A96" i="44" l="1"/>
  <c r="G95" i="44"/>
  <c r="A97" i="44" l="1"/>
  <c r="G96" i="44"/>
  <c r="G97" i="44" l="1"/>
  <c r="A98" i="44"/>
  <c r="G98" i="44" l="1"/>
  <c r="A99" i="44"/>
  <c r="G99" i="44" l="1"/>
  <c r="A100" i="44"/>
  <c r="A101" i="44" l="1"/>
  <c r="G100" i="44"/>
  <c r="G101" i="44" l="1"/>
  <c r="A102" i="44"/>
  <c r="A103" i="44" l="1"/>
  <c r="G102" i="44"/>
  <c r="G103" i="44" l="1"/>
  <c r="A104" i="44"/>
  <c r="A105" i="44" l="1"/>
  <c r="G104" i="44"/>
  <c r="A106" i="44" l="1"/>
  <c r="G105" i="44"/>
  <c r="G106" i="44" l="1"/>
  <c r="A107" i="44"/>
  <c r="A108" i="44" l="1"/>
  <c r="G107" i="44"/>
  <c r="G108" i="44" l="1"/>
  <c r="A109" i="44"/>
  <c r="A110" i="44" l="1"/>
  <c r="G109" i="44"/>
  <c r="G110" i="44" l="1"/>
  <c r="A111" i="44"/>
  <c r="A112" i="44" l="1"/>
  <c r="G111" i="44"/>
  <c r="G112" i="44" l="1"/>
  <c r="A113" i="44"/>
  <c r="A114" i="44" l="1"/>
  <c r="G113" i="44"/>
  <c r="G114" i="44" l="1"/>
  <c r="A115" i="44"/>
  <c r="A116" i="44" l="1"/>
  <c r="G115" i="44"/>
  <c r="G116" i="44" l="1"/>
  <c r="A117" i="44"/>
  <c r="A118" i="44" l="1"/>
  <c r="G117" i="44"/>
  <c r="A119" i="44" l="1"/>
  <c r="G118" i="44"/>
  <c r="G119" i="44" l="1"/>
  <c r="A120" i="44"/>
  <c r="G120" i="44" l="1"/>
  <c r="A121" i="44"/>
  <c r="A122" i="44" l="1"/>
  <c r="G121" i="44"/>
  <c r="A123" i="44" l="1"/>
  <c r="G122" i="44"/>
  <c r="G123" i="44" l="1"/>
  <c r="A124" i="44"/>
  <c r="A125" i="44" l="1"/>
  <c r="G124" i="44"/>
  <c r="A126" i="44" l="1"/>
  <c r="G125" i="44"/>
  <c r="A127" i="44" l="1"/>
  <c r="G126" i="44"/>
  <c r="A128" i="44" l="1"/>
  <c r="G127" i="44"/>
  <c r="G128" i="44" l="1"/>
  <c r="A129" i="44"/>
  <c r="G129" i="44" l="1"/>
  <c r="A130" i="44"/>
  <c r="A131" i="44" l="1"/>
  <c r="G130" i="44"/>
  <c r="G131" i="44" l="1"/>
  <c r="A132" i="44"/>
  <c r="G132" i="44" l="1"/>
  <c r="A133" i="44"/>
  <c r="G133" i="44" l="1"/>
  <c r="A134" i="44"/>
  <c r="A135" i="44" l="1"/>
  <c r="G134" i="44"/>
  <c r="A136" i="44" l="1"/>
  <c r="G135" i="44"/>
  <c r="G136" i="44" l="1"/>
  <c r="A137" i="44"/>
  <c r="G137" i="44" l="1"/>
  <c r="A138" i="44"/>
  <c r="G138" i="44" l="1"/>
  <c r="A139" i="44"/>
  <c r="A140" i="44" l="1"/>
  <c r="G139" i="44"/>
  <c r="A141" i="44" l="1"/>
  <c r="G140" i="44"/>
  <c r="A142" i="44" l="1"/>
  <c r="G141" i="44"/>
  <c r="G142" i="44" l="1"/>
  <c r="A143" i="44"/>
  <c r="A144" i="44" l="1"/>
  <c r="G143" i="44"/>
  <c r="A145" i="44" l="1"/>
  <c r="G144" i="44"/>
  <c r="G145" i="44" l="1"/>
  <c r="A146" i="44"/>
  <c r="G146" i="44" l="1"/>
  <c r="A147" i="44"/>
  <c r="G147" i="44" l="1"/>
  <c r="A148" i="44"/>
  <c r="A149" i="44" l="1"/>
  <c r="G148" i="44"/>
  <c r="A44" i="45" l="1"/>
  <c r="G149" i="44"/>
  <c r="G44" i="45" l="1"/>
  <c r="A45" i="45"/>
  <c r="A46" i="45" l="1"/>
  <c r="G45" i="45"/>
  <c r="G46" i="45" l="1"/>
  <c r="A47" i="45"/>
  <c r="A48" i="45" l="1"/>
  <c r="G47" i="45"/>
  <c r="G48" i="45" l="1"/>
  <c r="A49" i="45"/>
  <c r="A50" i="45" l="1"/>
  <c r="G49" i="45"/>
  <c r="G50" i="45" l="1"/>
  <c r="A51" i="45"/>
  <c r="A52" i="45" l="1"/>
  <c r="G51" i="45"/>
  <c r="G52" i="45" l="1"/>
  <c r="A53" i="45"/>
  <c r="A54" i="45" l="1"/>
  <c r="G53" i="45"/>
  <c r="G54" i="45" l="1"/>
  <c r="A55" i="45"/>
  <c r="A56" i="45" l="1"/>
  <c r="G55" i="45"/>
  <c r="G56" i="45" l="1"/>
  <c r="A57" i="45"/>
  <c r="A58" i="45" l="1"/>
  <c r="G57" i="45"/>
  <c r="G58" i="45" l="1"/>
  <c r="A59" i="45"/>
  <c r="A60" i="45" l="1"/>
  <c r="G59" i="45"/>
  <c r="G60" i="45" l="1"/>
  <c r="A61" i="45"/>
  <c r="A62" i="45" l="1"/>
  <c r="G61" i="45"/>
  <c r="A63" i="45" l="1"/>
  <c r="G62" i="45"/>
  <c r="A64" i="45" l="1"/>
  <c r="G63" i="45"/>
  <c r="A65" i="45" l="1"/>
  <c r="G64" i="45"/>
  <c r="A66" i="45" l="1"/>
  <c r="G65" i="45"/>
  <c r="A67" i="45" l="1"/>
  <c r="G66" i="45"/>
  <c r="A68" i="45" l="1"/>
  <c r="G67" i="45"/>
  <c r="G68" i="45" l="1"/>
  <c r="A69" i="45"/>
  <c r="G69" i="45" l="1"/>
  <c r="A70" i="45"/>
  <c r="G70" i="45" l="1"/>
  <c r="A71" i="45"/>
  <c r="G71" i="45" l="1"/>
  <c r="A72" i="45"/>
  <c r="G72" i="45" l="1"/>
  <c r="A73" i="45"/>
  <c r="A74" i="45" l="1"/>
  <c r="G73" i="45"/>
  <c r="G74" i="45" l="1"/>
  <c r="A75" i="45"/>
  <c r="G75" i="45" l="1"/>
  <c r="A76" i="45"/>
  <c r="G76" i="45" l="1"/>
  <c r="A77" i="45"/>
  <c r="G77" i="45" l="1"/>
  <c r="A78" i="45"/>
  <c r="A79" i="45" l="1"/>
  <c r="G78" i="45"/>
  <c r="A80" i="45" l="1"/>
  <c r="G79" i="45"/>
  <c r="A81" i="45" l="1"/>
  <c r="G80" i="45"/>
  <c r="G81" i="45" l="1"/>
  <c r="A82" i="45"/>
  <c r="G82" i="45" l="1"/>
  <c r="A83" i="45"/>
  <c r="G83" i="45" l="1"/>
  <c r="A84" i="45"/>
  <c r="G84" i="45" l="1"/>
  <c r="A85" i="45"/>
  <c r="A86" i="45" l="1"/>
  <c r="G85" i="45"/>
  <c r="G86" i="45" l="1"/>
  <c r="A87" i="45"/>
  <c r="G87" i="45" l="1"/>
  <c r="A88" i="45"/>
  <c r="G88" i="45" l="1"/>
  <c r="A89" i="45"/>
  <c r="G89" i="45" l="1"/>
  <c r="A90" i="45"/>
  <c r="G90" i="45" l="1"/>
  <c r="A91" i="45"/>
  <c r="A92" i="45" l="1"/>
  <c r="G91" i="45"/>
  <c r="G92" i="45" l="1"/>
  <c r="A93" i="45"/>
  <c r="A94" i="45" l="1"/>
  <c r="G93" i="45"/>
  <c r="G94" i="45" l="1"/>
  <c r="A95" i="45"/>
  <c r="G95" i="45" l="1"/>
  <c r="A96" i="45"/>
  <c r="A97" i="45" l="1"/>
  <c r="G96" i="45"/>
  <c r="A98" i="45" l="1"/>
  <c r="G97" i="45"/>
  <c r="A99" i="45" l="1"/>
  <c r="G98" i="45"/>
  <c r="A100" i="45" l="1"/>
  <c r="G99" i="45"/>
  <c r="G100" i="45" l="1"/>
  <c r="A101" i="45"/>
  <c r="G101" i="45" l="1"/>
  <c r="A102" i="45"/>
  <c r="G102" i="45" l="1"/>
  <c r="A103" i="45"/>
  <c r="G103" i="45" l="1"/>
  <c r="A104" i="45"/>
  <c r="A105" i="45" l="1"/>
  <c r="G104" i="45"/>
  <c r="G105" i="45" l="1"/>
  <c r="A106" i="45"/>
  <c r="A107" i="45" l="1"/>
  <c r="G106" i="45"/>
  <c r="G107" i="45" l="1"/>
  <c r="A108" i="45"/>
  <c r="A109" i="45" l="1"/>
  <c r="G108" i="45"/>
  <c r="G109" i="45" l="1"/>
  <c r="A110" i="45"/>
  <c r="A111" i="45" l="1"/>
  <c r="G110" i="45"/>
  <c r="A112" i="45" l="1"/>
  <c r="G111" i="45"/>
  <c r="G112" i="45" l="1"/>
  <c r="A113" i="45"/>
  <c r="G113" i="45" l="1"/>
  <c r="A114" i="45"/>
  <c r="A115" i="45" l="1"/>
  <c r="G114" i="45"/>
  <c r="G115" i="45" l="1"/>
  <c r="A116" i="45"/>
  <c r="G116" i="45" l="1"/>
  <c r="A117" i="45"/>
  <c r="A118" i="45" l="1"/>
  <c r="G117" i="45"/>
  <c r="A119" i="45" l="1"/>
  <c r="G118" i="45"/>
  <c r="A120" i="45" l="1"/>
  <c r="G119" i="45"/>
  <c r="G120" i="45" l="1"/>
  <c r="A121" i="45"/>
  <c r="G121" i="45" l="1"/>
  <c r="A122" i="45"/>
  <c r="A123" i="45" l="1"/>
  <c r="G122" i="45"/>
  <c r="A124" i="45" l="1"/>
  <c r="G123" i="45"/>
  <c r="A125" i="45" l="1"/>
  <c r="G124" i="45"/>
  <c r="A126" i="45" l="1"/>
  <c r="G125" i="45"/>
  <c r="A127" i="45" l="1"/>
  <c r="G126" i="45"/>
  <c r="G127" i="45" l="1"/>
  <c r="A128" i="45"/>
  <c r="G128" i="45" l="1"/>
  <c r="A129" i="45"/>
  <c r="A130" i="45" l="1"/>
  <c r="G129" i="45"/>
  <c r="G130" i="45" l="1"/>
  <c r="A131" i="45"/>
  <c r="A132" i="45" l="1"/>
  <c r="G131" i="45"/>
  <c r="G132" i="45" l="1"/>
  <c r="A133" i="45"/>
  <c r="G133" i="45" l="1"/>
  <c r="A134" i="45"/>
  <c r="G134" i="45" l="1"/>
  <c r="A135" i="45"/>
  <c r="A136" i="45" l="1"/>
  <c r="G135" i="45"/>
  <c r="A137" i="45" l="1"/>
  <c r="G136" i="45"/>
  <c r="A138" i="45" l="1"/>
  <c r="G137" i="45"/>
  <c r="G138" i="45" l="1"/>
  <c r="A139" i="45"/>
  <c r="G139" i="45" l="1"/>
  <c r="A140" i="45"/>
  <c r="G140" i="45" l="1"/>
  <c r="A141" i="45"/>
  <c r="G141" i="45" l="1"/>
  <c r="A142" i="45"/>
  <c r="G142" i="45" l="1"/>
  <c r="A143" i="45"/>
  <c r="G143" i="45" l="1"/>
  <c r="A144" i="45"/>
  <c r="A145" i="45" l="1"/>
  <c r="G144" i="45"/>
  <c r="G145" i="45" l="1"/>
  <c r="A146" i="45"/>
  <c r="A147" i="45" l="1"/>
  <c r="G146" i="45"/>
  <c r="A148" i="45" l="1"/>
  <c r="G147" i="45"/>
  <c r="A149" i="45" l="1"/>
  <c r="G148" i="45"/>
  <c r="A150" i="45" l="1"/>
  <c r="G149" i="45"/>
  <c r="G150" i="45" l="1"/>
  <c r="A151" i="45"/>
  <c r="G151" i="45" l="1"/>
  <c r="A152" i="45"/>
  <c r="G152" i="45" l="1"/>
  <c r="A153" i="45"/>
  <c r="A154" i="45" l="1"/>
  <c r="G153" i="45"/>
  <c r="G154" i="45" l="1"/>
  <c r="A155" i="45"/>
  <c r="A156" i="45" l="1"/>
  <c r="G155" i="45"/>
  <c r="G156" i="45" l="1"/>
  <c r="A157" i="45"/>
  <c r="A158" i="45" l="1"/>
  <c r="G157" i="45"/>
  <c r="G158" i="45" l="1"/>
  <c r="A159" i="45"/>
  <c r="A160" i="45" l="1"/>
  <c r="G159" i="45"/>
  <c r="G160" i="45" l="1"/>
  <c r="A161" i="45"/>
  <c r="A162" i="45" l="1"/>
  <c r="G161" i="45"/>
  <c r="A163" i="45" l="1"/>
  <c r="G162" i="45"/>
  <c r="G163" i="45" l="1"/>
  <c r="A164" i="45"/>
  <c r="G164" i="45" l="1"/>
  <c r="A165" i="45"/>
  <c r="A166" i="45" l="1"/>
  <c r="G165" i="45"/>
  <c r="G166" i="45" l="1"/>
  <c r="A167" i="45"/>
  <c r="A168" i="45" l="1"/>
  <c r="G167" i="45"/>
  <c r="G168" i="45" l="1"/>
  <c r="A169" i="45"/>
  <c r="A44" i="46" l="1"/>
  <c r="G169" i="45"/>
  <c r="A45" i="46" l="1"/>
  <c r="G44" i="46"/>
  <c r="G45" i="46" l="1"/>
  <c r="A46" i="46"/>
  <c r="G46" i="46" l="1"/>
  <c r="A47" i="46"/>
  <c r="G47" i="46" l="1"/>
  <c r="A48" i="46"/>
  <c r="A49" i="46" l="1"/>
  <c r="G48" i="46"/>
  <c r="G49" i="46" l="1"/>
  <c r="A50" i="46"/>
  <c r="A51" i="46" l="1"/>
  <c r="G50" i="46"/>
  <c r="G51" i="46" l="1"/>
  <c r="A52" i="46"/>
  <c r="G52" i="46" l="1"/>
  <c r="A53" i="46"/>
  <c r="G53" i="46" l="1"/>
  <c r="A54" i="46"/>
  <c r="G54" i="46" l="1"/>
  <c r="A55" i="46"/>
  <c r="A56" i="46" l="1"/>
  <c r="G55" i="46"/>
  <c r="A57" i="46" l="1"/>
  <c r="G56" i="46"/>
  <c r="G57" i="46" l="1"/>
  <c r="A58" i="46"/>
  <c r="A59" i="46" l="1"/>
  <c r="G58" i="46"/>
  <c r="A60" i="46" l="1"/>
  <c r="G59" i="46"/>
  <c r="A61" i="46" l="1"/>
  <c r="G60" i="46"/>
  <c r="G61" i="46" l="1"/>
  <c r="A62" i="46"/>
  <c r="A63" i="46" l="1"/>
  <c r="G62" i="46"/>
  <c r="A64" i="46" l="1"/>
  <c r="G63" i="46"/>
  <c r="A65" i="46" l="1"/>
  <c r="G64" i="46"/>
  <c r="A66" i="46" l="1"/>
  <c r="G65" i="46"/>
  <c r="A67" i="46" l="1"/>
  <c r="G66" i="46"/>
  <c r="A68" i="46" l="1"/>
  <c r="G67" i="46"/>
  <c r="A69" i="46" l="1"/>
  <c r="G68" i="46"/>
  <c r="G69" i="46" l="1"/>
  <c r="A70" i="46"/>
  <c r="A71" i="46" l="1"/>
  <c r="G70" i="46"/>
  <c r="G71" i="46" l="1"/>
  <c r="A72" i="46"/>
  <c r="G72" i="46" l="1"/>
  <c r="A73" i="46"/>
  <c r="A74" i="46" l="1"/>
  <c r="G73" i="46"/>
  <c r="A75" i="46" l="1"/>
  <c r="G74" i="46"/>
  <c r="A76" i="46" l="1"/>
  <c r="G75" i="46"/>
  <c r="A77" i="46" l="1"/>
  <c r="G76" i="46"/>
  <c r="A78" i="46" l="1"/>
  <c r="G77" i="46"/>
  <c r="G78" i="46" l="1"/>
  <c r="A79" i="46"/>
  <c r="G79" i="46" l="1"/>
  <c r="A80" i="46"/>
  <c r="A81" i="46" l="1"/>
  <c r="G80" i="46"/>
  <c r="G81" i="46" l="1"/>
  <c r="A82" i="46"/>
  <c r="G82" i="46" l="1"/>
  <c r="A83" i="46"/>
  <c r="G83" i="46" l="1"/>
  <c r="A84" i="46"/>
  <c r="A85" i="46" l="1"/>
  <c r="G84" i="46"/>
  <c r="A86" i="46" l="1"/>
  <c r="G85" i="46"/>
  <c r="G86" i="46" l="1"/>
  <c r="A87" i="46"/>
  <c r="G87" i="46" l="1"/>
  <c r="A88" i="46"/>
  <c r="A89" i="46" l="1"/>
  <c r="G88" i="46"/>
  <c r="A90" i="46" l="1"/>
  <c r="G89" i="46"/>
  <c r="A91" i="46" l="1"/>
  <c r="G90" i="46"/>
  <c r="A92" i="46" l="1"/>
  <c r="G91" i="46"/>
  <c r="A93" i="46" l="1"/>
  <c r="G92" i="46"/>
  <c r="A94" i="46" l="1"/>
  <c r="G93" i="46"/>
  <c r="A95" i="46" l="1"/>
  <c r="G94" i="46"/>
  <c r="A96" i="46" l="1"/>
  <c r="G95" i="46"/>
  <c r="A97" i="46" l="1"/>
  <c r="G96" i="46"/>
  <c r="A98" i="46" l="1"/>
  <c r="G97" i="46"/>
  <c r="A99" i="46" l="1"/>
  <c r="G98" i="46"/>
  <c r="A100" i="46" l="1"/>
  <c r="G99" i="46"/>
  <c r="A101" i="46" l="1"/>
  <c r="G100" i="46"/>
  <c r="G101" i="46" l="1"/>
  <c r="A102" i="46"/>
  <c r="A103" i="46" l="1"/>
  <c r="G102" i="46"/>
  <c r="G103" i="46" l="1"/>
  <c r="A104" i="46"/>
  <c r="A105" i="46" l="1"/>
  <c r="G104" i="46"/>
  <c r="G105" i="46" l="1"/>
  <c r="A106" i="46"/>
  <c r="A107" i="46" l="1"/>
  <c r="G106" i="46"/>
  <c r="G107" i="46" l="1"/>
  <c r="A108" i="46"/>
  <c r="A109" i="46" l="1"/>
  <c r="G108" i="46"/>
  <c r="G109" i="46" l="1"/>
  <c r="A110" i="46"/>
  <c r="A111" i="46" l="1"/>
  <c r="G110" i="46"/>
  <c r="G111" i="46" l="1"/>
  <c r="A112" i="46"/>
  <c r="A113" i="46" l="1"/>
  <c r="G112" i="46"/>
  <c r="G113" i="46" l="1"/>
  <c r="A114" i="46"/>
  <c r="A115" i="46" l="1"/>
  <c r="G114" i="46"/>
  <c r="G115" i="46" l="1"/>
  <c r="A116" i="46"/>
  <c r="G116" i="46" l="1"/>
  <c r="A117" i="46"/>
  <c r="A118" i="46" l="1"/>
  <c r="G117" i="46"/>
  <c r="A119" i="46" l="1"/>
  <c r="G118" i="46"/>
  <c r="G119" i="46" l="1"/>
  <c r="A120" i="46"/>
  <c r="G120" i="46" l="1"/>
  <c r="A121" i="46"/>
  <c r="A122" i="46" l="1"/>
  <c r="G121" i="46"/>
  <c r="A123" i="46" l="1"/>
  <c r="G122" i="46"/>
  <c r="G123" i="46" l="1"/>
  <c r="A124" i="46"/>
  <c r="A125" i="46" l="1"/>
  <c r="G124" i="46"/>
  <c r="A126" i="46" l="1"/>
  <c r="G125" i="46"/>
  <c r="A127" i="46" l="1"/>
  <c r="G126" i="46"/>
  <c r="A128" i="46" l="1"/>
  <c r="G127" i="46"/>
  <c r="G128" i="46" l="1"/>
  <c r="A129" i="46"/>
  <c r="G129" i="46" l="1"/>
  <c r="A130" i="46"/>
  <c r="A131" i="46" l="1"/>
  <c r="G130" i="46"/>
  <c r="G131" i="46" l="1"/>
  <c r="A132" i="46"/>
  <c r="A133" i="46" l="1"/>
  <c r="G132" i="46"/>
  <c r="A134" i="46" l="1"/>
  <c r="G133" i="46"/>
  <c r="A135" i="46" l="1"/>
  <c r="G134" i="46"/>
  <c r="A136" i="46" l="1"/>
  <c r="G135" i="46"/>
  <c r="G136" i="46" l="1"/>
  <c r="A137" i="46"/>
  <c r="G137" i="46" l="1"/>
  <c r="A138" i="46"/>
  <c r="G138" i="46" l="1"/>
  <c r="A139" i="46"/>
  <c r="G139" i="46" l="1"/>
  <c r="A140" i="46"/>
  <c r="A141" i="46" l="1"/>
  <c r="G140" i="46"/>
  <c r="G141" i="46" l="1"/>
  <c r="A142" i="46"/>
  <c r="A143" i="46" l="1"/>
  <c r="G142" i="46"/>
  <c r="A144" i="46" l="1"/>
  <c r="G143" i="46"/>
  <c r="A145" i="46" l="1"/>
  <c r="G144" i="46"/>
  <c r="A146" i="46" l="1"/>
  <c r="G145" i="46"/>
  <c r="A147" i="46" l="1"/>
  <c r="G146" i="46"/>
  <c r="A148" i="46" l="1"/>
  <c r="G147" i="46"/>
  <c r="A149" i="46" l="1"/>
  <c r="G148" i="46"/>
  <c r="A150" i="46" l="1"/>
  <c r="G149" i="46"/>
  <c r="G150" i="46" l="1"/>
  <c r="A151" i="46"/>
  <c r="G151" i="46" l="1"/>
  <c r="A152" i="46"/>
  <c r="G152" i="46" l="1"/>
  <c r="A153" i="46"/>
  <c r="A154" i="46" l="1"/>
  <c r="G153" i="46"/>
  <c r="A155" i="46" l="1"/>
  <c r="G154" i="46"/>
  <c r="A156" i="46" l="1"/>
  <c r="G155" i="46"/>
  <c r="A157" i="46" l="1"/>
  <c r="G156" i="46"/>
  <c r="G157" i="46" l="1"/>
  <c r="A56" i="47"/>
  <c r="A57" i="47" l="1"/>
  <c r="G56" i="47"/>
  <c r="A58" i="47" l="1"/>
  <c r="G57" i="47"/>
  <c r="A59" i="47" l="1"/>
  <c r="G58" i="47"/>
  <c r="A60" i="47" l="1"/>
  <c r="G59" i="47"/>
  <c r="G60" i="47" l="1"/>
  <c r="A61" i="47"/>
  <c r="A62" i="47" l="1"/>
  <c r="G61" i="47"/>
  <c r="G62" i="47" l="1"/>
  <c r="A63" i="47"/>
  <c r="G63" i="47" l="1"/>
  <c r="A64" i="47"/>
  <c r="G64" i="47" l="1"/>
  <c r="A65" i="47"/>
  <c r="A66" i="47" l="1"/>
  <c r="G65" i="47"/>
  <c r="G66" i="47" l="1"/>
  <c r="A67" i="47"/>
  <c r="A68" i="47" l="1"/>
  <c r="G67" i="47"/>
  <c r="G68" i="47" l="1"/>
  <c r="A69" i="47"/>
  <c r="A70" i="47" l="1"/>
  <c r="G69" i="47"/>
  <c r="A71" i="47" l="1"/>
  <c r="G70" i="47"/>
  <c r="G71" i="47" l="1"/>
  <c r="A72" i="47"/>
  <c r="G72" i="47" l="1"/>
  <c r="A73" i="47"/>
  <c r="A74" i="47" l="1"/>
  <c r="G73" i="47"/>
  <c r="G74" i="47" l="1"/>
  <c r="A75" i="47"/>
  <c r="A76" i="47" l="1"/>
  <c r="G75" i="47"/>
  <c r="A77" i="47" l="1"/>
  <c r="G76" i="47"/>
  <c r="A78" i="47" l="1"/>
  <c r="G77" i="47"/>
  <c r="G78" i="47" l="1"/>
  <c r="A79" i="47"/>
  <c r="G79" i="47" l="1"/>
  <c r="A80" i="47"/>
  <c r="A81" i="47" l="1"/>
  <c r="G80" i="47"/>
  <c r="G81" i="47" l="1"/>
  <c r="A82" i="47"/>
  <c r="G82" i="47" l="1"/>
  <c r="A83" i="47"/>
  <c r="G83" i="47" l="1"/>
  <c r="A84" i="47"/>
  <c r="A85" i="47" l="1"/>
  <c r="G84" i="47"/>
  <c r="G85" i="47" l="1"/>
  <c r="A86" i="47"/>
  <c r="A87" i="47" l="1"/>
  <c r="G86" i="47"/>
  <c r="A88" i="47" l="1"/>
  <c r="G87" i="47"/>
  <c r="G88" i="47" l="1"/>
  <c r="A89" i="47"/>
  <c r="G89" i="47" l="1"/>
  <c r="A90" i="47"/>
  <c r="A91" i="47" l="1"/>
  <c r="G90" i="47"/>
  <c r="A92" i="47" l="1"/>
  <c r="G91" i="47"/>
  <c r="G92" i="47" l="1"/>
  <c r="A93" i="47"/>
  <c r="G93" i="47" l="1"/>
  <c r="A94" i="47"/>
  <c r="G94" i="47" l="1"/>
  <c r="A95" i="47"/>
  <c r="A96" i="47" l="1"/>
  <c r="G95" i="47"/>
  <c r="A97" i="47" l="1"/>
  <c r="G96" i="47"/>
  <c r="A98" i="47" l="1"/>
  <c r="G97" i="47"/>
  <c r="G98" i="47" l="1"/>
  <c r="A99" i="47"/>
  <c r="A100" i="47" l="1"/>
  <c r="G99" i="47"/>
  <c r="A101" i="47" l="1"/>
  <c r="G100" i="47"/>
  <c r="A102" i="47" l="1"/>
  <c r="G101" i="47"/>
  <c r="A103" i="47" l="1"/>
  <c r="G102" i="47"/>
  <c r="G103" i="47" l="1"/>
  <c r="A104" i="47"/>
  <c r="A105" i="47" l="1"/>
  <c r="G104" i="47"/>
  <c r="G105" i="47" l="1"/>
  <c r="A106" i="47"/>
  <c r="A107" i="47" l="1"/>
  <c r="G106" i="47"/>
  <c r="A108" i="47" l="1"/>
  <c r="G107" i="47"/>
  <c r="G108" i="47" l="1"/>
  <c r="A109" i="47"/>
  <c r="A110" i="47" l="1"/>
  <c r="G109" i="47"/>
  <c r="G110" i="47" l="1"/>
  <c r="A111" i="47"/>
  <c r="A112" i="47" l="1"/>
  <c r="G111" i="47"/>
  <c r="G112" i="47" l="1"/>
  <c r="A113" i="47"/>
  <c r="G113" i="47" l="1"/>
  <c r="A114" i="47"/>
  <c r="G114" i="47" l="1"/>
  <c r="A115" i="47"/>
  <c r="A116" i="47" l="1"/>
  <c r="G115" i="47"/>
  <c r="G116" i="47" l="1"/>
  <c r="A117" i="47"/>
  <c r="A118" i="47" l="1"/>
  <c r="G117" i="47"/>
  <c r="A119" i="47" l="1"/>
  <c r="G118" i="47"/>
  <c r="G119" i="47" l="1"/>
  <c r="A120" i="47"/>
  <c r="A121" i="47" l="1"/>
  <c r="G120" i="47"/>
  <c r="A122" i="47" l="1"/>
  <c r="G121" i="47"/>
  <c r="G122" i="47" l="1"/>
  <c r="A123" i="47"/>
  <c r="A124" i="47" l="1"/>
  <c r="G123" i="47"/>
  <c r="G124" i="47" l="1"/>
  <c r="A125" i="47"/>
  <c r="G125" i="47" l="1"/>
  <c r="A126" i="47"/>
  <c r="G126" i="47" l="1"/>
  <c r="A127" i="47"/>
  <c r="A128" i="47" l="1"/>
  <c r="G127" i="47"/>
  <c r="G128" i="47" l="1"/>
  <c r="A129" i="47"/>
  <c r="A130" i="47" l="1"/>
  <c r="G129" i="47"/>
  <c r="G130" i="47" l="1"/>
  <c r="A131" i="47"/>
  <c r="G131" i="47" l="1"/>
  <c r="A132" i="47"/>
  <c r="G132" i="47" l="1"/>
  <c r="A133" i="47"/>
  <c r="G133" i="47" l="1"/>
  <c r="A134" i="47"/>
  <c r="G134" i="47" l="1"/>
  <c r="A135" i="47"/>
  <c r="A136" i="47" l="1"/>
  <c r="G135" i="47"/>
  <c r="A137" i="47" l="1"/>
  <c r="G136" i="47"/>
  <c r="G137" i="47" l="1"/>
  <c r="A138" i="47"/>
  <c r="A139" i="47" l="1"/>
  <c r="G138" i="47"/>
  <c r="G139" i="47" l="1"/>
  <c r="A140" i="47"/>
  <c r="G140" i="47" l="1"/>
  <c r="A141" i="47"/>
  <c r="A142" i="47" l="1"/>
  <c r="G141" i="47"/>
  <c r="G142" i="47" l="1"/>
  <c r="A143" i="47"/>
  <c r="A144" i="47" l="1"/>
  <c r="G143" i="47"/>
  <c r="A145" i="47" l="1"/>
  <c r="G144" i="47"/>
  <c r="A146" i="47" l="1"/>
  <c r="G145" i="47"/>
  <c r="G146" i="47" l="1"/>
  <c r="A147" i="47"/>
  <c r="A148" i="47" l="1"/>
  <c r="G147" i="47"/>
  <c r="A149" i="47" l="1"/>
  <c r="G148" i="47"/>
  <c r="A150" i="47" l="1"/>
  <c r="G149" i="47"/>
  <c r="A151" i="47" l="1"/>
  <c r="G150" i="47"/>
  <c r="G151" i="47" l="1"/>
  <c r="A152" i="47"/>
  <c r="G152" i="47" l="1"/>
  <c r="A153" i="47"/>
  <c r="A154" i="47" l="1"/>
  <c r="G153" i="47"/>
  <c r="G154" i="47" l="1"/>
  <c r="A155" i="47"/>
  <c r="G155" i="47" l="1"/>
  <c r="A156" i="47"/>
  <c r="A157" i="47" l="1"/>
  <c r="G156" i="47"/>
  <c r="A158" i="47" l="1"/>
  <c r="G157" i="47"/>
  <c r="G158" i="47" l="1"/>
  <c r="A159" i="47"/>
  <c r="G159" i="47" l="1"/>
  <c r="A160" i="47"/>
  <c r="G160" i="47" l="1"/>
  <c r="A161" i="47"/>
  <c r="G161" i="47" l="1"/>
  <c r="A162" i="47"/>
  <c r="A163" i="47" l="1"/>
  <c r="G162" i="47"/>
  <c r="A164" i="47" l="1"/>
  <c r="G163" i="47"/>
  <c r="A165" i="47" l="1"/>
  <c r="G164" i="47"/>
  <c r="A166" i="47" l="1"/>
  <c r="G165" i="47"/>
  <c r="A167" i="47" l="1"/>
  <c r="G166" i="47"/>
  <c r="G167" i="47" l="1"/>
  <c r="A168" i="47"/>
  <c r="G168" i="47" l="1"/>
  <c r="A169" i="47"/>
  <c r="G169" i="47" l="1"/>
  <c r="A170" i="47"/>
  <c r="A171" i="47" l="1"/>
  <c r="G170" i="47"/>
  <c r="A172" i="47" l="1"/>
  <c r="G171" i="47"/>
  <c r="G172" i="47" l="1"/>
  <c r="A173" i="47"/>
  <c r="A174" i="47" l="1"/>
  <c r="G173" i="47"/>
  <c r="A175" i="47" l="1"/>
  <c r="G174" i="47"/>
  <c r="A176" i="47" l="1"/>
  <c r="G175" i="47"/>
  <c r="A177" i="47" l="1"/>
  <c r="G176" i="47"/>
  <c r="A178" i="47" l="1"/>
  <c r="G177" i="47"/>
  <c r="G178" i="47" l="1"/>
  <c r="A179" i="47"/>
  <c r="A180" i="47" l="1"/>
  <c r="G179" i="47"/>
  <c r="A181" i="47" l="1"/>
  <c r="G180" i="47"/>
  <c r="G181" i="47" l="1"/>
  <c r="A182" i="47"/>
  <c r="G182" i="47" l="1"/>
  <c r="A183" i="47"/>
  <c r="A184" i="47" l="1"/>
  <c r="G183" i="47"/>
  <c r="G184" i="47" l="1"/>
  <c r="A185" i="47"/>
  <c r="G185" i="47" l="1"/>
  <c r="A186" i="47"/>
  <c r="G186" i="47" l="1"/>
  <c r="A187" i="47"/>
  <c r="G187" i="47" l="1"/>
  <c r="A188" i="47"/>
  <c r="G188" i="47" l="1"/>
  <c r="A189" i="47"/>
  <c r="G189" i="47" l="1"/>
  <c r="A190" i="47"/>
  <c r="G190" i="47" l="1"/>
  <c r="A191" i="47"/>
  <c r="G191" i="47" s="1"/>
</calcChain>
</file>

<file path=xl/sharedStrings.xml><?xml version="1.0" encoding="utf-8"?>
<sst xmlns="http://schemas.openxmlformats.org/spreadsheetml/2006/main" count="823" uniqueCount="18">
  <si>
    <t>id</t>
  </si>
  <si>
    <t>matchid</t>
  </si>
  <si>
    <t>squad</t>
  </si>
  <si>
    <t>goals</t>
  </si>
  <si>
    <t>points</t>
  </si>
  <si>
    <t>time_type</t>
  </si>
  <si>
    <t>matchdate</t>
  </si>
  <si>
    <t>game_type</t>
  </si>
  <si>
    <t>country</t>
  </si>
  <si>
    <t>ountry</t>
  </si>
  <si>
    <t>tournament</t>
  </si>
  <si>
    <t>group_code</t>
  </si>
  <si>
    <t>A</t>
  </si>
  <si>
    <t>B</t>
  </si>
  <si>
    <t>C</t>
  </si>
  <si>
    <t>D</t>
  </si>
  <si>
    <t>match_number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</si>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</sst>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66FF6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0" fontId="0" fillId="0" borderId="0" xfId="0" applyAlignment="1"/>
    <xf numFmtId="0" fontId="0" fillId="2" borderId="0" xfId="0" applyFill="1"/>
    <xf numFmtId="0" fontId="0" fillId="0" borderId="0" xfId="0" applyFill="1" applyAlignment="1">
      <alignment horizontal="center"/>
    </xf>
    <xf numFmtId="0" fontId="0" fillId="2" borderId="0" xfId="0" applyFill="1" applyAlignment="1"/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66FF66"/>
      <color rgb="FFFFCC99"/>
      <color rgb="FFFFFF66"/>
      <color rgb="FFFFFFCC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4257812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1</v>
      </c>
      <c r="B2" s="2" t="str">
        <f>"1916-07-02"</f>
        <v>1916-07-02</v>
      </c>
      <c r="C2">
        <v>2</v>
      </c>
      <c r="D2">
        <v>54</v>
      </c>
      <c r="G2" t="str">
        <f t="shared" ref="G2:G7" si="0">"insert into game (matchid, matchdate, game_type, country) values (" &amp; A2 &amp; ", '" &amp; B2 &amp; "', " &amp; C2 &amp; ", " &amp; D2 &amp;  ");"</f>
        <v>insert into game (matchid, matchdate, game_type, country) values (1, '1916-07-02', 2, 54);</v>
      </c>
    </row>
    <row r="3" spans="1:7" x14ac:dyDescent="0.25">
      <c r="A3">
        <f>A2+1</f>
        <v>2</v>
      </c>
      <c r="B3" s="2" t="str">
        <f>"1916-07-06"</f>
        <v>1916-07-06</v>
      </c>
      <c r="C3">
        <v>2</v>
      </c>
      <c r="D3">
        <v>54</v>
      </c>
      <c r="G3" t="str">
        <f t="shared" si="0"/>
        <v>insert into game (matchid, matchdate, game_type, country) values (2, '1916-07-06', 2, 54);</v>
      </c>
    </row>
    <row r="4" spans="1:7" x14ac:dyDescent="0.25">
      <c r="A4">
        <f t="shared" ref="A4:A7" si="1">A3+1</f>
        <v>3</v>
      </c>
      <c r="B4" s="2" t="str">
        <f>"1916-07-08"</f>
        <v>1916-07-08</v>
      </c>
      <c r="C4">
        <v>2</v>
      </c>
      <c r="D4">
        <v>54</v>
      </c>
      <c r="G4" t="str">
        <f t="shared" si="0"/>
        <v>insert into game (matchid, matchdate, game_type, country) values (3, '1916-07-08', 2, 54);</v>
      </c>
    </row>
    <row r="5" spans="1:7" x14ac:dyDescent="0.25">
      <c r="A5">
        <f t="shared" si="1"/>
        <v>4</v>
      </c>
      <c r="B5" s="2" t="str">
        <f>"1916-07-10"</f>
        <v>1916-07-10</v>
      </c>
      <c r="C5">
        <v>2</v>
      </c>
      <c r="D5">
        <v>54</v>
      </c>
      <c r="G5" t="str">
        <f t="shared" si="0"/>
        <v>insert into game (matchid, matchdate, game_type, country) values (4, '1916-07-10', 2, 54);</v>
      </c>
    </row>
    <row r="6" spans="1:7" x14ac:dyDescent="0.25">
      <c r="A6">
        <f t="shared" si="1"/>
        <v>5</v>
      </c>
      <c r="B6" s="2" t="str">
        <f>"1916-07-12"</f>
        <v>1916-07-12</v>
      </c>
      <c r="C6">
        <v>2</v>
      </c>
      <c r="D6">
        <v>54</v>
      </c>
      <c r="G6" t="str">
        <f t="shared" si="0"/>
        <v>insert into game (matchid, matchdate, game_type, country) values (5, '1916-07-12', 2, 54);</v>
      </c>
    </row>
    <row r="7" spans="1:7" x14ac:dyDescent="0.25">
      <c r="A7">
        <f t="shared" si="1"/>
        <v>6</v>
      </c>
      <c r="B7" s="2" t="str">
        <f>"1916-07-16"</f>
        <v>1916-07-16</v>
      </c>
      <c r="C7">
        <v>2</v>
      </c>
      <c r="D7">
        <v>54</v>
      </c>
      <c r="G7" t="str">
        <f t="shared" si="0"/>
        <v>insert into game (matchid, matchdate, game_type, country) values (6, '1916-07-16', 2, 54);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 s="4">
        <v>1</v>
      </c>
      <c r="B10" s="4">
        <v>1</v>
      </c>
      <c r="C10" s="4">
        <v>598</v>
      </c>
      <c r="D10" s="4">
        <v>4</v>
      </c>
      <c r="E10" s="4">
        <v>2</v>
      </c>
      <c r="F10" s="4">
        <v>2</v>
      </c>
      <c r="G10" s="4" t="str">
        <f t="shared" ref="G10:G33" si="2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(1, 1, 598, 4, 2, 2);</v>
      </c>
    </row>
    <row r="11" spans="1:7" x14ac:dyDescent="0.25">
      <c r="A11" s="4">
        <f>A10+1</f>
        <v>2</v>
      </c>
      <c r="B11" s="4">
        <f>B10</f>
        <v>1</v>
      </c>
      <c r="C11" s="4">
        <v>598</v>
      </c>
      <c r="D11" s="4">
        <v>1</v>
      </c>
      <c r="E11" s="4">
        <v>0</v>
      </c>
      <c r="F11" s="4">
        <v>1</v>
      </c>
      <c r="G11" s="4" t="str">
        <f t="shared" si="2"/>
        <v>insert into game_score (id, matchid, squad, goals, points, time_type) values (2, 1, 598, 1, 0, 1);</v>
      </c>
    </row>
    <row r="12" spans="1:7" x14ac:dyDescent="0.25">
      <c r="A12" s="4">
        <f t="shared" ref="A12:A33" si="3">A11+1</f>
        <v>3</v>
      </c>
      <c r="B12" s="4">
        <f>B10</f>
        <v>1</v>
      </c>
      <c r="C12" s="4">
        <v>56</v>
      </c>
      <c r="D12" s="4">
        <v>0</v>
      </c>
      <c r="E12" s="4">
        <v>0</v>
      </c>
      <c r="F12" s="4">
        <v>2</v>
      </c>
      <c r="G12" s="4" t="str">
        <f t="shared" si="2"/>
        <v>insert into game_score (id, matchid, squad, goals, points, time_type) values (3, 1, 56, 0, 0, 2);</v>
      </c>
    </row>
    <row r="13" spans="1:7" x14ac:dyDescent="0.25">
      <c r="A13" s="4">
        <f t="shared" si="3"/>
        <v>4</v>
      </c>
      <c r="B13" s="4">
        <f>B10</f>
        <v>1</v>
      </c>
      <c r="C13" s="4">
        <v>56</v>
      </c>
      <c r="D13" s="4">
        <v>0</v>
      </c>
      <c r="E13" s="4">
        <v>0</v>
      </c>
      <c r="F13" s="4">
        <v>1</v>
      </c>
      <c r="G13" s="4" t="str">
        <f t="shared" si="2"/>
        <v>insert into game_score (id, matchid, squad, goals, points, time_type) values (4, 1, 56, 0, 0, 1);</v>
      </c>
    </row>
    <row r="14" spans="1:7" x14ac:dyDescent="0.25">
      <c r="A14">
        <f t="shared" si="3"/>
        <v>5</v>
      </c>
      <c r="B14">
        <f>B10+1</f>
        <v>2</v>
      </c>
      <c r="C14">
        <v>54</v>
      </c>
      <c r="D14">
        <v>6</v>
      </c>
      <c r="E14">
        <v>2</v>
      </c>
      <c r="F14">
        <v>2</v>
      </c>
      <c r="G14" t="str">
        <f t="shared" si="2"/>
        <v>insert into game_score (id, matchid, squad, goals, points, time_type) values (5, 2, 54, 6, 2, 2);</v>
      </c>
    </row>
    <row r="15" spans="1:7" x14ac:dyDescent="0.25">
      <c r="A15">
        <f t="shared" si="3"/>
        <v>6</v>
      </c>
      <c r="B15">
        <f>B14</f>
        <v>2</v>
      </c>
      <c r="C15">
        <v>54</v>
      </c>
      <c r="D15">
        <v>1</v>
      </c>
      <c r="E15">
        <v>0</v>
      </c>
      <c r="F15">
        <v>1</v>
      </c>
      <c r="G15" t="str">
        <f t="shared" si="2"/>
        <v>insert into game_score (id, matchid, squad, goals, points, time_type) values (6, 2, 54, 1, 0, 1);</v>
      </c>
    </row>
    <row r="16" spans="1:7" x14ac:dyDescent="0.25">
      <c r="A16">
        <f t="shared" si="3"/>
        <v>7</v>
      </c>
      <c r="B16">
        <f>B14</f>
        <v>2</v>
      </c>
      <c r="C16">
        <v>56</v>
      </c>
      <c r="D16">
        <v>1</v>
      </c>
      <c r="E16">
        <v>0</v>
      </c>
      <c r="F16">
        <v>2</v>
      </c>
      <c r="G16" t="str">
        <f t="shared" si="2"/>
        <v>insert into game_score (id, matchid, squad, goals, points, time_type) values (7, 2, 56, 1, 0, 2);</v>
      </c>
    </row>
    <row r="17" spans="1:7" x14ac:dyDescent="0.25">
      <c r="A17">
        <f t="shared" si="3"/>
        <v>8</v>
      </c>
      <c r="B17">
        <f>B14</f>
        <v>2</v>
      </c>
      <c r="C17">
        <v>56</v>
      </c>
      <c r="D17">
        <v>1</v>
      </c>
      <c r="E17">
        <v>0</v>
      </c>
      <c r="F17">
        <v>1</v>
      </c>
      <c r="G17" t="str">
        <f t="shared" si="2"/>
        <v>insert into game_score (id, matchid, squad, goals, points, time_type) values (8, 2, 56, 1, 0, 1);</v>
      </c>
    </row>
    <row r="18" spans="1:7" x14ac:dyDescent="0.25">
      <c r="A18" s="4">
        <f t="shared" si="3"/>
        <v>9</v>
      </c>
      <c r="B18" s="4">
        <f>B14+1</f>
        <v>3</v>
      </c>
      <c r="C18" s="4">
        <v>56</v>
      </c>
      <c r="D18" s="4">
        <v>1</v>
      </c>
      <c r="E18" s="4">
        <v>1</v>
      </c>
      <c r="F18" s="4">
        <v>2</v>
      </c>
      <c r="G18" s="4" t="str">
        <f t="shared" si="2"/>
        <v>insert into game_score (id, matchid, squad, goals, points, time_type) values (9, 3, 56, 1, 1, 2);</v>
      </c>
    </row>
    <row r="19" spans="1:7" x14ac:dyDescent="0.25">
      <c r="A19" s="4">
        <f t="shared" si="3"/>
        <v>10</v>
      </c>
      <c r="B19" s="4">
        <f>B18</f>
        <v>3</v>
      </c>
      <c r="C19" s="4">
        <v>56</v>
      </c>
      <c r="D19" s="4">
        <v>0</v>
      </c>
      <c r="E19" s="4">
        <v>0</v>
      </c>
      <c r="F19" s="4">
        <v>1</v>
      </c>
      <c r="G19" s="4" t="str">
        <f t="shared" si="2"/>
        <v>insert into game_score (id, matchid, squad, goals, points, time_type) values (10, 3, 56, 0, 0, 1);</v>
      </c>
    </row>
    <row r="20" spans="1:7" x14ac:dyDescent="0.25">
      <c r="A20" s="4">
        <f t="shared" si="3"/>
        <v>11</v>
      </c>
      <c r="B20" s="4">
        <f>B18</f>
        <v>3</v>
      </c>
      <c r="C20" s="4">
        <v>55</v>
      </c>
      <c r="D20" s="4">
        <v>1</v>
      </c>
      <c r="E20" s="4">
        <v>1</v>
      </c>
      <c r="F20" s="4">
        <v>2</v>
      </c>
      <c r="G20" s="4" t="str">
        <f t="shared" si="2"/>
        <v>insert into game_score (id, matchid, squad, goals, points, time_type) values (11, 3, 55, 1, 1, 2);</v>
      </c>
    </row>
    <row r="21" spans="1:7" x14ac:dyDescent="0.25">
      <c r="A21" s="4">
        <f t="shared" si="3"/>
        <v>12</v>
      </c>
      <c r="B21" s="4">
        <f>B18</f>
        <v>3</v>
      </c>
      <c r="C21" s="4">
        <v>55</v>
      </c>
      <c r="D21" s="4">
        <v>1</v>
      </c>
      <c r="E21" s="4">
        <v>0</v>
      </c>
      <c r="F21" s="4">
        <v>1</v>
      </c>
      <c r="G21" s="4" t="str">
        <f t="shared" si="2"/>
        <v>insert into game_score (id, matchid, squad, goals, points, time_type) values (12, 3, 55, 1, 0, 1);</v>
      </c>
    </row>
    <row r="22" spans="1:7" x14ac:dyDescent="0.25">
      <c r="A22">
        <f t="shared" si="3"/>
        <v>13</v>
      </c>
      <c r="B22">
        <f>B18+1</f>
        <v>4</v>
      </c>
      <c r="C22">
        <v>54</v>
      </c>
      <c r="D22">
        <v>1</v>
      </c>
      <c r="E22">
        <v>1</v>
      </c>
      <c r="F22">
        <v>2</v>
      </c>
      <c r="G22" t="str">
        <f t="shared" si="2"/>
        <v>insert into game_score (id, matchid, squad, goals, points, time_type) values (13, 4, 54, 1, 1, 2);</v>
      </c>
    </row>
    <row r="23" spans="1:7" x14ac:dyDescent="0.25">
      <c r="A23">
        <f t="shared" si="3"/>
        <v>14</v>
      </c>
      <c r="B23">
        <f>B22</f>
        <v>4</v>
      </c>
      <c r="C23">
        <v>54</v>
      </c>
      <c r="D23">
        <v>1</v>
      </c>
      <c r="E23">
        <v>0</v>
      </c>
      <c r="F23">
        <v>1</v>
      </c>
      <c r="G23" t="str">
        <f t="shared" si="2"/>
        <v>insert into game_score (id, matchid, squad, goals, points, time_type) values (14, 4, 54, 1, 0, 1);</v>
      </c>
    </row>
    <row r="24" spans="1:7" x14ac:dyDescent="0.25">
      <c r="A24">
        <f t="shared" si="3"/>
        <v>15</v>
      </c>
      <c r="B24">
        <f>B22</f>
        <v>4</v>
      </c>
      <c r="C24">
        <v>55</v>
      </c>
      <c r="D24">
        <v>1</v>
      </c>
      <c r="E24">
        <v>1</v>
      </c>
      <c r="F24">
        <v>2</v>
      </c>
      <c r="G24" t="str">
        <f t="shared" si="2"/>
        <v>insert into game_score (id, matchid, squad, goals, points, time_type) values (15, 4, 55, 1, 1, 2);</v>
      </c>
    </row>
    <row r="25" spans="1:7" x14ac:dyDescent="0.25">
      <c r="A25">
        <f t="shared" si="3"/>
        <v>16</v>
      </c>
      <c r="B25">
        <f>B22</f>
        <v>4</v>
      </c>
      <c r="C25">
        <v>55</v>
      </c>
      <c r="D25">
        <v>1</v>
      </c>
      <c r="E25">
        <v>0</v>
      </c>
      <c r="F25">
        <v>1</v>
      </c>
      <c r="G25" t="str">
        <f t="shared" si="2"/>
        <v>insert into game_score (id, matchid, squad, goals, points, time_type) values (16, 4, 55, 1, 0, 1);</v>
      </c>
    </row>
    <row r="26" spans="1:7" x14ac:dyDescent="0.25">
      <c r="A26" s="4">
        <f t="shared" si="3"/>
        <v>17</v>
      </c>
      <c r="B26" s="4">
        <f>B22+1</f>
        <v>5</v>
      </c>
      <c r="C26" s="4">
        <v>598</v>
      </c>
      <c r="D26" s="4">
        <v>2</v>
      </c>
      <c r="E26" s="4">
        <v>2</v>
      </c>
      <c r="F26" s="4">
        <v>2</v>
      </c>
      <c r="G26" s="4" t="str">
        <f t="shared" si="2"/>
        <v>insert into game_score (id, matchid, squad, goals, points, time_type) values (17, 5, 598, 2, 2, 2);</v>
      </c>
    </row>
    <row r="27" spans="1:7" x14ac:dyDescent="0.25">
      <c r="A27" s="4">
        <f t="shared" si="3"/>
        <v>18</v>
      </c>
      <c r="B27" s="4">
        <f>B26</f>
        <v>5</v>
      </c>
      <c r="C27" s="4">
        <v>598</v>
      </c>
      <c r="D27" s="4">
        <v>0</v>
      </c>
      <c r="E27" s="4">
        <v>0</v>
      </c>
      <c r="F27" s="4">
        <v>1</v>
      </c>
      <c r="G27" s="4" t="str">
        <f t="shared" si="2"/>
        <v>insert into game_score (id, matchid, squad, goals, points, time_type) values (18, 5, 598, 0, 0, 1);</v>
      </c>
    </row>
    <row r="28" spans="1:7" x14ac:dyDescent="0.25">
      <c r="A28" s="4">
        <f t="shared" si="3"/>
        <v>19</v>
      </c>
      <c r="B28" s="4">
        <f>B26</f>
        <v>5</v>
      </c>
      <c r="C28" s="4">
        <v>55</v>
      </c>
      <c r="D28" s="4">
        <v>1</v>
      </c>
      <c r="E28" s="4">
        <v>0</v>
      </c>
      <c r="F28" s="4">
        <v>2</v>
      </c>
      <c r="G28" s="4" t="str">
        <f t="shared" si="2"/>
        <v>insert into game_score (id, matchid, squad, goals, points, time_type) values (19, 5, 55, 1, 0, 2);</v>
      </c>
    </row>
    <row r="29" spans="1:7" x14ac:dyDescent="0.25">
      <c r="A29" s="4">
        <f t="shared" si="3"/>
        <v>20</v>
      </c>
      <c r="B29" s="4">
        <f>B26</f>
        <v>5</v>
      </c>
      <c r="C29" s="4">
        <v>55</v>
      </c>
      <c r="D29" s="4">
        <v>1</v>
      </c>
      <c r="E29" s="4">
        <v>0</v>
      </c>
      <c r="F29" s="4">
        <v>1</v>
      </c>
      <c r="G29" s="4" t="str">
        <f t="shared" si="2"/>
        <v>insert into game_score (id, matchid, squad, goals, points, time_type) values (20, 5, 55, 1, 0, 1);</v>
      </c>
    </row>
    <row r="30" spans="1:7" x14ac:dyDescent="0.25">
      <c r="A30">
        <f t="shared" si="3"/>
        <v>21</v>
      </c>
      <c r="B30">
        <f>B26+1</f>
        <v>6</v>
      </c>
      <c r="C30">
        <v>54</v>
      </c>
      <c r="D30">
        <v>0</v>
      </c>
      <c r="E30">
        <v>1</v>
      </c>
      <c r="F30">
        <v>2</v>
      </c>
      <c r="G30" t="str">
        <f t="shared" si="2"/>
        <v>insert into game_score (id, matchid, squad, goals, points, time_type) values (21, 6, 54, 0, 1, 2);</v>
      </c>
    </row>
    <row r="31" spans="1:7" x14ac:dyDescent="0.25">
      <c r="A31">
        <f t="shared" si="3"/>
        <v>22</v>
      </c>
      <c r="B31">
        <f>B30</f>
        <v>6</v>
      </c>
      <c r="C31">
        <v>54</v>
      </c>
      <c r="D31">
        <v>0</v>
      </c>
      <c r="E31">
        <v>0</v>
      </c>
      <c r="F31">
        <v>1</v>
      </c>
      <c r="G31" t="str">
        <f t="shared" si="2"/>
        <v>insert into game_score (id, matchid, squad, goals, points, time_type) values (22, 6, 54, 0, 0, 1);</v>
      </c>
    </row>
    <row r="32" spans="1:7" x14ac:dyDescent="0.25">
      <c r="A32">
        <f t="shared" si="3"/>
        <v>23</v>
      </c>
      <c r="B32">
        <f>B30</f>
        <v>6</v>
      </c>
      <c r="C32">
        <v>598</v>
      </c>
      <c r="D32">
        <v>0</v>
      </c>
      <c r="E32">
        <v>1</v>
      </c>
      <c r="F32">
        <v>2</v>
      </c>
      <c r="G32" t="str">
        <f t="shared" si="2"/>
        <v>insert into game_score (id, matchid, squad, goals, points, time_type) values (23, 6, 598, 0, 1, 2);</v>
      </c>
    </row>
    <row r="33" spans="1:7" x14ac:dyDescent="0.25">
      <c r="A33">
        <f t="shared" si="3"/>
        <v>24</v>
      </c>
      <c r="B33">
        <f>B30</f>
        <v>6</v>
      </c>
      <c r="C33">
        <v>598</v>
      </c>
      <c r="D33">
        <v>0</v>
      </c>
      <c r="E33">
        <v>0</v>
      </c>
      <c r="F33">
        <v>1</v>
      </c>
      <c r="G33" t="str">
        <f t="shared" si="2"/>
        <v>insert into game_score (id, matchid, squad, goals, points, time_type) values (24, 6, 598, 0, 0, 1);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11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'1925'!A7+ 1</f>
        <v>61</v>
      </c>
      <c r="B2" s="2" t="str">
        <f>"1926-10-12"</f>
        <v>1926-10-12</v>
      </c>
      <c r="C2">
        <v>2</v>
      </c>
      <c r="D2">
        <v>56</v>
      </c>
      <c r="G2" t="str">
        <f t="shared" si="0"/>
        <v>insert into game (matchid, matchdate, game_type, country) values (61, '1926-10-12', 2, 56);</v>
      </c>
    </row>
    <row r="3" spans="1:7" x14ac:dyDescent="0.25">
      <c r="A3">
        <f>A2+1</f>
        <v>62</v>
      </c>
      <c r="B3" s="2" t="str">
        <f>"1926-10-16"</f>
        <v>1926-10-16</v>
      </c>
      <c r="C3">
        <v>2</v>
      </c>
      <c r="D3">
        <v>56</v>
      </c>
      <c r="G3" t="str">
        <f t="shared" si="0"/>
        <v>insert into game (matchid, matchdate, game_type, country) values (62, '1926-10-16', 2, 56);</v>
      </c>
    </row>
    <row r="4" spans="1:7" x14ac:dyDescent="0.25">
      <c r="A4">
        <f t="shared" ref="A4:A11" si="1">A3+1</f>
        <v>63</v>
      </c>
      <c r="B4" s="2" t="str">
        <f>"1926-10-17"</f>
        <v>1926-10-17</v>
      </c>
      <c r="C4">
        <v>2</v>
      </c>
      <c r="D4">
        <v>56</v>
      </c>
      <c r="G4" t="str">
        <f t="shared" si="0"/>
        <v>insert into game (matchid, matchdate, game_type, country) values (63, '1926-10-17', 2, 56);</v>
      </c>
    </row>
    <row r="5" spans="1:7" x14ac:dyDescent="0.25">
      <c r="A5">
        <f t="shared" si="1"/>
        <v>64</v>
      </c>
      <c r="B5" s="2" t="str">
        <f>"1926-10-20"</f>
        <v>1926-10-20</v>
      </c>
      <c r="C5">
        <v>2</v>
      </c>
      <c r="D5">
        <v>56</v>
      </c>
      <c r="G5" t="str">
        <f t="shared" si="0"/>
        <v>insert into game (matchid, matchdate, game_type, country) values (64, '1926-10-20', 2, 56);</v>
      </c>
    </row>
    <row r="6" spans="1:7" x14ac:dyDescent="0.25">
      <c r="A6">
        <f t="shared" si="1"/>
        <v>65</v>
      </c>
      <c r="B6" s="2" t="str">
        <f>"1926-10-23"</f>
        <v>1926-10-23</v>
      </c>
      <c r="C6">
        <v>2</v>
      </c>
      <c r="D6">
        <v>56</v>
      </c>
      <c r="G6" t="str">
        <f t="shared" si="0"/>
        <v>insert into game (matchid, matchdate, game_type, country) values (65, '1926-10-23', 2, 56);</v>
      </c>
    </row>
    <row r="7" spans="1:7" x14ac:dyDescent="0.25">
      <c r="A7">
        <f t="shared" si="1"/>
        <v>66</v>
      </c>
      <c r="B7" s="2" t="str">
        <f>"1926-10-24"</f>
        <v>1926-10-24</v>
      </c>
      <c r="C7">
        <v>2</v>
      </c>
      <c r="D7">
        <v>56</v>
      </c>
      <c r="G7" t="str">
        <f t="shared" si="0"/>
        <v>insert into game (matchid, matchdate, game_type, country) values (66, '1926-10-24', 2, 56);</v>
      </c>
    </row>
    <row r="8" spans="1:7" x14ac:dyDescent="0.25">
      <c r="A8">
        <f t="shared" si="1"/>
        <v>67</v>
      </c>
      <c r="B8" s="2" t="str">
        <f>"1926-10-28"</f>
        <v>1926-10-28</v>
      </c>
      <c r="C8">
        <v>2</v>
      </c>
      <c r="D8">
        <v>56</v>
      </c>
      <c r="G8" t="str">
        <f t="shared" si="0"/>
        <v>insert into game (matchid, matchdate, game_type, country) values (67, '1926-10-28', 2, 56);</v>
      </c>
    </row>
    <row r="9" spans="1:7" x14ac:dyDescent="0.25">
      <c r="A9">
        <f t="shared" si="1"/>
        <v>68</v>
      </c>
      <c r="B9" s="2" t="str">
        <f>"1926-10-31"</f>
        <v>1926-10-31</v>
      </c>
      <c r="C9">
        <v>2</v>
      </c>
      <c r="D9">
        <v>56</v>
      </c>
      <c r="G9" t="str">
        <f t="shared" si="0"/>
        <v>insert into game (matchid, matchdate, game_type, country) values (68, '1926-10-31', 2, 56);</v>
      </c>
    </row>
    <row r="10" spans="1:7" x14ac:dyDescent="0.25">
      <c r="A10">
        <f t="shared" si="1"/>
        <v>69</v>
      </c>
      <c r="B10" s="2" t="str">
        <f>"1926-11-01"</f>
        <v>1926-11-01</v>
      </c>
      <c r="C10">
        <v>2</v>
      </c>
      <c r="D10">
        <v>56</v>
      </c>
      <c r="G10" t="str">
        <f t="shared" si="0"/>
        <v>insert into game (matchid, matchdate, game_type, country) values (69, '1926-11-01', 2, 56);</v>
      </c>
    </row>
    <row r="11" spans="1:7" x14ac:dyDescent="0.25">
      <c r="A11">
        <f t="shared" si="1"/>
        <v>70</v>
      </c>
      <c r="B11" s="2" t="str">
        <f>"1926-11-03"</f>
        <v>1926-11-03</v>
      </c>
      <c r="C11">
        <v>2</v>
      </c>
      <c r="D11">
        <v>56</v>
      </c>
      <c r="G11" t="str">
        <f t="shared" si="0"/>
        <v>insert into game (matchid, matchdate, game_type, country) values (70, '1926-11-03', 2, 56);</v>
      </c>
    </row>
    <row r="13" spans="1:7" x14ac:dyDescent="0.25">
      <c r="A13" s="1" t="s">
        <v>0</v>
      </c>
      <c r="B13" s="1" t="s">
        <v>1</v>
      </c>
      <c r="C13" s="1" t="s">
        <v>2</v>
      </c>
      <c r="D13" s="1" t="s">
        <v>3</v>
      </c>
      <c r="E13" s="1" t="s">
        <v>4</v>
      </c>
      <c r="F13" s="1" t="s">
        <v>5</v>
      </c>
      <c r="G13" t="str">
        <f>"insert into game_score (id, matchid, squad, goals, points, time_type) values (" &amp; A13 &amp; ", " &amp; B13 &amp; ", " &amp; C13 &amp; ", " &amp; D13 &amp; ", " &amp; E13 &amp; ", " &amp; F13 &amp; ");"</f>
        <v>insert into game_score (id, matchid, squad, goals, points, time_type) values (id, matchid, squad, goals, points, time_type);</v>
      </c>
    </row>
    <row r="14" spans="1:7" x14ac:dyDescent="0.25">
      <c r="A14" s="4">
        <f>'1925'!A33+ 1</f>
        <v>249</v>
      </c>
      <c r="B14" s="4">
        <f>A2</f>
        <v>61</v>
      </c>
      <c r="C14" s="4">
        <v>56</v>
      </c>
      <c r="D14" s="4">
        <v>7</v>
      </c>
      <c r="E14" s="4">
        <v>2</v>
      </c>
      <c r="F14" s="4">
        <v>2</v>
      </c>
      <c r="G14" s="4" t="str">
        <f t="shared" ref="G14:G53" si="2">"insert into game_score (id, matchid, squad, goals, points, time_type) values (" &amp; A14 &amp; ", " &amp; B14 &amp; ", " &amp; C14 &amp; ", " &amp; D14 &amp; ", " &amp; E14 &amp; ", " &amp; F14 &amp; ");"</f>
        <v>insert into game_score (id, matchid, squad, goals, points, time_type) values (249, 61, 56, 7, 2, 2);</v>
      </c>
    </row>
    <row r="15" spans="1:7" x14ac:dyDescent="0.25">
      <c r="A15" s="4">
        <f>A14+1</f>
        <v>250</v>
      </c>
      <c r="B15" s="4">
        <f>B14</f>
        <v>61</v>
      </c>
      <c r="C15" s="4">
        <v>56</v>
      </c>
      <c r="D15" s="4">
        <v>4</v>
      </c>
      <c r="E15" s="4">
        <v>0</v>
      </c>
      <c r="F15" s="4">
        <v>1</v>
      </c>
      <c r="G15" s="4" t="str">
        <f t="shared" si="2"/>
        <v>insert into game_score (id, matchid, squad, goals, points, time_type) values (250, 61, 56, 4, 0, 1);</v>
      </c>
    </row>
    <row r="16" spans="1:7" x14ac:dyDescent="0.25">
      <c r="A16" s="4">
        <f t="shared" ref="A16:A53" si="3">A15+1</f>
        <v>251</v>
      </c>
      <c r="B16" s="4">
        <f>B14</f>
        <v>61</v>
      </c>
      <c r="C16" s="4">
        <v>591</v>
      </c>
      <c r="D16" s="4">
        <v>1</v>
      </c>
      <c r="E16" s="4">
        <v>0</v>
      </c>
      <c r="F16" s="4">
        <v>2</v>
      </c>
      <c r="G16" s="4" t="str">
        <f t="shared" si="2"/>
        <v>insert into game_score (id, matchid, squad, goals, points, time_type) values (251, 61, 591, 1, 0, 2);</v>
      </c>
    </row>
    <row r="17" spans="1:7" x14ac:dyDescent="0.25">
      <c r="A17" s="4">
        <f t="shared" si="3"/>
        <v>252</v>
      </c>
      <c r="B17" s="4">
        <f>B14</f>
        <v>61</v>
      </c>
      <c r="C17" s="4">
        <v>591</v>
      </c>
      <c r="D17" s="4">
        <v>0</v>
      </c>
      <c r="E17" s="4">
        <v>0</v>
      </c>
      <c r="F17" s="4">
        <v>1</v>
      </c>
      <c r="G17" s="4" t="str">
        <f t="shared" si="2"/>
        <v>insert into game_score (id, matchid, squad, goals, points, time_type) values (252, 61, 591, 0, 0, 1);</v>
      </c>
    </row>
    <row r="18" spans="1:7" x14ac:dyDescent="0.25">
      <c r="A18">
        <f t="shared" si="3"/>
        <v>253</v>
      </c>
      <c r="B18">
        <f>B14+1</f>
        <v>62</v>
      </c>
      <c r="C18">
        <v>54</v>
      </c>
      <c r="D18">
        <v>5</v>
      </c>
      <c r="E18">
        <v>2</v>
      </c>
      <c r="F18">
        <v>2</v>
      </c>
      <c r="G18" t="str">
        <f t="shared" si="2"/>
        <v>insert into game_score (id, matchid, squad, goals, points, time_type) values (253, 62, 54, 5, 2, 2);</v>
      </c>
    </row>
    <row r="19" spans="1:7" x14ac:dyDescent="0.25">
      <c r="A19">
        <f t="shared" si="3"/>
        <v>254</v>
      </c>
      <c r="B19">
        <f>B18</f>
        <v>62</v>
      </c>
      <c r="C19">
        <v>54</v>
      </c>
      <c r="D19">
        <v>4</v>
      </c>
      <c r="E19">
        <v>0</v>
      </c>
      <c r="F19">
        <v>1</v>
      </c>
      <c r="G19" t="str">
        <f t="shared" si="2"/>
        <v>insert into game_score (id, matchid, squad, goals, points, time_type) values (254, 62, 54, 4, 0, 1);</v>
      </c>
    </row>
    <row r="20" spans="1:7" x14ac:dyDescent="0.25">
      <c r="A20">
        <f t="shared" si="3"/>
        <v>255</v>
      </c>
      <c r="B20">
        <f>B18</f>
        <v>62</v>
      </c>
      <c r="C20">
        <v>591</v>
      </c>
      <c r="D20">
        <v>0</v>
      </c>
      <c r="E20">
        <v>0</v>
      </c>
      <c r="F20">
        <v>2</v>
      </c>
      <c r="G20" t="str">
        <f t="shared" si="2"/>
        <v>insert into game_score (id, matchid, squad, goals, points, time_type) values (255, 62, 591, 0, 0, 2);</v>
      </c>
    </row>
    <row r="21" spans="1:7" x14ac:dyDescent="0.25">
      <c r="A21">
        <f t="shared" si="3"/>
        <v>256</v>
      </c>
      <c r="B21">
        <f>B18</f>
        <v>62</v>
      </c>
      <c r="C21">
        <v>591</v>
      </c>
      <c r="D21">
        <v>0</v>
      </c>
      <c r="E21">
        <v>0</v>
      </c>
      <c r="F21">
        <v>1</v>
      </c>
      <c r="G21" t="str">
        <f t="shared" si="2"/>
        <v>insert into game_score (id, matchid, squad, goals, points, time_type) values (256, 62, 591, 0, 0, 1);</v>
      </c>
    </row>
    <row r="22" spans="1:7" x14ac:dyDescent="0.25">
      <c r="A22" s="4">
        <f t="shared" si="3"/>
        <v>257</v>
      </c>
      <c r="B22" s="4">
        <f t="shared" ref="B22" si="4">B18+1</f>
        <v>63</v>
      </c>
      <c r="C22" s="4">
        <v>56</v>
      </c>
      <c r="D22" s="4">
        <v>1</v>
      </c>
      <c r="E22" s="4">
        <v>0</v>
      </c>
      <c r="F22" s="4">
        <v>2</v>
      </c>
      <c r="G22" s="4" t="str">
        <f t="shared" si="2"/>
        <v>insert into game_score (id, matchid, squad, goals, points, time_type) values (257, 63, 56, 1, 0, 2);</v>
      </c>
    </row>
    <row r="23" spans="1:7" x14ac:dyDescent="0.25">
      <c r="A23" s="4">
        <f t="shared" si="3"/>
        <v>258</v>
      </c>
      <c r="B23" s="4">
        <f t="shared" ref="B23" si="5">B22</f>
        <v>63</v>
      </c>
      <c r="C23" s="4">
        <v>56</v>
      </c>
      <c r="D23" s="4">
        <v>0</v>
      </c>
      <c r="E23" s="4">
        <v>0</v>
      </c>
      <c r="F23" s="4">
        <v>1</v>
      </c>
      <c r="G23" s="4" t="str">
        <f t="shared" si="2"/>
        <v>insert into game_score (id, matchid, squad, goals, points, time_type) values (258, 63, 56, 0, 0, 1);</v>
      </c>
    </row>
    <row r="24" spans="1:7" x14ac:dyDescent="0.25">
      <c r="A24" s="4">
        <f t="shared" si="3"/>
        <v>259</v>
      </c>
      <c r="B24" s="4">
        <f t="shared" ref="B24" si="6">B22</f>
        <v>63</v>
      </c>
      <c r="C24" s="4">
        <v>598</v>
      </c>
      <c r="D24" s="4">
        <v>3</v>
      </c>
      <c r="E24" s="4">
        <v>2</v>
      </c>
      <c r="F24" s="4">
        <v>2</v>
      </c>
      <c r="G24" s="4" t="str">
        <f t="shared" si="2"/>
        <v>insert into game_score (id, matchid, squad, goals, points, time_type) values (259, 63, 598, 3, 2, 2);</v>
      </c>
    </row>
    <row r="25" spans="1:7" x14ac:dyDescent="0.25">
      <c r="A25" s="4">
        <f t="shared" si="3"/>
        <v>260</v>
      </c>
      <c r="B25" s="4">
        <f t="shared" ref="B25" si="7">B22</f>
        <v>63</v>
      </c>
      <c r="C25" s="4">
        <v>598</v>
      </c>
      <c r="D25" s="4">
        <v>2</v>
      </c>
      <c r="E25" s="4">
        <v>0</v>
      </c>
      <c r="F25" s="4">
        <v>1</v>
      </c>
      <c r="G25" s="4" t="str">
        <f t="shared" si="2"/>
        <v>insert into game_score (id, matchid, squad, goals, points, time_type) values (260, 63, 598, 2, 0, 1);</v>
      </c>
    </row>
    <row r="26" spans="1:7" x14ac:dyDescent="0.25">
      <c r="A26">
        <f t="shared" si="3"/>
        <v>261</v>
      </c>
      <c r="B26">
        <f t="shared" ref="B26" si="8">B22+1</f>
        <v>64</v>
      </c>
      <c r="C26">
        <v>54</v>
      </c>
      <c r="D26">
        <v>8</v>
      </c>
      <c r="E26">
        <v>2</v>
      </c>
      <c r="F26">
        <v>2</v>
      </c>
      <c r="G26" t="str">
        <f t="shared" si="2"/>
        <v>insert into game_score (id, matchid, squad, goals, points, time_type) values (261, 64, 54, 8, 2, 2);</v>
      </c>
    </row>
    <row r="27" spans="1:7" x14ac:dyDescent="0.25">
      <c r="A27">
        <f t="shared" si="3"/>
        <v>262</v>
      </c>
      <c r="B27">
        <f t="shared" ref="B27" si="9">B26</f>
        <v>64</v>
      </c>
      <c r="C27">
        <v>54</v>
      </c>
      <c r="D27">
        <v>5</v>
      </c>
      <c r="E27">
        <v>0</v>
      </c>
      <c r="F27">
        <v>1</v>
      </c>
      <c r="G27" t="str">
        <f t="shared" si="2"/>
        <v>insert into game_score (id, matchid, squad, goals, points, time_type) values (262, 64, 54, 5, 0, 1);</v>
      </c>
    </row>
    <row r="28" spans="1:7" x14ac:dyDescent="0.25">
      <c r="A28">
        <f t="shared" si="3"/>
        <v>263</v>
      </c>
      <c r="B28">
        <f t="shared" ref="B28" si="10">B26</f>
        <v>64</v>
      </c>
      <c r="C28">
        <v>595</v>
      </c>
      <c r="D28">
        <v>0</v>
      </c>
      <c r="E28">
        <v>0</v>
      </c>
      <c r="F28">
        <v>2</v>
      </c>
      <c r="G28" t="str">
        <f t="shared" si="2"/>
        <v>insert into game_score (id, matchid, squad, goals, points, time_type) values (263, 64, 595, 0, 0, 2);</v>
      </c>
    </row>
    <row r="29" spans="1:7" x14ac:dyDescent="0.25">
      <c r="A29">
        <f t="shared" si="3"/>
        <v>264</v>
      </c>
      <c r="B29">
        <f t="shared" ref="B29" si="11">B26</f>
        <v>64</v>
      </c>
      <c r="C29">
        <v>595</v>
      </c>
      <c r="D29">
        <v>0</v>
      </c>
      <c r="E29">
        <v>0</v>
      </c>
      <c r="F29">
        <v>1</v>
      </c>
      <c r="G29" t="str">
        <f t="shared" si="2"/>
        <v>insert into game_score (id, matchid, squad, goals, points, time_type) values (264, 64, 595, 0, 0, 1);</v>
      </c>
    </row>
    <row r="30" spans="1:7" x14ac:dyDescent="0.25">
      <c r="A30" s="4">
        <f t="shared" si="3"/>
        <v>265</v>
      </c>
      <c r="B30" s="4">
        <f t="shared" ref="B30" si="12">B26+1</f>
        <v>65</v>
      </c>
      <c r="C30" s="4">
        <v>595</v>
      </c>
      <c r="D30" s="4">
        <v>6</v>
      </c>
      <c r="E30" s="4">
        <v>2</v>
      </c>
      <c r="F30" s="4">
        <v>2</v>
      </c>
      <c r="G30" s="4" t="str">
        <f t="shared" si="2"/>
        <v>insert into game_score (id, matchid, squad, goals, points, time_type) values (265, 65, 595, 6, 2, 2);</v>
      </c>
    </row>
    <row r="31" spans="1:7" x14ac:dyDescent="0.25">
      <c r="A31" s="4">
        <f t="shared" si="3"/>
        <v>266</v>
      </c>
      <c r="B31" s="4">
        <f t="shared" ref="B31" si="13">B30</f>
        <v>65</v>
      </c>
      <c r="C31" s="4">
        <v>595</v>
      </c>
      <c r="D31" s="4">
        <v>2</v>
      </c>
      <c r="E31" s="4">
        <v>0</v>
      </c>
      <c r="F31" s="4">
        <v>1</v>
      </c>
      <c r="G31" s="4" t="str">
        <f t="shared" si="2"/>
        <v>insert into game_score (id, matchid, squad, goals, points, time_type) values (266, 65, 595, 2, 0, 1);</v>
      </c>
    </row>
    <row r="32" spans="1:7" x14ac:dyDescent="0.25">
      <c r="A32" s="4">
        <f t="shared" si="3"/>
        <v>267</v>
      </c>
      <c r="B32" s="4">
        <f t="shared" ref="B32" si="14">B30</f>
        <v>65</v>
      </c>
      <c r="C32" s="4">
        <v>591</v>
      </c>
      <c r="D32" s="4">
        <v>1</v>
      </c>
      <c r="E32" s="4">
        <v>0</v>
      </c>
      <c r="F32" s="4">
        <v>2</v>
      </c>
      <c r="G32" s="4" t="str">
        <f t="shared" si="2"/>
        <v>insert into game_score (id, matchid, squad, goals, points, time_type) values (267, 65, 591, 1, 0, 2);</v>
      </c>
    </row>
    <row r="33" spans="1:7" x14ac:dyDescent="0.25">
      <c r="A33" s="4">
        <f t="shared" si="3"/>
        <v>268</v>
      </c>
      <c r="B33" s="4">
        <f t="shared" ref="B33" si="15">B30</f>
        <v>65</v>
      </c>
      <c r="C33" s="4">
        <v>591</v>
      </c>
      <c r="D33" s="4">
        <v>0</v>
      </c>
      <c r="E33" s="4">
        <v>0</v>
      </c>
      <c r="F33" s="4">
        <v>1</v>
      </c>
      <c r="G33" s="4" t="str">
        <f t="shared" si="2"/>
        <v>insert into game_score (id, matchid, squad, goals, points, time_type) values (268, 65, 591, 0, 0, 1);</v>
      </c>
    </row>
    <row r="34" spans="1:7" x14ac:dyDescent="0.25">
      <c r="A34">
        <f t="shared" si="3"/>
        <v>269</v>
      </c>
      <c r="B34">
        <f t="shared" ref="B34" si="16">B30+1</f>
        <v>66</v>
      </c>
      <c r="C34">
        <v>598</v>
      </c>
      <c r="D34">
        <v>2</v>
      </c>
      <c r="E34">
        <v>2</v>
      </c>
      <c r="F34">
        <v>2</v>
      </c>
      <c r="G34" t="str">
        <f t="shared" si="2"/>
        <v>insert into game_score (id, matchid, squad, goals, points, time_type) values (269, 66, 598, 2, 2, 2);</v>
      </c>
    </row>
    <row r="35" spans="1:7" x14ac:dyDescent="0.25">
      <c r="A35">
        <f t="shared" si="3"/>
        <v>270</v>
      </c>
      <c r="B35">
        <f t="shared" ref="B35" si="17">B34</f>
        <v>66</v>
      </c>
      <c r="C35">
        <v>598</v>
      </c>
      <c r="D35">
        <v>1</v>
      </c>
      <c r="E35">
        <v>0</v>
      </c>
      <c r="F35">
        <v>1</v>
      </c>
      <c r="G35" t="str">
        <f t="shared" si="2"/>
        <v>insert into game_score (id, matchid, squad, goals, points, time_type) values (270, 66, 598, 1, 0, 1);</v>
      </c>
    </row>
    <row r="36" spans="1:7" x14ac:dyDescent="0.25">
      <c r="A36">
        <f t="shared" si="3"/>
        <v>271</v>
      </c>
      <c r="B36">
        <f t="shared" ref="B36" si="18">B34</f>
        <v>66</v>
      </c>
      <c r="C36">
        <v>54</v>
      </c>
      <c r="D36">
        <v>0</v>
      </c>
      <c r="E36">
        <v>0</v>
      </c>
      <c r="F36">
        <v>2</v>
      </c>
      <c r="G36" t="str">
        <f t="shared" si="2"/>
        <v>insert into game_score (id, matchid, squad, goals, points, time_type) values (271, 66, 54, 0, 0, 2);</v>
      </c>
    </row>
    <row r="37" spans="1:7" x14ac:dyDescent="0.25">
      <c r="A37">
        <f t="shared" si="3"/>
        <v>272</v>
      </c>
      <c r="B37">
        <f t="shared" ref="B37" si="19">B34</f>
        <v>66</v>
      </c>
      <c r="C37">
        <v>54</v>
      </c>
      <c r="D37">
        <v>0</v>
      </c>
      <c r="E37">
        <v>0</v>
      </c>
      <c r="F37">
        <v>1</v>
      </c>
      <c r="G37" t="str">
        <f t="shared" si="2"/>
        <v>insert into game_score (id, matchid, squad, goals, points, time_type) values (272, 66, 54, 0, 0, 1);</v>
      </c>
    </row>
    <row r="38" spans="1:7" x14ac:dyDescent="0.25">
      <c r="A38" s="4">
        <f t="shared" si="3"/>
        <v>273</v>
      </c>
      <c r="B38" s="4">
        <f t="shared" ref="B38" si="20">B34+1</f>
        <v>67</v>
      </c>
      <c r="C38" s="4">
        <v>598</v>
      </c>
      <c r="D38" s="4">
        <v>6</v>
      </c>
      <c r="E38" s="4">
        <v>2</v>
      </c>
      <c r="F38" s="4">
        <v>2</v>
      </c>
      <c r="G38" s="4" t="str">
        <f t="shared" si="2"/>
        <v>insert into game_score (id, matchid, squad, goals, points, time_type) values (273, 67, 598, 6, 2, 2);</v>
      </c>
    </row>
    <row r="39" spans="1:7" x14ac:dyDescent="0.25">
      <c r="A39" s="4">
        <f t="shared" si="3"/>
        <v>274</v>
      </c>
      <c r="B39" s="4">
        <f t="shared" ref="B39" si="21">B38</f>
        <v>67</v>
      </c>
      <c r="C39" s="4">
        <v>598</v>
      </c>
      <c r="D39" s="4">
        <v>4</v>
      </c>
      <c r="E39" s="4">
        <v>0</v>
      </c>
      <c r="F39" s="4">
        <v>1</v>
      </c>
      <c r="G39" s="4" t="str">
        <f t="shared" si="2"/>
        <v>insert into game_score (id, matchid, squad, goals, points, time_type) values (274, 67, 598, 4, 0, 1);</v>
      </c>
    </row>
    <row r="40" spans="1:7" x14ac:dyDescent="0.25">
      <c r="A40" s="4">
        <f t="shared" si="3"/>
        <v>275</v>
      </c>
      <c r="B40" s="4">
        <f t="shared" ref="B40" si="22">B38</f>
        <v>67</v>
      </c>
      <c r="C40" s="4">
        <v>591</v>
      </c>
      <c r="D40" s="4">
        <v>0</v>
      </c>
      <c r="E40" s="4">
        <v>0</v>
      </c>
      <c r="F40" s="4">
        <v>2</v>
      </c>
      <c r="G40" s="4" t="str">
        <f t="shared" si="2"/>
        <v>insert into game_score (id, matchid, squad, goals, points, time_type) values (275, 67, 591, 0, 0, 2);</v>
      </c>
    </row>
    <row r="41" spans="1:7" x14ac:dyDescent="0.25">
      <c r="A41" s="4">
        <f t="shared" si="3"/>
        <v>276</v>
      </c>
      <c r="B41" s="4">
        <f t="shared" ref="B41" si="23">B38</f>
        <v>67</v>
      </c>
      <c r="C41" s="4">
        <v>591</v>
      </c>
      <c r="D41" s="4">
        <v>0</v>
      </c>
      <c r="E41" s="4">
        <v>0</v>
      </c>
      <c r="F41" s="4">
        <v>1</v>
      </c>
      <c r="G41" s="4" t="str">
        <f t="shared" si="2"/>
        <v>insert into game_score (id, matchid, squad, goals, points, time_type) values (276, 67, 591, 0, 0, 1);</v>
      </c>
    </row>
    <row r="42" spans="1:7" x14ac:dyDescent="0.25">
      <c r="A42">
        <f t="shared" si="3"/>
        <v>277</v>
      </c>
      <c r="B42">
        <f t="shared" ref="B42" si="24">B38+1</f>
        <v>68</v>
      </c>
      <c r="C42">
        <v>56</v>
      </c>
      <c r="D42">
        <v>1</v>
      </c>
      <c r="E42">
        <v>1</v>
      </c>
      <c r="F42">
        <v>2</v>
      </c>
      <c r="G42" t="str">
        <f t="shared" si="2"/>
        <v>insert into game_score (id, matchid, squad, goals, points, time_type) values (277, 68, 56, 1, 1, 2);</v>
      </c>
    </row>
    <row r="43" spans="1:7" x14ac:dyDescent="0.25">
      <c r="A43">
        <f t="shared" si="3"/>
        <v>278</v>
      </c>
      <c r="B43">
        <f t="shared" ref="B43" si="25">B42</f>
        <v>68</v>
      </c>
      <c r="C43">
        <v>56</v>
      </c>
      <c r="D43">
        <v>1</v>
      </c>
      <c r="E43">
        <v>0</v>
      </c>
      <c r="F43">
        <v>1</v>
      </c>
      <c r="G43" t="str">
        <f t="shared" si="2"/>
        <v>insert into game_score (id, matchid, squad, goals, points, time_type) values (278, 68, 56, 1, 0, 1);</v>
      </c>
    </row>
    <row r="44" spans="1:7" x14ac:dyDescent="0.25">
      <c r="A44">
        <f t="shared" si="3"/>
        <v>279</v>
      </c>
      <c r="B44">
        <f t="shared" ref="B44" si="26">B42</f>
        <v>68</v>
      </c>
      <c r="C44">
        <v>54</v>
      </c>
      <c r="D44">
        <v>1</v>
      </c>
      <c r="E44">
        <v>1</v>
      </c>
      <c r="F44">
        <v>2</v>
      </c>
      <c r="G44" t="str">
        <f t="shared" si="2"/>
        <v>insert into game_score (id, matchid, squad, goals, points, time_type) values (279, 68, 54, 1, 1, 2);</v>
      </c>
    </row>
    <row r="45" spans="1:7" x14ac:dyDescent="0.25">
      <c r="A45">
        <f t="shared" si="3"/>
        <v>280</v>
      </c>
      <c r="B45">
        <f t="shared" ref="B45" si="27">B42</f>
        <v>68</v>
      </c>
      <c r="C45">
        <v>54</v>
      </c>
      <c r="D45">
        <v>1</v>
      </c>
      <c r="E45">
        <v>0</v>
      </c>
      <c r="F45">
        <v>1</v>
      </c>
      <c r="G45" t="str">
        <f t="shared" si="2"/>
        <v>insert into game_score (id, matchid, squad, goals, points, time_type) values (280, 68, 54, 1, 0, 1);</v>
      </c>
    </row>
    <row r="46" spans="1:7" x14ac:dyDescent="0.25">
      <c r="A46" s="4">
        <f t="shared" si="3"/>
        <v>281</v>
      </c>
      <c r="B46" s="4">
        <f t="shared" ref="B46" si="28">B42+1</f>
        <v>69</v>
      </c>
      <c r="C46" s="4">
        <v>598</v>
      </c>
      <c r="D46" s="4">
        <v>6</v>
      </c>
      <c r="E46" s="4">
        <v>2</v>
      </c>
      <c r="F46" s="4">
        <v>2</v>
      </c>
      <c r="G46" s="4" t="str">
        <f t="shared" si="2"/>
        <v>insert into game_score (id, matchid, squad, goals, points, time_type) values (281, 69, 598, 6, 2, 2);</v>
      </c>
    </row>
    <row r="47" spans="1:7" x14ac:dyDescent="0.25">
      <c r="A47" s="4">
        <f t="shared" si="3"/>
        <v>282</v>
      </c>
      <c r="B47" s="4">
        <f t="shared" ref="B47" si="29">B46</f>
        <v>69</v>
      </c>
      <c r="C47" s="4">
        <v>598</v>
      </c>
      <c r="D47" s="4">
        <v>3</v>
      </c>
      <c r="E47" s="4">
        <v>0</v>
      </c>
      <c r="F47" s="4">
        <v>1</v>
      </c>
      <c r="G47" s="4" t="str">
        <f t="shared" si="2"/>
        <v>insert into game_score (id, matchid, squad, goals, points, time_type) values (282, 69, 598, 3, 0, 1);</v>
      </c>
    </row>
    <row r="48" spans="1:7" x14ac:dyDescent="0.25">
      <c r="A48" s="4">
        <f t="shared" si="3"/>
        <v>283</v>
      </c>
      <c r="B48" s="4">
        <f t="shared" ref="B48" si="30">B46</f>
        <v>69</v>
      </c>
      <c r="C48" s="4">
        <v>595</v>
      </c>
      <c r="D48" s="4">
        <v>1</v>
      </c>
      <c r="E48" s="4">
        <v>0</v>
      </c>
      <c r="F48" s="4">
        <v>2</v>
      </c>
      <c r="G48" s="4" t="str">
        <f t="shared" si="2"/>
        <v>insert into game_score (id, matchid, squad, goals, points, time_type) values (283, 69, 595, 1, 0, 2);</v>
      </c>
    </row>
    <row r="49" spans="1:7" x14ac:dyDescent="0.25">
      <c r="A49" s="4">
        <f t="shared" si="3"/>
        <v>284</v>
      </c>
      <c r="B49" s="4">
        <f t="shared" ref="B49" si="31">B46</f>
        <v>69</v>
      </c>
      <c r="C49" s="4">
        <v>595</v>
      </c>
      <c r="D49" s="4">
        <v>0</v>
      </c>
      <c r="E49" s="4">
        <v>0</v>
      </c>
      <c r="F49" s="4">
        <v>1</v>
      </c>
      <c r="G49" s="4" t="str">
        <f t="shared" si="2"/>
        <v>insert into game_score (id, matchid, squad, goals, points, time_type) values (284, 69, 595, 0, 0, 1);</v>
      </c>
    </row>
    <row r="50" spans="1:7" x14ac:dyDescent="0.25">
      <c r="A50">
        <f t="shared" si="3"/>
        <v>285</v>
      </c>
      <c r="B50">
        <f t="shared" ref="B50" si="32">B46+1</f>
        <v>70</v>
      </c>
      <c r="C50">
        <v>56</v>
      </c>
      <c r="D50">
        <v>5</v>
      </c>
      <c r="E50">
        <v>2</v>
      </c>
      <c r="F50">
        <v>2</v>
      </c>
      <c r="G50" t="str">
        <f t="shared" si="2"/>
        <v>insert into game_score (id, matchid, squad, goals, points, time_type) values (285, 70, 56, 5, 2, 2);</v>
      </c>
    </row>
    <row r="51" spans="1:7" x14ac:dyDescent="0.25">
      <c r="A51">
        <f t="shared" si="3"/>
        <v>286</v>
      </c>
      <c r="B51">
        <f t="shared" ref="B51" si="33">B50</f>
        <v>70</v>
      </c>
      <c r="C51">
        <v>56</v>
      </c>
      <c r="D51">
        <v>2</v>
      </c>
      <c r="E51">
        <v>0</v>
      </c>
      <c r="F51">
        <v>1</v>
      </c>
      <c r="G51" t="str">
        <f t="shared" si="2"/>
        <v>insert into game_score (id, matchid, squad, goals, points, time_type) values (286, 70, 56, 2, 0, 1);</v>
      </c>
    </row>
    <row r="52" spans="1:7" x14ac:dyDescent="0.25">
      <c r="A52">
        <f t="shared" si="3"/>
        <v>287</v>
      </c>
      <c r="B52">
        <f t="shared" ref="B52" si="34">B50</f>
        <v>70</v>
      </c>
      <c r="C52">
        <v>595</v>
      </c>
      <c r="D52">
        <v>1</v>
      </c>
      <c r="E52">
        <v>0</v>
      </c>
      <c r="F52">
        <v>2</v>
      </c>
      <c r="G52" t="str">
        <f t="shared" si="2"/>
        <v>insert into game_score (id, matchid, squad, goals, points, time_type) values (287, 70, 595, 1, 0, 2);</v>
      </c>
    </row>
    <row r="53" spans="1:7" x14ac:dyDescent="0.25">
      <c r="A53">
        <f t="shared" si="3"/>
        <v>288</v>
      </c>
      <c r="B53">
        <f t="shared" ref="B53" si="35">B50</f>
        <v>70</v>
      </c>
      <c r="C53">
        <v>595</v>
      </c>
      <c r="D53">
        <v>0</v>
      </c>
      <c r="E53">
        <v>0</v>
      </c>
      <c r="F53">
        <v>1</v>
      </c>
      <c r="G53" t="str">
        <f t="shared" si="2"/>
        <v>insert into game_score (id, matchid, squad, goals, points, time_type) values (288, 70, 595, 0, 0, 1);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'1926'!A11+1</f>
        <v>71</v>
      </c>
      <c r="B2" s="2" t="str">
        <f>"1927-10-30"</f>
        <v>1927-10-30</v>
      </c>
      <c r="C2">
        <v>2</v>
      </c>
      <c r="D2">
        <v>51</v>
      </c>
      <c r="G2" t="str">
        <f t="shared" si="0"/>
        <v>insert into game (matchid, matchdate, game_type, country) values (71, '1927-10-30', 2, 51);</v>
      </c>
    </row>
    <row r="3" spans="1:7" x14ac:dyDescent="0.25">
      <c r="A3">
        <f>A2+1</f>
        <v>72</v>
      </c>
      <c r="B3" s="2" t="str">
        <f>"1927-11-01"</f>
        <v>1927-11-01</v>
      </c>
      <c r="C3">
        <v>2</v>
      </c>
      <c r="D3">
        <v>51</v>
      </c>
      <c r="G3" t="str">
        <f t="shared" si="0"/>
        <v>insert into game (matchid, matchdate, game_type, country) values (72, '1927-11-01', 2, 51);</v>
      </c>
    </row>
    <row r="4" spans="1:7" x14ac:dyDescent="0.25">
      <c r="A4">
        <f t="shared" ref="A4:A7" si="1">A3+1</f>
        <v>73</v>
      </c>
      <c r="B4" s="2" t="str">
        <f>"1927-11-06"</f>
        <v>1927-11-06</v>
      </c>
      <c r="C4">
        <v>2</v>
      </c>
      <c r="D4">
        <v>51</v>
      </c>
      <c r="G4" t="str">
        <f t="shared" si="0"/>
        <v>insert into game (matchid, matchdate, game_type, country) values (73, '1927-11-06', 2, 51);</v>
      </c>
    </row>
    <row r="5" spans="1:7" x14ac:dyDescent="0.25">
      <c r="A5">
        <f t="shared" si="1"/>
        <v>74</v>
      </c>
      <c r="B5" s="2" t="str">
        <f>"1927-11-13"</f>
        <v>1927-11-13</v>
      </c>
      <c r="C5">
        <v>2</v>
      </c>
      <c r="D5">
        <v>51</v>
      </c>
      <c r="G5" t="str">
        <f t="shared" si="0"/>
        <v>insert into game (matchid, matchdate, game_type, country) values (74, '1927-11-13', 2, 51);</v>
      </c>
    </row>
    <row r="6" spans="1:7" x14ac:dyDescent="0.25">
      <c r="A6">
        <f t="shared" si="1"/>
        <v>75</v>
      </c>
      <c r="B6" s="2" t="str">
        <f>"1927-11-20"</f>
        <v>1927-11-20</v>
      </c>
      <c r="C6">
        <v>2</v>
      </c>
      <c r="D6">
        <v>51</v>
      </c>
      <c r="G6" t="str">
        <f t="shared" si="0"/>
        <v>insert into game (matchid, matchdate, game_type, country) values (75, '1927-11-20', 2, 51);</v>
      </c>
    </row>
    <row r="7" spans="1:7" x14ac:dyDescent="0.25">
      <c r="A7">
        <f t="shared" si="1"/>
        <v>76</v>
      </c>
      <c r="B7" s="2" t="str">
        <f>"1927-11-27"</f>
        <v>1927-11-27</v>
      </c>
      <c r="C7">
        <v>2</v>
      </c>
      <c r="D7">
        <v>51</v>
      </c>
      <c r="G7" t="str">
        <f t="shared" si="0"/>
        <v>insert into game (matchid, matchdate, game_type, country) values (76, '1927-11-27', 2, 51);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 s="4">
        <f>'1926'!A53+1</f>
        <v>289</v>
      </c>
      <c r="B10" s="4">
        <f>A2</f>
        <v>71</v>
      </c>
      <c r="C10" s="4">
        <v>54</v>
      </c>
      <c r="D10" s="4">
        <v>7</v>
      </c>
      <c r="E10" s="4">
        <v>2</v>
      </c>
      <c r="F10" s="4">
        <v>2</v>
      </c>
      <c r="G10" s="4" t="str">
        <f t="shared" ref="G10:G33" si="2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(289, 71, 54, 7, 2, 2);</v>
      </c>
    </row>
    <row r="11" spans="1:7" x14ac:dyDescent="0.25">
      <c r="A11" s="4">
        <f>A10+1</f>
        <v>290</v>
      </c>
      <c r="B11" s="4">
        <f>B10</f>
        <v>71</v>
      </c>
      <c r="C11" s="4">
        <v>54</v>
      </c>
      <c r="D11" s="4">
        <v>5</v>
      </c>
      <c r="E11" s="4">
        <v>0</v>
      </c>
      <c r="F11" s="4">
        <v>1</v>
      </c>
      <c r="G11" s="4" t="str">
        <f t="shared" si="2"/>
        <v>insert into game_score (id, matchid, squad, goals, points, time_type) values (290, 71, 54, 5, 0, 1);</v>
      </c>
    </row>
    <row r="12" spans="1:7" x14ac:dyDescent="0.25">
      <c r="A12" s="4">
        <f t="shared" ref="A12:A33" si="3">A11+1</f>
        <v>291</v>
      </c>
      <c r="B12" s="4">
        <f>B10</f>
        <v>71</v>
      </c>
      <c r="C12" s="4">
        <v>591</v>
      </c>
      <c r="D12" s="4">
        <v>1</v>
      </c>
      <c r="E12" s="4">
        <v>0</v>
      </c>
      <c r="F12" s="4">
        <v>2</v>
      </c>
      <c r="G12" s="4" t="str">
        <f t="shared" si="2"/>
        <v>insert into game_score (id, matchid, squad, goals, points, time_type) values (291, 71, 591, 1, 0, 2);</v>
      </c>
    </row>
    <row r="13" spans="1:7" x14ac:dyDescent="0.25">
      <c r="A13" s="4">
        <f t="shared" si="3"/>
        <v>292</v>
      </c>
      <c r="B13" s="4">
        <f>B10</f>
        <v>71</v>
      </c>
      <c r="C13" s="4">
        <v>591</v>
      </c>
      <c r="D13" s="4">
        <v>1</v>
      </c>
      <c r="E13" s="4">
        <v>0</v>
      </c>
      <c r="F13" s="4">
        <v>1</v>
      </c>
      <c r="G13" s="4" t="str">
        <f t="shared" si="2"/>
        <v>insert into game_score (id, matchid, squad, goals, points, time_type) values (292, 71, 591, 1, 0, 1);</v>
      </c>
    </row>
    <row r="14" spans="1:7" x14ac:dyDescent="0.25">
      <c r="A14">
        <f t="shared" si="3"/>
        <v>293</v>
      </c>
      <c r="B14">
        <f>B10+1</f>
        <v>72</v>
      </c>
      <c r="C14">
        <v>598</v>
      </c>
      <c r="D14">
        <v>4</v>
      </c>
      <c r="E14">
        <v>2</v>
      </c>
      <c r="F14">
        <v>2</v>
      </c>
      <c r="G14" t="str">
        <f t="shared" si="2"/>
        <v>insert into game_score (id, matchid, squad, goals, points, time_type) values (293, 72, 598, 4, 2, 2);</v>
      </c>
    </row>
    <row r="15" spans="1:7" x14ac:dyDescent="0.25">
      <c r="A15">
        <f t="shared" si="3"/>
        <v>294</v>
      </c>
      <c r="B15">
        <f>B14</f>
        <v>72</v>
      </c>
      <c r="C15">
        <v>598</v>
      </c>
      <c r="D15">
        <v>0</v>
      </c>
      <c r="E15">
        <v>0</v>
      </c>
      <c r="F15">
        <v>1</v>
      </c>
      <c r="G15" t="str">
        <f t="shared" si="2"/>
        <v>insert into game_score (id, matchid, squad, goals, points, time_type) values (294, 72, 598, 0, 0, 1);</v>
      </c>
    </row>
    <row r="16" spans="1:7" x14ac:dyDescent="0.25">
      <c r="A16">
        <f t="shared" si="3"/>
        <v>295</v>
      </c>
      <c r="B16">
        <f>B14</f>
        <v>72</v>
      </c>
      <c r="C16">
        <v>51</v>
      </c>
      <c r="D16">
        <v>0</v>
      </c>
      <c r="E16">
        <v>0</v>
      </c>
      <c r="F16">
        <v>2</v>
      </c>
      <c r="G16" t="str">
        <f t="shared" si="2"/>
        <v>insert into game_score (id, matchid, squad, goals, points, time_type) values (295, 72, 51, 0, 0, 2);</v>
      </c>
    </row>
    <row r="17" spans="1:7" x14ac:dyDescent="0.25">
      <c r="A17">
        <f t="shared" si="3"/>
        <v>296</v>
      </c>
      <c r="B17">
        <f>B14</f>
        <v>72</v>
      </c>
      <c r="C17">
        <v>51</v>
      </c>
      <c r="D17">
        <v>0</v>
      </c>
      <c r="E17">
        <v>0</v>
      </c>
      <c r="F17">
        <v>1</v>
      </c>
      <c r="G17" t="str">
        <f t="shared" si="2"/>
        <v>insert into game_score (id, matchid, squad, goals, points, time_type) values (296, 72, 51, 0, 0, 1);</v>
      </c>
    </row>
    <row r="18" spans="1:7" x14ac:dyDescent="0.25">
      <c r="A18" s="4">
        <f t="shared" si="3"/>
        <v>297</v>
      </c>
      <c r="B18" s="4">
        <f t="shared" ref="B18" si="4">B14+1</f>
        <v>73</v>
      </c>
      <c r="C18" s="4">
        <v>598</v>
      </c>
      <c r="D18" s="4">
        <v>9</v>
      </c>
      <c r="E18" s="4">
        <v>2</v>
      </c>
      <c r="F18" s="4">
        <v>2</v>
      </c>
      <c r="G18" s="4" t="str">
        <f t="shared" si="2"/>
        <v>insert into game_score (id, matchid, squad, goals, points, time_type) values (297, 73, 598, 9, 2, 2);</v>
      </c>
    </row>
    <row r="19" spans="1:7" x14ac:dyDescent="0.25">
      <c r="A19" s="4">
        <f t="shared" si="3"/>
        <v>298</v>
      </c>
      <c r="B19" s="4">
        <f t="shared" ref="B19" si="5">B18</f>
        <v>73</v>
      </c>
      <c r="C19" s="4">
        <v>598</v>
      </c>
      <c r="D19" s="4">
        <v>3</v>
      </c>
      <c r="E19" s="4">
        <v>0</v>
      </c>
      <c r="F19" s="4">
        <v>1</v>
      </c>
      <c r="G19" s="4" t="str">
        <f t="shared" si="2"/>
        <v>insert into game_score (id, matchid, squad, goals, points, time_type) values (298, 73, 598, 3, 0, 1);</v>
      </c>
    </row>
    <row r="20" spans="1:7" x14ac:dyDescent="0.25">
      <c r="A20" s="4">
        <f t="shared" si="3"/>
        <v>299</v>
      </c>
      <c r="B20" s="4">
        <f t="shared" ref="B20" si="6">B18</f>
        <v>73</v>
      </c>
      <c r="C20" s="4">
        <v>591</v>
      </c>
      <c r="D20" s="4">
        <v>0</v>
      </c>
      <c r="E20" s="4">
        <v>0</v>
      </c>
      <c r="F20" s="4">
        <v>2</v>
      </c>
      <c r="G20" s="4" t="str">
        <f t="shared" si="2"/>
        <v>insert into game_score (id, matchid, squad, goals, points, time_type) values (299, 73, 591, 0, 0, 2);</v>
      </c>
    </row>
    <row r="21" spans="1:7" x14ac:dyDescent="0.25">
      <c r="A21" s="4">
        <f t="shared" si="3"/>
        <v>300</v>
      </c>
      <c r="B21" s="4">
        <f t="shared" ref="B21" si="7">B18</f>
        <v>73</v>
      </c>
      <c r="C21" s="4">
        <v>591</v>
      </c>
      <c r="D21" s="4">
        <v>0</v>
      </c>
      <c r="E21" s="4">
        <v>0</v>
      </c>
      <c r="F21" s="4">
        <v>1</v>
      </c>
      <c r="G21" s="4" t="str">
        <f t="shared" si="2"/>
        <v>insert into game_score (id, matchid, squad, goals, points, time_type) values (300, 73, 591, 0, 0, 1);</v>
      </c>
    </row>
    <row r="22" spans="1:7" x14ac:dyDescent="0.25">
      <c r="A22">
        <f t="shared" si="3"/>
        <v>301</v>
      </c>
      <c r="B22">
        <f t="shared" ref="B22" si="8">B18+1</f>
        <v>74</v>
      </c>
      <c r="C22">
        <v>51</v>
      </c>
      <c r="D22">
        <v>3</v>
      </c>
      <c r="E22">
        <v>2</v>
      </c>
      <c r="F22">
        <v>2</v>
      </c>
      <c r="G22" t="str">
        <f t="shared" si="2"/>
        <v>insert into game_score (id, matchid, squad, goals, points, time_type) values (301, 74, 51, 3, 2, 2);</v>
      </c>
    </row>
    <row r="23" spans="1:7" x14ac:dyDescent="0.25">
      <c r="A23">
        <f t="shared" si="3"/>
        <v>302</v>
      </c>
      <c r="B23">
        <f t="shared" ref="B23" si="9">B22</f>
        <v>74</v>
      </c>
      <c r="C23">
        <v>51</v>
      </c>
      <c r="D23">
        <v>3</v>
      </c>
      <c r="E23">
        <v>0</v>
      </c>
      <c r="F23">
        <v>1</v>
      </c>
      <c r="G23" t="str">
        <f t="shared" si="2"/>
        <v>insert into game_score (id, matchid, squad, goals, points, time_type) values (302, 74, 51, 3, 0, 1);</v>
      </c>
    </row>
    <row r="24" spans="1:7" x14ac:dyDescent="0.25">
      <c r="A24">
        <f t="shared" si="3"/>
        <v>303</v>
      </c>
      <c r="B24">
        <f t="shared" ref="B24" si="10">B22</f>
        <v>74</v>
      </c>
      <c r="C24">
        <v>591</v>
      </c>
      <c r="D24">
        <v>2</v>
      </c>
      <c r="E24">
        <v>0</v>
      </c>
      <c r="F24">
        <v>2</v>
      </c>
      <c r="G24" t="str">
        <f t="shared" si="2"/>
        <v>insert into game_score (id, matchid, squad, goals, points, time_type) values (303, 74, 591, 2, 0, 2);</v>
      </c>
    </row>
    <row r="25" spans="1:7" x14ac:dyDescent="0.25">
      <c r="A25">
        <f t="shared" si="3"/>
        <v>304</v>
      </c>
      <c r="B25">
        <f t="shared" ref="B25" si="11">B22</f>
        <v>74</v>
      </c>
      <c r="C25">
        <v>591</v>
      </c>
      <c r="D25">
        <v>2</v>
      </c>
      <c r="E25">
        <v>0</v>
      </c>
      <c r="F25">
        <v>1</v>
      </c>
      <c r="G25" t="str">
        <f t="shared" si="2"/>
        <v>insert into game_score (id, matchid, squad, goals, points, time_type) values (304, 74, 591, 2, 0, 1);</v>
      </c>
    </row>
    <row r="26" spans="1:7" x14ac:dyDescent="0.25">
      <c r="A26" s="4">
        <f t="shared" si="3"/>
        <v>305</v>
      </c>
      <c r="B26" s="4">
        <f t="shared" ref="B26" si="12">B22+1</f>
        <v>75</v>
      </c>
      <c r="C26" s="4">
        <v>54</v>
      </c>
      <c r="D26" s="4">
        <v>3</v>
      </c>
      <c r="E26" s="4">
        <v>2</v>
      </c>
      <c r="F26" s="4">
        <v>2</v>
      </c>
      <c r="G26" s="4" t="str">
        <f t="shared" si="2"/>
        <v>insert into game_score (id, matchid, squad, goals, points, time_type) values (305, 75, 54, 3, 2, 2);</v>
      </c>
    </row>
    <row r="27" spans="1:7" x14ac:dyDescent="0.25">
      <c r="A27" s="4">
        <f t="shared" si="3"/>
        <v>306</v>
      </c>
      <c r="B27" s="4">
        <f t="shared" ref="B27" si="13">B26</f>
        <v>75</v>
      </c>
      <c r="C27" s="4">
        <v>54</v>
      </c>
      <c r="D27" s="4">
        <v>0</v>
      </c>
      <c r="E27" s="4">
        <v>0</v>
      </c>
      <c r="F27" s="4">
        <v>1</v>
      </c>
      <c r="G27" s="4" t="str">
        <f t="shared" si="2"/>
        <v>insert into game_score (id, matchid, squad, goals, points, time_type) values (306, 75, 54, 0, 0, 1);</v>
      </c>
    </row>
    <row r="28" spans="1:7" x14ac:dyDescent="0.25">
      <c r="A28" s="4">
        <f t="shared" si="3"/>
        <v>307</v>
      </c>
      <c r="B28" s="4">
        <f t="shared" ref="B28" si="14">B26</f>
        <v>75</v>
      </c>
      <c r="C28" s="4">
        <v>598</v>
      </c>
      <c r="D28" s="4">
        <v>2</v>
      </c>
      <c r="E28" s="4">
        <v>0</v>
      </c>
      <c r="F28" s="4">
        <v>2</v>
      </c>
      <c r="G28" s="4" t="str">
        <f t="shared" si="2"/>
        <v>insert into game_score (id, matchid, squad, goals, points, time_type) values (307, 75, 598, 2, 0, 2);</v>
      </c>
    </row>
    <row r="29" spans="1:7" x14ac:dyDescent="0.25">
      <c r="A29" s="4">
        <f t="shared" si="3"/>
        <v>308</v>
      </c>
      <c r="B29" s="4">
        <f t="shared" ref="B29" si="15">B26</f>
        <v>75</v>
      </c>
      <c r="C29" s="4">
        <v>598</v>
      </c>
      <c r="D29" s="4">
        <v>1</v>
      </c>
      <c r="E29" s="4">
        <v>0</v>
      </c>
      <c r="F29" s="4">
        <v>1</v>
      </c>
      <c r="G29" s="4" t="str">
        <f t="shared" si="2"/>
        <v>insert into game_score (id, matchid, squad, goals, points, time_type) values (308, 75, 598, 1, 0, 1);</v>
      </c>
    </row>
    <row r="30" spans="1:7" x14ac:dyDescent="0.25">
      <c r="A30">
        <f t="shared" si="3"/>
        <v>309</v>
      </c>
      <c r="B30">
        <f t="shared" ref="B30" si="16">B26+1</f>
        <v>76</v>
      </c>
      <c r="C30">
        <v>54</v>
      </c>
      <c r="D30">
        <v>5</v>
      </c>
      <c r="E30">
        <v>2</v>
      </c>
      <c r="F30">
        <v>2</v>
      </c>
      <c r="G30" t="str">
        <f t="shared" si="2"/>
        <v>insert into game_score (id, matchid, squad, goals, points, time_type) values (309, 76, 54, 5, 2, 2);</v>
      </c>
    </row>
    <row r="31" spans="1:7" x14ac:dyDescent="0.25">
      <c r="A31">
        <f t="shared" si="3"/>
        <v>310</v>
      </c>
      <c r="B31">
        <f t="shared" ref="B31" si="17">B30</f>
        <v>76</v>
      </c>
      <c r="C31">
        <v>54</v>
      </c>
      <c r="D31">
        <v>5</v>
      </c>
      <c r="E31">
        <v>0</v>
      </c>
      <c r="F31">
        <v>1</v>
      </c>
      <c r="G31" t="str">
        <f t="shared" si="2"/>
        <v>insert into game_score (id, matchid, squad, goals, points, time_type) values (310, 76, 54, 5, 0, 1);</v>
      </c>
    </row>
    <row r="32" spans="1:7" x14ac:dyDescent="0.25">
      <c r="A32">
        <f t="shared" si="3"/>
        <v>311</v>
      </c>
      <c r="B32">
        <f t="shared" ref="B32" si="18">B30</f>
        <v>76</v>
      </c>
      <c r="C32">
        <v>51</v>
      </c>
      <c r="D32">
        <v>1</v>
      </c>
      <c r="E32">
        <v>0</v>
      </c>
      <c r="F32">
        <v>2</v>
      </c>
      <c r="G32" t="str">
        <f t="shared" si="2"/>
        <v>insert into game_score (id, matchid, squad, goals, points, time_type) values (311, 76, 51, 1, 0, 2);</v>
      </c>
    </row>
    <row r="33" spans="1:7" x14ac:dyDescent="0.25">
      <c r="A33">
        <f t="shared" si="3"/>
        <v>312</v>
      </c>
      <c r="B33">
        <f t="shared" ref="B33" si="19">B30</f>
        <v>76</v>
      </c>
      <c r="C33">
        <v>51</v>
      </c>
      <c r="D33">
        <v>1</v>
      </c>
      <c r="E33">
        <v>0</v>
      </c>
      <c r="F33">
        <v>1</v>
      </c>
      <c r="G33" t="str">
        <f t="shared" si="2"/>
        <v>insert into game_score (id, matchid, squad, goals, points, time_type) values (312, 76, 51, 1, 0, 1);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'1927'!A7+1</f>
        <v>77</v>
      </c>
      <c r="B2" s="2" t="str">
        <f>"1929-11-01"</f>
        <v>1929-11-01</v>
      </c>
      <c r="C2">
        <v>2</v>
      </c>
      <c r="D2">
        <v>54</v>
      </c>
      <c r="G2" t="str">
        <f t="shared" si="0"/>
        <v>insert into game (matchid, matchdate, game_type, country) values (77, '1929-11-01', 2, 54);</v>
      </c>
    </row>
    <row r="3" spans="1:7" x14ac:dyDescent="0.25">
      <c r="A3">
        <f>A2+1</f>
        <v>78</v>
      </c>
      <c r="B3" s="2" t="str">
        <f>"1929-11-03"</f>
        <v>1929-11-03</v>
      </c>
      <c r="C3">
        <v>2</v>
      </c>
      <c r="D3">
        <v>54</v>
      </c>
      <c r="G3" t="str">
        <f t="shared" si="0"/>
        <v>insert into game (matchid, matchdate, game_type, country) values (78, '1929-11-03', 2, 54);</v>
      </c>
    </row>
    <row r="4" spans="1:7" x14ac:dyDescent="0.25">
      <c r="A4">
        <f t="shared" ref="A4:A7" si="1">A3+1</f>
        <v>79</v>
      </c>
      <c r="B4" s="2" t="str">
        <f>"1929-11-10"</f>
        <v>1929-11-10</v>
      </c>
      <c r="C4">
        <v>2</v>
      </c>
      <c r="D4">
        <v>54</v>
      </c>
      <c r="G4" t="str">
        <f t="shared" si="0"/>
        <v>insert into game (matchid, matchdate, game_type, country) values (79, '1929-11-10', 2, 54);</v>
      </c>
    </row>
    <row r="5" spans="1:7" x14ac:dyDescent="0.25">
      <c r="A5">
        <f t="shared" si="1"/>
        <v>80</v>
      </c>
      <c r="B5" s="2" t="str">
        <f>"1929-11-11"</f>
        <v>1929-11-11</v>
      </c>
      <c r="C5">
        <v>2</v>
      </c>
      <c r="D5">
        <v>54</v>
      </c>
      <c r="G5" t="str">
        <f t="shared" si="0"/>
        <v>insert into game (matchid, matchdate, game_type, country) values (80, '1929-11-11', 2, 54);</v>
      </c>
    </row>
    <row r="6" spans="1:7" x14ac:dyDescent="0.25">
      <c r="A6">
        <f t="shared" si="1"/>
        <v>81</v>
      </c>
      <c r="B6" s="2" t="str">
        <f>"1929-11-16"</f>
        <v>1929-11-16</v>
      </c>
      <c r="C6">
        <v>2</v>
      </c>
      <c r="D6">
        <v>54</v>
      </c>
      <c r="G6" t="str">
        <f t="shared" si="0"/>
        <v>insert into game (matchid, matchdate, game_type, country) values (81, '1929-11-16', 2, 54);</v>
      </c>
    </row>
    <row r="7" spans="1:7" x14ac:dyDescent="0.25">
      <c r="A7">
        <f t="shared" si="1"/>
        <v>82</v>
      </c>
      <c r="B7" s="2" t="str">
        <f>"1929-11-17"</f>
        <v>1929-11-17</v>
      </c>
      <c r="C7">
        <v>2</v>
      </c>
      <c r="D7">
        <v>54</v>
      </c>
      <c r="G7" t="str">
        <f t="shared" si="0"/>
        <v>insert into game (matchid, matchdate, game_type, country) values (82, '1929-11-17', 2, 54);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 s="4">
        <f>'1927'!A33+1</f>
        <v>313</v>
      </c>
      <c r="B10" s="4">
        <f>A2</f>
        <v>77</v>
      </c>
      <c r="C10" s="4">
        <v>598</v>
      </c>
      <c r="D10" s="4">
        <v>0</v>
      </c>
      <c r="E10" s="4">
        <v>0</v>
      </c>
      <c r="F10" s="4">
        <v>2</v>
      </c>
      <c r="G10" s="4" t="str">
        <f t="shared" ref="G10:G33" si="2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(313, 77, 598, 0, 0, 2);</v>
      </c>
    </row>
    <row r="11" spans="1:7" x14ac:dyDescent="0.25">
      <c r="A11" s="4">
        <f>A10+1</f>
        <v>314</v>
      </c>
      <c r="B11" s="4">
        <f>B10</f>
        <v>77</v>
      </c>
      <c r="C11" s="4">
        <v>598</v>
      </c>
      <c r="D11" s="4">
        <v>0</v>
      </c>
      <c r="E11" s="4">
        <v>0</v>
      </c>
      <c r="F11" s="4">
        <v>1</v>
      </c>
      <c r="G11" s="4" t="str">
        <f t="shared" si="2"/>
        <v>insert into game_score (id, matchid, squad, goals, points, time_type) values (314, 77, 598, 0, 0, 1);</v>
      </c>
    </row>
    <row r="12" spans="1:7" x14ac:dyDescent="0.25">
      <c r="A12" s="4">
        <f t="shared" ref="A12:A33" si="3">A11+1</f>
        <v>315</v>
      </c>
      <c r="B12" s="4">
        <f>B10</f>
        <v>77</v>
      </c>
      <c r="C12" s="4">
        <v>595</v>
      </c>
      <c r="D12" s="4">
        <v>3</v>
      </c>
      <c r="E12" s="4">
        <v>2</v>
      </c>
      <c r="F12" s="4">
        <v>2</v>
      </c>
      <c r="G12" s="4" t="str">
        <f t="shared" si="2"/>
        <v>insert into game_score (id, matchid, squad, goals, points, time_type) values (315, 77, 595, 3, 2, 2);</v>
      </c>
    </row>
    <row r="13" spans="1:7" x14ac:dyDescent="0.25">
      <c r="A13" s="4">
        <f t="shared" si="3"/>
        <v>316</v>
      </c>
      <c r="B13" s="4">
        <f>B10</f>
        <v>77</v>
      </c>
      <c r="C13" s="4">
        <v>595</v>
      </c>
      <c r="D13" s="4">
        <v>1</v>
      </c>
      <c r="E13" s="4">
        <v>0</v>
      </c>
      <c r="F13" s="4">
        <v>1</v>
      </c>
      <c r="G13" s="4" t="str">
        <f t="shared" si="2"/>
        <v>insert into game_score (id, matchid, squad, goals, points, time_type) values (316, 77, 595, 1, 0, 1);</v>
      </c>
    </row>
    <row r="14" spans="1:7" x14ac:dyDescent="0.25">
      <c r="A14">
        <f t="shared" si="3"/>
        <v>317</v>
      </c>
      <c r="B14">
        <f>B10+1</f>
        <v>78</v>
      </c>
      <c r="C14">
        <v>54</v>
      </c>
      <c r="D14">
        <v>3</v>
      </c>
      <c r="E14">
        <v>2</v>
      </c>
      <c r="F14">
        <v>2</v>
      </c>
      <c r="G14" t="str">
        <f t="shared" si="2"/>
        <v>insert into game_score (id, matchid, squad, goals, points, time_type) values (317, 78, 54, 3, 2, 2);</v>
      </c>
    </row>
    <row r="15" spans="1:7" x14ac:dyDescent="0.25">
      <c r="A15">
        <f t="shared" si="3"/>
        <v>318</v>
      </c>
      <c r="B15">
        <f>B14</f>
        <v>78</v>
      </c>
      <c r="C15">
        <v>54</v>
      </c>
      <c r="D15">
        <v>2</v>
      </c>
      <c r="E15">
        <v>0</v>
      </c>
      <c r="F15">
        <v>1</v>
      </c>
      <c r="G15" t="str">
        <f t="shared" si="2"/>
        <v>insert into game_score (id, matchid, squad, goals, points, time_type) values (318, 78, 54, 2, 0, 1);</v>
      </c>
    </row>
    <row r="16" spans="1:7" x14ac:dyDescent="0.25">
      <c r="A16">
        <f t="shared" si="3"/>
        <v>319</v>
      </c>
      <c r="B16">
        <f>B14</f>
        <v>78</v>
      </c>
      <c r="C16">
        <v>51</v>
      </c>
      <c r="D16">
        <v>0</v>
      </c>
      <c r="E16">
        <v>0</v>
      </c>
      <c r="F16">
        <v>2</v>
      </c>
      <c r="G16" t="str">
        <f t="shared" si="2"/>
        <v>insert into game_score (id, matchid, squad, goals, points, time_type) values (319, 78, 51, 0, 0, 2);</v>
      </c>
    </row>
    <row r="17" spans="1:7" x14ac:dyDescent="0.25">
      <c r="A17">
        <f t="shared" si="3"/>
        <v>320</v>
      </c>
      <c r="B17">
        <f>B14</f>
        <v>78</v>
      </c>
      <c r="C17">
        <v>51</v>
      </c>
      <c r="D17">
        <v>0</v>
      </c>
      <c r="E17">
        <v>0</v>
      </c>
      <c r="F17">
        <v>1</v>
      </c>
      <c r="G17" t="str">
        <f t="shared" si="2"/>
        <v>insert into game_score (id, matchid, squad, goals, points, time_type) values (320, 78, 51, 0, 0, 1);</v>
      </c>
    </row>
    <row r="18" spans="1:7" x14ac:dyDescent="0.25">
      <c r="A18" s="4">
        <f t="shared" si="3"/>
        <v>321</v>
      </c>
      <c r="B18" s="4">
        <f t="shared" ref="B18" si="4">B14+1</f>
        <v>79</v>
      </c>
      <c r="C18" s="4">
        <v>54</v>
      </c>
      <c r="D18" s="4">
        <v>4</v>
      </c>
      <c r="E18" s="4">
        <v>2</v>
      </c>
      <c r="F18" s="4">
        <v>2</v>
      </c>
      <c r="G18" s="4" t="str">
        <f t="shared" si="2"/>
        <v>insert into game_score (id, matchid, squad, goals, points, time_type) values (321, 79, 54, 4, 2, 2);</v>
      </c>
    </row>
    <row r="19" spans="1:7" x14ac:dyDescent="0.25">
      <c r="A19" s="4">
        <f t="shared" si="3"/>
        <v>322</v>
      </c>
      <c r="B19" s="4">
        <f t="shared" ref="B19" si="5">B18</f>
        <v>79</v>
      </c>
      <c r="C19" s="4">
        <v>54</v>
      </c>
      <c r="D19" s="4">
        <v>2</v>
      </c>
      <c r="E19" s="4">
        <v>0</v>
      </c>
      <c r="F19" s="4">
        <v>1</v>
      </c>
      <c r="G19" s="4" t="str">
        <f t="shared" si="2"/>
        <v>insert into game_score (id, matchid, squad, goals, points, time_type) values (322, 79, 54, 2, 0, 1);</v>
      </c>
    </row>
    <row r="20" spans="1:7" x14ac:dyDescent="0.25">
      <c r="A20" s="4">
        <f t="shared" si="3"/>
        <v>323</v>
      </c>
      <c r="B20" s="4">
        <f t="shared" ref="B20" si="6">B18</f>
        <v>79</v>
      </c>
      <c r="C20" s="4">
        <v>595</v>
      </c>
      <c r="D20" s="4">
        <v>1</v>
      </c>
      <c r="E20" s="4">
        <v>0</v>
      </c>
      <c r="F20" s="4">
        <v>2</v>
      </c>
      <c r="G20" s="4" t="str">
        <f t="shared" si="2"/>
        <v>insert into game_score (id, matchid, squad, goals, points, time_type) values (323, 79, 595, 1, 0, 2);</v>
      </c>
    </row>
    <row r="21" spans="1:7" x14ac:dyDescent="0.25">
      <c r="A21" s="4">
        <f t="shared" si="3"/>
        <v>324</v>
      </c>
      <c r="B21" s="4">
        <f t="shared" ref="B21" si="7">B18</f>
        <v>79</v>
      </c>
      <c r="C21" s="4">
        <v>595</v>
      </c>
      <c r="D21" s="4">
        <v>0</v>
      </c>
      <c r="E21" s="4">
        <v>0</v>
      </c>
      <c r="F21" s="4">
        <v>1</v>
      </c>
      <c r="G21" s="4" t="str">
        <f t="shared" si="2"/>
        <v>insert into game_score (id, matchid, squad, goals, points, time_type) values (324, 79, 595, 0, 0, 1);</v>
      </c>
    </row>
    <row r="22" spans="1:7" x14ac:dyDescent="0.25">
      <c r="A22">
        <f t="shared" si="3"/>
        <v>325</v>
      </c>
      <c r="B22">
        <f t="shared" ref="B22" si="8">B18+1</f>
        <v>80</v>
      </c>
      <c r="C22">
        <v>51</v>
      </c>
      <c r="D22">
        <v>1</v>
      </c>
      <c r="E22">
        <v>0</v>
      </c>
      <c r="F22">
        <v>2</v>
      </c>
      <c r="G22" t="str">
        <f t="shared" si="2"/>
        <v>insert into game_score (id, matchid, squad, goals, points, time_type) values (325, 80, 51, 1, 0, 2);</v>
      </c>
    </row>
    <row r="23" spans="1:7" x14ac:dyDescent="0.25">
      <c r="A23">
        <f t="shared" si="3"/>
        <v>326</v>
      </c>
      <c r="B23">
        <f t="shared" ref="B23" si="9">B22</f>
        <v>80</v>
      </c>
      <c r="C23">
        <v>51</v>
      </c>
      <c r="D23">
        <v>0</v>
      </c>
      <c r="E23">
        <v>0</v>
      </c>
      <c r="F23">
        <v>1</v>
      </c>
      <c r="G23" t="str">
        <f t="shared" si="2"/>
        <v>insert into game_score (id, matchid, squad, goals, points, time_type) values (326, 80, 51, 0, 0, 1);</v>
      </c>
    </row>
    <row r="24" spans="1:7" x14ac:dyDescent="0.25">
      <c r="A24">
        <f t="shared" si="3"/>
        <v>327</v>
      </c>
      <c r="B24">
        <f t="shared" ref="B24" si="10">B22</f>
        <v>80</v>
      </c>
      <c r="C24">
        <v>598</v>
      </c>
      <c r="D24">
        <v>4</v>
      </c>
      <c r="E24">
        <v>2</v>
      </c>
      <c r="F24">
        <v>2</v>
      </c>
      <c r="G24" t="str">
        <f t="shared" si="2"/>
        <v>insert into game_score (id, matchid, squad, goals, points, time_type) values (327, 80, 598, 4, 2, 2);</v>
      </c>
    </row>
    <row r="25" spans="1:7" x14ac:dyDescent="0.25">
      <c r="A25">
        <f t="shared" si="3"/>
        <v>328</v>
      </c>
      <c r="B25">
        <f t="shared" ref="B25" si="11">B22</f>
        <v>80</v>
      </c>
      <c r="C25">
        <v>598</v>
      </c>
      <c r="D25">
        <v>3</v>
      </c>
      <c r="E25">
        <v>0</v>
      </c>
      <c r="F25">
        <v>1</v>
      </c>
      <c r="G25" t="str">
        <f t="shared" si="2"/>
        <v>insert into game_score (id, matchid, squad, goals, points, time_type) values (328, 80, 598, 3, 0, 1);</v>
      </c>
    </row>
    <row r="26" spans="1:7" x14ac:dyDescent="0.25">
      <c r="A26" s="4">
        <f t="shared" si="3"/>
        <v>329</v>
      </c>
      <c r="B26" s="4">
        <f t="shared" ref="B26" si="12">B22+1</f>
        <v>81</v>
      </c>
      <c r="C26" s="4">
        <v>595</v>
      </c>
      <c r="D26" s="4">
        <v>5</v>
      </c>
      <c r="E26" s="4">
        <v>2</v>
      </c>
      <c r="F26" s="4">
        <v>2</v>
      </c>
      <c r="G26" s="4" t="str">
        <f t="shared" si="2"/>
        <v>insert into game_score (id, matchid, squad, goals, points, time_type) values (329, 81, 595, 5, 2, 2);</v>
      </c>
    </row>
    <row r="27" spans="1:7" x14ac:dyDescent="0.25">
      <c r="A27" s="4">
        <f t="shared" si="3"/>
        <v>330</v>
      </c>
      <c r="B27" s="4">
        <f t="shared" ref="B27" si="13">B26</f>
        <v>81</v>
      </c>
      <c r="C27" s="4">
        <v>595</v>
      </c>
      <c r="D27" s="4">
        <v>1</v>
      </c>
      <c r="E27" s="4">
        <v>0</v>
      </c>
      <c r="F27" s="4">
        <v>1</v>
      </c>
      <c r="G27" s="4" t="str">
        <f t="shared" si="2"/>
        <v>insert into game_score (id, matchid, squad, goals, points, time_type) values (330, 81, 595, 1, 0, 1);</v>
      </c>
    </row>
    <row r="28" spans="1:7" x14ac:dyDescent="0.25">
      <c r="A28" s="4">
        <f t="shared" si="3"/>
        <v>331</v>
      </c>
      <c r="B28" s="4">
        <f t="shared" ref="B28" si="14">B26</f>
        <v>81</v>
      </c>
      <c r="C28" s="4">
        <v>51</v>
      </c>
      <c r="D28" s="4">
        <v>0</v>
      </c>
      <c r="E28" s="4">
        <v>0</v>
      </c>
      <c r="F28" s="4">
        <v>2</v>
      </c>
      <c r="G28" s="4" t="str">
        <f t="shared" si="2"/>
        <v>insert into game_score (id, matchid, squad, goals, points, time_type) values (331, 81, 51, 0, 0, 2);</v>
      </c>
    </row>
    <row r="29" spans="1:7" x14ac:dyDescent="0.25">
      <c r="A29" s="4">
        <f t="shared" si="3"/>
        <v>332</v>
      </c>
      <c r="B29" s="4">
        <f t="shared" ref="B29" si="15">B26</f>
        <v>81</v>
      </c>
      <c r="C29" s="4">
        <v>51</v>
      </c>
      <c r="D29" s="4">
        <v>0</v>
      </c>
      <c r="E29" s="4">
        <v>0</v>
      </c>
      <c r="F29" s="4">
        <v>1</v>
      </c>
      <c r="G29" s="4" t="str">
        <f t="shared" si="2"/>
        <v>insert into game_score (id, matchid, squad, goals, points, time_type) values (332, 81, 51, 0, 0, 1);</v>
      </c>
    </row>
    <row r="30" spans="1:7" x14ac:dyDescent="0.25">
      <c r="A30">
        <f t="shared" si="3"/>
        <v>333</v>
      </c>
      <c r="B30">
        <f t="shared" ref="B30" si="16">B26+1</f>
        <v>82</v>
      </c>
      <c r="C30">
        <v>54</v>
      </c>
      <c r="D30">
        <v>2</v>
      </c>
      <c r="E30">
        <v>2</v>
      </c>
      <c r="F30">
        <v>2</v>
      </c>
      <c r="G30" t="str">
        <f t="shared" si="2"/>
        <v>insert into game_score (id, matchid, squad, goals, points, time_type) values (333, 82, 54, 2, 2, 2);</v>
      </c>
    </row>
    <row r="31" spans="1:7" x14ac:dyDescent="0.25">
      <c r="A31">
        <f t="shared" si="3"/>
        <v>334</v>
      </c>
      <c r="B31">
        <f t="shared" ref="B31" si="17">B30</f>
        <v>82</v>
      </c>
      <c r="C31">
        <v>54</v>
      </c>
      <c r="D31">
        <v>1</v>
      </c>
      <c r="E31">
        <v>0</v>
      </c>
      <c r="F31">
        <v>1</v>
      </c>
      <c r="G31" t="str">
        <f t="shared" si="2"/>
        <v>insert into game_score (id, matchid, squad, goals, points, time_type) values (334, 82, 54, 1, 0, 1);</v>
      </c>
    </row>
    <row r="32" spans="1:7" x14ac:dyDescent="0.25">
      <c r="A32">
        <f t="shared" si="3"/>
        <v>335</v>
      </c>
      <c r="B32">
        <f t="shared" ref="B32" si="18">B30</f>
        <v>82</v>
      </c>
      <c r="C32">
        <v>598</v>
      </c>
      <c r="D32">
        <v>0</v>
      </c>
      <c r="E32">
        <v>0</v>
      </c>
      <c r="F32">
        <v>2</v>
      </c>
      <c r="G32" t="str">
        <f t="shared" si="2"/>
        <v>insert into game_score (id, matchid, squad, goals, points, time_type) values (335, 82, 598, 0, 0, 2);</v>
      </c>
    </row>
    <row r="33" spans="1:7" x14ac:dyDescent="0.25">
      <c r="A33">
        <f t="shared" si="3"/>
        <v>336</v>
      </c>
      <c r="B33">
        <f t="shared" ref="B33" si="19">B30</f>
        <v>82</v>
      </c>
      <c r="C33">
        <v>598</v>
      </c>
      <c r="D33">
        <v>0</v>
      </c>
      <c r="E33">
        <v>0</v>
      </c>
      <c r="F33">
        <v>1</v>
      </c>
      <c r="G33" t="str">
        <f t="shared" si="2"/>
        <v>insert into game_score (id, matchid, squad, goals, points, time_type) values (336, 82, 598, 0, 0, 1);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'1929'!A7+1</f>
        <v>83</v>
      </c>
      <c r="B2" s="2" t="str">
        <f>"1935-01-06"</f>
        <v>1935-01-06</v>
      </c>
      <c r="C2">
        <v>2</v>
      </c>
      <c r="D2">
        <v>51</v>
      </c>
      <c r="G2" t="str">
        <f t="shared" si="0"/>
        <v>insert into game (matchid, matchdate, game_type, country) values (83, '1935-01-06', 2, 51);</v>
      </c>
    </row>
    <row r="3" spans="1:7" x14ac:dyDescent="0.25">
      <c r="A3">
        <f>A2+1</f>
        <v>84</v>
      </c>
      <c r="B3" s="2" t="str">
        <f>"1935-01-13"</f>
        <v>1935-01-13</v>
      </c>
      <c r="C3">
        <v>2</v>
      </c>
      <c r="D3">
        <v>51</v>
      </c>
      <c r="G3" t="str">
        <f t="shared" si="0"/>
        <v>insert into game (matchid, matchdate, game_type, country) values (84, '1935-01-13', 2, 51);</v>
      </c>
    </row>
    <row r="4" spans="1:7" x14ac:dyDescent="0.25">
      <c r="A4">
        <f t="shared" ref="A4:A7" si="1">A3+1</f>
        <v>85</v>
      </c>
      <c r="B4" s="2" t="str">
        <f>"1935-01-18"</f>
        <v>1935-01-18</v>
      </c>
      <c r="C4">
        <v>2</v>
      </c>
      <c r="D4">
        <v>51</v>
      </c>
      <c r="G4" t="str">
        <f t="shared" si="0"/>
        <v>insert into game (matchid, matchdate, game_type, country) values (85, '1935-01-18', 2, 51);</v>
      </c>
    </row>
    <row r="5" spans="1:7" x14ac:dyDescent="0.25">
      <c r="A5">
        <f t="shared" si="1"/>
        <v>86</v>
      </c>
      <c r="B5" s="2" t="str">
        <f>"1935-01-20"</f>
        <v>1935-01-20</v>
      </c>
      <c r="C5">
        <v>2</v>
      </c>
      <c r="D5">
        <v>51</v>
      </c>
      <c r="G5" t="str">
        <f t="shared" si="0"/>
        <v>insert into game (matchid, matchdate, game_type, country) values (86, '1935-01-20', 2, 51);</v>
      </c>
    </row>
    <row r="6" spans="1:7" x14ac:dyDescent="0.25">
      <c r="A6">
        <f t="shared" si="1"/>
        <v>87</v>
      </c>
      <c r="B6" s="2" t="str">
        <f>"1935-01-26"</f>
        <v>1935-01-26</v>
      </c>
      <c r="C6">
        <v>2</v>
      </c>
      <c r="D6">
        <v>51</v>
      </c>
      <c r="G6" t="str">
        <f t="shared" si="0"/>
        <v>insert into game (matchid, matchdate, game_type, country) values (87, '1935-01-26', 2, 51);</v>
      </c>
    </row>
    <row r="7" spans="1:7" x14ac:dyDescent="0.25">
      <c r="A7">
        <f t="shared" si="1"/>
        <v>88</v>
      </c>
      <c r="B7" s="2" t="str">
        <f>"1935-01-27"</f>
        <v>1935-01-27</v>
      </c>
      <c r="C7">
        <v>2</v>
      </c>
      <c r="D7">
        <v>51</v>
      </c>
      <c r="G7" t="str">
        <f t="shared" si="0"/>
        <v>insert into game (matchid, matchdate, game_type, country) values (88, '1935-01-27', 2, 51);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 s="4">
        <f>'1929'!A33+1</f>
        <v>337</v>
      </c>
      <c r="B10" s="4">
        <f>A2</f>
        <v>83</v>
      </c>
      <c r="C10" s="4">
        <v>54</v>
      </c>
      <c r="D10" s="4">
        <v>4</v>
      </c>
      <c r="E10" s="4">
        <v>2</v>
      </c>
      <c r="F10" s="4">
        <v>2</v>
      </c>
      <c r="G10" s="4" t="str">
        <f t="shared" ref="G10:G33" si="2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(337, 83, 54, 4, 2, 2);</v>
      </c>
    </row>
    <row r="11" spans="1:7" x14ac:dyDescent="0.25">
      <c r="A11" s="4">
        <f>A10+1</f>
        <v>338</v>
      </c>
      <c r="B11" s="4">
        <f>B10</f>
        <v>83</v>
      </c>
      <c r="C11" s="4">
        <v>54</v>
      </c>
      <c r="D11" s="4">
        <v>1</v>
      </c>
      <c r="E11" s="4">
        <v>0</v>
      </c>
      <c r="F11" s="4">
        <v>1</v>
      </c>
      <c r="G11" s="4" t="str">
        <f t="shared" si="2"/>
        <v>insert into game_score (id, matchid, squad, goals, points, time_type) values (338, 83, 54, 1, 0, 1);</v>
      </c>
    </row>
    <row r="12" spans="1:7" x14ac:dyDescent="0.25">
      <c r="A12" s="4">
        <f t="shared" ref="A12:A33" si="3">A11+1</f>
        <v>339</v>
      </c>
      <c r="B12" s="4">
        <f>B10</f>
        <v>83</v>
      </c>
      <c r="C12" s="4">
        <v>56</v>
      </c>
      <c r="D12" s="4">
        <v>1</v>
      </c>
      <c r="E12" s="4">
        <v>0</v>
      </c>
      <c r="F12" s="4">
        <v>2</v>
      </c>
      <c r="G12" s="4" t="str">
        <f t="shared" si="2"/>
        <v>insert into game_score (id, matchid, squad, goals, points, time_type) values (339, 83, 56, 1, 0, 2);</v>
      </c>
    </row>
    <row r="13" spans="1:7" x14ac:dyDescent="0.25">
      <c r="A13" s="4">
        <f t="shared" si="3"/>
        <v>340</v>
      </c>
      <c r="B13" s="4">
        <f>B10</f>
        <v>83</v>
      </c>
      <c r="C13" s="4">
        <v>56</v>
      </c>
      <c r="D13" s="4">
        <v>0</v>
      </c>
      <c r="E13" s="4">
        <v>0</v>
      </c>
      <c r="F13" s="4">
        <v>1</v>
      </c>
      <c r="G13" s="4" t="str">
        <f t="shared" si="2"/>
        <v>insert into game_score (id, matchid, squad, goals, points, time_type) values (340, 83, 56, 0, 0, 1);</v>
      </c>
    </row>
    <row r="14" spans="1:7" x14ac:dyDescent="0.25">
      <c r="A14">
        <f t="shared" si="3"/>
        <v>341</v>
      </c>
      <c r="B14">
        <f>B10+1</f>
        <v>84</v>
      </c>
      <c r="C14">
        <v>598</v>
      </c>
      <c r="D14">
        <v>1</v>
      </c>
      <c r="E14">
        <v>2</v>
      </c>
      <c r="F14">
        <v>2</v>
      </c>
      <c r="G14" t="str">
        <f t="shared" si="2"/>
        <v>insert into game_score (id, matchid, squad, goals, points, time_type) values (341, 84, 598, 1, 2, 2);</v>
      </c>
    </row>
    <row r="15" spans="1:7" x14ac:dyDescent="0.25">
      <c r="A15">
        <f t="shared" si="3"/>
        <v>342</v>
      </c>
      <c r="B15">
        <f>B14</f>
        <v>84</v>
      </c>
      <c r="C15">
        <v>598</v>
      </c>
      <c r="D15">
        <v>0</v>
      </c>
      <c r="E15">
        <v>0</v>
      </c>
      <c r="F15">
        <v>1</v>
      </c>
      <c r="G15" t="str">
        <f t="shared" si="2"/>
        <v>insert into game_score (id, matchid, squad, goals, points, time_type) values (342, 84, 598, 0, 0, 1);</v>
      </c>
    </row>
    <row r="16" spans="1:7" x14ac:dyDescent="0.25">
      <c r="A16">
        <f t="shared" si="3"/>
        <v>343</v>
      </c>
      <c r="B16">
        <f>B14</f>
        <v>84</v>
      </c>
      <c r="C16">
        <v>51</v>
      </c>
      <c r="D16">
        <v>0</v>
      </c>
      <c r="E16">
        <v>0</v>
      </c>
      <c r="F16">
        <v>2</v>
      </c>
      <c r="G16" t="str">
        <f t="shared" si="2"/>
        <v>insert into game_score (id, matchid, squad, goals, points, time_type) values (343, 84, 51, 0, 0, 2);</v>
      </c>
    </row>
    <row r="17" spans="1:7" x14ac:dyDescent="0.25">
      <c r="A17">
        <f t="shared" si="3"/>
        <v>344</v>
      </c>
      <c r="B17">
        <f>B14</f>
        <v>84</v>
      </c>
      <c r="C17">
        <v>51</v>
      </c>
      <c r="D17">
        <v>0</v>
      </c>
      <c r="E17">
        <v>0</v>
      </c>
      <c r="F17">
        <v>1</v>
      </c>
      <c r="G17" t="str">
        <f t="shared" si="2"/>
        <v>insert into game_score (id, matchid, squad, goals, points, time_type) values (344, 84, 51, 0, 0, 1);</v>
      </c>
    </row>
    <row r="18" spans="1:7" x14ac:dyDescent="0.25">
      <c r="A18" s="4">
        <f t="shared" si="3"/>
        <v>345</v>
      </c>
      <c r="B18" s="4">
        <f t="shared" ref="B18" si="4">B14+1</f>
        <v>85</v>
      </c>
      <c r="C18" s="4">
        <v>598</v>
      </c>
      <c r="D18" s="4">
        <v>2</v>
      </c>
      <c r="E18" s="4">
        <v>2</v>
      </c>
      <c r="F18" s="4">
        <v>2</v>
      </c>
      <c r="G18" s="4" t="str">
        <f t="shared" si="2"/>
        <v>insert into game_score (id, matchid, squad, goals, points, time_type) values (345, 85, 598, 2, 2, 2);</v>
      </c>
    </row>
    <row r="19" spans="1:7" x14ac:dyDescent="0.25">
      <c r="A19" s="4">
        <f t="shared" si="3"/>
        <v>346</v>
      </c>
      <c r="B19" s="4">
        <f t="shared" ref="B19" si="5">B18</f>
        <v>85</v>
      </c>
      <c r="C19" s="4">
        <v>598</v>
      </c>
      <c r="D19" s="4">
        <v>2</v>
      </c>
      <c r="E19" s="4">
        <v>0</v>
      </c>
      <c r="F19" s="4">
        <v>1</v>
      </c>
      <c r="G19" s="4" t="str">
        <f t="shared" si="2"/>
        <v>insert into game_score (id, matchid, squad, goals, points, time_type) values (346, 85, 598, 2, 0, 1);</v>
      </c>
    </row>
    <row r="20" spans="1:7" x14ac:dyDescent="0.25">
      <c r="A20" s="4">
        <f t="shared" si="3"/>
        <v>347</v>
      </c>
      <c r="B20" s="4">
        <f t="shared" ref="B20" si="6">B18</f>
        <v>85</v>
      </c>
      <c r="C20" s="4">
        <v>56</v>
      </c>
      <c r="D20" s="4">
        <v>1</v>
      </c>
      <c r="E20" s="4">
        <v>0</v>
      </c>
      <c r="F20" s="4">
        <v>2</v>
      </c>
      <c r="G20" s="4" t="str">
        <f t="shared" si="2"/>
        <v>insert into game_score (id, matchid, squad, goals, points, time_type) values (347, 85, 56, 1, 0, 2);</v>
      </c>
    </row>
    <row r="21" spans="1:7" x14ac:dyDescent="0.25">
      <c r="A21" s="4">
        <f t="shared" si="3"/>
        <v>348</v>
      </c>
      <c r="B21" s="4">
        <f t="shared" ref="B21" si="7">B18</f>
        <v>85</v>
      </c>
      <c r="C21" s="4">
        <v>56</v>
      </c>
      <c r="D21" s="4">
        <v>0</v>
      </c>
      <c r="E21" s="4">
        <v>0</v>
      </c>
      <c r="F21" s="4">
        <v>1</v>
      </c>
      <c r="G21" s="4" t="str">
        <f t="shared" si="2"/>
        <v>insert into game_score (id, matchid, squad, goals, points, time_type) values (348, 85, 56, 0, 0, 1);</v>
      </c>
    </row>
    <row r="22" spans="1:7" x14ac:dyDescent="0.25">
      <c r="A22">
        <f t="shared" si="3"/>
        <v>349</v>
      </c>
      <c r="B22">
        <f t="shared" ref="B22" si="8">B18+1</f>
        <v>86</v>
      </c>
      <c r="C22">
        <v>54</v>
      </c>
      <c r="D22">
        <v>4</v>
      </c>
      <c r="E22">
        <v>2</v>
      </c>
      <c r="F22">
        <v>2</v>
      </c>
      <c r="G22" t="str">
        <f t="shared" si="2"/>
        <v>insert into game_score (id, matchid, squad, goals, points, time_type) values (349, 86, 54, 4, 2, 2);</v>
      </c>
    </row>
    <row r="23" spans="1:7" x14ac:dyDescent="0.25">
      <c r="A23">
        <f t="shared" si="3"/>
        <v>350</v>
      </c>
      <c r="B23">
        <f t="shared" ref="B23" si="9">B22</f>
        <v>86</v>
      </c>
      <c r="C23">
        <v>54</v>
      </c>
      <c r="D23">
        <v>1</v>
      </c>
      <c r="E23">
        <v>0</v>
      </c>
      <c r="F23">
        <v>1</v>
      </c>
      <c r="G23" t="str">
        <f t="shared" si="2"/>
        <v>insert into game_score (id, matchid, squad, goals, points, time_type) values (350, 86, 54, 1, 0, 1);</v>
      </c>
    </row>
    <row r="24" spans="1:7" x14ac:dyDescent="0.25">
      <c r="A24">
        <f t="shared" si="3"/>
        <v>351</v>
      </c>
      <c r="B24">
        <f t="shared" ref="B24" si="10">B22</f>
        <v>86</v>
      </c>
      <c r="C24">
        <v>51</v>
      </c>
      <c r="D24">
        <v>1</v>
      </c>
      <c r="E24">
        <v>0</v>
      </c>
      <c r="F24">
        <v>2</v>
      </c>
      <c r="G24" t="str">
        <f t="shared" si="2"/>
        <v>insert into game_score (id, matchid, squad, goals, points, time_type) values (351, 86, 51, 1, 0, 2);</v>
      </c>
    </row>
    <row r="25" spans="1:7" x14ac:dyDescent="0.25">
      <c r="A25">
        <f t="shared" si="3"/>
        <v>352</v>
      </c>
      <c r="B25">
        <f t="shared" ref="B25" si="11">B22</f>
        <v>86</v>
      </c>
      <c r="C25">
        <v>51</v>
      </c>
      <c r="D25">
        <v>1</v>
      </c>
      <c r="E25">
        <v>0</v>
      </c>
      <c r="F25">
        <v>1</v>
      </c>
      <c r="G25" t="str">
        <f t="shared" si="2"/>
        <v>insert into game_score (id, matchid, squad, goals, points, time_type) values (352, 86, 51, 1, 0, 1);</v>
      </c>
    </row>
    <row r="26" spans="1:7" x14ac:dyDescent="0.25">
      <c r="A26" s="4">
        <f t="shared" si="3"/>
        <v>353</v>
      </c>
      <c r="B26" s="4">
        <f t="shared" ref="B26" si="12">B22+1</f>
        <v>87</v>
      </c>
      <c r="C26" s="4">
        <v>51</v>
      </c>
      <c r="D26" s="4">
        <v>1</v>
      </c>
      <c r="E26" s="4">
        <v>2</v>
      </c>
      <c r="F26" s="4">
        <v>2</v>
      </c>
      <c r="G26" s="4" t="str">
        <f t="shared" si="2"/>
        <v>insert into game_score (id, matchid, squad, goals, points, time_type) values (353, 87, 51, 1, 2, 2);</v>
      </c>
    </row>
    <row r="27" spans="1:7" x14ac:dyDescent="0.25">
      <c r="A27" s="4">
        <f t="shared" si="3"/>
        <v>354</v>
      </c>
      <c r="B27" s="4">
        <f t="shared" ref="B27" si="13">B26</f>
        <v>87</v>
      </c>
      <c r="C27" s="4">
        <v>51</v>
      </c>
      <c r="D27" s="4">
        <v>1</v>
      </c>
      <c r="E27" s="4">
        <v>0</v>
      </c>
      <c r="F27" s="4">
        <v>1</v>
      </c>
      <c r="G27" s="4" t="str">
        <f t="shared" si="2"/>
        <v>insert into game_score (id, matchid, squad, goals, points, time_type) values (354, 87, 51, 1, 0, 1);</v>
      </c>
    </row>
    <row r="28" spans="1:7" x14ac:dyDescent="0.25">
      <c r="A28" s="4">
        <f t="shared" si="3"/>
        <v>355</v>
      </c>
      <c r="B28" s="4">
        <f t="shared" ref="B28" si="14">B26</f>
        <v>87</v>
      </c>
      <c r="C28" s="4">
        <v>56</v>
      </c>
      <c r="D28" s="4">
        <v>0</v>
      </c>
      <c r="E28" s="4">
        <v>0</v>
      </c>
      <c r="F28" s="4">
        <v>2</v>
      </c>
      <c r="G28" s="4" t="str">
        <f t="shared" si="2"/>
        <v>insert into game_score (id, matchid, squad, goals, points, time_type) values (355, 87, 56, 0, 0, 2);</v>
      </c>
    </row>
    <row r="29" spans="1:7" x14ac:dyDescent="0.25">
      <c r="A29" s="4">
        <f t="shared" si="3"/>
        <v>356</v>
      </c>
      <c r="B29" s="4">
        <f t="shared" ref="B29" si="15">B26</f>
        <v>87</v>
      </c>
      <c r="C29" s="4">
        <v>56</v>
      </c>
      <c r="D29" s="4">
        <v>0</v>
      </c>
      <c r="E29" s="4">
        <v>0</v>
      </c>
      <c r="F29" s="4">
        <v>1</v>
      </c>
      <c r="G29" s="4" t="str">
        <f t="shared" si="2"/>
        <v>insert into game_score (id, matchid, squad, goals, points, time_type) values (356, 87, 56, 0, 0, 1);</v>
      </c>
    </row>
    <row r="30" spans="1:7" x14ac:dyDescent="0.25">
      <c r="A30">
        <f t="shared" si="3"/>
        <v>357</v>
      </c>
      <c r="B30">
        <f t="shared" ref="B30" si="16">B26+1</f>
        <v>88</v>
      </c>
      <c r="C30">
        <v>598</v>
      </c>
      <c r="D30">
        <v>3</v>
      </c>
      <c r="E30">
        <v>2</v>
      </c>
      <c r="F30">
        <v>2</v>
      </c>
      <c r="G30" t="str">
        <f t="shared" si="2"/>
        <v>insert into game_score (id, matchid, squad, goals, points, time_type) values (357, 88, 598, 3, 2, 2);</v>
      </c>
    </row>
    <row r="31" spans="1:7" x14ac:dyDescent="0.25">
      <c r="A31">
        <f t="shared" si="3"/>
        <v>358</v>
      </c>
      <c r="B31">
        <f t="shared" ref="B31" si="17">B30</f>
        <v>88</v>
      </c>
      <c r="C31">
        <v>598</v>
      </c>
      <c r="D31">
        <v>3</v>
      </c>
      <c r="E31">
        <v>0</v>
      </c>
      <c r="F31">
        <v>1</v>
      </c>
      <c r="G31" t="str">
        <f t="shared" si="2"/>
        <v>insert into game_score (id, matchid, squad, goals, points, time_type) values (358, 88, 598, 3, 0, 1);</v>
      </c>
    </row>
    <row r="32" spans="1:7" x14ac:dyDescent="0.25">
      <c r="A32">
        <f t="shared" si="3"/>
        <v>359</v>
      </c>
      <c r="B32">
        <f t="shared" ref="B32" si="18">B30</f>
        <v>88</v>
      </c>
      <c r="C32">
        <v>54</v>
      </c>
      <c r="D32">
        <v>0</v>
      </c>
      <c r="E32">
        <v>0</v>
      </c>
      <c r="F32">
        <v>2</v>
      </c>
      <c r="G32" t="str">
        <f t="shared" si="2"/>
        <v>insert into game_score (id, matchid, squad, goals, points, time_type) values (359, 88, 54, 0, 0, 2);</v>
      </c>
    </row>
    <row r="33" spans="1:7" x14ac:dyDescent="0.25">
      <c r="A33">
        <f t="shared" si="3"/>
        <v>360</v>
      </c>
      <c r="B33">
        <f t="shared" ref="B33" si="19">B30</f>
        <v>88</v>
      </c>
      <c r="C33">
        <v>54</v>
      </c>
      <c r="D33">
        <v>0</v>
      </c>
      <c r="E33">
        <v>0</v>
      </c>
      <c r="F33">
        <v>1</v>
      </c>
      <c r="G33" t="str">
        <f t="shared" si="2"/>
        <v>insert into game_score (id, matchid, squad, goals, points, time_type) values (360, 88, 54, 0, 0, 1);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7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1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'1935'!A7+1</f>
        <v>89</v>
      </c>
      <c r="B2" s="2" t="str">
        <f>"1936-12-27"</f>
        <v>1936-12-27</v>
      </c>
      <c r="C2">
        <v>2</v>
      </c>
      <c r="D2">
        <v>54</v>
      </c>
      <c r="G2" t="str">
        <f t="shared" si="0"/>
        <v>insert into game (matchid, matchdate, game_type, country) values (89, '1936-12-27', 2, 54);</v>
      </c>
    </row>
    <row r="3" spans="1:7" x14ac:dyDescent="0.25">
      <c r="A3">
        <f>A2+1</f>
        <v>90</v>
      </c>
      <c r="B3" s="2" t="str">
        <f>"1936-12-30"</f>
        <v>1936-12-30</v>
      </c>
      <c r="C3">
        <v>2</v>
      </c>
      <c r="D3">
        <v>54</v>
      </c>
      <c r="G3" t="str">
        <f t="shared" si="0"/>
        <v>insert into game (matchid, matchdate, game_type, country) values (90, '1936-12-30', 2, 54);</v>
      </c>
    </row>
    <row r="4" spans="1:7" x14ac:dyDescent="0.25">
      <c r="A4">
        <f t="shared" ref="A4:A17" si="1">A3+1</f>
        <v>91</v>
      </c>
      <c r="B4" s="2" t="str">
        <f>"1937-01-02"</f>
        <v>1937-01-02</v>
      </c>
      <c r="C4">
        <v>2</v>
      </c>
      <c r="D4">
        <v>54</v>
      </c>
      <c r="G4" t="str">
        <f t="shared" si="0"/>
        <v>insert into game (matchid, matchdate, game_type, country) values (91, '1937-01-02', 2, 54);</v>
      </c>
    </row>
    <row r="5" spans="1:7" x14ac:dyDescent="0.25">
      <c r="A5">
        <f t="shared" si="1"/>
        <v>92</v>
      </c>
      <c r="B5" s="2" t="str">
        <f>"1937-01-03"</f>
        <v>1937-01-03</v>
      </c>
      <c r="C5">
        <v>2</v>
      </c>
      <c r="D5">
        <v>54</v>
      </c>
      <c r="G5" t="str">
        <f t="shared" si="0"/>
        <v>insert into game (matchid, matchdate, game_type, country) values (92, '1937-01-03', 2, 54);</v>
      </c>
    </row>
    <row r="6" spans="1:7" x14ac:dyDescent="0.25">
      <c r="A6">
        <f t="shared" si="1"/>
        <v>93</v>
      </c>
      <c r="B6" s="2" t="str">
        <f>"1937-01-06"</f>
        <v>1937-01-06</v>
      </c>
      <c r="C6">
        <v>2</v>
      </c>
      <c r="D6">
        <v>54</v>
      </c>
      <c r="G6" t="str">
        <f t="shared" si="0"/>
        <v>insert into game (matchid, matchdate, game_type, country) values (93, '1937-01-06', 2, 54);</v>
      </c>
    </row>
    <row r="7" spans="1:7" x14ac:dyDescent="0.25">
      <c r="A7">
        <f t="shared" si="1"/>
        <v>94</v>
      </c>
      <c r="B7" s="2" t="str">
        <f>"1937-01-09"</f>
        <v>1937-01-09</v>
      </c>
      <c r="C7">
        <v>2</v>
      </c>
      <c r="D7">
        <v>54</v>
      </c>
      <c r="G7" t="str">
        <f t="shared" si="0"/>
        <v>insert into game (matchid, matchdate, game_type, country) values (94, '1937-01-09', 2, 54);</v>
      </c>
    </row>
    <row r="8" spans="1:7" x14ac:dyDescent="0.25">
      <c r="A8">
        <f t="shared" si="1"/>
        <v>95</v>
      </c>
      <c r="B8" s="2" t="str">
        <f>"1937-01-10"</f>
        <v>1937-01-10</v>
      </c>
      <c r="C8">
        <v>2</v>
      </c>
      <c r="D8">
        <v>54</v>
      </c>
      <c r="G8" t="str">
        <f t="shared" si="0"/>
        <v>insert into game (matchid, matchdate, game_type, country) values (95, '1937-01-10', 2, 54);</v>
      </c>
    </row>
    <row r="9" spans="1:7" x14ac:dyDescent="0.25">
      <c r="A9">
        <f t="shared" si="1"/>
        <v>96</v>
      </c>
      <c r="B9" s="2" t="str">
        <f>"1937-01-13"</f>
        <v>1937-01-13</v>
      </c>
      <c r="C9">
        <v>2</v>
      </c>
      <c r="D9">
        <v>54</v>
      </c>
      <c r="G9" t="str">
        <f t="shared" si="0"/>
        <v>insert into game (matchid, matchdate, game_type, country) values (96, '1937-01-13', 2, 54);</v>
      </c>
    </row>
    <row r="10" spans="1:7" x14ac:dyDescent="0.25">
      <c r="A10">
        <f t="shared" si="1"/>
        <v>97</v>
      </c>
      <c r="B10" s="2" t="str">
        <f>"1937-01-16"</f>
        <v>1937-01-16</v>
      </c>
      <c r="C10">
        <v>2</v>
      </c>
      <c r="D10">
        <v>54</v>
      </c>
      <c r="G10" t="str">
        <f t="shared" si="0"/>
        <v>insert into game (matchid, matchdate, game_type, country) values (97, '1937-01-16', 2, 54);</v>
      </c>
    </row>
    <row r="11" spans="1:7" x14ac:dyDescent="0.25">
      <c r="A11">
        <f t="shared" si="1"/>
        <v>98</v>
      </c>
      <c r="B11" s="2" t="str">
        <f>"1937-01-17"</f>
        <v>1937-01-17</v>
      </c>
      <c r="C11">
        <v>2</v>
      </c>
      <c r="D11">
        <v>54</v>
      </c>
      <c r="G11" t="str">
        <f t="shared" si="0"/>
        <v>insert into game (matchid, matchdate, game_type, country) values (98, '1937-01-17', 2, 54);</v>
      </c>
    </row>
    <row r="12" spans="1:7" x14ac:dyDescent="0.25">
      <c r="A12">
        <f t="shared" si="1"/>
        <v>99</v>
      </c>
      <c r="B12" s="2" t="str">
        <f>"1937-01-19"</f>
        <v>1937-01-19</v>
      </c>
      <c r="C12">
        <v>2</v>
      </c>
      <c r="D12">
        <v>54</v>
      </c>
      <c r="G12" t="str">
        <f t="shared" si="0"/>
        <v>insert into game (matchid, matchdate, game_type, country) values (99, '1937-01-19', 2, 54);</v>
      </c>
    </row>
    <row r="13" spans="1:7" x14ac:dyDescent="0.25">
      <c r="A13">
        <f t="shared" si="1"/>
        <v>100</v>
      </c>
      <c r="B13" s="2" t="str">
        <f>"1937-01-21"</f>
        <v>1937-01-21</v>
      </c>
      <c r="C13">
        <v>2</v>
      </c>
      <c r="D13">
        <v>54</v>
      </c>
      <c r="G13" t="str">
        <f t="shared" si="0"/>
        <v>insert into game (matchid, matchdate, game_type, country) values (100, '1937-01-21', 2, 54);</v>
      </c>
    </row>
    <row r="14" spans="1:7" x14ac:dyDescent="0.25">
      <c r="A14">
        <f t="shared" si="1"/>
        <v>101</v>
      </c>
      <c r="B14" s="2" t="str">
        <f>"1937-01-24"</f>
        <v>1937-01-24</v>
      </c>
      <c r="C14">
        <v>2</v>
      </c>
      <c r="D14">
        <v>54</v>
      </c>
      <c r="G14" t="str">
        <f t="shared" si="0"/>
        <v>insert into game (matchid, matchdate, game_type, country) values (101, '1937-01-24', 2, 54);</v>
      </c>
    </row>
    <row r="15" spans="1:7" x14ac:dyDescent="0.25">
      <c r="A15">
        <f t="shared" si="1"/>
        <v>102</v>
      </c>
      <c r="B15" s="2" t="str">
        <f>"1937-01-24"</f>
        <v>1937-01-24</v>
      </c>
      <c r="C15">
        <v>2</v>
      </c>
      <c r="D15">
        <v>54</v>
      </c>
      <c r="G15" t="str">
        <f t="shared" si="0"/>
        <v>insert into game (matchid, matchdate, game_type, country) values (102, '1937-01-24', 2, 54);</v>
      </c>
    </row>
    <row r="16" spans="1:7" x14ac:dyDescent="0.25">
      <c r="A16">
        <f t="shared" si="1"/>
        <v>103</v>
      </c>
      <c r="B16" s="2" t="str">
        <f>"1937-01-30"</f>
        <v>1937-01-30</v>
      </c>
      <c r="C16">
        <v>2</v>
      </c>
      <c r="D16">
        <v>54</v>
      </c>
      <c r="G16" t="str">
        <f t="shared" si="0"/>
        <v>insert into game (matchid, matchdate, game_type, country) values (103, '1937-01-30', 2, 54);</v>
      </c>
    </row>
    <row r="17" spans="1:7" x14ac:dyDescent="0.25">
      <c r="A17">
        <f t="shared" si="1"/>
        <v>104</v>
      </c>
      <c r="B17" s="2" t="str">
        <f>"1937-02-01"</f>
        <v>1937-02-01</v>
      </c>
      <c r="C17">
        <v>7</v>
      </c>
      <c r="D17">
        <v>54</v>
      </c>
      <c r="G17" t="str">
        <f t="shared" si="0"/>
        <v>insert into game (matchid, matchdate, game_type, country) values (104, '1937-02-01', 7, 54);</v>
      </c>
    </row>
    <row r="19" spans="1:7" x14ac:dyDescent="0.25">
      <c r="A19" s="1" t="s">
        <v>0</v>
      </c>
      <c r="B19" s="1" t="s">
        <v>1</v>
      </c>
      <c r="C19" s="1" t="s">
        <v>2</v>
      </c>
      <c r="D19" s="1" t="s">
        <v>3</v>
      </c>
      <c r="E19" s="1" t="s">
        <v>4</v>
      </c>
      <c r="F19" s="1" t="s">
        <v>5</v>
      </c>
      <c r="G19" t="str">
        <f>"insert into game_score (id, matchid, squad, goals, points, time_type) values (" &amp; A19 &amp; ", " &amp; B19 &amp; ", " &amp; C19 &amp; ", " &amp; D19 &amp; ", " &amp; E19 &amp; ", " &amp; F19 &amp; ");"</f>
        <v>insert into game_score (id, matchid, squad, goals, points, time_type) values (id, matchid, squad, goals, points, time_type);</v>
      </c>
    </row>
    <row r="20" spans="1:7" x14ac:dyDescent="0.25">
      <c r="A20" s="4">
        <f>'1935'!A33+1</f>
        <v>361</v>
      </c>
      <c r="B20" s="4">
        <f>A2</f>
        <v>89</v>
      </c>
      <c r="C20" s="4">
        <v>55</v>
      </c>
      <c r="D20" s="4">
        <v>3</v>
      </c>
      <c r="E20" s="4">
        <v>2</v>
      </c>
      <c r="F20" s="4">
        <v>2</v>
      </c>
      <c r="G20" s="4" t="str">
        <f t="shared" ref="G20:G87" si="2">"insert into game_score (id, matchid, squad, goals, points, time_type) values (" &amp; A20 &amp; ", " &amp; B20 &amp; ", " &amp; C20 &amp; ", " &amp; D20 &amp; ", " &amp; E20 &amp; ", " &amp; F20 &amp; ");"</f>
        <v>insert into game_score (id, matchid, squad, goals, points, time_type) values (361, 89, 55, 3, 2, 2);</v>
      </c>
    </row>
    <row r="21" spans="1:7" x14ac:dyDescent="0.25">
      <c r="A21" s="4">
        <f>A20+1</f>
        <v>362</v>
      </c>
      <c r="B21" s="4">
        <f>B20</f>
        <v>89</v>
      </c>
      <c r="C21" s="4">
        <v>55</v>
      </c>
      <c r="D21" s="4">
        <v>2</v>
      </c>
      <c r="E21" s="4">
        <v>0</v>
      </c>
      <c r="F21" s="4">
        <v>1</v>
      </c>
      <c r="G21" s="4" t="str">
        <f t="shared" si="2"/>
        <v>insert into game_score (id, matchid, squad, goals, points, time_type) values (362, 89, 55, 2, 0, 1);</v>
      </c>
    </row>
    <row r="22" spans="1:7" x14ac:dyDescent="0.25">
      <c r="A22" s="4">
        <f t="shared" ref="A22:A87" si="3">A21+1</f>
        <v>363</v>
      </c>
      <c r="B22" s="4">
        <f>B20</f>
        <v>89</v>
      </c>
      <c r="C22" s="4">
        <v>51</v>
      </c>
      <c r="D22" s="4">
        <v>2</v>
      </c>
      <c r="E22" s="4">
        <v>0</v>
      </c>
      <c r="F22" s="4">
        <v>2</v>
      </c>
      <c r="G22" s="4" t="str">
        <f t="shared" si="2"/>
        <v>insert into game_score (id, matchid, squad, goals, points, time_type) values (363, 89, 51, 2, 0, 2);</v>
      </c>
    </row>
    <row r="23" spans="1:7" x14ac:dyDescent="0.25">
      <c r="A23" s="4">
        <f t="shared" si="3"/>
        <v>364</v>
      </c>
      <c r="B23" s="4">
        <f>B20</f>
        <v>89</v>
      </c>
      <c r="C23" s="4">
        <v>51</v>
      </c>
      <c r="D23" s="4">
        <v>0</v>
      </c>
      <c r="E23" s="4">
        <v>0</v>
      </c>
      <c r="F23" s="4">
        <v>1</v>
      </c>
      <c r="G23" s="4" t="str">
        <f t="shared" si="2"/>
        <v>insert into game_score (id, matchid, squad, goals, points, time_type) values (364, 89, 51, 0, 0, 1);</v>
      </c>
    </row>
    <row r="24" spans="1:7" x14ac:dyDescent="0.25">
      <c r="A24">
        <f t="shared" si="3"/>
        <v>365</v>
      </c>
      <c r="B24">
        <f>B20+1</f>
        <v>90</v>
      </c>
      <c r="C24">
        <v>54</v>
      </c>
      <c r="D24">
        <v>2</v>
      </c>
      <c r="E24">
        <v>2</v>
      </c>
      <c r="F24">
        <v>2</v>
      </c>
      <c r="G24" t="str">
        <f t="shared" si="2"/>
        <v>insert into game_score (id, matchid, squad, goals, points, time_type) values (365, 90, 54, 2, 2, 2);</v>
      </c>
    </row>
    <row r="25" spans="1:7" x14ac:dyDescent="0.25">
      <c r="A25">
        <f t="shared" si="3"/>
        <v>366</v>
      </c>
      <c r="B25">
        <f>B24</f>
        <v>90</v>
      </c>
      <c r="C25">
        <v>54</v>
      </c>
      <c r="D25">
        <v>2</v>
      </c>
      <c r="E25">
        <v>0</v>
      </c>
      <c r="F25">
        <v>1</v>
      </c>
      <c r="G25" t="str">
        <f t="shared" si="2"/>
        <v>insert into game_score (id, matchid, squad, goals, points, time_type) values (366, 90, 54, 2, 0, 1);</v>
      </c>
    </row>
    <row r="26" spans="1:7" x14ac:dyDescent="0.25">
      <c r="A26">
        <f t="shared" si="3"/>
        <v>367</v>
      </c>
      <c r="B26">
        <f>B24</f>
        <v>90</v>
      </c>
      <c r="C26">
        <v>56</v>
      </c>
      <c r="D26">
        <v>1</v>
      </c>
      <c r="E26">
        <v>0</v>
      </c>
      <c r="F26">
        <v>2</v>
      </c>
      <c r="G26" t="str">
        <f t="shared" si="2"/>
        <v>insert into game_score (id, matchid, squad, goals, points, time_type) values (367, 90, 56, 1, 0, 2);</v>
      </c>
    </row>
    <row r="27" spans="1:7" x14ac:dyDescent="0.25">
      <c r="A27">
        <f t="shared" si="3"/>
        <v>368</v>
      </c>
      <c r="B27">
        <f>B24</f>
        <v>90</v>
      </c>
      <c r="C27">
        <v>56</v>
      </c>
      <c r="D27">
        <v>0</v>
      </c>
      <c r="E27">
        <v>0</v>
      </c>
      <c r="F27">
        <v>1</v>
      </c>
      <c r="G27" t="str">
        <f t="shared" si="2"/>
        <v>insert into game_score (id, matchid, squad, goals, points, time_type) values (368, 90, 56, 0, 0, 1);</v>
      </c>
    </row>
    <row r="28" spans="1:7" x14ac:dyDescent="0.25">
      <c r="A28" s="4">
        <f t="shared" si="3"/>
        <v>369</v>
      </c>
      <c r="B28" s="4">
        <f t="shared" ref="B28" si="4">B24+1</f>
        <v>91</v>
      </c>
      <c r="C28" s="4">
        <v>595</v>
      </c>
      <c r="D28" s="4">
        <v>4</v>
      </c>
      <c r="E28" s="4">
        <v>2</v>
      </c>
      <c r="F28" s="4">
        <v>2</v>
      </c>
      <c r="G28" s="4" t="str">
        <f t="shared" si="2"/>
        <v>insert into game_score (id, matchid, squad, goals, points, time_type) values (369, 91, 595, 4, 2, 2);</v>
      </c>
    </row>
    <row r="29" spans="1:7" x14ac:dyDescent="0.25">
      <c r="A29" s="4">
        <f t="shared" si="3"/>
        <v>370</v>
      </c>
      <c r="B29" s="4">
        <f t="shared" ref="B29" si="5">B28</f>
        <v>91</v>
      </c>
      <c r="C29" s="4">
        <v>595</v>
      </c>
      <c r="D29" s="4">
        <v>3</v>
      </c>
      <c r="E29" s="4">
        <v>0</v>
      </c>
      <c r="F29" s="4">
        <v>1</v>
      </c>
      <c r="G29" s="4" t="str">
        <f t="shared" si="2"/>
        <v>insert into game_score (id, matchid, squad, goals, points, time_type) values (370, 91, 595, 3, 0, 1);</v>
      </c>
    </row>
    <row r="30" spans="1:7" x14ac:dyDescent="0.25">
      <c r="A30" s="4">
        <f t="shared" si="3"/>
        <v>371</v>
      </c>
      <c r="B30" s="4">
        <f t="shared" ref="B30" si="6">B28</f>
        <v>91</v>
      </c>
      <c r="C30" s="4">
        <v>598</v>
      </c>
      <c r="D30" s="4">
        <v>2</v>
      </c>
      <c r="E30" s="4">
        <v>0</v>
      </c>
      <c r="F30" s="4">
        <v>2</v>
      </c>
      <c r="G30" s="4" t="str">
        <f t="shared" si="2"/>
        <v>insert into game_score (id, matchid, squad, goals, points, time_type) values (371, 91, 598, 2, 0, 2);</v>
      </c>
    </row>
    <row r="31" spans="1:7" x14ac:dyDescent="0.25">
      <c r="A31" s="4">
        <f t="shared" si="3"/>
        <v>372</v>
      </c>
      <c r="B31" s="4">
        <f t="shared" ref="B31" si="7">B28</f>
        <v>91</v>
      </c>
      <c r="C31" s="4">
        <v>598</v>
      </c>
      <c r="D31" s="4">
        <v>2</v>
      </c>
      <c r="E31" s="4">
        <v>0</v>
      </c>
      <c r="F31" s="4">
        <v>1</v>
      </c>
      <c r="G31" s="4" t="str">
        <f t="shared" si="2"/>
        <v>insert into game_score (id, matchid, squad, goals, points, time_type) values (372, 91, 598, 2, 0, 1);</v>
      </c>
    </row>
    <row r="32" spans="1:7" x14ac:dyDescent="0.25">
      <c r="A32">
        <f t="shared" si="3"/>
        <v>373</v>
      </c>
      <c r="B32">
        <f t="shared" ref="B32" si="8">B28+1</f>
        <v>92</v>
      </c>
      <c r="C32">
        <v>55</v>
      </c>
      <c r="D32">
        <v>6</v>
      </c>
      <c r="E32">
        <v>2</v>
      </c>
      <c r="F32">
        <v>2</v>
      </c>
      <c r="G32" t="str">
        <f t="shared" si="2"/>
        <v>insert into game_score (id, matchid, squad, goals, points, time_type) values (373, 92, 55, 6, 2, 2);</v>
      </c>
    </row>
    <row r="33" spans="1:7" x14ac:dyDescent="0.25">
      <c r="A33">
        <f t="shared" si="3"/>
        <v>374</v>
      </c>
      <c r="B33">
        <f t="shared" ref="B33" si="9">B32</f>
        <v>92</v>
      </c>
      <c r="C33">
        <v>55</v>
      </c>
      <c r="D33">
        <v>5</v>
      </c>
      <c r="E33">
        <v>0</v>
      </c>
      <c r="F33">
        <v>1</v>
      </c>
      <c r="G33" t="str">
        <f t="shared" si="2"/>
        <v>insert into game_score (id, matchid, squad, goals, points, time_type) values (374, 92, 55, 5, 0, 1);</v>
      </c>
    </row>
    <row r="34" spans="1:7" x14ac:dyDescent="0.25">
      <c r="A34">
        <f t="shared" si="3"/>
        <v>375</v>
      </c>
      <c r="B34">
        <f t="shared" ref="B34" si="10">B32</f>
        <v>92</v>
      </c>
      <c r="C34">
        <v>56</v>
      </c>
      <c r="D34">
        <v>4</v>
      </c>
      <c r="E34">
        <v>0</v>
      </c>
      <c r="F34">
        <v>2</v>
      </c>
      <c r="G34" t="str">
        <f t="shared" si="2"/>
        <v>insert into game_score (id, matchid, squad, goals, points, time_type) values (375, 92, 56, 4, 0, 2);</v>
      </c>
    </row>
    <row r="35" spans="1:7" x14ac:dyDescent="0.25">
      <c r="A35">
        <f t="shared" si="3"/>
        <v>376</v>
      </c>
      <c r="B35">
        <f t="shared" ref="B35" si="11">B32</f>
        <v>92</v>
      </c>
      <c r="C35">
        <v>56</v>
      </c>
      <c r="D35">
        <v>3</v>
      </c>
      <c r="E35">
        <v>0</v>
      </c>
      <c r="F35">
        <v>1</v>
      </c>
      <c r="G35" t="str">
        <f t="shared" si="2"/>
        <v>insert into game_score (id, matchid, squad, goals, points, time_type) values (376, 92, 56, 3, 0, 1);</v>
      </c>
    </row>
    <row r="36" spans="1:7" x14ac:dyDescent="0.25">
      <c r="A36" s="4">
        <f t="shared" si="3"/>
        <v>377</v>
      </c>
      <c r="B36" s="4">
        <f t="shared" ref="B36" si="12">B32+1</f>
        <v>93</v>
      </c>
      <c r="C36" s="4">
        <v>598</v>
      </c>
      <c r="D36" s="4">
        <v>4</v>
      </c>
      <c r="E36" s="4">
        <v>2</v>
      </c>
      <c r="F36" s="4">
        <v>2</v>
      </c>
      <c r="G36" s="4" t="str">
        <f t="shared" si="2"/>
        <v>insert into game_score (id, matchid, squad, goals, points, time_type) values (377, 93, 598, 4, 2, 2);</v>
      </c>
    </row>
    <row r="37" spans="1:7" x14ac:dyDescent="0.25">
      <c r="A37" s="4">
        <f t="shared" si="3"/>
        <v>378</v>
      </c>
      <c r="B37" s="4">
        <f t="shared" ref="B37" si="13">B36</f>
        <v>93</v>
      </c>
      <c r="C37" s="4">
        <v>598</v>
      </c>
      <c r="D37" s="4">
        <v>3</v>
      </c>
      <c r="E37" s="4">
        <v>0</v>
      </c>
      <c r="F37" s="4">
        <v>1</v>
      </c>
      <c r="G37" s="4" t="str">
        <f t="shared" si="2"/>
        <v>insert into game_score (id, matchid, squad, goals, points, time_type) values (378, 93, 598, 3, 0, 1);</v>
      </c>
    </row>
    <row r="38" spans="1:7" x14ac:dyDescent="0.25">
      <c r="A38" s="4">
        <f t="shared" si="3"/>
        <v>379</v>
      </c>
      <c r="B38" s="4">
        <f t="shared" ref="B38" si="14">B36</f>
        <v>93</v>
      </c>
      <c r="C38" s="4">
        <v>51</v>
      </c>
      <c r="D38" s="4">
        <v>2</v>
      </c>
      <c r="E38" s="4">
        <v>0</v>
      </c>
      <c r="F38" s="4">
        <v>2</v>
      </c>
      <c r="G38" s="4" t="str">
        <f t="shared" si="2"/>
        <v>insert into game_score (id, matchid, squad, goals, points, time_type) values (379, 93, 51, 2, 0, 2);</v>
      </c>
    </row>
    <row r="39" spans="1:7" x14ac:dyDescent="0.25">
      <c r="A39" s="4">
        <f t="shared" si="3"/>
        <v>380</v>
      </c>
      <c r="B39" s="4">
        <f t="shared" ref="B39" si="15">B36</f>
        <v>93</v>
      </c>
      <c r="C39" s="4">
        <v>51</v>
      </c>
      <c r="D39" s="4">
        <v>2</v>
      </c>
      <c r="E39" s="4">
        <v>0</v>
      </c>
      <c r="F39" s="4">
        <v>1</v>
      </c>
      <c r="G39" s="4" t="str">
        <f t="shared" si="2"/>
        <v>insert into game_score (id, matchid, squad, goals, points, time_type) values (380, 93, 51, 2, 0, 1);</v>
      </c>
    </row>
    <row r="40" spans="1:7" x14ac:dyDescent="0.25">
      <c r="A40">
        <f t="shared" si="3"/>
        <v>381</v>
      </c>
      <c r="B40">
        <f t="shared" ref="B40" si="16">B36+1</f>
        <v>94</v>
      </c>
      <c r="C40">
        <v>54</v>
      </c>
      <c r="D40">
        <v>6</v>
      </c>
      <c r="E40">
        <v>2</v>
      </c>
      <c r="F40">
        <v>2</v>
      </c>
      <c r="G40" t="str">
        <f t="shared" si="2"/>
        <v>insert into game_score (id, matchid, squad, goals, points, time_type) values (381, 94, 54, 6, 2, 2);</v>
      </c>
    </row>
    <row r="41" spans="1:7" x14ac:dyDescent="0.25">
      <c r="A41">
        <f t="shared" si="3"/>
        <v>382</v>
      </c>
      <c r="B41">
        <f t="shared" ref="B41" si="17">B40</f>
        <v>94</v>
      </c>
      <c r="C41">
        <v>54</v>
      </c>
      <c r="D41">
        <v>3</v>
      </c>
      <c r="E41">
        <v>0</v>
      </c>
      <c r="F41">
        <v>1</v>
      </c>
      <c r="G41" t="str">
        <f t="shared" si="2"/>
        <v>insert into game_score (id, matchid, squad, goals, points, time_type) values (382, 94, 54, 3, 0, 1);</v>
      </c>
    </row>
    <row r="42" spans="1:7" x14ac:dyDescent="0.25">
      <c r="A42">
        <f t="shared" si="3"/>
        <v>383</v>
      </c>
      <c r="B42">
        <f t="shared" ref="B42" si="18">B40</f>
        <v>94</v>
      </c>
      <c r="C42">
        <v>595</v>
      </c>
      <c r="D42">
        <v>1</v>
      </c>
      <c r="E42">
        <v>0</v>
      </c>
      <c r="F42">
        <v>2</v>
      </c>
      <c r="G42" t="str">
        <f t="shared" si="2"/>
        <v>insert into game_score (id, matchid, squad, goals, points, time_type) values (383, 94, 595, 1, 0, 2);</v>
      </c>
    </row>
    <row r="43" spans="1:7" x14ac:dyDescent="0.25">
      <c r="A43">
        <f t="shared" si="3"/>
        <v>384</v>
      </c>
      <c r="B43">
        <f t="shared" ref="B43" si="19">B40</f>
        <v>94</v>
      </c>
      <c r="C43">
        <v>595</v>
      </c>
      <c r="D43">
        <v>0</v>
      </c>
      <c r="E43">
        <v>0</v>
      </c>
      <c r="F43">
        <v>1</v>
      </c>
      <c r="G43" t="str">
        <f t="shared" si="2"/>
        <v>insert into game_score (id, matchid, squad, goals, points, time_type) values (384, 94, 595, 0, 0, 1);</v>
      </c>
    </row>
    <row r="44" spans="1:7" x14ac:dyDescent="0.25">
      <c r="A44" s="4">
        <f t="shared" si="3"/>
        <v>385</v>
      </c>
      <c r="B44" s="4">
        <f t="shared" ref="B44" si="20">B40+1</f>
        <v>95</v>
      </c>
      <c r="C44" s="4">
        <v>598</v>
      </c>
      <c r="D44" s="4">
        <v>0</v>
      </c>
      <c r="E44" s="4">
        <v>0</v>
      </c>
      <c r="F44" s="4">
        <v>2</v>
      </c>
      <c r="G44" s="4" t="str">
        <f t="shared" si="2"/>
        <v>insert into game_score (id, matchid, squad, goals, points, time_type) values (385, 95, 598, 0, 0, 2);</v>
      </c>
    </row>
    <row r="45" spans="1:7" x14ac:dyDescent="0.25">
      <c r="A45" s="4">
        <f t="shared" si="3"/>
        <v>386</v>
      </c>
      <c r="B45" s="4">
        <f t="shared" ref="B45" si="21">B44</f>
        <v>95</v>
      </c>
      <c r="C45" s="4">
        <v>598</v>
      </c>
      <c r="D45" s="4">
        <v>0</v>
      </c>
      <c r="E45" s="4">
        <v>0</v>
      </c>
      <c r="F45" s="4">
        <v>1</v>
      </c>
      <c r="G45" s="4" t="str">
        <f t="shared" si="2"/>
        <v>insert into game_score (id, matchid, squad, goals, points, time_type) values (386, 95, 598, 0, 0, 1);</v>
      </c>
    </row>
    <row r="46" spans="1:7" x14ac:dyDescent="0.25">
      <c r="A46" s="4">
        <f t="shared" si="3"/>
        <v>387</v>
      </c>
      <c r="B46" s="4">
        <f t="shared" ref="B46" si="22">B44</f>
        <v>95</v>
      </c>
      <c r="C46" s="4">
        <v>56</v>
      </c>
      <c r="D46" s="4">
        <v>3</v>
      </c>
      <c r="E46" s="4">
        <v>2</v>
      </c>
      <c r="F46" s="4">
        <v>2</v>
      </c>
      <c r="G46" s="4" t="str">
        <f t="shared" si="2"/>
        <v>insert into game_score (id, matchid, squad, goals, points, time_type) values (387, 95, 56, 3, 2, 2);</v>
      </c>
    </row>
    <row r="47" spans="1:7" x14ac:dyDescent="0.25">
      <c r="A47" s="4">
        <f t="shared" si="3"/>
        <v>388</v>
      </c>
      <c r="B47" s="4">
        <f t="shared" ref="B47" si="23">B44</f>
        <v>95</v>
      </c>
      <c r="C47" s="4">
        <v>56</v>
      </c>
      <c r="D47" s="4">
        <v>1</v>
      </c>
      <c r="E47" s="4">
        <v>0</v>
      </c>
      <c r="F47" s="4">
        <v>1</v>
      </c>
      <c r="G47" s="4" t="str">
        <f t="shared" si="2"/>
        <v>insert into game_score (id, matchid, squad, goals, points, time_type) values (388, 95, 56, 1, 0, 1);</v>
      </c>
    </row>
    <row r="48" spans="1:7" x14ac:dyDescent="0.25">
      <c r="A48">
        <f t="shared" si="3"/>
        <v>389</v>
      </c>
      <c r="B48">
        <f t="shared" ref="B48" si="24">B44+1</f>
        <v>96</v>
      </c>
      <c r="C48">
        <v>55</v>
      </c>
      <c r="D48">
        <v>5</v>
      </c>
      <c r="E48">
        <v>2</v>
      </c>
      <c r="F48">
        <v>2</v>
      </c>
      <c r="G48" t="str">
        <f t="shared" si="2"/>
        <v>insert into game_score (id, matchid, squad, goals, points, time_type) values (389, 96, 55, 5, 2, 2);</v>
      </c>
    </row>
    <row r="49" spans="1:7" x14ac:dyDescent="0.25">
      <c r="A49">
        <f t="shared" si="3"/>
        <v>390</v>
      </c>
      <c r="B49">
        <f t="shared" ref="B49" si="25">B48</f>
        <v>96</v>
      </c>
      <c r="C49">
        <v>55</v>
      </c>
      <c r="D49">
        <v>2</v>
      </c>
      <c r="E49">
        <v>0</v>
      </c>
      <c r="F49">
        <v>1</v>
      </c>
      <c r="G49" t="str">
        <f t="shared" si="2"/>
        <v>insert into game_score (id, matchid, squad, goals, points, time_type) values (390, 96, 55, 2, 0, 1);</v>
      </c>
    </row>
    <row r="50" spans="1:7" x14ac:dyDescent="0.25">
      <c r="A50">
        <f t="shared" si="3"/>
        <v>391</v>
      </c>
      <c r="B50">
        <f t="shared" ref="B50" si="26">B48</f>
        <v>96</v>
      </c>
      <c r="C50">
        <v>595</v>
      </c>
      <c r="D50">
        <v>0</v>
      </c>
      <c r="E50">
        <v>0</v>
      </c>
      <c r="F50">
        <v>2</v>
      </c>
      <c r="G50" t="str">
        <f t="shared" si="2"/>
        <v>insert into game_score (id, matchid, squad, goals, points, time_type) values (391, 96, 595, 0, 0, 2);</v>
      </c>
    </row>
    <row r="51" spans="1:7" x14ac:dyDescent="0.25">
      <c r="A51">
        <f t="shared" si="3"/>
        <v>392</v>
      </c>
      <c r="B51">
        <f t="shared" ref="B51" si="27">B48</f>
        <v>96</v>
      </c>
      <c r="C51">
        <v>595</v>
      </c>
      <c r="D51">
        <v>0</v>
      </c>
      <c r="E51">
        <v>0</v>
      </c>
      <c r="F51">
        <v>1</v>
      </c>
      <c r="G51" t="str">
        <f t="shared" si="2"/>
        <v>insert into game_score (id, matchid, squad, goals, points, time_type) values (392, 96, 595, 0, 0, 1);</v>
      </c>
    </row>
    <row r="52" spans="1:7" x14ac:dyDescent="0.25">
      <c r="A52" s="4">
        <f t="shared" si="3"/>
        <v>393</v>
      </c>
      <c r="B52" s="4">
        <f t="shared" ref="B52" si="28">B48+1</f>
        <v>97</v>
      </c>
      <c r="C52" s="4">
        <v>54</v>
      </c>
      <c r="D52" s="4">
        <v>1</v>
      </c>
      <c r="E52" s="4">
        <v>2</v>
      </c>
      <c r="F52" s="4">
        <v>2</v>
      </c>
      <c r="G52" s="4" t="str">
        <f t="shared" si="2"/>
        <v>insert into game_score (id, matchid, squad, goals, points, time_type) values (393, 97, 54, 1, 2, 2);</v>
      </c>
    </row>
    <row r="53" spans="1:7" x14ac:dyDescent="0.25">
      <c r="A53" s="4">
        <f t="shared" si="3"/>
        <v>394</v>
      </c>
      <c r="B53" s="4">
        <f t="shared" ref="B53" si="29">B52</f>
        <v>97</v>
      </c>
      <c r="C53" s="4">
        <v>54</v>
      </c>
      <c r="D53" s="4">
        <v>0</v>
      </c>
      <c r="E53" s="4">
        <v>0</v>
      </c>
      <c r="F53" s="4">
        <v>1</v>
      </c>
      <c r="G53" s="4" t="str">
        <f t="shared" si="2"/>
        <v>insert into game_score (id, matchid, squad, goals, points, time_type) values (394, 97, 54, 0, 0, 1);</v>
      </c>
    </row>
    <row r="54" spans="1:7" x14ac:dyDescent="0.25">
      <c r="A54" s="4">
        <f t="shared" si="3"/>
        <v>395</v>
      </c>
      <c r="B54" s="4">
        <f t="shared" ref="B54" si="30">B52</f>
        <v>97</v>
      </c>
      <c r="C54" s="4">
        <v>51</v>
      </c>
      <c r="D54" s="4">
        <v>0</v>
      </c>
      <c r="E54" s="4">
        <v>0</v>
      </c>
      <c r="F54" s="4">
        <v>2</v>
      </c>
      <c r="G54" s="4" t="str">
        <f t="shared" si="2"/>
        <v>insert into game_score (id, matchid, squad, goals, points, time_type) values (395, 97, 51, 0, 0, 2);</v>
      </c>
    </row>
    <row r="55" spans="1:7" x14ac:dyDescent="0.25">
      <c r="A55" s="4">
        <f t="shared" si="3"/>
        <v>396</v>
      </c>
      <c r="B55" s="4">
        <f t="shared" ref="B55" si="31">B52</f>
        <v>97</v>
      </c>
      <c r="C55" s="4">
        <v>51</v>
      </c>
      <c r="D55" s="4">
        <v>0</v>
      </c>
      <c r="E55" s="4">
        <v>0</v>
      </c>
      <c r="F55" s="4">
        <v>1</v>
      </c>
      <c r="G55" s="4" t="str">
        <f t="shared" si="2"/>
        <v>insert into game_score (id, matchid, squad, goals, points, time_type) values (396, 97, 51, 0, 0, 1);</v>
      </c>
    </row>
    <row r="56" spans="1:7" x14ac:dyDescent="0.25">
      <c r="A56">
        <f t="shared" si="3"/>
        <v>397</v>
      </c>
      <c r="B56">
        <f t="shared" ref="B56" si="32">B52+1</f>
        <v>98</v>
      </c>
      <c r="C56">
        <v>595</v>
      </c>
      <c r="D56">
        <v>3</v>
      </c>
      <c r="E56">
        <v>2</v>
      </c>
      <c r="F56">
        <v>2</v>
      </c>
      <c r="G56" t="str">
        <f t="shared" si="2"/>
        <v>insert into game_score (id, matchid, squad, goals, points, time_type) values (397, 98, 595, 3, 2, 2);</v>
      </c>
    </row>
    <row r="57" spans="1:7" x14ac:dyDescent="0.25">
      <c r="A57">
        <f t="shared" si="3"/>
        <v>398</v>
      </c>
      <c r="B57">
        <f t="shared" ref="B57" si="33">B56</f>
        <v>98</v>
      </c>
      <c r="C57">
        <v>595</v>
      </c>
      <c r="D57">
        <v>2</v>
      </c>
      <c r="E57">
        <v>0</v>
      </c>
      <c r="F57">
        <v>1</v>
      </c>
      <c r="G57" t="str">
        <f t="shared" si="2"/>
        <v>insert into game_score (id, matchid, squad, goals, points, time_type) values (398, 98, 595, 2, 0, 1);</v>
      </c>
    </row>
    <row r="58" spans="1:7" x14ac:dyDescent="0.25">
      <c r="A58">
        <f t="shared" si="3"/>
        <v>399</v>
      </c>
      <c r="B58">
        <f t="shared" ref="B58" si="34">B56</f>
        <v>98</v>
      </c>
      <c r="C58">
        <v>56</v>
      </c>
      <c r="D58">
        <v>2</v>
      </c>
      <c r="E58">
        <v>0</v>
      </c>
      <c r="F58">
        <v>2</v>
      </c>
      <c r="G58" t="str">
        <f t="shared" si="2"/>
        <v>insert into game_score (id, matchid, squad, goals, points, time_type) values (399, 98, 56, 2, 0, 2);</v>
      </c>
    </row>
    <row r="59" spans="1:7" x14ac:dyDescent="0.25">
      <c r="A59">
        <f t="shared" si="3"/>
        <v>400</v>
      </c>
      <c r="B59">
        <f t="shared" ref="B59" si="35">B56</f>
        <v>98</v>
      </c>
      <c r="C59">
        <v>56</v>
      </c>
      <c r="D59">
        <v>2</v>
      </c>
      <c r="E59">
        <v>0</v>
      </c>
      <c r="F59">
        <v>1</v>
      </c>
      <c r="G59" t="str">
        <f t="shared" si="2"/>
        <v>insert into game_score (id, matchid, squad, goals, points, time_type) values (400, 98, 56, 2, 0, 1);</v>
      </c>
    </row>
    <row r="60" spans="1:7" x14ac:dyDescent="0.25">
      <c r="A60" s="4">
        <f t="shared" si="3"/>
        <v>401</v>
      </c>
      <c r="B60" s="4">
        <f t="shared" ref="B60" si="36">B56+1</f>
        <v>99</v>
      </c>
      <c r="C60" s="4">
        <v>55</v>
      </c>
      <c r="D60" s="4">
        <v>3</v>
      </c>
      <c r="E60" s="4">
        <v>2</v>
      </c>
      <c r="F60" s="4">
        <v>2</v>
      </c>
      <c r="G60" s="4" t="str">
        <f t="shared" si="2"/>
        <v>insert into game_score (id, matchid, squad, goals, points, time_type) values (401, 99, 55, 3, 2, 2);</v>
      </c>
    </row>
    <row r="61" spans="1:7" x14ac:dyDescent="0.25">
      <c r="A61" s="4">
        <f t="shared" si="3"/>
        <v>402</v>
      </c>
      <c r="B61" s="4">
        <f t="shared" ref="B61" si="37">B60</f>
        <v>99</v>
      </c>
      <c r="C61" s="4">
        <v>55</v>
      </c>
      <c r="D61" s="4">
        <v>1</v>
      </c>
      <c r="E61" s="4">
        <v>0</v>
      </c>
      <c r="F61" s="4">
        <v>1</v>
      </c>
      <c r="G61" s="4" t="str">
        <f t="shared" si="2"/>
        <v>insert into game_score (id, matchid, squad, goals, points, time_type) values (402, 99, 55, 1, 0, 1);</v>
      </c>
    </row>
    <row r="62" spans="1:7" x14ac:dyDescent="0.25">
      <c r="A62" s="4">
        <f t="shared" si="3"/>
        <v>403</v>
      </c>
      <c r="B62" s="4">
        <f t="shared" ref="B62" si="38">B60</f>
        <v>99</v>
      </c>
      <c r="C62" s="4">
        <v>598</v>
      </c>
      <c r="D62" s="4">
        <v>2</v>
      </c>
      <c r="E62" s="4">
        <v>0</v>
      </c>
      <c r="F62" s="4">
        <v>2</v>
      </c>
      <c r="G62" s="4" t="str">
        <f t="shared" si="2"/>
        <v>insert into game_score (id, matchid, squad, goals, points, time_type) values (403, 99, 598, 2, 0, 2);</v>
      </c>
    </row>
    <row r="63" spans="1:7" x14ac:dyDescent="0.25">
      <c r="A63" s="4">
        <f t="shared" si="3"/>
        <v>404</v>
      </c>
      <c r="B63" s="4">
        <f t="shared" ref="B63" si="39">B60</f>
        <v>99</v>
      </c>
      <c r="C63" s="4">
        <v>598</v>
      </c>
      <c r="D63" s="4">
        <v>1</v>
      </c>
      <c r="E63" s="4">
        <v>0</v>
      </c>
      <c r="F63" s="4">
        <v>1</v>
      </c>
      <c r="G63" s="4" t="str">
        <f t="shared" si="2"/>
        <v>insert into game_score (id, matchid, squad, goals, points, time_type) values (404, 99, 598, 1, 0, 1);</v>
      </c>
    </row>
    <row r="64" spans="1:7" x14ac:dyDescent="0.25">
      <c r="A64">
        <f t="shared" si="3"/>
        <v>405</v>
      </c>
      <c r="B64">
        <f t="shared" ref="B64" si="40">B60+1</f>
        <v>100</v>
      </c>
      <c r="C64">
        <v>51</v>
      </c>
      <c r="D64">
        <v>2</v>
      </c>
      <c r="E64">
        <v>1</v>
      </c>
      <c r="F64">
        <v>2</v>
      </c>
      <c r="G64" t="str">
        <f t="shared" si="2"/>
        <v>insert into game_score (id, matchid, squad, goals, points, time_type) values (405, 100, 51, 2, 1, 2);</v>
      </c>
    </row>
    <row r="65" spans="1:7" x14ac:dyDescent="0.25">
      <c r="A65">
        <f t="shared" si="3"/>
        <v>406</v>
      </c>
      <c r="B65">
        <f t="shared" ref="B65" si="41">B64</f>
        <v>100</v>
      </c>
      <c r="C65">
        <v>51</v>
      </c>
      <c r="D65">
        <v>2</v>
      </c>
      <c r="E65">
        <v>0</v>
      </c>
      <c r="F65">
        <v>1</v>
      </c>
      <c r="G65" t="str">
        <f t="shared" si="2"/>
        <v>insert into game_score (id, matchid, squad, goals, points, time_type) values (406, 100, 51, 2, 0, 1);</v>
      </c>
    </row>
    <row r="66" spans="1:7" x14ac:dyDescent="0.25">
      <c r="A66">
        <f t="shared" si="3"/>
        <v>407</v>
      </c>
      <c r="B66">
        <f t="shared" ref="B66" si="42">B64</f>
        <v>100</v>
      </c>
      <c r="C66">
        <v>56</v>
      </c>
      <c r="D66">
        <v>2</v>
      </c>
      <c r="E66">
        <v>1</v>
      </c>
      <c r="F66">
        <v>2</v>
      </c>
      <c r="G66" t="str">
        <f t="shared" si="2"/>
        <v>insert into game_score (id, matchid, squad, goals, points, time_type) values (407, 100, 56, 2, 1, 2);</v>
      </c>
    </row>
    <row r="67" spans="1:7" x14ac:dyDescent="0.25">
      <c r="A67">
        <f t="shared" si="3"/>
        <v>408</v>
      </c>
      <c r="B67">
        <f t="shared" ref="B67" si="43">B64</f>
        <v>100</v>
      </c>
      <c r="C67">
        <v>56</v>
      </c>
      <c r="D67">
        <v>1</v>
      </c>
      <c r="E67">
        <v>0</v>
      </c>
      <c r="F67">
        <v>1</v>
      </c>
      <c r="G67" t="str">
        <f t="shared" si="2"/>
        <v>insert into game_score (id, matchid, squad, goals, points, time_type) values (408, 100, 56, 1, 0, 1);</v>
      </c>
    </row>
    <row r="68" spans="1:7" x14ac:dyDescent="0.25">
      <c r="A68" s="4">
        <f t="shared" si="3"/>
        <v>409</v>
      </c>
      <c r="B68" s="4">
        <f t="shared" ref="B68" si="44">B64+1</f>
        <v>101</v>
      </c>
      <c r="C68" s="4">
        <v>54</v>
      </c>
      <c r="D68" s="4">
        <v>2</v>
      </c>
      <c r="E68" s="4">
        <v>0</v>
      </c>
      <c r="F68" s="4">
        <v>2</v>
      </c>
      <c r="G68" s="4" t="str">
        <f t="shared" si="2"/>
        <v>insert into game_score (id, matchid, squad, goals, points, time_type) values (409, 101, 54, 2, 0, 2);</v>
      </c>
    </row>
    <row r="69" spans="1:7" x14ac:dyDescent="0.25">
      <c r="A69" s="4">
        <f t="shared" si="3"/>
        <v>410</v>
      </c>
      <c r="B69" s="4">
        <f t="shared" ref="B69" si="45">B68</f>
        <v>101</v>
      </c>
      <c r="C69" s="4">
        <v>54</v>
      </c>
      <c r="D69" s="4">
        <v>0</v>
      </c>
      <c r="E69" s="4">
        <v>0</v>
      </c>
      <c r="F69" s="4">
        <v>1</v>
      </c>
      <c r="G69" s="4" t="str">
        <f t="shared" si="2"/>
        <v>insert into game_score (id, matchid, squad, goals, points, time_type) values (410, 101, 54, 0, 0, 1);</v>
      </c>
    </row>
    <row r="70" spans="1:7" x14ac:dyDescent="0.25">
      <c r="A70" s="4">
        <f t="shared" si="3"/>
        <v>411</v>
      </c>
      <c r="B70" s="4">
        <f t="shared" ref="B70" si="46">B68</f>
        <v>101</v>
      </c>
      <c r="C70" s="4">
        <v>598</v>
      </c>
      <c r="D70" s="4">
        <v>3</v>
      </c>
      <c r="E70" s="4">
        <v>2</v>
      </c>
      <c r="F70" s="4">
        <v>2</v>
      </c>
      <c r="G70" s="4" t="str">
        <f t="shared" si="2"/>
        <v>insert into game_score (id, matchid, squad, goals, points, time_type) values (411, 101, 598, 3, 2, 2);</v>
      </c>
    </row>
    <row r="71" spans="1:7" x14ac:dyDescent="0.25">
      <c r="A71" s="4">
        <f t="shared" si="3"/>
        <v>412</v>
      </c>
      <c r="B71" s="4">
        <f t="shared" ref="B71" si="47">B68</f>
        <v>101</v>
      </c>
      <c r="C71" s="4">
        <v>598</v>
      </c>
      <c r="D71" s="4">
        <v>1</v>
      </c>
      <c r="E71" s="4">
        <v>0</v>
      </c>
      <c r="F71" s="4">
        <v>1</v>
      </c>
      <c r="G71" s="4" t="str">
        <f t="shared" si="2"/>
        <v>insert into game_score (id, matchid, squad, goals, points, time_type) values (412, 101, 598, 1, 0, 1);</v>
      </c>
    </row>
    <row r="72" spans="1:7" x14ac:dyDescent="0.25">
      <c r="A72">
        <f t="shared" si="3"/>
        <v>413</v>
      </c>
      <c r="B72">
        <f t="shared" ref="B72" si="48">B68+1</f>
        <v>102</v>
      </c>
      <c r="C72">
        <v>595</v>
      </c>
      <c r="D72">
        <v>0</v>
      </c>
      <c r="E72">
        <v>0</v>
      </c>
      <c r="F72">
        <v>2</v>
      </c>
      <c r="G72" t="str">
        <f t="shared" si="2"/>
        <v>insert into game_score (id, matchid, squad, goals, points, time_type) values (413, 102, 595, 0, 0, 2);</v>
      </c>
    </row>
    <row r="73" spans="1:7" x14ac:dyDescent="0.25">
      <c r="A73">
        <f t="shared" si="3"/>
        <v>414</v>
      </c>
      <c r="B73">
        <f t="shared" ref="B73" si="49">B72</f>
        <v>102</v>
      </c>
      <c r="C73">
        <v>595</v>
      </c>
      <c r="D73">
        <v>0</v>
      </c>
      <c r="E73">
        <v>0</v>
      </c>
      <c r="F73">
        <v>1</v>
      </c>
      <c r="G73" t="str">
        <f t="shared" si="2"/>
        <v>insert into game_score (id, matchid, squad, goals, points, time_type) values (414, 102, 595, 0, 0, 1);</v>
      </c>
    </row>
    <row r="74" spans="1:7" x14ac:dyDescent="0.25">
      <c r="A74">
        <f t="shared" si="3"/>
        <v>415</v>
      </c>
      <c r="B74">
        <f t="shared" ref="B74" si="50">B72</f>
        <v>102</v>
      </c>
      <c r="C74">
        <v>51</v>
      </c>
      <c r="D74">
        <v>1</v>
      </c>
      <c r="E74">
        <v>2</v>
      </c>
      <c r="F74">
        <v>2</v>
      </c>
      <c r="G74" t="str">
        <f t="shared" si="2"/>
        <v>insert into game_score (id, matchid, squad, goals, points, time_type) values (415, 102, 51, 1, 2, 2);</v>
      </c>
    </row>
    <row r="75" spans="1:7" x14ac:dyDescent="0.25">
      <c r="A75">
        <f t="shared" si="3"/>
        <v>416</v>
      </c>
      <c r="B75">
        <f t="shared" ref="B75" si="51">B72</f>
        <v>102</v>
      </c>
      <c r="C75">
        <v>51</v>
      </c>
      <c r="D75">
        <v>1</v>
      </c>
      <c r="E75">
        <v>0</v>
      </c>
      <c r="F75">
        <v>1</v>
      </c>
      <c r="G75" t="str">
        <f t="shared" si="2"/>
        <v>insert into game_score (id, matchid, squad, goals, points, time_type) values (416, 102, 51, 1, 0, 1);</v>
      </c>
    </row>
    <row r="76" spans="1:7" x14ac:dyDescent="0.25">
      <c r="A76" s="4">
        <f t="shared" si="3"/>
        <v>417</v>
      </c>
      <c r="B76" s="4">
        <f t="shared" ref="B76" si="52">B72+1</f>
        <v>103</v>
      </c>
      <c r="C76" s="4">
        <v>54</v>
      </c>
      <c r="D76" s="4">
        <v>1</v>
      </c>
      <c r="E76" s="4">
        <v>2</v>
      </c>
      <c r="F76" s="4">
        <v>2</v>
      </c>
      <c r="G76" s="4" t="str">
        <f t="shared" si="2"/>
        <v>insert into game_score (id, matchid, squad, goals, points, time_type) values (417, 103, 54, 1, 2, 2);</v>
      </c>
    </row>
    <row r="77" spans="1:7" x14ac:dyDescent="0.25">
      <c r="A77" s="4">
        <f t="shared" si="3"/>
        <v>418</v>
      </c>
      <c r="B77" s="4">
        <f t="shared" ref="B77" si="53">B76</f>
        <v>103</v>
      </c>
      <c r="C77" s="4">
        <v>54</v>
      </c>
      <c r="D77" s="4">
        <v>0</v>
      </c>
      <c r="E77" s="4">
        <v>0</v>
      </c>
      <c r="F77" s="4">
        <v>1</v>
      </c>
      <c r="G77" s="4" t="str">
        <f t="shared" si="2"/>
        <v>insert into game_score (id, matchid, squad, goals, points, time_type) values (418, 103, 54, 0, 0, 1);</v>
      </c>
    </row>
    <row r="78" spans="1:7" x14ac:dyDescent="0.25">
      <c r="A78" s="4">
        <f t="shared" si="3"/>
        <v>419</v>
      </c>
      <c r="B78" s="4">
        <f t="shared" ref="B78" si="54">B76</f>
        <v>103</v>
      </c>
      <c r="C78" s="4">
        <v>55</v>
      </c>
      <c r="D78" s="4">
        <v>0</v>
      </c>
      <c r="E78" s="4">
        <v>0</v>
      </c>
      <c r="F78" s="4">
        <v>2</v>
      </c>
      <c r="G78" s="4" t="str">
        <f t="shared" si="2"/>
        <v>insert into game_score (id, matchid, squad, goals, points, time_type) values (419, 103, 55, 0, 0, 2);</v>
      </c>
    </row>
    <row r="79" spans="1:7" x14ac:dyDescent="0.25">
      <c r="A79" s="4">
        <f t="shared" si="3"/>
        <v>420</v>
      </c>
      <c r="B79" s="4">
        <f t="shared" ref="B79" si="55">B76</f>
        <v>103</v>
      </c>
      <c r="C79" s="4">
        <v>55</v>
      </c>
      <c r="D79" s="4">
        <v>0</v>
      </c>
      <c r="E79" s="4">
        <v>0</v>
      </c>
      <c r="F79" s="4">
        <v>1</v>
      </c>
      <c r="G79" s="4" t="str">
        <f t="shared" si="2"/>
        <v>insert into game_score (id, matchid, squad, goals, points, time_type) values (420, 103, 55, 0, 0, 1);</v>
      </c>
    </row>
    <row r="80" spans="1:7" x14ac:dyDescent="0.25">
      <c r="A80">
        <f t="shared" si="3"/>
        <v>421</v>
      </c>
      <c r="B80">
        <f t="shared" ref="B80" si="56">B76+1</f>
        <v>104</v>
      </c>
      <c r="C80">
        <v>54</v>
      </c>
      <c r="D80">
        <v>0</v>
      </c>
      <c r="E80">
        <v>0</v>
      </c>
      <c r="F80">
        <v>2</v>
      </c>
      <c r="G80" t="str">
        <f t="shared" si="2"/>
        <v>insert into game_score (id, matchid, squad, goals, points, time_type) values (421, 104, 54, 0, 0, 2);</v>
      </c>
    </row>
    <row r="81" spans="1:7" x14ac:dyDescent="0.25">
      <c r="A81">
        <f t="shared" si="3"/>
        <v>422</v>
      </c>
      <c r="B81">
        <f t="shared" ref="B81" si="57">B80</f>
        <v>104</v>
      </c>
      <c r="C81">
        <v>54</v>
      </c>
      <c r="D81">
        <v>0</v>
      </c>
      <c r="E81">
        <v>0</v>
      </c>
      <c r="F81">
        <v>1</v>
      </c>
      <c r="G81" t="str">
        <f t="shared" si="2"/>
        <v>insert into game_score (id, matchid, squad, goals, points, time_type) values (422, 104, 54, 0, 0, 1);</v>
      </c>
    </row>
    <row r="82" spans="1:7" x14ac:dyDescent="0.25">
      <c r="A82">
        <f t="shared" si="3"/>
        <v>423</v>
      </c>
      <c r="B82">
        <f t="shared" ref="B82" si="58">B80</f>
        <v>104</v>
      </c>
      <c r="C82">
        <v>55</v>
      </c>
      <c r="D82">
        <v>0</v>
      </c>
      <c r="E82">
        <v>0</v>
      </c>
      <c r="F82">
        <v>2</v>
      </c>
      <c r="G82" t="str">
        <f t="shared" si="2"/>
        <v>insert into game_score (id, matchid, squad, goals, points, time_type) values (423, 104, 55, 0, 0, 2);</v>
      </c>
    </row>
    <row r="83" spans="1:7" x14ac:dyDescent="0.25">
      <c r="A83">
        <f t="shared" si="3"/>
        <v>424</v>
      </c>
      <c r="B83">
        <f t="shared" ref="B83:B87" si="59">B80</f>
        <v>104</v>
      </c>
      <c r="C83">
        <v>55</v>
      </c>
      <c r="D83">
        <v>0</v>
      </c>
      <c r="E83">
        <v>0</v>
      </c>
      <c r="F83">
        <v>1</v>
      </c>
      <c r="G83" t="str">
        <f t="shared" si="2"/>
        <v>insert into game_score (id, matchid, squad, goals, points, time_type) values (424, 104, 55, 0, 0, 1);</v>
      </c>
    </row>
    <row r="84" spans="1:7" x14ac:dyDescent="0.25">
      <c r="A84">
        <f t="shared" si="3"/>
        <v>425</v>
      </c>
      <c r="B84">
        <f t="shared" si="59"/>
        <v>104</v>
      </c>
      <c r="C84">
        <v>54</v>
      </c>
      <c r="D84">
        <v>2</v>
      </c>
      <c r="E84">
        <v>2</v>
      </c>
      <c r="F84">
        <v>4</v>
      </c>
      <c r="G84" t="str">
        <f t="shared" si="2"/>
        <v>insert into game_score (id, matchid, squad, goals, points, time_type) values (425, 104, 54, 2, 2, 4);</v>
      </c>
    </row>
    <row r="85" spans="1:7" x14ac:dyDescent="0.25">
      <c r="A85">
        <f t="shared" si="3"/>
        <v>426</v>
      </c>
      <c r="B85">
        <f t="shared" si="59"/>
        <v>104</v>
      </c>
      <c r="C85">
        <v>54</v>
      </c>
      <c r="D85">
        <v>1</v>
      </c>
      <c r="E85">
        <v>0</v>
      </c>
      <c r="F85">
        <v>3</v>
      </c>
      <c r="G85" t="str">
        <f t="shared" si="2"/>
        <v>insert into game_score (id, matchid, squad, goals, points, time_type) values (426, 104, 54, 1, 0, 3);</v>
      </c>
    </row>
    <row r="86" spans="1:7" x14ac:dyDescent="0.25">
      <c r="A86">
        <f t="shared" si="3"/>
        <v>427</v>
      </c>
      <c r="B86">
        <f t="shared" si="59"/>
        <v>104</v>
      </c>
      <c r="C86">
        <v>55</v>
      </c>
      <c r="D86">
        <v>0</v>
      </c>
      <c r="E86">
        <v>0</v>
      </c>
      <c r="F86">
        <v>4</v>
      </c>
      <c r="G86" t="str">
        <f t="shared" si="2"/>
        <v>insert into game_score (id, matchid, squad, goals, points, time_type) values (427, 104, 55, 0, 0, 4);</v>
      </c>
    </row>
    <row r="87" spans="1:7" x14ac:dyDescent="0.25">
      <c r="A87">
        <f t="shared" si="3"/>
        <v>428</v>
      </c>
      <c r="B87">
        <f t="shared" si="59"/>
        <v>104</v>
      </c>
      <c r="C87">
        <v>55</v>
      </c>
      <c r="D87">
        <v>0</v>
      </c>
      <c r="E87">
        <v>0</v>
      </c>
      <c r="F87">
        <v>3</v>
      </c>
      <c r="G87" t="str">
        <f t="shared" si="2"/>
        <v>insert into game_score (id, matchid, squad, goals, points, time_type) values (428, 104, 55, 0, 0, 3);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11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'1937'!A17+1</f>
        <v>105</v>
      </c>
      <c r="B2" s="2" t="str">
        <f>"1939-01-15"</f>
        <v>1939-01-15</v>
      </c>
      <c r="C2">
        <v>2</v>
      </c>
      <c r="D2">
        <v>51</v>
      </c>
      <c r="G2" t="str">
        <f t="shared" si="0"/>
        <v>insert into game (matchid, matchdate, game_type, country) values (105, '1939-01-15', 2, 51);</v>
      </c>
    </row>
    <row r="3" spans="1:7" x14ac:dyDescent="0.25">
      <c r="A3">
        <f>A2+1</f>
        <v>106</v>
      </c>
      <c r="B3" s="2" t="str">
        <f>"1939-01-15"</f>
        <v>1939-01-15</v>
      </c>
      <c r="C3">
        <v>2</v>
      </c>
      <c r="D3">
        <v>51</v>
      </c>
      <c r="G3" t="str">
        <f t="shared" si="0"/>
        <v>insert into game (matchid, matchdate, game_type, country) values (106, '1939-01-15', 2, 51);</v>
      </c>
    </row>
    <row r="4" spans="1:7" x14ac:dyDescent="0.25">
      <c r="A4">
        <f t="shared" ref="A4:A11" si="1">A3+1</f>
        <v>107</v>
      </c>
      <c r="B4" s="2" t="str">
        <f>"1939-01-22"</f>
        <v>1939-01-22</v>
      </c>
      <c r="C4">
        <v>2</v>
      </c>
      <c r="D4">
        <v>51</v>
      </c>
      <c r="G4" t="str">
        <f t="shared" si="0"/>
        <v>insert into game (matchid, matchdate, game_type, country) values (107, '1939-01-22', 2, 51);</v>
      </c>
    </row>
    <row r="5" spans="1:7" x14ac:dyDescent="0.25">
      <c r="A5">
        <f t="shared" si="1"/>
        <v>108</v>
      </c>
      <c r="B5" s="2" t="str">
        <f>"1939-01-22"</f>
        <v>1939-01-22</v>
      </c>
      <c r="C5">
        <v>2</v>
      </c>
      <c r="D5">
        <v>51</v>
      </c>
      <c r="G5" t="str">
        <f t="shared" si="0"/>
        <v>insert into game (matchid, matchdate, game_type, country) values (108, '1939-01-22', 2, 51);</v>
      </c>
    </row>
    <row r="6" spans="1:7" x14ac:dyDescent="0.25">
      <c r="A6">
        <f t="shared" si="1"/>
        <v>109</v>
      </c>
      <c r="B6" s="2" t="str">
        <f>"1939-01-29"</f>
        <v>1939-01-29</v>
      </c>
      <c r="C6">
        <v>2</v>
      </c>
      <c r="D6">
        <v>51</v>
      </c>
      <c r="G6" t="str">
        <f t="shared" si="0"/>
        <v>insert into game (matchid, matchdate, game_type, country) values (109, '1939-01-29', 2, 51);</v>
      </c>
    </row>
    <row r="7" spans="1:7" x14ac:dyDescent="0.25">
      <c r="A7">
        <f t="shared" si="1"/>
        <v>110</v>
      </c>
      <c r="B7" s="2" t="str">
        <f>"1939-01-29"</f>
        <v>1939-01-29</v>
      </c>
      <c r="C7">
        <v>2</v>
      </c>
      <c r="D7">
        <v>51</v>
      </c>
      <c r="G7" t="str">
        <f t="shared" si="0"/>
        <v>insert into game (matchid, matchdate, game_type, country) values (110, '1939-01-29', 2, 51);</v>
      </c>
    </row>
    <row r="8" spans="1:7" x14ac:dyDescent="0.25">
      <c r="A8">
        <f t="shared" si="1"/>
        <v>111</v>
      </c>
      <c r="B8" s="2" t="str">
        <f>"1939-02-05"</f>
        <v>1939-02-05</v>
      </c>
      <c r="C8">
        <v>2</v>
      </c>
      <c r="D8">
        <v>51</v>
      </c>
      <c r="G8" t="str">
        <f t="shared" si="0"/>
        <v>insert into game (matchid, matchdate, game_type, country) values (111, '1939-02-05', 2, 51);</v>
      </c>
    </row>
    <row r="9" spans="1:7" x14ac:dyDescent="0.25">
      <c r="A9">
        <f t="shared" si="1"/>
        <v>112</v>
      </c>
      <c r="B9" s="2" t="str">
        <f>"1939-02-05"</f>
        <v>1939-02-05</v>
      </c>
      <c r="C9">
        <v>2</v>
      </c>
      <c r="D9">
        <v>51</v>
      </c>
      <c r="G9" t="str">
        <f t="shared" si="0"/>
        <v>insert into game (matchid, matchdate, game_type, country) values (112, '1939-02-05', 2, 51);</v>
      </c>
    </row>
    <row r="10" spans="1:7" x14ac:dyDescent="0.25">
      <c r="A10">
        <f t="shared" si="1"/>
        <v>113</v>
      </c>
      <c r="B10" s="2" t="str">
        <f>"1939-02-12"</f>
        <v>1939-02-12</v>
      </c>
      <c r="C10">
        <v>2</v>
      </c>
      <c r="D10">
        <v>51</v>
      </c>
      <c r="G10" t="str">
        <f t="shared" si="0"/>
        <v>insert into game (matchid, matchdate, game_type, country) values (113, '1939-02-12', 2, 51);</v>
      </c>
    </row>
    <row r="11" spans="1:7" x14ac:dyDescent="0.25">
      <c r="A11">
        <f t="shared" si="1"/>
        <v>114</v>
      </c>
      <c r="B11" s="2" t="str">
        <f>"1939-02-12"</f>
        <v>1939-02-12</v>
      </c>
      <c r="C11">
        <v>2</v>
      </c>
      <c r="D11">
        <v>51</v>
      </c>
      <c r="G11" t="str">
        <f t="shared" si="0"/>
        <v>insert into game (matchid, matchdate, game_type, country) values (114, '1939-02-12', 2, 51);</v>
      </c>
    </row>
    <row r="13" spans="1:7" x14ac:dyDescent="0.25">
      <c r="A13" s="1" t="s">
        <v>0</v>
      </c>
      <c r="B13" s="1" t="s">
        <v>1</v>
      </c>
      <c r="C13" s="1" t="s">
        <v>2</v>
      </c>
      <c r="D13" s="1" t="s">
        <v>3</v>
      </c>
      <c r="E13" s="1" t="s">
        <v>4</v>
      </c>
      <c r="F13" s="1" t="s">
        <v>5</v>
      </c>
      <c r="G13" t="str">
        <f>"insert into game_score (id, matchid, squad, goals, points, time_type) values (" &amp; A13 &amp; ", " &amp; B13 &amp; ", " &amp; C13 &amp; ", " &amp; D13 &amp; ", " &amp; E13 &amp; ", " &amp; F13 &amp; ");"</f>
        <v>insert into game_score (id, matchid, squad, goals, points, time_type) values (id, matchid, squad, goals, points, time_type);</v>
      </c>
    </row>
    <row r="14" spans="1:7" x14ac:dyDescent="0.25">
      <c r="A14" s="4">
        <f>'1937'!A87+1</f>
        <v>429</v>
      </c>
      <c r="B14" s="4">
        <f>A2</f>
        <v>105</v>
      </c>
      <c r="C14" s="4">
        <v>595</v>
      </c>
      <c r="D14" s="4">
        <v>5</v>
      </c>
      <c r="E14" s="4">
        <v>2</v>
      </c>
      <c r="F14" s="4">
        <v>2</v>
      </c>
      <c r="G14" s="4" t="str">
        <f t="shared" ref="G14:G53" si="2">"insert into game_score (id, matchid, squad, goals, points, time_type) values (" &amp; A14 &amp; ", " &amp; B14 &amp; ", " &amp; C14 &amp; ", " &amp; D14 &amp; ", " &amp; E14 &amp; ", " &amp; F14 &amp; ");"</f>
        <v>insert into game_score (id, matchid, squad, goals, points, time_type) values (429, 105, 595, 5, 2, 2);</v>
      </c>
    </row>
    <row r="15" spans="1:7" x14ac:dyDescent="0.25">
      <c r="A15" s="4">
        <f>A14+1</f>
        <v>430</v>
      </c>
      <c r="B15" s="4">
        <f>B14</f>
        <v>105</v>
      </c>
      <c r="C15" s="4">
        <v>595</v>
      </c>
      <c r="D15" s="4">
        <v>2</v>
      </c>
      <c r="E15" s="4">
        <v>0</v>
      </c>
      <c r="F15" s="4">
        <v>1</v>
      </c>
      <c r="G15" s="4" t="str">
        <f t="shared" si="2"/>
        <v>insert into game_score (id, matchid, squad, goals, points, time_type) values (430, 105, 595, 2, 0, 1);</v>
      </c>
    </row>
    <row r="16" spans="1:7" x14ac:dyDescent="0.25">
      <c r="A16" s="4">
        <f t="shared" ref="A16:A53" si="3">A15+1</f>
        <v>431</v>
      </c>
      <c r="B16" s="4">
        <f>B14</f>
        <v>105</v>
      </c>
      <c r="C16" s="4">
        <v>56</v>
      </c>
      <c r="D16" s="4">
        <v>1</v>
      </c>
      <c r="E16" s="4">
        <v>0</v>
      </c>
      <c r="F16" s="4">
        <v>2</v>
      </c>
      <c r="G16" s="4" t="str">
        <f t="shared" si="2"/>
        <v>insert into game_score (id, matchid, squad, goals, points, time_type) values (431, 105, 56, 1, 0, 2);</v>
      </c>
    </row>
    <row r="17" spans="1:7" x14ac:dyDescent="0.25">
      <c r="A17" s="4">
        <f t="shared" si="3"/>
        <v>432</v>
      </c>
      <c r="B17" s="4">
        <f>B14</f>
        <v>105</v>
      </c>
      <c r="C17" s="4">
        <v>56</v>
      </c>
      <c r="D17" s="4">
        <v>1</v>
      </c>
      <c r="E17" s="4">
        <v>0</v>
      </c>
      <c r="F17" s="4">
        <v>1</v>
      </c>
      <c r="G17" s="4" t="str">
        <f t="shared" si="2"/>
        <v>insert into game_score (id, matchid, squad, goals, points, time_type) values (432, 105, 56, 1, 0, 1);</v>
      </c>
    </row>
    <row r="18" spans="1:7" x14ac:dyDescent="0.25">
      <c r="A18">
        <f t="shared" si="3"/>
        <v>433</v>
      </c>
      <c r="B18">
        <f>B14+1</f>
        <v>106</v>
      </c>
      <c r="C18">
        <v>51</v>
      </c>
      <c r="D18">
        <v>5</v>
      </c>
      <c r="E18">
        <v>2</v>
      </c>
      <c r="F18">
        <v>2</v>
      </c>
      <c r="G18" t="str">
        <f t="shared" si="2"/>
        <v>insert into game_score (id, matchid, squad, goals, points, time_type) values (433, 106, 51, 5, 2, 2);</v>
      </c>
    </row>
    <row r="19" spans="1:7" x14ac:dyDescent="0.25">
      <c r="A19">
        <f t="shared" si="3"/>
        <v>434</v>
      </c>
      <c r="B19">
        <f>B18</f>
        <v>106</v>
      </c>
      <c r="C19">
        <v>51</v>
      </c>
      <c r="D19">
        <v>3</v>
      </c>
      <c r="E19">
        <v>0</v>
      </c>
      <c r="F19">
        <v>1</v>
      </c>
      <c r="G19" t="str">
        <f t="shared" si="2"/>
        <v>insert into game_score (id, matchid, squad, goals, points, time_type) values (434, 106, 51, 3, 0, 1);</v>
      </c>
    </row>
    <row r="20" spans="1:7" x14ac:dyDescent="0.25">
      <c r="A20">
        <f t="shared" si="3"/>
        <v>435</v>
      </c>
      <c r="B20">
        <f>B18</f>
        <v>106</v>
      </c>
      <c r="C20">
        <v>593</v>
      </c>
      <c r="D20">
        <v>2</v>
      </c>
      <c r="E20">
        <v>0</v>
      </c>
      <c r="F20">
        <v>2</v>
      </c>
      <c r="G20" t="str">
        <f t="shared" si="2"/>
        <v>insert into game_score (id, matchid, squad, goals, points, time_type) values (435, 106, 593, 2, 0, 2);</v>
      </c>
    </row>
    <row r="21" spans="1:7" x14ac:dyDescent="0.25">
      <c r="A21">
        <f t="shared" si="3"/>
        <v>436</v>
      </c>
      <c r="B21">
        <f>B18</f>
        <v>106</v>
      </c>
      <c r="C21">
        <v>593</v>
      </c>
      <c r="D21">
        <v>0</v>
      </c>
      <c r="E21">
        <v>0</v>
      </c>
      <c r="F21">
        <v>1</v>
      </c>
      <c r="G21" t="str">
        <f t="shared" si="2"/>
        <v>insert into game_score (id, matchid, squad, goals, points, time_type) values (436, 106, 593, 0, 0, 1);</v>
      </c>
    </row>
    <row r="22" spans="1:7" x14ac:dyDescent="0.25">
      <c r="A22" s="4">
        <f t="shared" si="3"/>
        <v>437</v>
      </c>
      <c r="B22" s="4">
        <f t="shared" ref="B22" si="4">B18+1</f>
        <v>107</v>
      </c>
      <c r="C22" s="4">
        <v>598</v>
      </c>
      <c r="D22" s="4">
        <v>6</v>
      </c>
      <c r="E22" s="4">
        <v>2</v>
      </c>
      <c r="F22" s="4">
        <v>2</v>
      </c>
      <c r="G22" s="4" t="str">
        <f t="shared" si="2"/>
        <v>insert into game_score (id, matchid, squad, goals, points, time_type) values (437, 107, 598, 6, 2, 2);</v>
      </c>
    </row>
    <row r="23" spans="1:7" x14ac:dyDescent="0.25">
      <c r="A23" s="4">
        <f t="shared" si="3"/>
        <v>438</v>
      </c>
      <c r="B23" s="4">
        <f t="shared" ref="B23" si="5">B22</f>
        <v>107</v>
      </c>
      <c r="C23" s="4">
        <v>598</v>
      </c>
      <c r="D23" s="4">
        <v>1</v>
      </c>
      <c r="E23" s="4">
        <v>0</v>
      </c>
      <c r="F23" s="4">
        <v>1</v>
      </c>
      <c r="G23" s="4" t="str">
        <f t="shared" si="2"/>
        <v>insert into game_score (id, matchid, squad, goals, points, time_type) values (438, 107, 598, 1, 0, 1);</v>
      </c>
    </row>
    <row r="24" spans="1:7" x14ac:dyDescent="0.25">
      <c r="A24" s="4">
        <f t="shared" si="3"/>
        <v>439</v>
      </c>
      <c r="B24" s="4">
        <f t="shared" ref="B24" si="6">B22</f>
        <v>107</v>
      </c>
      <c r="C24" s="4">
        <v>593</v>
      </c>
      <c r="D24" s="4">
        <v>0</v>
      </c>
      <c r="E24" s="4">
        <v>0</v>
      </c>
      <c r="F24" s="4">
        <v>2</v>
      </c>
      <c r="G24" s="4" t="str">
        <f t="shared" si="2"/>
        <v>insert into game_score (id, matchid, squad, goals, points, time_type) values (439, 107, 593, 0, 0, 2);</v>
      </c>
    </row>
    <row r="25" spans="1:7" x14ac:dyDescent="0.25">
      <c r="A25" s="4">
        <f t="shared" si="3"/>
        <v>440</v>
      </c>
      <c r="B25" s="4">
        <f t="shared" ref="B25" si="7">B22</f>
        <v>107</v>
      </c>
      <c r="C25" s="4">
        <v>593</v>
      </c>
      <c r="D25" s="4">
        <v>0</v>
      </c>
      <c r="E25" s="4">
        <v>0</v>
      </c>
      <c r="F25" s="4">
        <v>1</v>
      </c>
      <c r="G25" s="4" t="str">
        <f t="shared" si="2"/>
        <v>insert into game_score (id, matchid, squad, goals, points, time_type) values (440, 107, 593, 0, 0, 1);</v>
      </c>
    </row>
    <row r="26" spans="1:7" x14ac:dyDescent="0.25">
      <c r="A26">
        <f t="shared" si="3"/>
        <v>441</v>
      </c>
      <c r="B26">
        <f t="shared" ref="B26" si="8">B22+1</f>
        <v>108</v>
      </c>
      <c r="C26">
        <v>51</v>
      </c>
      <c r="D26">
        <v>3</v>
      </c>
      <c r="E26">
        <v>2</v>
      </c>
      <c r="F26">
        <v>2</v>
      </c>
      <c r="G26" t="str">
        <f t="shared" si="2"/>
        <v>insert into game_score (id, matchid, squad, goals, points, time_type) values (441, 108, 51, 3, 2, 2);</v>
      </c>
    </row>
    <row r="27" spans="1:7" x14ac:dyDescent="0.25">
      <c r="A27">
        <f t="shared" si="3"/>
        <v>442</v>
      </c>
      <c r="B27">
        <f t="shared" ref="B27" si="9">B26</f>
        <v>108</v>
      </c>
      <c r="C27">
        <v>51</v>
      </c>
      <c r="D27">
        <v>1</v>
      </c>
      <c r="E27">
        <v>0</v>
      </c>
      <c r="F27">
        <v>1</v>
      </c>
      <c r="G27" t="str">
        <f t="shared" si="2"/>
        <v>insert into game_score (id, matchid, squad, goals, points, time_type) values (442, 108, 51, 1, 0, 1);</v>
      </c>
    </row>
    <row r="28" spans="1:7" x14ac:dyDescent="0.25">
      <c r="A28">
        <f t="shared" si="3"/>
        <v>443</v>
      </c>
      <c r="B28">
        <f t="shared" ref="B28" si="10">B26</f>
        <v>108</v>
      </c>
      <c r="C28">
        <v>56</v>
      </c>
      <c r="D28">
        <v>1</v>
      </c>
      <c r="E28">
        <v>0</v>
      </c>
      <c r="F28">
        <v>2</v>
      </c>
      <c r="G28" t="str">
        <f t="shared" si="2"/>
        <v>insert into game_score (id, matchid, squad, goals, points, time_type) values (443, 108, 56, 1, 0, 2);</v>
      </c>
    </row>
    <row r="29" spans="1:7" x14ac:dyDescent="0.25">
      <c r="A29">
        <f t="shared" si="3"/>
        <v>444</v>
      </c>
      <c r="B29">
        <f t="shared" ref="B29" si="11">B26</f>
        <v>108</v>
      </c>
      <c r="C29">
        <v>56</v>
      </c>
      <c r="D29">
        <v>0</v>
      </c>
      <c r="E29">
        <v>0</v>
      </c>
      <c r="F29">
        <v>1</v>
      </c>
      <c r="G29" t="str">
        <f t="shared" si="2"/>
        <v>insert into game_score (id, matchid, squad, goals, points, time_type) values (444, 108, 56, 0, 0, 1);</v>
      </c>
    </row>
    <row r="30" spans="1:7" x14ac:dyDescent="0.25">
      <c r="A30" s="4">
        <f t="shared" si="3"/>
        <v>445</v>
      </c>
      <c r="B30" s="4">
        <f t="shared" ref="B30" si="12">B26+1</f>
        <v>109</v>
      </c>
      <c r="C30" s="4">
        <v>598</v>
      </c>
      <c r="D30" s="4">
        <v>3</v>
      </c>
      <c r="E30" s="4">
        <v>2</v>
      </c>
      <c r="F30" s="4">
        <v>2</v>
      </c>
      <c r="G30" s="4" t="str">
        <f t="shared" si="2"/>
        <v>insert into game_score (id, matchid, squad, goals, points, time_type) values (445, 109, 598, 3, 2, 2);</v>
      </c>
    </row>
    <row r="31" spans="1:7" x14ac:dyDescent="0.25">
      <c r="A31" s="4">
        <f t="shared" si="3"/>
        <v>446</v>
      </c>
      <c r="B31" s="4">
        <f t="shared" ref="B31" si="13">B30</f>
        <v>109</v>
      </c>
      <c r="C31" s="4">
        <v>598</v>
      </c>
      <c r="D31" s="4">
        <v>2</v>
      </c>
      <c r="E31" s="4">
        <v>0</v>
      </c>
      <c r="F31" s="4">
        <v>1</v>
      </c>
      <c r="G31" s="4" t="str">
        <f t="shared" si="2"/>
        <v>insert into game_score (id, matchid, squad, goals, points, time_type) values (446, 109, 598, 2, 0, 1);</v>
      </c>
    </row>
    <row r="32" spans="1:7" x14ac:dyDescent="0.25">
      <c r="A32" s="4">
        <f t="shared" si="3"/>
        <v>447</v>
      </c>
      <c r="B32" s="4">
        <f t="shared" ref="B32" si="14">B30</f>
        <v>109</v>
      </c>
      <c r="C32" s="4">
        <v>56</v>
      </c>
      <c r="D32" s="4">
        <v>2</v>
      </c>
      <c r="E32" s="4">
        <v>0</v>
      </c>
      <c r="F32" s="4">
        <v>2</v>
      </c>
      <c r="G32" s="4" t="str">
        <f t="shared" si="2"/>
        <v>insert into game_score (id, matchid, squad, goals, points, time_type) values (447, 109, 56, 2, 0, 2);</v>
      </c>
    </row>
    <row r="33" spans="1:7" x14ac:dyDescent="0.25">
      <c r="A33" s="4">
        <f t="shared" si="3"/>
        <v>448</v>
      </c>
      <c r="B33" s="4">
        <f t="shared" ref="B33" si="15">B30</f>
        <v>109</v>
      </c>
      <c r="C33" s="4">
        <v>56</v>
      </c>
      <c r="D33" s="4">
        <v>2</v>
      </c>
      <c r="E33" s="4">
        <v>0</v>
      </c>
      <c r="F33" s="4">
        <v>1</v>
      </c>
      <c r="G33" s="4" t="str">
        <f t="shared" si="2"/>
        <v>insert into game_score (id, matchid, squad, goals, points, time_type) values (448, 109, 56, 2, 0, 1);</v>
      </c>
    </row>
    <row r="34" spans="1:7" x14ac:dyDescent="0.25">
      <c r="A34">
        <f t="shared" si="3"/>
        <v>449</v>
      </c>
      <c r="B34">
        <f t="shared" ref="B34" si="16">B30+1</f>
        <v>110</v>
      </c>
      <c r="C34">
        <v>51</v>
      </c>
      <c r="D34">
        <v>3</v>
      </c>
      <c r="E34">
        <v>2</v>
      </c>
      <c r="F34">
        <v>2</v>
      </c>
      <c r="G34" t="str">
        <f t="shared" si="2"/>
        <v>insert into game_score (id, matchid, squad, goals, points, time_type) values (449, 110, 51, 3, 2, 2);</v>
      </c>
    </row>
    <row r="35" spans="1:7" x14ac:dyDescent="0.25">
      <c r="A35">
        <f t="shared" si="3"/>
        <v>450</v>
      </c>
      <c r="B35">
        <f t="shared" ref="B35" si="17">B34</f>
        <v>110</v>
      </c>
      <c r="C35">
        <v>51</v>
      </c>
      <c r="D35">
        <v>2</v>
      </c>
      <c r="E35">
        <v>0</v>
      </c>
      <c r="F35">
        <v>1</v>
      </c>
      <c r="G35" t="str">
        <f t="shared" si="2"/>
        <v>insert into game_score (id, matchid, squad, goals, points, time_type) values (450, 110, 51, 2, 0, 1);</v>
      </c>
    </row>
    <row r="36" spans="1:7" x14ac:dyDescent="0.25">
      <c r="A36">
        <f t="shared" si="3"/>
        <v>451</v>
      </c>
      <c r="B36">
        <f t="shared" ref="B36" si="18">B34</f>
        <v>110</v>
      </c>
      <c r="C36">
        <v>595</v>
      </c>
      <c r="D36">
        <v>0</v>
      </c>
      <c r="E36">
        <v>0</v>
      </c>
      <c r="F36">
        <v>2</v>
      </c>
      <c r="G36" t="str">
        <f t="shared" si="2"/>
        <v>insert into game_score (id, matchid, squad, goals, points, time_type) values (451, 110, 595, 0, 0, 2);</v>
      </c>
    </row>
    <row r="37" spans="1:7" x14ac:dyDescent="0.25">
      <c r="A37">
        <f t="shared" si="3"/>
        <v>452</v>
      </c>
      <c r="B37">
        <f t="shared" ref="B37" si="19">B34</f>
        <v>110</v>
      </c>
      <c r="C37">
        <v>595</v>
      </c>
      <c r="D37">
        <v>0</v>
      </c>
      <c r="E37">
        <v>0</v>
      </c>
      <c r="F37">
        <v>1</v>
      </c>
      <c r="G37" t="str">
        <f t="shared" si="2"/>
        <v>insert into game_score (id, matchid, squad, goals, points, time_type) values (452, 110, 595, 0, 0, 1);</v>
      </c>
    </row>
    <row r="38" spans="1:7" x14ac:dyDescent="0.25">
      <c r="A38" s="4">
        <f t="shared" si="3"/>
        <v>453</v>
      </c>
      <c r="B38" s="4">
        <f t="shared" ref="B38" si="20">B34+1</f>
        <v>111</v>
      </c>
      <c r="C38" s="4">
        <v>56</v>
      </c>
      <c r="D38" s="4">
        <v>4</v>
      </c>
      <c r="E38" s="4">
        <v>2</v>
      </c>
      <c r="F38" s="4">
        <v>2</v>
      </c>
      <c r="G38" s="4" t="str">
        <f t="shared" si="2"/>
        <v>insert into game_score (id, matchid, squad, goals, points, time_type) values (453, 111, 56, 4, 2, 2);</v>
      </c>
    </row>
    <row r="39" spans="1:7" x14ac:dyDescent="0.25">
      <c r="A39" s="4">
        <f t="shared" si="3"/>
        <v>454</v>
      </c>
      <c r="B39" s="4">
        <f t="shared" ref="B39" si="21">B38</f>
        <v>111</v>
      </c>
      <c r="C39" s="4">
        <v>56</v>
      </c>
      <c r="D39" s="4">
        <v>3</v>
      </c>
      <c r="E39" s="4">
        <v>0</v>
      </c>
      <c r="F39" s="4">
        <v>1</v>
      </c>
      <c r="G39" s="4" t="str">
        <f t="shared" si="2"/>
        <v>insert into game_score (id, matchid, squad, goals, points, time_type) values (454, 111, 56, 3, 0, 1);</v>
      </c>
    </row>
    <row r="40" spans="1:7" x14ac:dyDescent="0.25">
      <c r="A40" s="4">
        <f t="shared" si="3"/>
        <v>455</v>
      </c>
      <c r="B40" s="4">
        <f t="shared" ref="B40" si="22">B38</f>
        <v>111</v>
      </c>
      <c r="C40" s="4">
        <v>593</v>
      </c>
      <c r="D40" s="4">
        <v>1</v>
      </c>
      <c r="E40" s="4">
        <v>0</v>
      </c>
      <c r="F40" s="4">
        <v>2</v>
      </c>
      <c r="G40" s="4" t="str">
        <f t="shared" si="2"/>
        <v>insert into game_score (id, matchid, squad, goals, points, time_type) values (455, 111, 593, 1, 0, 2);</v>
      </c>
    </row>
    <row r="41" spans="1:7" x14ac:dyDescent="0.25">
      <c r="A41" s="4">
        <f t="shared" si="3"/>
        <v>456</v>
      </c>
      <c r="B41" s="4">
        <f t="shared" ref="B41" si="23">B38</f>
        <v>111</v>
      </c>
      <c r="C41" s="4">
        <v>593</v>
      </c>
      <c r="D41" s="4">
        <v>1</v>
      </c>
      <c r="E41" s="4">
        <v>0</v>
      </c>
      <c r="F41" s="4">
        <v>1</v>
      </c>
      <c r="G41" s="4" t="str">
        <f t="shared" si="2"/>
        <v>insert into game_score (id, matchid, squad, goals, points, time_type) values (456, 111, 593, 1, 0, 1);</v>
      </c>
    </row>
    <row r="42" spans="1:7" x14ac:dyDescent="0.25">
      <c r="A42">
        <f t="shared" si="3"/>
        <v>457</v>
      </c>
      <c r="B42">
        <f t="shared" ref="B42" si="24">B38+1</f>
        <v>112</v>
      </c>
      <c r="C42">
        <v>598</v>
      </c>
      <c r="D42">
        <v>3</v>
      </c>
      <c r="E42">
        <v>2</v>
      </c>
      <c r="F42">
        <v>2</v>
      </c>
      <c r="G42" t="str">
        <f t="shared" si="2"/>
        <v>insert into game_score (id, matchid, squad, goals, points, time_type) values (457, 112, 598, 3, 2, 2);</v>
      </c>
    </row>
    <row r="43" spans="1:7" x14ac:dyDescent="0.25">
      <c r="A43">
        <f t="shared" si="3"/>
        <v>458</v>
      </c>
      <c r="B43">
        <f t="shared" ref="B43" si="25">B42</f>
        <v>112</v>
      </c>
      <c r="C43">
        <v>598</v>
      </c>
      <c r="D43">
        <v>2</v>
      </c>
      <c r="E43">
        <v>0</v>
      </c>
      <c r="F43">
        <v>1</v>
      </c>
      <c r="G43" t="str">
        <f t="shared" si="2"/>
        <v>insert into game_score (id, matchid, squad, goals, points, time_type) values (458, 112, 598, 2, 0, 1);</v>
      </c>
    </row>
    <row r="44" spans="1:7" x14ac:dyDescent="0.25">
      <c r="A44">
        <f t="shared" si="3"/>
        <v>459</v>
      </c>
      <c r="B44">
        <f t="shared" ref="B44" si="26">B42</f>
        <v>112</v>
      </c>
      <c r="C44">
        <v>595</v>
      </c>
      <c r="D44">
        <v>1</v>
      </c>
      <c r="E44">
        <v>0</v>
      </c>
      <c r="F44">
        <v>2</v>
      </c>
      <c r="G44" t="str">
        <f t="shared" si="2"/>
        <v>insert into game_score (id, matchid, squad, goals, points, time_type) values (459, 112, 595, 1, 0, 2);</v>
      </c>
    </row>
    <row r="45" spans="1:7" x14ac:dyDescent="0.25">
      <c r="A45">
        <f t="shared" si="3"/>
        <v>460</v>
      </c>
      <c r="B45">
        <f t="shared" ref="B45" si="27">B42</f>
        <v>112</v>
      </c>
      <c r="C45">
        <v>595</v>
      </c>
      <c r="D45">
        <v>0</v>
      </c>
      <c r="E45">
        <v>0</v>
      </c>
      <c r="F45">
        <v>1</v>
      </c>
      <c r="G45" t="str">
        <f t="shared" si="2"/>
        <v>insert into game_score (id, matchid, squad, goals, points, time_type) values (460, 112, 595, 0, 0, 1);</v>
      </c>
    </row>
    <row r="46" spans="1:7" x14ac:dyDescent="0.25">
      <c r="A46" s="4">
        <f t="shared" si="3"/>
        <v>461</v>
      </c>
      <c r="B46" s="4">
        <f t="shared" ref="B46" si="28">B42+1</f>
        <v>113</v>
      </c>
      <c r="C46" s="4">
        <v>595</v>
      </c>
      <c r="D46" s="4">
        <v>3</v>
      </c>
      <c r="E46" s="4">
        <v>2</v>
      </c>
      <c r="F46" s="4">
        <v>2</v>
      </c>
      <c r="G46" s="4" t="str">
        <f t="shared" si="2"/>
        <v>insert into game_score (id, matchid, squad, goals, points, time_type) values (461, 113, 595, 3, 2, 2);</v>
      </c>
    </row>
    <row r="47" spans="1:7" x14ac:dyDescent="0.25">
      <c r="A47" s="4">
        <f t="shared" si="3"/>
        <v>462</v>
      </c>
      <c r="B47" s="4">
        <f t="shared" ref="B47" si="29">B46</f>
        <v>113</v>
      </c>
      <c r="C47" s="4">
        <v>595</v>
      </c>
      <c r="D47" s="4">
        <v>1</v>
      </c>
      <c r="E47" s="4">
        <v>0</v>
      </c>
      <c r="F47" s="4">
        <v>1</v>
      </c>
      <c r="G47" s="4" t="str">
        <f t="shared" si="2"/>
        <v>insert into game_score (id, matchid, squad, goals, points, time_type) values (462, 113, 595, 1, 0, 1);</v>
      </c>
    </row>
    <row r="48" spans="1:7" x14ac:dyDescent="0.25">
      <c r="A48" s="4">
        <f t="shared" si="3"/>
        <v>463</v>
      </c>
      <c r="B48" s="4">
        <f t="shared" ref="B48" si="30">B46</f>
        <v>113</v>
      </c>
      <c r="C48" s="4">
        <v>593</v>
      </c>
      <c r="D48" s="4">
        <v>1</v>
      </c>
      <c r="E48" s="4">
        <v>0</v>
      </c>
      <c r="F48" s="4">
        <v>2</v>
      </c>
      <c r="G48" s="4" t="str">
        <f t="shared" si="2"/>
        <v>insert into game_score (id, matchid, squad, goals, points, time_type) values (463, 113, 593, 1, 0, 2);</v>
      </c>
    </row>
    <row r="49" spans="1:7" x14ac:dyDescent="0.25">
      <c r="A49" s="4">
        <f t="shared" si="3"/>
        <v>464</v>
      </c>
      <c r="B49" s="4">
        <f t="shared" ref="B49" si="31">B46</f>
        <v>113</v>
      </c>
      <c r="C49" s="4">
        <v>593</v>
      </c>
      <c r="D49" s="4">
        <v>0</v>
      </c>
      <c r="E49" s="4">
        <v>0</v>
      </c>
      <c r="F49" s="4">
        <v>1</v>
      </c>
      <c r="G49" s="4" t="str">
        <f t="shared" si="2"/>
        <v>insert into game_score (id, matchid, squad, goals, points, time_type) values (464, 113, 593, 0, 0, 1);</v>
      </c>
    </row>
    <row r="50" spans="1:7" x14ac:dyDescent="0.25">
      <c r="A50">
        <f t="shared" si="3"/>
        <v>465</v>
      </c>
      <c r="B50">
        <f t="shared" ref="B50" si="32">B46+1</f>
        <v>114</v>
      </c>
      <c r="C50">
        <v>51</v>
      </c>
      <c r="D50">
        <v>2</v>
      </c>
      <c r="E50">
        <v>2</v>
      </c>
      <c r="F50">
        <v>2</v>
      </c>
      <c r="G50" t="str">
        <f t="shared" si="2"/>
        <v>insert into game_score (id, matchid, squad, goals, points, time_type) values (465, 114, 51, 2, 2, 2);</v>
      </c>
    </row>
    <row r="51" spans="1:7" x14ac:dyDescent="0.25">
      <c r="A51">
        <f t="shared" si="3"/>
        <v>466</v>
      </c>
      <c r="B51">
        <f t="shared" ref="B51" si="33">B50</f>
        <v>114</v>
      </c>
      <c r="C51">
        <v>51</v>
      </c>
      <c r="D51">
        <v>2</v>
      </c>
      <c r="E51">
        <v>0</v>
      </c>
      <c r="F51">
        <v>1</v>
      </c>
      <c r="G51" t="str">
        <f t="shared" si="2"/>
        <v>insert into game_score (id, matchid, squad, goals, points, time_type) values (466, 114, 51, 2, 0, 1);</v>
      </c>
    </row>
    <row r="52" spans="1:7" x14ac:dyDescent="0.25">
      <c r="A52">
        <f t="shared" si="3"/>
        <v>467</v>
      </c>
      <c r="B52">
        <f t="shared" ref="B52" si="34">B50</f>
        <v>114</v>
      </c>
      <c r="C52">
        <v>598</v>
      </c>
      <c r="D52">
        <v>1</v>
      </c>
      <c r="E52">
        <v>0</v>
      </c>
      <c r="F52">
        <v>2</v>
      </c>
      <c r="G52" t="str">
        <f t="shared" si="2"/>
        <v>insert into game_score (id, matchid, squad, goals, points, time_type) values (467, 114, 598, 1, 0, 2);</v>
      </c>
    </row>
    <row r="53" spans="1:7" x14ac:dyDescent="0.25">
      <c r="A53">
        <f t="shared" si="3"/>
        <v>468</v>
      </c>
      <c r="B53">
        <f t="shared" ref="B53" si="35">B50</f>
        <v>114</v>
      </c>
      <c r="C53">
        <v>598</v>
      </c>
      <c r="D53">
        <v>1</v>
      </c>
      <c r="E53">
        <v>0</v>
      </c>
      <c r="F53">
        <v>1</v>
      </c>
      <c r="G53" t="str">
        <f t="shared" si="2"/>
        <v>insert into game_score (id, matchid, squad, goals, points, time_type) values (468, 114, 598, 1, 0, 1);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11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'1939'!A11+1</f>
        <v>115</v>
      </c>
      <c r="B2" s="2" t="str">
        <f>"1941-02-02"</f>
        <v>1941-02-02</v>
      </c>
      <c r="C2">
        <v>2</v>
      </c>
      <c r="D2">
        <v>56</v>
      </c>
      <c r="G2" t="str">
        <f t="shared" si="0"/>
        <v>insert into game (matchid, matchdate, game_type, country) values (115, '1941-02-02', 2, 56);</v>
      </c>
    </row>
    <row r="3" spans="1:7" x14ac:dyDescent="0.25">
      <c r="A3">
        <f>A2+1</f>
        <v>116</v>
      </c>
      <c r="B3" s="2" t="str">
        <f>"1941-02-09"</f>
        <v>1941-02-09</v>
      </c>
      <c r="C3">
        <v>2</v>
      </c>
      <c r="D3">
        <v>56</v>
      </c>
      <c r="G3" t="str">
        <f t="shared" si="0"/>
        <v>insert into game (matchid, matchdate, game_type, country) values (116, '1941-02-09', 2, 56);</v>
      </c>
    </row>
    <row r="4" spans="1:7" x14ac:dyDescent="0.25">
      <c r="A4">
        <f t="shared" ref="A4:A11" si="1">A3+1</f>
        <v>117</v>
      </c>
      <c r="B4" s="2" t="str">
        <f>"1941-02-09"</f>
        <v>1941-02-09</v>
      </c>
      <c r="C4">
        <v>2</v>
      </c>
      <c r="D4">
        <v>56</v>
      </c>
      <c r="G4" t="str">
        <f t="shared" si="0"/>
        <v>insert into game (matchid, matchdate, game_type, country) values (117, '1941-02-09', 2, 56);</v>
      </c>
    </row>
    <row r="5" spans="1:7" x14ac:dyDescent="0.25">
      <c r="A5">
        <f t="shared" si="1"/>
        <v>118</v>
      </c>
      <c r="B5" s="2" t="str">
        <f>"1941-02-12"</f>
        <v>1941-02-12</v>
      </c>
      <c r="C5">
        <v>2</v>
      </c>
      <c r="D5">
        <v>56</v>
      </c>
      <c r="G5" t="str">
        <f t="shared" si="0"/>
        <v>insert into game (matchid, matchdate, game_type, country) values (118, '1941-02-12', 2, 56);</v>
      </c>
    </row>
    <row r="6" spans="1:7" x14ac:dyDescent="0.25">
      <c r="A6">
        <f t="shared" si="1"/>
        <v>119</v>
      </c>
      <c r="B6" s="2" t="str">
        <f>"1941-02-16"</f>
        <v>1941-02-16</v>
      </c>
      <c r="C6">
        <v>2</v>
      </c>
      <c r="D6">
        <v>56</v>
      </c>
      <c r="G6" t="str">
        <f t="shared" si="0"/>
        <v>insert into game (matchid, matchdate, game_type, country) values (119, '1941-02-16', 2, 56);</v>
      </c>
    </row>
    <row r="7" spans="1:7" x14ac:dyDescent="0.25">
      <c r="A7">
        <f t="shared" si="1"/>
        <v>120</v>
      </c>
      <c r="B7" s="2" t="str">
        <f>"1941-02-16"</f>
        <v>1941-02-16</v>
      </c>
      <c r="C7">
        <v>2</v>
      </c>
      <c r="D7">
        <v>56</v>
      </c>
      <c r="G7" t="str">
        <f t="shared" si="0"/>
        <v>insert into game (matchid, matchdate, game_type, country) values (120, '1941-02-16', 2, 56);</v>
      </c>
    </row>
    <row r="8" spans="1:7" x14ac:dyDescent="0.25">
      <c r="A8">
        <f t="shared" si="1"/>
        <v>121</v>
      </c>
      <c r="B8" s="2" t="str">
        <f>"1941-02-23"</f>
        <v>1941-02-23</v>
      </c>
      <c r="C8">
        <v>2</v>
      </c>
      <c r="D8">
        <v>56</v>
      </c>
      <c r="G8" t="str">
        <f t="shared" si="0"/>
        <v>insert into game (matchid, matchdate, game_type, country) values (121, '1941-02-23', 2, 56);</v>
      </c>
    </row>
    <row r="9" spans="1:7" x14ac:dyDescent="0.25">
      <c r="A9">
        <f t="shared" si="1"/>
        <v>122</v>
      </c>
      <c r="B9" s="2" t="str">
        <f>"1941-02-23"</f>
        <v>1941-02-23</v>
      </c>
      <c r="C9">
        <v>2</v>
      </c>
      <c r="D9">
        <v>56</v>
      </c>
      <c r="G9" t="str">
        <f t="shared" si="0"/>
        <v>insert into game (matchid, matchdate, game_type, country) values (122, '1941-02-23', 2, 56);</v>
      </c>
    </row>
    <row r="10" spans="1:7" x14ac:dyDescent="0.25">
      <c r="A10">
        <f t="shared" si="1"/>
        <v>123</v>
      </c>
      <c r="B10" s="2" t="str">
        <f>"1941-02-26"</f>
        <v>1941-02-26</v>
      </c>
      <c r="C10">
        <v>2</v>
      </c>
      <c r="D10">
        <v>56</v>
      </c>
      <c r="G10" t="str">
        <f t="shared" si="0"/>
        <v>insert into game (matchid, matchdate, game_type, country) values (123, '1941-02-26', 2, 56);</v>
      </c>
    </row>
    <row r="11" spans="1:7" x14ac:dyDescent="0.25">
      <c r="A11">
        <f t="shared" si="1"/>
        <v>124</v>
      </c>
      <c r="B11" s="2" t="str">
        <f>"1941-03-04"</f>
        <v>1941-03-04</v>
      </c>
      <c r="C11">
        <v>2</v>
      </c>
      <c r="D11">
        <v>56</v>
      </c>
      <c r="G11" t="str">
        <f t="shared" si="0"/>
        <v>insert into game (matchid, matchdate, game_type, country) values (124, '1941-03-04', 2, 56);</v>
      </c>
    </row>
    <row r="13" spans="1:7" x14ac:dyDescent="0.25">
      <c r="A13" s="1" t="s">
        <v>0</v>
      </c>
      <c r="B13" s="1" t="s">
        <v>1</v>
      </c>
      <c r="C13" s="1" t="s">
        <v>2</v>
      </c>
      <c r="D13" s="1" t="s">
        <v>3</v>
      </c>
      <c r="E13" s="1" t="s">
        <v>4</v>
      </c>
      <c r="F13" s="1" t="s">
        <v>5</v>
      </c>
      <c r="G13" t="str">
        <f>"insert into game_score (id, matchid, squad, goals, points, time_type) values (" &amp; A13 &amp; ", " &amp; B13 &amp; ", " &amp; C13 &amp; ", " &amp; D13 &amp; ", " &amp; E13 &amp; ", " &amp; F13 &amp; ");"</f>
        <v>insert into game_score (id, matchid, squad, goals, points, time_type) values (id, matchid, squad, goals, points, time_type);</v>
      </c>
    </row>
    <row r="14" spans="1:7" x14ac:dyDescent="0.25">
      <c r="A14" s="4">
        <f>'1939'!A53+1</f>
        <v>469</v>
      </c>
      <c r="B14" s="4">
        <v>115</v>
      </c>
      <c r="C14" s="4">
        <v>56</v>
      </c>
      <c r="D14" s="4">
        <v>5</v>
      </c>
      <c r="E14" s="4">
        <v>2</v>
      </c>
      <c r="F14" s="4">
        <v>2</v>
      </c>
      <c r="G14" s="4" t="str">
        <f t="shared" ref="G14:G53" si="2">"insert into game_score (id, matchid, squad, goals, points, time_type) values (" &amp; A14 &amp; ", " &amp; B14 &amp; ", " &amp; C14 &amp; ", " &amp; D14 &amp; ", " &amp; E14 &amp; ", " &amp; F14 &amp; ");"</f>
        <v>insert into game_score (id, matchid, squad, goals, points, time_type) values (469, 115, 56, 5, 2, 2);</v>
      </c>
    </row>
    <row r="15" spans="1:7" x14ac:dyDescent="0.25">
      <c r="A15" s="4">
        <f>A14+1</f>
        <v>470</v>
      </c>
      <c r="B15" s="4">
        <f>B14</f>
        <v>115</v>
      </c>
      <c r="C15" s="4">
        <v>56</v>
      </c>
      <c r="D15" s="4">
        <v>4</v>
      </c>
      <c r="E15" s="4">
        <v>0</v>
      </c>
      <c r="F15" s="4">
        <v>1</v>
      </c>
      <c r="G15" s="4" t="str">
        <f t="shared" si="2"/>
        <v>insert into game_score (id, matchid, squad, goals, points, time_type) values (470, 115, 56, 4, 0, 1);</v>
      </c>
    </row>
    <row r="16" spans="1:7" x14ac:dyDescent="0.25">
      <c r="A16" s="4">
        <f t="shared" ref="A16:A53" si="3">A15+1</f>
        <v>471</v>
      </c>
      <c r="B16" s="4">
        <f>B14</f>
        <v>115</v>
      </c>
      <c r="C16" s="4">
        <v>593</v>
      </c>
      <c r="D16" s="4">
        <v>0</v>
      </c>
      <c r="E16" s="4">
        <v>0</v>
      </c>
      <c r="F16" s="4">
        <v>2</v>
      </c>
      <c r="G16" s="4" t="str">
        <f t="shared" si="2"/>
        <v>insert into game_score (id, matchid, squad, goals, points, time_type) values (471, 115, 593, 0, 0, 2);</v>
      </c>
    </row>
    <row r="17" spans="1:7" x14ac:dyDescent="0.25">
      <c r="A17" s="4">
        <f t="shared" si="3"/>
        <v>472</v>
      </c>
      <c r="B17" s="4">
        <f>B14</f>
        <v>115</v>
      </c>
      <c r="C17" s="4">
        <v>593</v>
      </c>
      <c r="D17" s="4">
        <v>0</v>
      </c>
      <c r="E17" s="4">
        <v>0</v>
      </c>
      <c r="F17" s="4">
        <v>1</v>
      </c>
      <c r="G17" s="4" t="str">
        <f t="shared" si="2"/>
        <v>insert into game_score (id, matchid, squad, goals, points, time_type) values (472, 115, 593, 0, 0, 1);</v>
      </c>
    </row>
    <row r="18" spans="1:7" x14ac:dyDescent="0.25">
      <c r="A18">
        <f t="shared" si="3"/>
        <v>473</v>
      </c>
      <c r="B18">
        <f>B14+1</f>
        <v>116</v>
      </c>
      <c r="C18">
        <v>598</v>
      </c>
      <c r="D18">
        <v>6</v>
      </c>
      <c r="E18">
        <v>2</v>
      </c>
      <c r="F18">
        <v>2</v>
      </c>
      <c r="G18" t="str">
        <f t="shared" si="2"/>
        <v>insert into game_score (id, matchid, squad, goals, points, time_type) values (473, 116, 598, 6, 2, 2);</v>
      </c>
    </row>
    <row r="19" spans="1:7" x14ac:dyDescent="0.25">
      <c r="A19">
        <f t="shared" si="3"/>
        <v>474</v>
      </c>
      <c r="B19">
        <f>B18</f>
        <v>116</v>
      </c>
      <c r="C19">
        <v>598</v>
      </c>
      <c r="D19">
        <v>4</v>
      </c>
      <c r="E19">
        <v>0</v>
      </c>
      <c r="F19">
        <v>1</v>
      </c>
      <c r="G19" t="str">
        <f t="shared" si="2"/>
        <v>insert into game_score (id, matchid, squad, goals, points, time_type) values (474, 116, 598, 4, 0, 1);</v>
      </c>
    </row>
    <row r="20" spans="1:7" x14ac:dyDescent="0.25">
      <c r="A20">
        <f t="shared" si="3"/>
        <v>475</v>
      </c>
      <c r="B20">
        <f>B18</f>
        <v>116</v>
      </c>
      <c r="C20">
        <v>593</v>
      </c>
      <c r="D20">
        <v>0</v>
      </c>
      <c r="E20">
        <v>0</v>
      </c>
      <c r="F20">
        <v>2</v>
      </c>
      <c r="G20" t="str">
        <f t="shared" si="2"/>
        <v>insert into game_score (id, matchid, squad, goals, points, time_type) values (475, 116, 593, 0, 0, 2);</v>
      </c>
    </row>
    <row r="21" spans="1:7" x14ac:dyDescent="0.25">
      <c r="A21">
        <f t="shared" si="3"/>
        <v>476</v>
      </c>
      <c r="B21">
        <f>B18</f>
        <v>116</v>
      </c>
      <c r="C21">
        <v>593</v>
      </c>
      <c r="D21">
        <v>0</v>
      </c>
      <c r="E21">
        <v>0</v>
      </c>
      <c r="F21">
        <v>1</v>
      </c>
      <c r="G21" t="str">
        <f t="shared" si="2"/>
        <v>insert into game_score (id, matchid, squad, goals, points, time_type) values (476, 116, 593, 0, 0, 1);</v>
      </c>
    </row>
    <row r="22" spans="1:7" x14ac:dyDescent="0.25">
      <c r="A22" s="4">
        <f t="shared" si="3"/>
        <v>477</v>
      </c>
      <c r="B22" s="4">
        <f t="shared" ref="B22" si="4">B18+1</f>
        <v>117</v>
      </c>
      <c r="C22" s="4">
        <v>56</v>
      </c>
      <c r="D22" s="4">
        <v>1</v>
      </c>
      <c r="E22" s="4">
        <v>2</v>
      </c>
      <c r="F22" s="4">
        <v>2</v>
      </c>
      <c r="G22" s="4" t="str">
        <f t="shared" si="2"/>
        <v>insert into game_score (id, matchid, squad, goals, points, time_type) values (477, 117, 56, 1, 2, 2);</v>
      </c>
    </row>
    <row r="23" spans="1:7" x14ac:dyDescent="0.25">
      <c r="A23" s="4">
        <f t="shared" si="3"/>
        <v>478</v>
      </c>
      <c r="B23" s="4">
        <f t="shared" ref="B23" si="5">B22</f>
        <v>117</v>
      </c>
      <c r="C23" s="4">
        <v>56</v>
      </c>
      <c r="D23" s="4">
        <v>1</v>
      </c>
      <c r="E23" s="4">
        <v>0</v>
      </c>
      <c r="F23" s="4">
        <v>1</v>
      </c>
      <c r="G23" s="4" t="str">
        <f t="shared" si="2"/>
        <v>insert into game_score (id, matchid, squad, goals, points, time_type) values (478, 117, 56, 1, 0, 1);</v>
      </c>
    </row>
    <row r="24" spans="1:7" x14ac:dyDescent="0.25">
      <c r="A24" s="4">
        <f t="shared" si="3"/>
        <v>479</v>
      </c>
      <c r="B24" s="4">
        <f t="shared" ref="B24" si="6">B22</f>
        <v>117</v>
      </c>
      <c r="C24" s="4">
        <v>51</v>
      </c>
      <c r="D24" s="4">
        <v>0</v>
      </c>
      <c r="E24" s="4">
        <v>0</v>
      </c>
      <c r="F24" s="4">
        <v>2</v>
      </c>
      <c r="G24" s="4" t="str">
        <f t="shared" si="2"/>
        <v>insert into game_score (id, matchid, squad, goals, points, time_type) values (479, 117, 51, 0, 0, 2);</v>
      </c>
    </row>
    <row r="25" spans="1:7" x14ac:dyDescent="0.25">
      <c r="A25" s="4">
        <f t="shared" si="3"/>
        <v>480</v>
      </c>
      <c r="B25" s="4">
        <f t="shared" ref="B25" si="7">B22</f>
        <v>117</v>
      </c>
      <c r="C25" s="4">
        <v>51</v>
      </c>
      <c r="D25" s="4">
        <v>0</v>
      </c>
      <c r="E25" s="4">
        <v>0</v>
      </c>
      <c r="F25" s="4">
        <v>1</v>
      </c>
      <c r="G25" s="4" t="str">
        <f t="shared" si="2"/>
        <v>insert into game_score (id, matchid, squad, goals, points, time_type) values (480, 117, 51, 0, 0, 1);</v>
      </c>
    </row>
    <row r="26" spans="1:7" x14ac:dyDescent="0.25">
      <c r="A26">
        <f t="shared" si="3"/>
        <v>481</v>
      </c>
      <c r="B26">
        <f t="shared" ref="B26" si="8">B22+1</f>
        <v>118</v>
      </c>
      <c r="C26">
        <v>54</v>
      </c>
      <c r="D26">
        <v>2</v>
      </c>
      <c r="E26">
        <v>2</v>
      </c>
      <c r="F26">
        <v>2</v>
      </c>
      <c r="G26" t="str">
        <f t="shared" si="2"/>
        <v>insert into game_score (id, matchid, squad, goals, points, time_type) values (481, 118, 54, 2, 2, 2);</v>
      </c>
    </row>
    <row r="27" spans="1:7" x14ac:dyDescent="0.25">
      <c r="A27">
        <f t="shared" si="3"/>
        <v>482</v>
      </c>
      <c r="B27">
        <f t="shared" ref="B27" si="9">B26</f>
        <v>118</v>
      </c>
      <c r="C27">
        <v>54</v>
      </c>
      <c r="D27">
        <v>1</v>
      </c>
      <c r="E27">
        <v>0</v>
      </c>
      <c r="F27">
        <v>1</v>
      </c>
      <c r="G27" t="str">
        <f t="shared" si="2"/>
        <v>insert into game_score (id, matchid, squad, goals, points, time_type) values (482, 118, 54, 1, 0, 1);</v>
      </c>
    </row>
    <row r="28" spans="1:7" x14ac:dyDescent="0.25">
      <c r="A28">
        <f t="shared" si="3"/>
        <v>483</v>
      </c>
      <c r="B28">
        <f t="shared" ref="B28" si="10">B26</f>
        <v>118</v>
      </c>
      <c r="C28">
        <v>51</v>
      </c>
      <c r="D28">
        <v>1</v>
      </c>
      <c r="E28">
        <v>0</v>
      </c>
      <c r="F28">
        <v>2</v>
      </c>
      <c r="G28" t="str">
        <f t="shared" si="2"/>
        <v>insert into game_score (id, matchid, squad, goals, points, time_type) values (483, 118, 51, 1, 0, 2);</v>
      </c>
    </row>
    <row r="29" spans="1:7" x14ac:dyDescent="0.25">
      <c r="A29">
        <f t="shared" si="3"/>
        <v>484</v>
      </c>
      <c r="B29">
        <f t="shared" ref="B29" si="11">B26</f>
        <v>118</v>
      </c>
      <c r="C29">
        <v>51</v>
      </c>
      <c r="D29">
        <v>0</v>
      </c>
      <c r="E29">
        <v>0</v>
      </c>
      <c r="F29">
        <v>1</v>
      </c>
      <c r="G29" t="str">
        <f t="shared" si="2"/>
        <v>insert into game_score (id, matchid, squad, goals, points, time_type) values (484, 118, 51, 0, 0, 1);</v>
      </c>
    </row>
    <row r="30" spans="1:7" x14ac:dyDescent="0.25">
      <c r="A30" s="4">
        <f t="shared" si="3"/>
        <v>485</v>
      </c>
      <c r="B30" s="4">
        <f t="shared" ref="B30" si="12">B26+1</f>
        <v>119</v>
      </c>
      <c r="C30" s="4">
        <v>54</v>
      </c>
      <c r="D30" s="4">
        <v>6</v>
      </c>
      <c r="E30" s="4">
        <v>2</v>
      </c>
      <c r="F30" s="4">
        <v>2</v>
      </c>
      <c r="G30" s="4" t="str">
        <f t="shared" si="2"/>
        <v>insert into game_score (id, matchid, squad, goals, points, time_type) values (485, 119, 54, 6, 2, 2);</v>
      </c>
    </row>
    <row r="31" spans="1:7" x14ac:dyDescent="0.25">
      <c r="A31" s="4">
        <f t="shared" si="3"/>
        <v>486</v>
      </c>
      <c r="B31" s="4">
        <f t="shared" ref="B31" si="13">B30</f>
        <v>119</v>
      </c>
      <c r="C31" s="4">
        <v>54</v>
      </c>
      <c r="D31" s="4">
        <v>5</v>
      </c>
      <c r="E31" s="4">
        <v>0</v>
      </c>
      <c r="F31" s="4">
        <v>1</v>
      </c>
      <c r="G31" s="4" t="str">
        <f t="shared" si="2"/>
        <v>insert into game_score (id, matchid, squad, goals, points, time_type) values (486, 119, 54, 5, 0, 1);</v>
      </c>
    </row>
    <row r="32" spans="1:7" x14ac:dyDescent="0.25">
      <c r="A32" s="4">
        <f t="shared" si="3"/>
        <v>487</v>
      </c>
      <c r="B32" s="4">
        <f t="shared" ref="B32" si="14">B30</f>
        <v>119</v>
      </c>
      <c r="C32" s="4">
        <v>593</v>
      </c>
      <c r="D32" s="4">
        <v>1</v>
      </c>
      <c r="E32" s="4">
        <v>0</v>
      </c>
      <c r="F32" s="4">
        <v>2</v>
      </c>
      <c r="G32" s="4" t="str">
        <f t="shared" si="2"/>
        <v>insert into game_score (id, matchid, squad, goals, points, time_type) values (487, 119, 593, 1, 0, 2);</v>
      </c>
    </row>
    <row r="33" spans="1:7" x14ac:dyDescent="0.25">
      <c r="A33" s="4">
        <f t="shared" si="3"/>
        <v>488</v>
      </c>
      <c r="B33" s="4">
        <f t="shared" ref="B33" si="15">B30</f>
        <v>119</v>
      </c>
      <c r="C33" s="4">
        <v>593</v>
      </c>
      <c r="D33" s="4">
        <v>0</v>
      </c>
      <c r="E33" s="4">
        <v>0</v>
      </c>
      <c r="F33" s="4">
        <v>1</v>
      </c>
      <c r="G33" s="4" t="str">
        <f t="shared" si="2"/>
        <v>insert into game_score (id, matchid, squad, goals, points, time_type) values (488, 119, 593, 0, 0, 1);</v>
      </c>
    </row>
    <row r="34" spans="1:7" x14ac:dyDescent="0.25">
      <c r="A34">
        <f t="shared" si="3"/>
        <v>489</v>
      </c>
      <c r="B34">
        <f t="shared" ref="B34" si="16">B30+1</f>
        <v>120</v>
      </c>
      <c r="C34">
        <v>598</v>
      </c>
      <c r="D34">
        <v>2</v>
      </c>
      <c r="E34">
        <v>2</v>
      </c>
      <c r="F34">
        <v>2</v>
      </c>
      <c r="G34" t="str">
        <f t="shared" si="2"/>
        <v>insert into game_score (id, matchid, squad, goals, points, time_type) values (489, 120, 598, 2, 2, 2);</v>
      </c>
    </row>
    <row r="35" spans="1:7" x14ac:dyDescent="0.25">
      <c r="A35">
        <f t="shared" si="3"/>
        <v>490</v>
      </c>
      <c r="B35">
        <f t="shared" ref="B35" si="17">B34</f>
        <v>120</v>
      </c>
      <c r="C35">
        <v>598</v>
      </c>
      <c r="D35">
        <v>1</v>
      </c>
      <c r="E35">
        <v>0</v>
      </c>
      <c r="F35">
        <v>1</v>
      </c>
      <c r="G35" t="str">
        <f t="shared" si="2"/>
        <v>insert into game_score (id, matchid, squad, goals, points, time_type) values (490, 120, 598, 1, 0, 1);</v>
      </c>
    </row>
    <row r="36" spans="1:7" x14ac:dyDescent="0.25">
      <c r="A36">
        <f t="shared" si="3"/>
        <v>491</v>
      </c>
      <c r="B36">
        <f t="shared" ref="B36" si="18">B34</f>
        <v>120</v>
      </c>
      <c r="C36">
        <v>56</v>
      </c>
      <c r="D36">
        <v>0</v>
      </c>
      <c r="E36">
        <v>0</v>
      </c>
      <c r="F36">
        <v>2</v>
      </c>
      <c r="G36" t="str">
        <f t="shared" si="2"/>
        <v>insert into game_score (id, matchid, squad, goals, points, time_type) values (491, 120, 56, 0, 0, 2);</v>
      </c>
    </row>
    <row r="37" spans="1:7" x14ac:dyDescent="0.25">
      <c r="A37">
        <f t="shared" si="3"/>
        <v>492</v>
      </c>
      <c r="B37">
        <f t="shared" ref="B37" si="19">B34</f>
        <v>120</v>
      </c>
      <c r="C37">
        <v>56</v>
      </c>
      <c r="D37">
        <v>0</v>
      </c>
      <c r="E37">
        <v>0</v>
      </c>
      <c r="F37">
        <v>1</v>
      </c>
      <c r="G37" t="str">
        <f t="shared" si="2"/>
        <v>insert into game_score (id, matchid, squad, goals, points, time_type) values (492, 120, 56, 0, 0, 1);</v>
      </c>
    </row>
    <row r="38" spans="1:7" x14ac:dyDescent="0.25">
      <c r="A38" s="4">
        <f t="shared" si="3"/>
        <v>493</v>
      </c>
      <c r="B38" s="4">
        <f t="shared" ref="B38" si="20">B34+1</f>
        <v>121</v>
      </c>
      <c r="C38" s="4">
        <v>51</v>
      </c>
      <c r="D38" s="4">
        <v>4</v>
      </c>
      <c r="E38" s="4">
        <v>2</v>
      </c>
      <c r="F38" s="4">
        <v>2</v>
      </c>
      <c r="G38" s="4" t="str">
        <f t="shared" si="2"/>
        <v>insert into game_score (id, matchid, squad, goals, points, time_type) values (493, 121, 51, 4, 2, 2);</v>
      </c>
    </row>
    <row r="39" spans="1:7" x14ac:dyDescent="0.25">
      <c r="A39" s="4">
        <f t="shared" si="3"/>
        <v>494</v>
      </c>
      <c r="B39" s="4">
        <f t="shared" ref="B39" si="21">B38</f>
        <v>121</v>
      </c>
      <c r="C39" s="4">
        <v>51</v>
      </c>
      <c r="D39" s="4">
        <v>3</v>
      </c>
      <c r="E39" s="4">
        <v>0</v>
      </c>
      <c r="F39" s="4">
        <v>1</v>
      </c>
      <c r="G39" s="4" t="str">
        <f t="shared" si="2"/>
        <v>insert into game_score (id, matchid, squad, goals, points, time_type) values (494, 121, 51, 3, 0, 1);</v>
      </c>
    </row>
    <row r="40" spans="1:7" x14ac:dyDescent="0.25">
      <c r="A40" s="4">
        <f t="shared" si="3"/>
        <v>495</v>
      </c>
      <c r="B40" s="4">
        <f t="shared" ref="B40" si="22">B38</f>
        <v>121</v>
      </c>
      <c r="C40" s="4">
        <v>593</v>
      </c>
      <c r="D40" s="4">
        <v>0</v>
      </c>
      <c r="E40" s="4">
        <v>0</v>
      </c>
      <c r="F40" s="4">
        <v>2</v>
      </c>
      <c r="G40" s="4" t="str">
        <f t="shared" si="2"/>
        <v>insert into game_score (id, matchid, squad, goals, points, time_type) values (495, 121, 593, 0, 0, 2);</v>
      </c>
    </row>
    <row r="41" spans="1:7" x14ac:dyDescent="0.25">
      <c r="A41" s="4">
        <f t="shared" si="3"/>
        <v>496</v>
      </c>
      <c r="B41" s="4">
        <f t="shared" ref="B41" si="23">B38</f>
        <v>121</v>
      </c>
      <c r="C41" s="4">
        <v>593</v>
      </c>
      <c r="D41" s="4">
        <v>0</v>
      </c>
      <c r="E41" s="4">
        <v>0</v>
      </c>
      <c r="F41" s="4">
        <v>1</v>
      </c>
      <c r="G41" s="4" t="str">
        <f t="shared" si="2"/>
        <v>insert into game_score (id, matchid, squad, goals, points, time_type) values (496, 121, 593, 0, 0, 1);</v>
      </c>
    </row>
    <row r="42" spans="1:7" x14ac:dyDescent="0.25">
      <c r="A42">
        <f t="shared" si="3"/>
        <v>497</v>
      </c>
      <c r="B42">
        <f t="shared" ref="B42" si="24">B38+1</f>
        <v>122</v>
      </c>
      <c r="C42">
        <v>54</v>
      </c>
      <c r="D42">
        <v>1</v>
      </c>
      <c r="E42">
        <v>2</v>
      </c>
      <c r="F42">
        <v>2</v>
      </c>
      <c r="G42" t="str">
        <f t="shared" si="2"/>
        <v>insert into game_score (id, matchid, squad, goals, points, time_type) values (497, 122, 54, 1, 2, 2);</v>
      </c>
    </row>
    <row r="43" spans="1:7" x14ac:dyDescent="0.25">
      <c r="A43">
        <f t="shared" si="3"/>
        <v>498</v>
      </c>
      <c r="B43">
        <f t="shared" ref="B43" si="25">B42</f>
        <v>122</v>
      </c>
      <c r="C43">
        <v>54</v>
      </c>
      <c r="D43">
        <v>0</v>
      </c>
      <c r="E43">
        <v>0</v>
      </c>
      <c r="F43">
        <v>1</v>
      </c>
      <c r="G43" t="str">
        <f t="shared" si="2"/>
        <v>insert into game_score (id, matchid, squad, goals, points, time_type) values (498, 122, 54, 0, 0, 1);</v>
      </c>
    </row>
    <row r="44" spans="1:7" x14ac:dyDescent="0.25">
      <c r="A44">
        <f t="shared" si="3"/>
        <v>499</v>
      </c>
      <c r="B44">
        <f t="shared" ref="B44" si="26">B42</f>
        <v>122</v>
      </c>
      <c r="C44">
        <v>598</v>
      </c>
      <c r="D44">
        <v>0</v>
      </c>
      <c r="E44">
        <v>0</v>
      </c>
      <c r="F44">
        <v>2</v>
      </c>
      <c r="G44" t="str">
        <f t="shared" si="2"/>
        <v>insert into game_score (id, matchid, squad, goals, points, time_type) values (499, 122, 598, 0, 0, 2);</v>
      </c>
    </row>
    <row r="45" spans="1:7" x14ac:dyDescent="0.25">
      <c r="A45">
        <f t="shared" si="3"/>
        <v>500</v>
      </c>
      <c r="B45">
        <f t="shared" ref="B45" si="27">B42</f>
        <v>122</v>
      </c>
      <c r="C45">
        <v>598</v>
      </c>
      <c r="D45">
        <v>0</v>
      </c>
      <c r="E45">
        <v>0</v>
      </c>
      <c r="F45">
        <v>1</v>
      </c>
      <c r="G45" t="str">
        <f t="shared" si="2"/>
        <v>insert into game_score (id, matchid, squad, goals, points, time_type) values (500, 122, 598, 0, 0, 1);</v>
      </c>
    </row>
    <row r="46" spans="1:7" x14ac:dyDescent="0.25">
      <c r="A46" s="4">
        <f t="shared" si="3"/>
        <v>501</v>
      </c>
      <c r="B46" s="4">
        <f t="shared" ref="B46" si="28">B42+1</f>
        <v>123</v>
      </c>
      <c r="C46" s="4">
        <v>598</v>
      </c>
      <c r="D46" s="4">
        <v>2</v>
      </c>
      <c r="E46" s="4">
        <v>2</v>
      </c>
      <c r="F46" s="4">
        <v>2</v>
      </c>
      <c r="G46" s="4" t="str">
        <f t="shared" si="2"/>
        <v>insert into game_score (id, matchid, squad, goals, points, time_type) values (501, 123, 598, 2, 2, 2);</v>
      </c>
    </row>
    <row r="47" spans="1:7" x14ac:dyDescent="0.25">
      <c r="A47" s="4">
        <f t="shared" si="3"/>
        <v>502</v>
      </c>
      <c r="B47" s="4">
        <f t="shared" ref="B47" si="29">B46</f>
        <v>123</v>
      </c>
      <c r="C47" s="4">
        <v>598</v>
      </c>
      <c r="D47" s="4">
        <v>1</v>
      </c>
      <c r="E47" s="4">
        <v>0</v>
      </c>
      <c r="F47" s="4">
        <v>1</v>
      </c>
      <c r="G47" s="4" t="str">
        <f t="shared" si="2"/>
        <v>insert into game_score (id, matchid, squad, goals, points, time_type) values (502, 123, 598, 1, 0, 1);</v>
      </c>
    </row>
    <row r="48" spans="1:7" x14ac:dyDescent="0.25">
      <c r="A48" s="4">
        <f t="shared" si="3"/>
        <v>503</v>
      </c>
      <c r="B48" s="4">
        <f t="shared" ref="B48" si="30">B46</f>
        <v>123</v>
      </c>
      <c r="C48" s="4">
        <v>51</v>
      </c>
      <c r="D48" s="4">
        <v>0</v>
      </c>
      <c r="E48" s="4">
        <v>0</v>
      </c>
      <c r="F48" s="4">
        <v>2</v>
      </c>
      <c r="G48" s="4" t="str">
        <f t="shared" si="2"/>
        <v>insert into game_score (id, matchid, squad, goals, points, time_type) values (503, 123, 51, 0, 0, 2);</v>
      </c>
    </row>
    <row r="49" spans="1:7" x14ac:dyDescent="0.25">
      <c r="A49" s="4">
        <f t="shared" si="3"/>
        <v>504</v>
      </c>
      <c r="B49" s="4">
        <f t="shared" ref="B49" si="31">B46</f>
        <v>123</v>
      </c>
      <c r="C49" s="4">
        <v>51</v>
      </c>
      <c r="D49" s="4">
        <v>0</v>
      </c>
      <c r="E49" s="4">
        <v>0</v>
      </c>
      <c r="F49" s="4">
        <v>1</v>
      </c>
      <c r="G49" s="4" t="str">
        <f t="shared" si="2"/>
        <v>insert into game_score (id, matchid, squad, goals, points, time_type) values (504, 123, 51, 0, 0, 1);</v>
      </c>
    </row>
    <row r="50" spans="1:7" x14ac:dyDescent="0.25">
      <c r="A50">
        <f t="shared" si="3"/>
        <v>505</v>
      </c>
      <c r="B50">
        <f t="shared" ref="B50" si="32">B46+1</f>
        <v>124</v>
      </c>
      <c r="C50">
        <v>54</v>
      </c>
      <c r="D50">
        <v>1</v>
      </c>
      <c r="E50">
        <v>2</v>
      </c>
      <c r="F50">
        <v>2</v>
      </c>
      <c r="G50" t="str">
        <f t="shared" si="2"/>
        <v>insert into game_score (id, matchid, squad, goals, points, time_type) values (505, 124, 54, 1, 2, 2);</v>
      </c>
    </row>
    <row r="51" spans="1:7" x14ac:dyDescent="0.25">
      <c r="A51">
        <f t="shared" si="3"/>
        <v>506</v>
      </c>
      <c r="B51">
        <f t="shared" ref="B51" si="33">B50</f>
        <v>124</v>
      </c>
      <c r="C51">
        <v>54</v>
      </c>
      <c r="D51">
        <v>0</v>
      </c>
      <c r="E51">
        <v>0</v>
      </c>
      <c r="F51">
        <v>1</v>
      </c>
      <c r="G51" t="str">
        <f t="shared" si="2"/>
        <v>insert into game_score (id, matchid, squad, goals, points, time_type) values (506, 124, 54, 0, 0, 1);</v>
      </c>
    </row>
    <row r="52" spans="1:7" x14ac:dyDescent="0.25">
      <c r="A52">
        <f t="shared" si="3"/>
        <v>507</v>
      </c>
      <c r="B52">
        <f t="shared" ref="B52" si="34">B50</f>
        <v>124</v>
      </c>
      <c r="C52">
        <v>56</v>
      </c>
      <c r="D52">
        <v>0</v>
      </c>
      <c r="E52">
        <v>0</v>
      </c>
      <c r="F52">
        <v>2</v>
      </c>
      <c r="G52" t="str">
        <f t="shared" si="2"/>
        <v>insert into game_score (id, matchid, squad, goals, points, time_type) values (507, 124, 56, 0, 0, 2);</v>
      </c>
    </row>
    <row r="53" spans="1:7" x14ac:dyDescent="0.25">
      <c r="A53">
        <f t="shared" si="3"/>
        <v>508</v>
      </c>
      <c r="B53">
        <f t="shared" ref="B53" si="35">B50</f>
        <v>124</v>
      </c>
      <c r="C53">
        <v>56</v>
      </c>
      <c r="D53">
        <v>0</v>
      </c>
      <c r="E53">
        <v>0</v>
      </c>
      <c r="F53">
        <v>1</v>
      </c>
      <c r="G53" t="str">
        <f t="shared" si="2"/>
        <v>insert into game_score (id, matchid, squad, goals, points, time_type) values (508, 124, 56, 0, 0, 1);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22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'1941'!A11+1</f>
        <v>125</v>
      </c>
      <c r="B2" s="2" t="str">
        <f>"1942-01-10"</f>
        <v>1942-01-10</v>
      </c>
      <c r="C2">
        <v>2</v>
      </c>
      <c r="D2">
        <v>598</v>
      </c>
      <c r="G2" t="str">
        <f t="shared" si="0"/>
        <v>insert into game (matchid, matchdate, game_type, country) values (125, '1942-01-10', 2, 598);</v>
      </c>
    </row>
    <row r="3" spans="1:7" x14ac:dyDescent="0.25">
      <c r="A3">
        <f>A2+1</f>
        <v>126</v>
      </c>
      <c r="B3" s="2" t="str">
        <f>"1942-01-11"</f>
        <v>1942-01-11</v>
      </c>
      <c r="C3">
        <v>2</v>
      </c>
      <c r="D3">
        <v>598</v>
      </c>
      <c r="G3" t="str">
        <f t="shared" si="0"/>
        <v>insert into game (matchid, matchdate, game_type, country) values (126, '1942-01-11', 2, 598);</v>
      </c>
    </row>
    <row r="4" spans="1:7" x14ac:dyDescent="0.25">
      <c r="A4">
        <f t="shared" ref="A4:A22" si="1">A3+1</f>
        <v>127</v>
      </c>
      <c r="B4" s="2" t="str">
        <f>"1942-01-14"</f>
        <v>1942-01-14</v>
      </c>
      <c r="C4">
        <v>2</v>
      </c>
      <c r="D4">
        <v>598</v>
      </c>
      <c r="G4" t="str">
        <f t="shared" si="0"/>
        <v>insert into game (matchid, matchdate, game_type, country) values (127, '1942-01-14', 2, 598);</v>
      </c>
    </row>
    <row r="5" spans="1:7" x14ac:dyDescent="0.25">
      <c r="A5">
        <f t="shared" si="1"/>
        <v>128</v>
      </c>
      <c r="B5" s="2" t="str">
        <f>"1942-01-17"</f>
        <v>1942-01-17</v>
      </c>
      <c r="C5">
        <v>2</v>
      </c>
      <c r="D5">
        <v>598</v>
      </c>
      <c r="G5" t="str">
        <f t="shared" si="0"/>
        <v>insert into game (matchid, matchdate, game_type, country) values (128, '1942-01-17', 2, 598);</v>
      </c>
    </row>
    <row r="6" spans="1:7" x14ac:dyDescent="0.25">
      <c r="A6">
        <f t="shared" si="1"/>
        <v>129</v>
      </c>
      <c r="B6" s="2" t="str">
        <f>"1942-01-18"</f>
        <v>1942-01-18</v>
      </c>
      <c r="C6">
        <v>2</v>
      </c>
      <c r="D6">
        <v>598</v>
      </c>
      <c r="G6" t="str">
        <f t="shared" si="0"/>
        <v>insert into game (matchid, matchdate, game_type, country) values (129, '1942-01-18', 2, 598);</v>
      </c>
    </row>
    <row r="7" spans="1:7" x14ac:dyDescent="0.25">
      <c r="A7">
        <f t="shared" si="1"/>
        <v>130</v>
      </c>
      <c r="B7" s="2" t="str">
        <f>"1942-01-18"</f>
        <v>1942-01-18</v>
      </c>
      <c r="C7">
        <v>2</v>
      </c>
      <c r="D7">
        <v>598</v>
      </c>
      <c r="G7" t="str">
        <f t="shared" si="0"/>
        <v>insert into game (matchid, matchdate, game_type, country) values (130, '1942-01-18', 2, 598);</v>
      </c>
    </row>
    <row r="8" spans="1:7" x14ac:dyDescent="0.25">
      <c r="A8">
        <f t="shared" si="1"/>
        <v>131</v>
      </c>
      <c r="B8" s="2" t="str">
        <f>"1942-01-21"</f>
        <v>1942-01-21</v>
      </c>
      <c r="C8">
        <v>2</v>
      </c>
      <c r="D8">
        <v>598</v>
      </c>
      <c r="G8" t="str">
        <f t="shared" si="0"/>
        <v>insert into game (matchid, matchdate, game_type, country) values (131, '1942-01-21', 2, 598);</v>
      </c>
    </row>
    <row r="9" spans="1:7" x14ac:dyDescent="0.25">
      <c r="A9">
        <f t="shared" si="1"/>
        <v>132</v>
      </c>
      <c r="B9" s="2" t="str">
        <f>"1942-01-22"</f>
        <v>1942-01-22</v>
      </c>
      <c r="C9">
        <v>2</v>
      </c>
      <c r="D9">
        <v>598</v>
      </c>
      <c r="G9" t="str">
        <f t="shared" si="0"/>
        <v>insert into game (matchid, matchdate, game_type, country) values (132, '1942-01-22', 2, 598);</v>
      </c>
    </row>
    <row r="10" spans="1:7" x14ac:dyDescent="0.25">
      <c r="A10">
        <f t="shared" si="1"/>
        <v>133</v>
      </c>
      <c r="B10" s="2" t="str">
        <f>"1942-01-22"</f>
        <v>1942-01-22</v>
      </c>
      <c r="C10">
        <v>2</v>
      </c>
      <c r="D10">
        <v>598</v>
      </c>
      <c r="G10" t="str">
        <f t="shared" si="0"/>
        <v>insert into game (matchid, matchdate, game_type, country) values (133, '1942-01-22', 2, 598);</v>
      </c>
    </row>
    <row r="11" spans="1:7" x14ac:dyDescent="0.25">
      <c r="A11">
        <f t="shared" si="1"/>
        <v>134</v>
      </c>
      <c r="B11" s="2" t="str">
        <f>"1942-01-24"</f>
        <v>1942-01-24</v>
      </c>
      <c r="C11">
        <v>2</v>
      </c>
      <c r="D11">
        <v>598</v>
      </c>
      <c r="G11" t="str">
        <f t="shared" si="0"/>
        <v>insert into game (matchid, matchdate, game_type, country) values (134, '1942-01-24', 2, 598);</v>
      </c>
    </row>
    <row r="12" spans="1:7" x14ac:dyDescent="0.25">
      <c r="A12">
        <f t="shared" si="1"/>
        <v>135</v>
      </c>
      <c r="B12" s="2" t="str">
        <f>"1942-01-25"</f>
        <v>1942-01-25</v>
      </c>
      <c r="C12">
        <v>2</v>
      </c>
      <c r="D12">
        <v>598</v>
      </c>
      <c r="G12" t="str">
        <f t="shared" si="0"/>
        <v>insert into game (matchid, matchdate, game_type, country) values (135, '1942-01-25', 2, 598);</v>
      </c>
    </row>
    <row r="13" spans="1:7" x14ac:dyDescent="0.25">
      <c r="A13">
        <f t="shared" si="1"/>
        <v>136</v>
      </c>
      <c r="B13" s="2" t="str">
        <f>"1942-01-25"</f>
        <v>1942-01-25</v>
      </c>
      <c r="C13">
        <v>2</v>
      </c>
      <c r="D13">
        <v>598</v>
      </c>
      <c r="G13" t="str">
        <f t="shared" si="0"/>
        <v>insert into game (matchid, matchdate, game_type, country) values (136, '1942-01-25', 2, 598);</v>
      </c>
    </row>
    <row r="14" spans="1:7" x14ac:dyDescent="0.25">
      <c r="A14">
        <f t="shared" si="1"/>
        <v>137</v>
      </c>
      <c r="B14" s="2" t="str">
        <f>"1942-01-28"</f>
        <v>1942-01-28</v>
      </c>
      <c r="C14">
        <v>2</v>
      </c>
      <c r="D14">
        <v>598</v>
      </c>
      <c r="G14" t="str">
        <f t="shared" si="0"/>
        <v>insert into game (matchid, matchdate, game_type, country) values (137, '1942-01-28', 2, 598);</v>
      </c>
    </row>
    <row r="15" spans="1:7" x14ac:dyDescent="0.25">
      <c r="A15">
        <f t="shared" si="1"/>
        <v>138</v>
      </c>
      <c r="B15" s="2" t="str">
        <f>"1942-01-28"</f>
        <v>1942-01-28</v>
      </c>
      <c r="C15">
        <v>2</v>
      </c>
      <c r="D15">
        <v>598</v>
      </c>
      <c r="G15" t="str">
        <f t="shared" si="0"/>
        <v>insert into game (matchid, matchdate, game_type, country) values (138, '1942-01-28', 2, 598);</v>
      </c>
    </row>
    <row r="16" spans="1:7" x14ac:dyDescent="0.25">
      <c r="A16">
        <f t="shared" si="1"/>
        <v>139</v>
      </c>
      <c r="B16" s="2" t="str">
        <f>"1942-01-31"</f>
        <v>1942-01-31</v>
      </c>
      <c r="C16">
        <v>2</v>
      </c>
      <c r="D16">
        <v>598</v>
      </c>
      <c r="G16" t="str">
        <f t="shared" si="0"/>
        <v>insert into game (matchid, matchdate, game_type, country) values (139, '1942-01-31', 2, 598);</v>
      </c>
    </row>
    <row r="17" spans="1:7" x14ac:dyDescent="0.25">
      <c r="A17">
        <f t="shared" si="1"/>
        <v>140</v>
      </c>
      <c r="B17" s="2" t="str">
        <f>"1942-01-31"</f>
        <v>1942-01-31</v>
      </c>
      <c r="C17">
        <v>2</v>
      </c>
      <c r="D17">
        <v>598</v>
      </c>
      <c r="G17" t="str">
        <f t="shared" si="0"/>
        <v>insert into game (matchid, matchdate, game_type, country) values (140, '1942-01-31', 2, 598);</v>
      </c>
    </row>
    <row r="18" spans="1:7" x14ac:dyDescent="0.25">
      <c r="A18">
        <f t="shared" si="1"/>
        <v>141</v>
      </c>
      <c r="B18" s="2" t="str">
        <f>"1942-02-01"</f>
        <v>1942-02-01</v>
      </c>
      <c r="C18">
        <v>2</v>
      </c>
      <c r="D18">
        <v>598</v>
      </c>
      <c r="G18" t="str">
        <f t="shared" si="0"/>
        <v>insert into game (matchid, matchdate, game_type, country) values (141, '1942-02-01', 2, 598);</v>
      </c>
    </row>
    <row r="19" spans="1:7" x14ac:dyDescent="0.25">
      <c r="A19">
        <f t="shared" si="1"/>
        <v>142</v>
      </c>
      <c r="B19" s="2" t="str">
        <f>"1942-02-05"</f>
        <v>1942-02-05</v>
      </c>
      <c r="C19">
        <v>2</v>
      </c>
      <c r="D19">
        <v>598</v>
      </c>
      <c r="G19" t="str">
        <f t="shared" si="0"/>
        <v>insert into game (matchid, matchdate, game_type, country) values (142, '1942-02-05', 2, 598);</v>
      </c>
    </row>
    <row r="20" spans="1:7" x14ac:dyDescent="0.25">
      <c r="A20">
        <f t="shared" si="1"/>
        <v>143</v>
      </c>
      <c r="B20" s="2" t="str">
        <f>"1942-02-05"</f>
        <v>1942-02-05</v>
      </c>
      <c r="C20">
        <v>2</v>
      </c>
      <c r="D20">
        <v>598</v>
      </c>
      <c r="G20" t="str">
        <f t="shared" si="0"/>
        <v>insert into game (matchid, matchdate, game_type, country) values (143, '1942-02-05', 2, 598);</v>
      </c>
    </row>
    <row r="21" spans="1:7" x14ac:dyDescent="0.25">
      <c r="A21">
        <f t="shared" si="1"/>
        <v>144</v>
      </c>
      <c r="B21" s="2" t="str">
        <f>"1942-02-07"</f>
        <v>1942-02-07</v>
      </c>
      <c r="C21">
        <v>2</v>
      </c>
      <c r="D21">
        <v>598</v>
      </c>
      <c r="G21" t="str">
        <f t="shared" si="0"/>
        <v>insert into game (matchid, matchdate, game_type, country) values (144, '1942-02-07', 2, 598);</v>
      </c>
    </row>
    <row r="22" spans="1:7" x14ac:dyDescent="0.25">
      <c r="A22">
        <f t="shared" si="1"/>
        <v>145</v>
      </c>
      <c r="B22" s="2" t="str">
        <f>"1942-02-07"</f>
        <v>1942-02-07</v>
      </c>
      <c r="C22">
        <v>2</v>
      </c>
      <c r="D22">
        <v>598</v>
      </c>
      <c r="G22" t="str">
        <f t="shared" si="0"/>
        <v>insert into game (matchid, matchdate, game_type, country) values (145, '1942-02-07', 2, 598);</v>
      </c>
    </row>
    <row r="24" spans="1:7" x14ac:dyDescent="0.25">
      <c r="A24" s="1" t="s">
        <v>0</v>
      </c>
      <c r="B24" s="1" t="s">
        <v>1</v>
      </c>
      <c r="C24" s="1" t="s">
        <v>2</v>
      </c>
      <c r="D24" s="1" t="s">
        <v>3</v>
      </c>
      <c r="E24" s="1" t="s">
        <v>4</v>
      </c>
      <c r="F24" s="1" t="s">
        <v>5</v>
      </c>
      <c r="G24" t="str">
        <f>"insert into game_score (id, matchid, squad, goals, points, time_type) values (" &amp; A24 &amp; ", " &amp; B24 &amp; ", " &amp; C24 &amp; ", " &amp; D24 &amp; ", " &amp; E24 &amp; ", " &amp; F24 &amp; ");"</f>
        <v>insert into game_score (id, matchid, squad, goals, points, time_type) values (id, matchid, squad, goals, points, time_type);</v>
      </c>
    </row>
    <row r="25" spans="1:7" x14ac:dyDescent="0.25">
      <c r="A25" s="4">
        <f>'1941'!A53+1</f>
        <v>509</v>
      </c>
      <c r="B25" s="4">
        <f>A2</f>
        <v>125</v>
      </c>
      <c r="C25" s="4">
        <v>598</v>
      </c>
      <c r="D25" s="4">
        <v>6</v>
      </c>
      <c r="E25" s="4">
        <v>2</v>
      </c>
      <c r="F25" s="4">
        <v>2</v>
      </c>
      <c r="G25" s="4" t="str">
        <f t="shared" ref="G25:G64" si="2">"insert into game_score (id, matchid, squad, goals, points, time_type) values (" &amp; A25 &amp; ", " &amp; B25 &amp; ", " &amp; C25 &amp; ", " &amp; D25 &amp; ", " &amp; E25 &amp; ", " &amp; F25 &amp; ");"</f>
        <v>insert into game_score (id, matchid, squad, goals, points, time_type) values (509, 125, 598, 6, 2, 2);</v>
      </c>
    </row>
    <row r="26" spans="1:7" x14ac:dyDescent="0.25">
      <c r="A26" s="4">
        <f>A25+1</f>
        <v>510</v>
      </c>
      <c r="B26" s="4">
        <f>B25</f>
        <v>125</v>
      </c>
      <c r="C26" s="4">
        <v>598</v>
      </c>
      <c r="D26" s="4">
        <v>4</v>
      </c>
      <c r="E26" s="4">
        <v>0</v>
      </c>
      <c r="F26" s="4">
        <v>1</v>
      </c>
      <c r="G26" s="4" t="str">
        <f t="shared" si="2"/>
        <v>insert into game_score (id, matchid, squad, goals, points, time_type) values (510, 125, 598, 4, 0, 1);</v>
      </c>
    </row>
    <row r="27" spans="1:7" x14ac:dyDescent="0.25">
      <c r="A27" s="4">
        <f t="shared" ref="A27:A90" si="3">A26+1</f>
        <v>511</v>
      </c>
      <c r="B27" s="4">
        <f>B25</f>
        <v>125</v>
      </c>
      <c r="C27" s="4">
        <v>56</v>
      </c>
      <c r="D27" s="4">
        <v>1</v>
      </c>
      <c r="E27" s="4">
        <v>0</v>
      </c>
      <c r="F27" s="4">
        <v>2</v>
      </c>
      <c r="G27" s="4" t="str">
        <f t="shared" si="2"/>
        <v>insert into game_score (id, matchid, squad, goals, points, time_type) values (511, 125, 56, 1, 0, 2);</v>
      </c>
    </row>
    <row r="28" spans="1:7" x14ac:dyDescent="0.25">
      <c r="A28" s="4">
        <f t="shared" si="3"/>
        <v>512</v>
      </c>
      <c r="B28" s="4">
        <f>B25</f>
        <v>125</v>
      </c>
      <c r="C28" s="4">
        <v>56</v>
      </c>
      <c r="D28" s="4">
        <v>1</v>
      </c>
      <c r="E28" s="4">
        <v>0</v>
      </c>
      <c r="F28" s="4">
        <v>1</v>
      </c>
      <c r="G28" s="4" t="str">
        <f t="shared" si="2"/>
        <v>insert into game_score (id, matchid, squad, goals, points, time_type) values (512, 125, 56, 1, 0, 1);</v>
      </c>
    </row>
    <row r="29" spans="1:7" x14ac:dyDescent="0.25">
      <c r="A29">
        <f t="shared" si="3"/>
        <v>513</v>
      </c>
      <c r="B29">
        <f>B25+1</f>
        <v>126</v>
      </c>
      <c r="C29">
        <v>54</v>
      </c>
      <c r="D29">
        <v>4</v>
      </c>
      <c r="E29">
        <v>2</v>
      </c>
      <c r="F29">
        <v>2</v>
      </c>
      <c r="G29" t="str">
        <f t="shared" si="2"/>
        <v>insert into game_score (id, matchid, squad, goals, points, time_type) values (513, 126, 54, 4, 2, 2);</v>
      </c>
    </row>
    <row r="30" spans="1:7" x14ac:dyDescent="0.25">
      <c r="A30">
        <f t="shared" si="3"/>
        <v>514</v>
      </c>
      <c r="B30">
        <f>B29</f>
        <v>126</v>
      </c>
      <c r="C30">
        <v>54</v>
      </c>
      <c r="D30">
        <v>2</v>
      </c>
      <c r="E30">
        <v>0</v>
      </c>
      <c r="F30">
        <v>1</v>
      </c>
      <c r="G30" t="str">
        <f t="shared" si="2"/>
        <v>insert into game_score (id, matchid, squad, goals, points, time_type) values (514, 126, 54, 2, 0, 1);</v>
      </c>
    </row>
    <row r="31" spans="1:7" x14ac:dyDescent="0.25">
      <c r="A31">
        <f t="shared" si="3"/>
        <v>515</v>
      </c>
      <c r="B31">
        <f>B29</f>
        <v>126</v>
      </c>
      <c r="C31">
        <v>595</v>
      </c>
      <c r="D31">
        <v>3</v>
      </c>
      <c r="E31">
        <v>0</v>
      </c>
      <c r="F31">
        <v>2</v>
      </c>
      <c r="G31" t="str">
        <f t="shared" si="2"/>
        <v>insert into game_score (id, matchid, squad, goals, points, time_type) values (515, 126, 595, 3, 0, 2);</v>
      </c>
    </row>
    <row r="32" spans="1:7" x14ac:dyDescent="0.25">
      <c r="A32">
        <f t="shared" si="3"/>
        <v>516</v>
      </c>
      <c r="B32">
        <f>B29</f>
        <v>126</v>
      </c>
      <c r="C32">
        <v>595</v>
      </c>
      <c r="D32">
        <v>0</v>
      </c>
      <c r="E32">
        <v>0</v>
      </c>
      <c r="F32">
        <v>1</v>
      </c>
      <c r="G32" t="str">
        <f t="shared" si="2"/>
        <v>insert into game_score (id, matchid, squad, goals, points, time_type) values (516, 126, 595, 0, 0, 1);</v>
      </c>
    </row>
    <row r="33" spans="1:7" x14ac:dyDescent="0.25">
      <c r="A33" s="4">
        <f t="shared" si="3"/>
        <v>517</v>
      </c>
      <c r="B33" s="4">
        <f t="shared" ref="B33" si="4">B29+1</f>
        <v>127</v>
      </c>
      <c r="C33" s="4">
        <v>55</v>
      </c>
      <c r="D33" s="4">
        <v>6</v>
      </c>
      <c r="E33" s="4">
        <v>2</v>
      </c>
      <c r="F33" s="4">
        <v>2</v>
      </c>
      <c r="G33" s="4" t="str">
        <f t="shared" si="2"/>
        <v>insert into game_score (id, matchid, squad, goals, points, time_type) values (517, 127, 55, 6, 2, 2);</v>
      </c>
    </row>
    <row r="34" spans="1:7" x14ac:dyDescent="0.25">
      <c r="A34" s="4">
        <f t="shared" si="3"/>
        <v>518</v>
      </c>
      <c r="B34" s="4">
        <f t="shared" ref="B34" si="5">B33</f>
        <v>127</v>
      </c>
      <c r="C34" s="4">
        <v>55</v>
      </c>
      <c r="D34" s="4">
        <v>2</v>
      </c>
      <c r="E34" s="4">
        <v>0</v>
      </c>
      <c r="F34" s="4">
        <v>1</v>
      </c>
      <c r="G34" s="4" t="str">
        <f t="shared" si="2"/>
        <v>insert into game_score (id, matchid, squad, goals, points, time_type) values (518, 127, 55, 2, 0, 1);</v>
      </c>
    </row>
    <row r="35" spans="1:7" x14ac:dyDescent="0.25">
      <c r="A35" s="4">
        <f t="shared" si="3"/>
        <v>519</v>
      </c>
      <c r="B35" s="4">
        <f t="shared" ref="B35" si="6">B33</f>
        <v>127</v>
      </c>
      <c r="C35" s="4">
        <v>56</v>
      </c>
      <c r="D35" s="4">
        <v>1</v>
      </c>
      <c r="E35" s="4">
        <v>0</v>
      </c>
      <c r="F35" s="4">
        <v>2</v>
      </c>
      <c r="G35" s="4" t="str">
        <f t="shared" si="2"/>
        <v>insert into game_score (id, matchid, squad, goals, points, time_type) values (519, 127, 56, 1, 0, 2);</v>
      </c>
    </row>
    <row r="36" spans="1:7" x14ac:dyDescent="0.25">
      <c r="A36" s="4">
        <f t="shared" si="3"/>
        <v>520</v>
      </c>
      <c r="B36" s="4">
        <f t="shared" ref="B36" si="7">B33</f>
        <v>127</v>
      </c>
      <c r="C36" s="4">
        <v>56</v>
      </c>
      <c r="D36" s="4">
        <v>1</v>
      </c>
      <c r="E36" s="4">
        <v>0</v>
      </c>
      <c r="F36" s="4">
        <v>1</v>
      </c>
      <c r="G36" s="4" t="str">
        <f t="shared" si="2"/>
        <v>insert into game_score (id, matchid, squad, goals, points, time_type) values (520, 127, 56, 1, 0, 1);</v>
      </c>
    </row>
    <row r="37" spans="1:7" x14ac:dyDescent="0.25">
      <c r="A37">
        <f t="shared" si="3"/>
        <v>521</v>
      </c>
      <c r="B37">
        <f t="shared" ref="B37" si="8">B33+1</f>
        <v>128</v>
      </c>
      <c r="C37">
        <v>54</v>
      </c>
      <c r="D37">
        <v>2</v>
      </c>
      <c r="E37">
        <v>2</v>
      </c>
      <c r="F37">
        <v>2</v>
      </c>
      <c r="G37" t="str">
        <f t="shared" si="2"/>
        <v>insert into game_score (id, matchid, squad, goals, points, time_type) values (521, 128, 54, 2, 2, 2);</v>
      </c>
    </row>
    <row r="38" spans="1:7" x14ac:dyDescent="0.25">
      <c r="A38">
        <f t="shared" si="3"/>
        <v>522</v>
      </c>
      <c r="B38">
        <f t="shared" ref="B38" si="9">B37</f>
        <v>128</v>
      </c>
      <c r="C38">
        <v>54</v>
      </c>
      <c r="D38">
        <v>2</v>
      </c>
      <c r="E38">
        <v>0</v>
      </c>
      <c r="F38">
        <v>1</v>
      </c>
      <c r="G38" t="str">
        <f t="shared" si="2"/>
        <v>insert into game_score (id, matchid, squad, goals, points, time_type) values (522, 128, 54, 2, 0, 1);</v>
      </c>
    </row>
    <row r="39" spans="1:7" x14ac:dyDescent="0.25">
      <c r="A39">
        <f t="shared" si="3"/>
        <v>523</v>
      </c>
      <c r="B39">
        <f t="shared" ref="B39" si="10">B37</f>
        <v>128</v>
      </c>
      <c r="C39">
        <v>55</v>
      </c>
      <c r="D39">
        <v>1</v>
      </c>
      <c r="E39">
        <v>0</v>
      </c>
      <c r="F39">
        <v>2</v>
      </c>
      <c r="G39" t="str">
        <f t="shared" si="2"/>
        <v>insert into game_score (id, matchid, squad, goals, points, time_type) values (523, 128, 55, 1, 0, 2);</v>
      </c>
    </row>
    <row r="40" spans="1:7" x14ac:dyDescent="0.25">
      <c r="A40">
        <f t="shared" si="3"/>
        <v>524</v>
      </c>
      <c r="B40">
        <f t="shared" ref="B40" si="11">B37</f>
        <v>128</v>
      </c>
      <c r="C40">
        <v>55</v>
      </c>
      <c r="D40">
        <v>1</v>
      </c>
      <c r="E40">
        <v>0</v>
      </c>
      <c r="F40">
        <v>1</v>
      </c>
      <c r="G40" t="str">
        <f t="shared" si="2"/>
        <v>insert into game_score (id, matchid, squad, goals, points, time_type) values (524, 128, 55, 1, 0, 1);</v>
      </c>
    </row>
    <row r="41" spans="1:7" x14ac:dyDescent="0.25">
      <c r="A41" s="4">
        <f t="shared" si="3"/>
        <v>525</v>
      </c>
      <c r="B41" s="4">
        <f t="shared" ref="B41" si="12">B37+1</f>
        <v>129</v>
      </c>
      <c r="C41" s="4">
        <v>598</v>
      </c>
      <c r="D41" s="4">
        <v>7</v>
      </c>
      <c r="E41" s="4">
        <v>2</v>
      </c>
      <c r="F41" s="4">
        <v>2</v>
      </c>
      <c r="G41" s="4" t="str">
        <f t="shared" si="2"/>
        <v>insert into game_score (id, matchid, squad, goals, points, time_type) values (525, 129, 598, 7, 2, 2);</v>
      </c>
    </row>
    <row r="42" spans="1:7" x14ac:dyDescent="0.25">
      <c r="A42" s="4">
        <f t="shared" si="3"/>
        <v>526</v>
      </c>
      <c r="B42" s="4">
        <f t="shared" ref="B42" si="13">B41</f>
        <v>129</v>
      </c>
      <c r="C42" s="4">
        <v>598</v>
      </c>
      <c r="D42" s="4">
        <v>7</v>
      </c>
      <c r="E42" s="4">
        <v>0</v>
      </c>
      <c r="F42" s="4">
        <v>1</v>
      </c>
      <c r="G42" s="4" t="str">
        <f t="shared" si="2"/>
        <v>insert into game_score (id, matchid, squad, goals, points, time_type) values (526, 129, 598, 7, 0, 1);</v>
      </c>
    </row>
    <row r="43" spans="1:7" x14ac:dyDescent="0.25">
      <c r="A43" s="4">
        <f t="shared" si="3"/>
        <v>527</v>
      </c>
      <c r="B43" s="4">
        <f t="shared" ref="B43" si="14">B41</f>
        <v>129</v>
      </c>
      <c r="C43" s="4">
        <v>593</v>
      </c>
      <c r="D43" s="4">
        <v>0</v>
      </c>
      <c r="E43" s="4">
        <v>0</v>
      </c>
      <c r="F43" s="4">
        <v>2</v>
      </c>
      <c r="G43" s="4" t="str">
        <f t="shared" si="2"/>
        <v>insert into game_score (id, matchid, squad, goals, points, time_type) values (527, 129, 593, 0, 0, 2);</v>
      </c>
    </row>
    <row r="44" spans="1:7" x14ac:dyDescent="0.25">
      <c r="A44" s="4">
        <f t="shared" si="3"/>
        <v>528</v>
      </c>
      <c r="B44" s="4">
        <f t="shared" ref="B44" si="15">B41</f>
        <v>129</v>
      </c>
      <c r="C44" s="4">
        <v>593</v>
      </c>
      <c r="D44" s="4">
        <v>0</v>
      </c>
      <c r="E44" s="4">
        <v>0</v>
      </c>
      <c r="F44" s="4">
        <v>1</v>
      </c>
      <c r="G44" s="4" t="str">
        <f t="shared" si="2"/>
        <v>insert into game_score (id, matchid, squad, goals, points, time_type) values (528, 129, 593, 0, 0, 1);</v>
      </c>
    </row>
    <row r="45" spans="1:7" x14ac:dyDescent="0.25">
      <c r="A45">
        <f t="shared" si="3"/>
        <v>529</v>
      </c>
      <c r="B45">
        <f t="shared" ref="B45" si="16">B41+1</f>
        <v>130</v>
      </c>
      <c r="C45">
        <v>595</v>
      </c>
      <c r="D45">
        <v>1</v>
      </c>
      <c r="E45">
        <v>1</v>
      </c>
      <c r="F45">
        <v>2</v>
      </c>
      <c r="G45" t="str">
        <f t="shared" si="2"/>
        <v>insert into game_score (id, matchid, squad, goals, points, time_type) values (529, 130, 595, 1, 1, 2);</v>
      </c>
    </row>
    <row r="46" spans="1:7" x14ac:dyDescent="0.25">
      <c r="A46">
        <f t="shared" si="3"/>
        <v>530</v>
      </c>
      <c r="B46">
        <f t="shared" ref="B46" si="17">B45</f>
        <v>130</v>
      </c>
      <c r="C46">
        <v>595</v>
      </c>
      <c r="D46">
        <v>1</v>
      </c>
      <c r="E46">
        <v>0</v>
      </c>
      <c r="F46">
        <v>1</v>
      </c>
      <c r="G46" t="str">
        <f t="shared" si="2"/>
        <v>insert into game_score (id, matchid, squad, goals, points, time_type) values (530, 130, 595, 1, 0, 1);</v>
      </c>
    </row>
    <row r="47" spans="1:7" x14ac:dyDescent="0.25">
      <c r="A47">
        <f t="shared" si="3"/>
        <v>531</v>
      </c>
      <c r="B47">
        <f t="shared" ref="B47" si="18">B45</f>
        <v>130</v>
      </c>
      <c r="C47">
        <v>51</v>
      </c>
      <c r="D47">
        <v>1</v>
      </c>
      <c r="E47">
        <v>1</v>
      </c>
      <c r="F47">
        <v>2</v>
      </c>
      <c r="G47" t="str">
        <f t="shared" si="2"/>
        <v>insert into game_score (id, matchid, squad, goals, points, time_type) values (531, 130, 51, 1, 1, 2);</v>
      </c>
    </row>
    <row r="48" spans="1:7" x14ac:dyDescent="0.25">
      <c r="A48">
        <f t="shared" si="3"/>
        <v>532</v>
      </c>
      <c r="B48">
        <f t="shared" ref="B48" si="19">B45</f>
        <v>130</v>
      </c>
      <c r="C48">
        <v>51</v>
      </c>
      <c r="D48">
        <v>1</v>
      </c>
      <c r="E48">
        <v>0</v>
      </c>
      <c r="F48">
        <v>1</v>
      </c>
      <c r="G48" t="str">
        <f t="shared" si="2"/>
        <v>insert into game_score (id, matchid, squad, goals, points, time_type) values (532, 130, 51, 1, 0, 1);</v>
      </c>
    </row>
    <row r="49" spans="1:7" x14ac:dyDescent="0.25">
      <c r="A49" s="4">
        <f t="shared" si="3"/>
        <v>533</v>
      </c>
      <c r="B49" s="4">
        <f t="shared" ref="B49" si="20">B45+1</f>
        <v>131</v>
      </c>
      <c r="C49" s="4">
        <v>55</v>
      </c>
      <c r="D49" s="4">
        <v>2</v>
      </c>
      <c r="E49" s="4">
        <v>2</v>
      </c>
      <c r="F49" s="4">
        <v>2</v>
      </c>
      <c r="G49" s="4" t="str">
        <f t="shared" si="2"/>
        <v>insert into game_score (id, matchid, squad, goals, points, time_type) values (533, 131, 55, 2, 2, 2);</v>
      </c>
    </row>
    <row r="50" spans="1:7" x14ac:dyDescent="0.25">
      <c r="A50" s="4">
        <f t="shared" si="3"/>
        <v>534</v>
      </c>
      <c r="B50" s="4">
        <f t="shared" ref="B50" si="21">B49</f>
        <v>131</v>
      </c>
      <c r="C50" s="4">
        <v>55</v>
      </c>
      <c r="D50" s="4">
        <v>1</v>
      </c>
      <c r="E50" s="4">
        <v>0</v>
      </c>
      <c r="F50" s="4">
        <v>1</v>
      </c>
      <c r="G50" s="4" t="str">
        <f t="shared" si="2"/>
        <v>insert into game_score (id, matchid, squad, goals, points, time_type) values (534, 131, 55, 1, 0, 1);</v>
      </c>
    </row>
    <row r="51" spans="1:7" x14ac:dyDescent="0.25">
      <c r="A51" s="4">
        <f t="shared" si="3"/>
        <v>535</v>
      </c>
      <c r="B51" s="4">
        <f t="shared" ref="B51" si="22">B49</f>
        <v>131</v>
      </c>
      <c r="C51" s="4">
        <v>51</v>
      </c>
      <c r="D51" s="4">
        <v>1</v>
      </c>
      <c r="E51" s="4">
        <v>0</v>
      </c>
      <c r="F51" s="4">
        <v>2</v>
      </c>
      <c r="G51" s="4" t="str">
        <f t="shared" si="2"/>
        <v>insert into game_score (id, matchid, squad, goals, points, time_type) values (535, 131, 51, 1, 0, 2);</v>
      </c>
    </row>
    <row r="52" spans="1:7" x14ac:dyDescent="0.25">
      <c r="A52" s="4">
        <f t="shared" si="3"/>
        <v>536</v>
      </c>
      <c r="B52" s="4">
        <f t="shared" ref="B52" si="23">B49</f>
        <v>131</v>
      </c>
      <c r="C52" s="4">
        <v>51</v>
      </c>
      <c r="D52" s="4">
        <v>0</v>
      </c>
      <c r="E52" s="4">
        <v>0</v>
      </c>
      <c r="F52" s="4">
        <v>1</v>
      </c>
      <c r="G52" s="4" t="str">
        <f t="shared" si="2"/>
        <v>insert into game_score (id, matchid, squad, goals, points, time_type) values (536, 131, 51, 0, 0, 1);</v>
      </c>
    </row>
    <row r="53" spans="1:7" x14ac:dyDescent="0.25">
      <c r="A53">
        <f t="shared" si="3"/>
        <v>537</v>
      </c>
      <c r="B53">
        <f t="shared" ref="B53" si="24">B49+1</f>
        <v>132</v>
      </c>
      <c r="C53">
        <v>595</v>
      </c>
      <c r="D53">
        <v>2</v>
      </c>
      <c r="E53">
        <v>2</v>
      </c>
      <c r="F53">
        <v>2</v>
      </c>
      <c r="G53" t="str">
        <f t="shared" si="2"/>
        <v>insert into game_score (id, matchid, squad, goals, points, time_type) values (537, 132, 595, 2, 2, 2);</v>
      </c>
    </row>
    <row r="54" spans="1:7" x14ac:dyDescent="0.25">
      <c r="A54">
        <f t="shared" si="3"/>
        <v>538</v>
      </c>
      <c r="B54">
        <f t="shared" ref="B54" si="25">B53</f>
        <v>132</v>
      </c>
      <c r="C54">
        <v>595</v>
      </c>
      <c r="D54">
        <v>1</v>
      </c>
      <c r="E54">
        <v>0</v>
      </c>
      <c r="F54">
        <v>1</v>
      </c>
      <c r="G54" t="str">
        <f t="shared" si="2"/>
        <v>insert into game_score (id, matchid, squad, goals, points, time_type) values (538, 132, 595, 1, 0, 1);</v>
      </c>
    </row>
    <row r="55" spans="1:7" x14ac:dyDescent="0.25">
      <c r="A55">
        <f t="shared" si="3"/>
        <v>539</v>
      </c>
      <c r="B55">
        <f t="shared" ref="B55" si="26">B53</f>
        <v>132</v>
      </c>
      <c r="C55">
        <v>56</v>
      </c>
      <c r="D55">
        <v>0</v>
      </c>
      <c r="E55">
        <v>0</v>
      </c>
      <c r="F55">
        <v>2</v>
      </c>
      <c r="G55" t="str">
        <f t="shared" si="2"/>
        <v>insert into game_score (id, matchid, squad, goals, points, time_type) values (539, 132, 56, 0, 0, 2);</v>
      </c>
    </row>
    <row r="56" spans="1:7" x14ac:dyDescent="0.25">
      <c r="A56">
        <f t="shared" si="3"/>
        <v>540</v>
      </c>
      <c r="B56">
        <f t="shared" ref="B56" si="27">B53</f>
        <v>132</v>
      </c>
      <c r="C56">
        <v>56</v>
      </c>
      <c r="D56">
        <v>0</v>
      </c>
      <c r="E56">
        <v>0</v>
      </c>
      <c r="F56">
        <v>1</v>
      </c>
      <c r="G56" t="str">
        <f t="shared" si="2"/>
        <v>insert into game_score (id, matchid, squad, goals, points, time_type) values (540, 132, 56, 0, 0, 1);</v>
      </c>
    </row>
    <row r="57" spans="1:7" x14ac:dyDescent="0.25">
      <c r="A57" s="4">
        <f t="shared" si="3"/>
        <v>541</v>
      </c>
      <c r="B57" s="4">
        <f t="shared" ref="B57" si="28">B53+1</f>
        <v>133</v>
      </c>
      <c r="C57" s="4">
        <v>54</v>
      </c>
      <c r="D57" s="4">
        <v>12</v>
      </c>
      <c r="E57" s="4">
        <v>2</v>
      </c>
      <c r="F57" s="4">
        <v>2</v>
      </c>
      <c r="G57" s="4" t="str">
        <f t="shared" si="2"/>
        <v>insert into game_score (id, matchid, squad, goals, points, time_type) values (541, 133, 54, 12, 2, 2);</v>
      </c>
    </row>
    <row r="58" spans="1:7" x14ac:dyDescent="0.25">
      <c r="A58" s="4">
        <f t="shared" si="3"/>
        <v>542</v>
      </c>
      <c r="B58" s="4">
        <f t="shared" ref="B58" si="29">B57</f>
        <v>133</v>
      </c>
      <c r="C58" s="4">
        <v>54</v>
      </c>
      <c r="D58" s="4">
        <v>6</v>
      </c>
      <c r="E58" s="4">
        <v>0</v>
      </c>
      <c r="F58" s="4">
        <v>1</v>
      </c>
      <c r="G58" s="4" t="str">
        <f t="shared" si="2"/>
        <v>insert into game_score (id, matchid, squad, goals, points, time_type) values (542, 133, 54, 6, 0, 1);</v>
      </c>
    </row>
    <row r="59" spans="1:7" x14ac:dyDescent="0.25">
      <c r="A59" s="4">
        <f t="shared" si="3"/>
        <v>543</v>
      </c>
      <c r="B59" s="4">
        <f t="shared" ref="B59" si="30">B57</f>
        <v>133</v>
      </c>
      <c r="C59" s="4">
        <v>593</v>
      </c>
      <c r="D59" s="4">
        <v>0</v>
      </c>
      <c r="E59" s="4">
        <v>0</v>
      </c>
      <c r="F59" s="4">
        <v>2</v>
      </c>
      <c r="G59" s="4" t="str">
        <f t="shared" si="2"/>
        <v>insert into game_score (id, matchid, squad, goals, points, time_type) values (543, 133, 593, 0, 0, 2);</v>
      </c>
    </row>
    <row r="60" spans="1:7" x14ac:dyDescent="0.25">
      <c r="A60" s="4">
        <f t="shared" si="3"/>
        <v>544</v>
      </c>
      <c r="B60" s="4">
        <f t="shared" ref="B60" si="31">B57</f>
        <v>133</v>
      </c>
      <c r="C60" s="4">
        <v>593</v>
      </c>
      <c r="D60" s="4">
        <v>0</v>
      </c>
      <c r="E60" s="4">
        <v>0</v>
      </c>
      <c r="F60" s="4">
        <v>1</v>
      </c>
      <c r="G60" s="4" t="str">
        <f t="shared" si="2"/>
        <v>insert into game_score (id, matchid, squad, goals, points, time_type) values (544, 133, 593, 0, 0, 1);</v>
      </c>
    </row>
    <row r="61" spans="1:7" x14ac:dyDescent="0.25">
      <c r="A61">
        <f t="shared" si="3"/>
        <v>545</v>
      </c>
      <c r="B61">
        <f t="shared" ref="B61" si="32">B57+1</f>
        <v>134</v>
      </c>
      <c r="C61">
        <v>598</v>
      </c>
      <c r="D61">
        <v>1</v>
      </c>
      <c r="E61">
        <v>2</v>
      </c>
      <c r="F61">
        <v>2</v>
      </c>
      <c r="G61" t="str">
        <f t="shared" si="2"/>
        <v>insert into game_score (id, matchid, squad, goals, points, time_type) values (545, 134, 598, 1, 2, 2);</v>
      </c>
    </row>
    <row r="62" spans="1:7" x14ac:dyDescent="0.25">
      <c r="A62">
        <f t="shared" si="3"/>
        <v>546</v>
      </c>
      <c r="B62">
        <f t="shared" ref="B62" si="33">B61</f>
        <v>134</v>
      </c>
      <c r="C62">
        <v>598</v>
      </c>
      <c r="D62">
        <v>1</v>
      </c>
      <c r="E62">
        <v>0</v>
      </c>
      <c r="F62">
        <v>1</v>
      </c>
      <c r="G62" t="str">
        <f t="shared" si="2"/>
        <v>insert into game_score (id, matchid, squad, goals, points, time_type) values (546, 134, 598, 1, 0, 1);</v>
      </c>
    </row>
    <row r="63" spans="1:7" x14ac:dyDescent="0.25">
      <c r="A63">
        <f t="shared" si="3"/>
        <v>547</v>
      </c>
      <c r="B63">
        <f t="shared" ref="B63" si="34">B61</f>
        <v>134</v>
      </c>
      <c r="C63">
        <v>55</v>
      </c>
      <c r="D63">
        <v>0</v>
      </c>
      <c r="E63">
        <v>0</v>
      </c>
      <c r="F63">
        <v>2</v>
      </c>
      <c r="G63" t="str">
        <f t="shared" si="2"/>
        <v>insert into game_score (id, matchid, squad, goals, points, time_type) values (547, 134, 55, 0, 0, 2);</v>
      </c>
    </row>
    <row r="64" spans="1:7" x14ac:dyDescent="0.25">
      <c r="A64">
        <f t="shared" si="3"/>
        <v>548</v>
      </c>
      <c r="B64">
        <f t="shared" ref="B64" si="35">B61</f>
        <v>134</v>
      </c>
      <c r="C64">
        <v>55</v>
      </c>
      <c r="D64">
        <v>0</v>
      </c>
      <c r="E64">
        <v>0</v>
      </c>
      <c r="F64">
        <v>1</v>
      </c>
      <c r="G64" t="str">
        <f t="shared" si="2"/>
        <v>insert into game_score (id, matchid, squad, goals, points, time_type) values (548, 134, 55, 0, 0, 1);</v>
      </c>
    </row>
    <row r="65" spans="1:7" x14ac:dyDescent="0.25">
      <c r="A65" s="4">
        <f t="shared" si="3"/>
        <v>549</v>
      </c>
      <c r="B65" s="4">
        <f t="shared" ref="B65:B105" si="36">B61+1</f>
        <v>135</v>
      </c>
      <c r="C65" s="4">
        <v>595</v>
      </c>
      <c r="D65" s="4">
        <v>3</v>
      </c>
      <c r="E65" s="4">
        <v>2</v>
      </c>
      <c r="F65" s="4">
        <v>2</v>
      </c>
      <c r="G65" s="4" t="str">
        <f t="shared" ref="G65:G108" si="37">"insert into game_score (id, matchid, squad, goals, points, time_type) values (" &amp; A65 &amp; ", " &amp; B65 &amp; ", " &amp; C65 &amp; ", " &amp; D65 &amp; ", " &amp; E65 &amp; ", " &amp; F65 &amp; ");"</f>
        <v>insert into game_score (id, matchid, squad, goals, points, time_type) values (549, 135, 595, 3, 2, 2);</v>
      </c>
    </row>
    <row r="66" spans="1:7" x14ac:dyDescent="0.25">
      <c r="A66" s="4">
        <f t="shared" si="3"/>
        <v>550</v>
      </c>
      <c r="B66" s="4">
        <f t="shared" ref="B66:B106" si="38">B65</f>
        <v>135</v>
      </c>
      <c r="C66" s="4">
        <v>595</v>
      </c>
      <c r="D66" s="4">
        <v>1</v>
      </c>
      <c r="E66" s="4">
        <v>0</v>
      </c>
      <c r="F66" s="4">
        <v>1</v>
      </c>
      <c r="G66" s="4" t="str">
        <f t="shared" si="37"/>
        <v>insert into game_score (id, matchid, squad, goals, points, time_type) values (550, 135, 595, 1, 0, 1);</v>
      </c>
    </row>
    <row r="67" spans="1:7" x14ac:dyDescent="0.25">
      <c r="A67" s="4">
        <f t="shared" si="3"/>
        <v>551</v>
      </c>
      <c r="B67" s="4">
        <f t="shared" ref="B67:B107" si="39">B65</f>
        <v>135</v>
      </c>
      <c r="C67" s="4">
        <v>593</v>
      </c>
      <c r="D67" s="4">
        <v>1</v>
      </c>
      <c r="E67" s="4">
        <v>0</v>
      </c>
      <c r="F67" s="4">
        <v>2</v>
      </c>
      <c r="G67" s="4" t="str">
        <f t="shared" si="37"/>
        <v>insert into game_score (id, matchid, squad, goals, points, time_type) values (551, 135, 593, 1, 0, 2);</v>
      </c>
    </row>
    <row r="68" spans="1:7" x14ac:dyDescent="0.25">
      <c r="A68" s="4">
        <f t="shared" si="3"/>
        <v>552</v>
      </c>
      <c r="B68" s="4">
        <f t="shared" ref="B68:B108" si="40">B65</f>
        <v>135</v>
      </c>
      <c r="C68" s="4">
        <v>593</v>
      </c>
      <c r="D68" s="4">
        <v>0</v>
      </c>
      <c r="E68" s="4">
        <v>0</v>
      </c>
      <c r="F68" s="4">
        <v>1</v>
      </c>
      <c r="G68" s="4" t="str">
        <f t="shared" si="37"/>
        <v>insert into game_score (id, matchid, squad, goals, points, time_type) values (552, 135, 593, 0, 0, 1);</v>
      </c>
    </row>
    <row r="69" spans="1:7" x14ac:dyDescent="0.25">
      <c r="A69">
        <f t="shared" si="3"/>
        <v>553</v>
      </c>
      <c r="B69">
        <f t="shared" si="36"/>
        <v>136</v>
      </c>
      <c r="C69">
        <v>54</v>
      </c>
      <c r="D69">
        <v>3</v>
      </c>
      <c r="E69">
        <v>2</v>
      </c>
      <c r="F69">
        <v>2</v>
      </c>
      <c r="G69" t="str">
        <f t="shared" si="37"/>
        <v>insert into game_score (id, matchid, squad, goals, points, time_type) values (553, 136, 54, 3, 2, 2);</v>
      </c>
    </row>
    <row r="70" spans="1:7" x14ac:dyDescent="0.25">
      <c r="A70">
        <f t="shared" si="3"/>
        <v>554</v>
      </c>
      <c r="B70">
        <f t="shared" si="38"/>
        <v>136</v>
      </c>
      <c r="C70">
        <v>54</v>
      </c>
      <c r="D70">
        <v>1</v>
      </c>
      <c r="E70">
        <v>0</v>
      </c>
      <c r="F70">
        <v>1</v>
      </c>
      <c r="G70" t="str">
        <f t="shared" si="37"/>
        <v>insert into game_score (id, matchid, squad, goals, points, time_type) values (554, 136, 54, 1, 0, 1);</v>
      </c>
    </row>
    <row r="71" spans="1:7" x14ac:dyDescent="0.25">
      <c r="A71">
        <f t="shared" si="3"/>
        <v>555</v>
      </c>
      <c r="B71">
        <f t="shared" si="39"/>
        <v>136</v>
      </c>
      <c r="C71">
        <v>51</v>
      </c>
      <c r="D71">
        <v>1</v>
      </c>
      <c r="E71">
        <v>0</v>
      </c>
      <c r="F71">
        <v>2</v>
      </c>
      <c r="G71" t="str">
        <f t="shared" si="37"/>
        <v>insert into game_score (id, matchid, squad, goals, points, time_type) values (555, 136, 51, 1, 0, 2);</v>
      </c>
    </row>
    <row r="72" spans="1:7" x14ac:dyDescent="0.25">
      <c r="A72">
        <f t="shared" si="3"/>
        <v>556</v>
      </c>
      <c r="B72">
        <f t="shared" si="40"/>
        <v>136</v>
      </c>
      <c r="C72">
        <v>51</v>
      </c>
      <c r="D72">
        <v>1</v>
      </c>
      <c r="E72">
        <v>0</v>
      </c>
      <c r="F72">
        <v>1</v>
      </c>
      <c r="G72" t="str">
        <f t="shared" si="37"/>
        <v>insert into game_score (id, matchid, squad, goals, points, time_type) values (556, 136, 51, 1, 0, 1);</v>
      </c>
    </row>
    <row r="73" spans="1:7" x14ac:dyDescent="0.25">
      <c r="A73" s="4">
        <f t="shared" si="3"/>
        <v>557</v>
      </c>
      <c r="B73" s="4">
        <f t="shared" si="36"/>
        <v>137</v>
      </c>
      <c r="C73" s="4">
        <v>51</v>
      </c>
      <c r="D73" s="4">
        <v>2</v>
      </c>
      <c r="E73" s="4">
        <v>2</v>
      </c>
      <c r="F73" s="4">
        <v>2</v>
      </c>
      <c r="G73" s="4" t="str">
        <f t="shared" si="37"/>
        <v>insert into game_score (id, matchid, squad, goals, points, time_type) values (557, 137, 51, 2, 2, 2);</v>
      </c>
    </row>
    <row r="74" spans="1:7" x14ac:dyDescent="0.25">
      <c r="A74" s="4">
        <f t="shared" si="3"/>
        <v>558</v>
      </c>
      <c r="B74" s="4">
        <f t="shared" si="38"/>
        <v>137</v>
      </c>
      <c r="C74" s="4">
        <v>51</v>
      </c>
      <c r="D74" s="4">
        <v>1</v>
      </c>
      <c r="E74" s="4">
        <v>0</v>
      </c>
      <c r="F74" s="4">
        <v>1</v>
      </c>
      <c r="G74" s="4" t="str">
        <f t="shared" si="37"/>
        <v>insert into game_score (id, matchid, squad, goals, points, time_type) values (558, 137, 51, 1, 0, 1);</v>
      </c>
    </row>
    <row r="75" spans="1:7" x14ac:dyDescent="0.25">
      <c r="A75" s="4">
        <f t="shared" si="3"/>
        <v>559</v>
      </c>
      <c r="B75" s="4">
        <f t="shared" si="39"/>
        <v>137</v>
      </c>
      <c r="C75" s="4">
        <v>593</v>
      </c>
      <c r="D75" s="4">
        <v>1</v>
      </c>
      <c r="E75" s="4">
        <v>0</v>
      </c>
      <c r="F75" s="4">
        <v>2</v>
      </c>
      <c r="G75" s="4" t="str">
        <f t="shared" si="37"/>
        <v>insert into game_score (id, matchid, squad, goals, points, time_type) values (559, 137, 593, 1, 0, 2);</v>
      </c>
    </row>
    <row r="76" spans="1:7" x14ac:dyDescent="0.25">
      <c r="A76" s="4">
        <f t="shared" si="3"/>
        <v>560</v>
      </c>
      <c r="B76" s="4">
        <f t="shared" si="40"/>
        <v>137</v>
      </c>
      <c r="C76" s="4">
        <v>593</v>
      </c>
      <c r="D76" s="4">
        <v>0</v>
      </c>
      <c r="E76" s="4">
        <v>0</v>
      </c>
      <c r="F76" s="4">
        <v>1</v>
      </c>
      <c r="G76" s="4" t="str">
        <f t="shared" si="37"/>
        <v>insert into game_score (id, matchid, squad, goals, points, time_type) values (560, 137, 593, 0, 0, 1);</v>
      </c>
    </row>
    <row r="77" spans="1:7" x14ac:dyDescent="0.25">
      <c r="A77">
        <f t="shared" si="3"/>
        <v>561</v>
      </c>
      <c r="B77">
        <f t="shared" si="36"/>
        <v>138</v>
      </c>
      <c r="C77">
        <v>598</v>
      </c>
      <c r="D77">
        <v>3</v>
      </c>
      <c r="E77">
        <v>2</v>
      </c>
      <c r="F77">
        <v>2</v>
      </c>
      <c r="G77" t="str">
        <f t="shared" si="37"/>
        <v>insert into game_score (id, matchid, squad, goals, points, time_type) values (561, 138, 598, 3, 2, 2);</v>
      </c>
    </row>
    <row r="78" spans="1:7" x14ac:dyDescent="0.25">
      <c r="A78">
        <f t="shared" si="3"/>
        <v>562</v>
      </c>
      <c r="B78">
        <f t="shared" si="38"/>
        <v>138</v>
      </c>
      <c r="C78">
        <v>598</v>
      </c>
      <c r="D78">
        <v>2</v>
      </c>
      <c r="E78">
        <v>0</v>
      </c>
      <c r="F78">
        <v>1</v>
      </c>
      <c r="G78" t="str">
        <f t="shared" si="37"/>
        <v>insert into game_score (id, matchid, squad, goals, points, time_type) values (562, 138, 598, 2, 0, 1);</v>
      </c>
    </row>
    <row r="79" spans="1:7" x14ac:dyDescent="0.25">
      <c r="A79">
        <f t="shared" si="3"/>
        <v>563</v>
      </c>
      <c r="B79">
        <f t="shared" si="39"/>
        <v>138</v>
      </c>
      <c r="C79">
        <v>595</v>
      </c>
      <c r="D79">
        <v>1</v>
      </c>
      <c r="E79">
        <v>0</v>
      </c>
      <c r="F79">
        <v>2</v>
      </c>
      <c r="G79" t="str">
        <f t="shared" si="37"/>
        <v>insert into game_score (id, matchid, squad, goals, points, time_type) values (563, 138, 595, 1, 0, 2);</v>
      </c>
    </row>
    <row r="80" spans="1:7" x14ac:dyDescent="0.25">
      <c r="A80">
        <f t="shared" si="3"/>
        <v>564</v>
      </c>
      <c r="B80">
        <f t="shared" si="40"/>
        <v>138</v>
      </c>
      <c r="C80">
        <v>595</v>
      </c>
      <c r="D80">
        <v>0</v>
      </c>
      <c r="E80">
        <v>0</v>
      </c>
      <c r="F80">
        <v>1</v>
      </c>
      <c r="G80" t="str">
        <f t="shared" si="37"/>
        <v>insert into game_score (id, matchid, squad, goals, points, time_type) values (564, 138, 595, 0, 0, 1);</v>
      </c>
    </row>
    <row r="81" spans="1:7" x14ac:dyDescent="0.25">
      <c r="A81" s="4">
        <f t="shared" si="3"/>
        <v>565</v>
      </c>
      <c r="B81" s="4">
        <f t="shared" si="36"/>
        <v>139</v>
      </c>
      <c r="C81" s="4">
        <v>54</v>
      </c>
      <c r="D81" s="4">
        <v>0</v>
      </c>
      <c r="E81" s="4">
        <v>2</v>
      </c>
      <c r="F81" s="4">
        <v>2</v>
      </c>
      <c r="G81" s="4" t="str">
        <f t="shared" si="37"/>
        <v>insert into game_score (id, matchid, squad, goals, points, time_type) values (565, 139, 54, 0, 2, 2);</v>
      </c>
    </row>
    <row r="82" spans="1:7" x14ac:dyDescent="0.25">
      <c r="A82" s="4">
        <f t="shared" si="3"/>
        <v>566</v>
      </c>
      <c r="B82" s="4">
        <f t="shared" si="38"/>
        <v>139</v>
      </c>
      <c r="C82" s="4">
        <v>54</v>
      </c>
      <c r="D82" s="4">
        <v>0</v>
      </c>
      <c r="E82" s="4">
        <v>0</v>
      </c>
      <c r="F82" s="4">
        <v>1</v>
      </c>
      <c r="G82" s="4" t="str">
        <f t="shared" si="37"/>
        <v>insert into game_score (id, matchid, squad, goals, points, time_type) values (566, 139, 54, 0, 0, 1);</v>
      </c>
    </row>
    <row r="83" spans="1:7" x14ac:dyDescent="0.25">
      <c r="A83" s="4">
        <f t="shared" si="3"/>
        <v>567</v>
      </c>
      <c r="B83" s="4">
        <f t="shared" si="39"/>
        <v>139</v>
      </c>
      <c r="C83" s="4">
        <v>56</v>
      </c>
      <c r="D83" s="4">
        <v>0</v>
      </c>
      <c r="E83" s="4">
        <v>0</v>
      </c>
      <c r="F83" s="4">
        <v>2</v>
      </c>
      <c r="G83" s="4" t="str">
        <f t="shared" si="37"/>
        <v>insert into game_score (id, matchid, squad, goals, points, time_type) values (567, 139, 56, 0, 0, 2);</v>
      </c>
    </row>
    <row r="84" spans="1:7" x14ac:dyDescent="0.25">
      <c r="A84" s="4">
        <f t="shared" si="3"/>
        <v>568</v>
      </c>
      <c r="B84" s="4">
        <f t="shared" si="40"/>
        <v>139</v>
      </c>
      <c r="C84" s="4">
        <v>56</v>
      </c>
      <c r="D84" s="4">
        <v>0</v>
      </c>
      <c r="E84" s="4">
        <v>0</v>
      </c>
      <c r="F84" s="4">
        <v>1</v>
      </c>
      <c r="G84" s="4" t="str">
        <f t="shared" si="37"/>
        <v>insert into game_score (id, matchid, squad, goals, points, time_type) values (568, 139, 56, 0, 0, 1);</v>
      </c>
    </row>
    <row r="85" spans="1:7" x14ac:dyDescent="0.25">
      <c r="A85">
        <f t="shared" si="3"/>
        <v>569</v>
      </c>
      <c r="B85">
        <f t="shared" si="36"/>
        <v>140</v>
      </c>
      <c r="C85">
        <v>55</v>
      </c>
      <c r="D85">
        <v>5</v>
      </c>
      <c r="E85">
        <v>2</v>
      </c>
      <c r="F85">
        <v>2</v>
      </c>
      <c r="G85" t="str">
        <f t="shared" si="37"/>
        <v>insert into game_score (id, matchid, squad, goals, points, time_type) values (569, 140, 55, 5, 2, 2);</v>
      </c>
    </row>
    <row r="86" spans="1:7" x14ac:dyDescent="0.25">
      <c r="A86">
        <f t="shared" si="3"/>
        <v>570</v>
      </c>
      <c r="B86">
        <f t="shared" si="38"/>
        <v>140</v>
      </c>
      <c r="C86">
        <v>55</v>
      </c>
      <c r="D86">
        <v>3</v>
      </c>
      <c r="E86">
        <v>0</v>
      </c>
      <c r="F86">
        <v>1</v>
      </c>
      <c r="G86" t="str">
        <f t="shared" si="37"/>
        <v>insert into game_score (id, matchid, squad, goals, points, time_type) values (570, 140, 55, 3, 0, 1);</v>
      </c>
    </row>
    <row r="87" spans="1:7" x14ac:dyDescent="0.25">
      <c r="A87">
        <f t="shared" si="3"/>
        <v>571</v>
      </c>
      <c r="B87">
        <f t="shared" si="39"/>
        <v>140</v>
      </c>
      <c r="C87">
        <v>593</v>
      </c>
      <c r="D87">
        <v>1</v>
      </c>
      <c r="E87">
        <v>0</v>
      </c>
      <c r="F87">
        <v>2</v>
      </c>
      <c r="G87" t="str">
        <f t="shared" si="37"/>
        <v>insert into game_score (id, matchid, squad, goals, points, time_type) values (571, 140, 593, 1, 0, 2);</v>
      </c>
    </row>
    <row r="88" spans="1:7" x14ac:dyDescent="0.25">
      <c r="A88">
        <f t="shared" si="3"/>
        <v>572</v>
      </c>
      <c r="B88">
        <f t="shared" si="40"/>
        <v>140</v>
      </c>
      <c r="C88">
        <v>593</v>
      </c>
      <c r="D88">
        <v>1</v>
      </c>
      <c r="E88">
        <v>0</v>
      </c>
      <c r="F88">
        <v>1</v>
      </c>
      <c r="G88" t="str">
        <f t="shared" si="37"/>
        <v>insert into game_score (id, matchid, squad, goals, points, time_type) values (572, 140, 593, 1, 0, 1);</v>
      </c>
    </row>
    <row r="89" spans="1:7" x14ac:dyDescent="0.25">
      <c r="A89" s="4">
        <f t="shared" si="3"/>
        <v>573</v>
      </c>
      <c r="B89" s="4">
        <f t="shared" si="36"/>
        <v>141</v>
      </c>
      <c r="C89" s="4">
        <v>598</v>
      </c>
      <c r="D89" s="4">
        <v>3</v>
      </c>
      <c r="E89" s="4">
        <v>2</v>
      </c>
      <c r="F89" s="4">
        <v>2</v>
      </c>
      <c r="G89" s="4" t="str">
        <f t="shared" si="37"/>
        <v>insert into game_score (id, matchid, squad, goals, points, time_type) values (573, 141, 598, 3, 2, 2);</v>
      </c>
    </row>
    <row r="90" spans="1:7" x14ac:dyDescent="0.25">
      <c r="A90" s="4">
        <f t="shared" si="3"/>
        <v>574</v>
      </c>
      <c r="B90" s="4">
        <f t="shared" si="38"/>
        <v>141</v>
      </c>
      <c r="C90" s="4">
        <v>598</v>
      </c>
      <c r="D90" s="4">
        <v>0</v>
      </c>
      <c r="E90" s="4">
        <v>0</v>
      </c>
      <c r="F90" s="4">
        <v>1</v>
      </c>
      <c r="G90" s="4" t="str">
        <f t="shared" si="37"/>
        <v>insert into game_score (id, matchid, squad, goals, points, time_type) values (574, 141, 598, 0, 0, 1);</v>
      </c>
    </row>
    <row r="91" spans="1:7" x14ac:dyDescent="0.25">
      <c r="A91" s="4">
        <f t="shared" ref="A91:A108" si="41">A90+1</f>
        <v>575</v>
      </c>
      <c r="B91" s="4">
        <f t="shared" si="39"/>
        <v>141</v>
      </c>
      <c r="C91" s="4">
        <v>51</v>
      </c>
      <c r="D91" s="4">
        <v>0</v>
      </c>
      <c r="E91" s="4">
        <v>0</v>
      </c>
      <c r="F91" s="4">
        <v>2</v>
      </c>
      <c r="G91" s="4" t="str">
        <f t="shared" si="37"/>
        <v>insert into game_score (id, matchid, squad, goals, points, time_type) values (575, 141, 51, 0, 0, 2);</v>
      </c>
    </row>
    <row r="92" spans="1:7" x14ac:dyDescent="0.25">
      <c r="A92" s="4">
        <f t="shared" si="41"/>
        <v>576</v>
      </c>
      <c r="B92" s="4">
        <f t="shared" si="40"/>
        <v>141</v>
      </c>
      <c r="C92" s="4">
        <v>51</v>
      </c>
      <c r="D92" s="4">
        <v>0</v>
      </c>
      <c r="E92" s="4">
        <v>0</v>
      </c>
      <c r="F92" s="4">
        <v>1</v>
      </c>
      <c r="G92" s="4" t="str">
        <f t="shared" si="37"/>
        <v>insert into game_score (id, matchid, squad, goals, points, time_type) values (576, 141, 51, 0, 0, 1);</v>
      </c>
    </row>
    <row r="93" spans="1:7" x14ac:dyDescent="0.25">
      <c r="A93">
        <f t="shared" si="41"/>
        <v>577</v>
      </c>
      <c r="B93">
        <f t="shared" si="36"/>
        <v>142</v>
      </c>
      <c r="C93">
        <v>56</v>
      </c>
      <c r="D93">
        <v>2</v>
      </c>
      <c r="E93">
        <v>2</v>
      </c>
      <c r="F93">
        <v>2</v>
      </c>
      <c r="G93" t="str">
        <f t="shared" si="37"/>
        <v>insert into game_score (id, matchid, squad, goals, points, time_type) values (577, 142, 56, 2, 2, 2);</v>
      </c>
    </row>
    <row r="94" spans="1:7" x14ac:dyDescent="0.25">
      <c r="A94">
        <f t="shared" si="41"/>
        <v>578</v>
      </c>
      <c r="B94">
        <f t="shared" si="38"/>
        <v>142</v>
      </c>
      <c r="C94">
        <v>56</v>
      </c>
      <c r="D94">
        <v>2</v>
      </c>
      <c r="E94">
        <v>0</v>
      </c>
      <c r="F94">
        <v>1</v>
      </c>
      <c r="G94" t="str">
        <f t="shared" si="37"/>
        <v>insert into game_score (id, matchid, squad, goals, points, time_type) values (578, 142, 56, 2, 0, 1);</v>
      </c>
    </row>
    <row r="95" spans="1:7" x14ac:dyDescent="0.25">
      <c r="A95">
        <f t="shared" si="41"/>
        <v>579</v>
      </c>
      <c r="B95">
        <f t="shared" si="39"/>
        <v>142</v>
      </c>
      <c r="C95">
        <v>593</v>
      </c>
      <c r="D95">
        <v>1</v>
      </c>
      <c r="E95">
        <v>0</v>
      </c>
      <c r="F95">
        <v>2</v>
      </c>
      <c r="G95" t="str">
        <f t="shared" si="37"/>
        <v>insert into game_score (id, matchid, squad, goals, points, time_type) values (579, 142, 593, 1, 0, 2);</v>
      </c>
    </row>
    <row r="96" spans="1:7" x14ac:dyDescent="0.25">
      <c r="A96">
        <f t="shared" si="41"/>
        <v>580</v>
      </c>
      <c r="B96">
        <f t="shared" si="40"/>
        <v>142</v>
      </c>
      <c r="C96">
        <v>593</v>
      </c>
      <c r="D96">
        <v>1</v>
      </c>
      <c r="E96">
        <v>0</v>
      </c>
      <c r="F96">
        <v>1</v>
      </c>
      <c r="G96" t="str">
        <f t="shared" si="37"/>
        <v>insert into game_score (id, matchid, squad, goals, points, time_type) values (580, 142, 593, 1, 0, 1);</v>
      </c>
    </row>
    <row r="97" spans="1:7" x14ac:dyDescent="0.25">
      <c r="A97" s="4">
        <f t="shared" si="41"/>
        <v>581</v>
      </c>
      <c r="B97" s="4">
        <f t="shared" si="36"/>
        <v>143</v>
      </c>
      <c r="C97" s="4">
        <v>55</v>
      </c>
      <c r="D97" s="4">
        <v>1</v>
      </c>
      <c r="E97" s="4">
        <v>1</v>
      </c>
      <c r="F97" s="4">
        <v>2</v>
      </c>
      <c r="G97" s="4" t="str">
        <f t="shared" si="37"/>
        <v>insert into game_score (id, matchid, squad, goals, points, time_type) values (581, 143, 55, 1, 1, 2);</v>
      </c>
    </row>
    <row r="98" spans="1:7" x14ac:dyDescent="0.25">
      <c r="A98" s="4">
        <f t="shared" si="41"/>
        <v>582</v>
      </c>
      <c r="B98" s="4">
        <f t="shared" si="38"/>
        <v>143</v>
      </c>
      <c r="C98" s="4">
        <v>55</v>
      </c>
      <c r="D98" s="4">
        <v>1</v>
      </c>
      <c r="E98" s="4">
        <v>0</v>
      </c>
      <c r="F98" s="4">
        <v>1</v>
      </c>
      <c r="G98" s="4" t="str">
        <f t="shared" si="37"/>
        <v>insert into game_score (id, matchid, squad, goals, points, time_type) values (582, 143, 55, 1, 0, 1);</v>
      </c>
    </row>
    <row r="99" spans="1:7" x14ac:dyDescent="0.25">
      <c r="A99" s="4">
        <f t="shared" si="41"/>
        <v>583</v>
      </c>
      <c r="B99" s="4">
        <f t="shared" si="39"/>
        <v>143</v>
      </c>
      <c r="C99" s="4">
        <v>595</v>
      </c>
      <c r="D99" s="4">
        <v>1</v>
      </c>
      <c r="E99" s="4">
        <v>1</v>
      </c>
      <c r="F99" s="4">
        <v>2</v>
      </c>
      <c r="G99" s="4" t="str">
        <f t="shared" si="37"/>
        <v>insert into game_score (id, matchid, squad, goals, points, time_type) values (583, 143, 595, 1, 1, 2);</v>
      </c>
    </row>
    <row r="100" spans="1:7" x14ac:dyDescent="0.25">
      <c r="A100" s="4">
        <f t="shared" si="41"/>
        <v>584</v>
      </c>
      <c r="B100" s="4">
        <f t="shared" si="40"/>
        <v>143</v>
      </c>
      <c r="C100" s="4">
        <v>595</v>
      </c>
      <c r="D100" s="4">
        <v>1</v>
      </c>
      <c r="E100" s="4">
        <v>0</v>
      </c>
      <c r="F100" s="4">
        <v>1</v>
      </c>
      <c r="G100" s="4" t="str">
        <f t="shared" si="37"/>
        <v>insert into game_score (id, matchid, squad, goals, points, time_type) values (584, 143, 595, 1, 0, 1);</v>
      </c>
    </row>
    <row r="101" spans="1:7" x14ac:dyDescent="0.25">
      <c r="A101">
        <f t="shared" si="41"/>
        <v>585</v>
      </c>
      <c r="B101">
        <f t="shared" si="36"/>
        <v>144</v>
      </c>
      <c r="C101">
        <v>51</v>
      </c>
      <c r="D101">
        <v>0</v>
      </c>
      <c r="E101">
        <v>1</v>
      </c>
      <c r="F101">
        <v>2</v>
      </c>
      <c r="G101" t="str">
        <f t="shared" si="37"/>
        <v>insert into game_score (id, matchid, squad, goals, points, time_type) values (585, 144, 51, 0, 1, 2);</v>
      </c>
    </row>
    <row r="102" spans="1:7" x14ac:dyDescent="0.25">
      <c r="A102">
        <f t="shared" si="41"/>
        <v>586</v>
      </c>
      <c r="B102">
        <f t="shared" si="38"/>
        <v>144</v>
      </c>
      <c r="C102">
        <v>51</v>
      </c>
      <c r="D102">
        <v>0</v>
      </c>
      <c r="E102">
        <v>0</v>
      </c>
      <c r="F102">
        <v>1</v>
      </c>
      <c r="G102" t="str">
        <f t="shared" si="37"/>
        <v>insert into game_score (id, matchid, squad, goals, points, time_type) values (586, 144, 51, 0, 0, 1);</v>
      </c>
    </row>
    <row r="103" spans="1:7" x14ac:dyDescent="0.25">
      <c r="A103">
        <f t="shared" si="41"/>
        <v>587</v>
      </c>
      <c r="B103">
        <f t="shared" si="39"/>
        <v>144</v>
      </c>
      <c r="C103">
        <v>56</v>
      </c>
      <c r="D103">
        <v>0</v>
      </c>
      <c r="E103">
        <v>1</v>
      </c>
      <c r="F103">
        <v>2</v>
      </c>
      <c r="G103" t="str">
        <f t="shared" si="37"/>
        <v>insert into game_score (id, matchid, squad, goals, points, time_type) values (587, 144, 56, 0, 1, 2);</v>
      </c>
    </row>
    <row r="104" spans="1:7" x14ac:dyDescent="0.25">
      <c r="A104">
        <f t="shared" si="41"/>
        <v>588</v>
      </c>
      <c r="B104">
        <f t="shared" si="40"/>
        <v>144</v>
      </c>
      <c r="C104">
        <v>56</v>
      </c>
      <c r="D104">
        <v>0</v>
      </c>
      <c r="E104">
        <v>0</v>
      </c>
      <c r="F104">
        <v>1</v>
      </c>
      <c r="G104" t="str">
        <f t="shared" si="37"/>
        <v>insert into game_score (id, matchid, squad, goals, points, time_type) values (588, 144, 56, 0, 0, 1);</v>
      </c>
    </row>
    <row r="105" spans="1:7" x14ac:dyDescent="0.25">
      <c r="A105" s="4">
        <f t="shared" si="41"/>
        <v>589</v>
      </c>
      <c r="B105" s="4">
        <f t="shared" si="36"/>
        <v>145</v>
      </c>
      <c r="C105" s="4">
        <v>598</v>
      </c>
      <c r="D105" s="4">
        <v>1</v>
      </c>
      <c r="E105" s="4">
        <v>2</v>
      </c>
      <c r="F105" s="4">
        <v>2</v>
      </c>
      <c r="G105" s="4" t="str">
        <f t="shared" si="37"/>
        <v>insert into game_score (id, matchid, squad, goals, points, time_type) values (589, 145, 598, 1, 2, 2);</v>
      </c>
    </row>
    <row r="106" spans="1:7" x14ac:dyDescent="0.25">
      <c r="A106" s="4">
        <f t="shared" si="41"/>
        <v>590</v>
      </c>
      <c r="B106" s="4">
        <f t="shared" si="38"/>
        <v>145</v>
      </c>
      <c r="C106" s="4">
        <v>598</v>
      </c>
      <c r="D106" s="4">
        <v>0</v>
      </c>
      <c r="E106" s="4">
        <v>0</v>
      </c>
      <c r="F106" s="4">
        <v>1</v>
      </c>
      <c r="G106" s="4" t="str">
        <f t="shared" si="37"/>
        <v>insert into game_score (id, matchid, squad, goals, points, time_type) values (590, 145, 598, 0, 0, 1);</v>
      </c>
    </row>
    <row r="107" spans="1:7" x14ac:dyDescent="0.25">
      <c r="A107" s="4">
        <f t="shared" si="41"/>
        <v>591</v>
      </c>
      <c r="B107" s="4">
        <f t="shared" si="39"/>
        <v>145</v>
      </c>
      <c r="C107" s="4">
        <v>54</v>
      </c>
      <c r="D107" s="4">
        <v>0</v>
      </c>
      <c r="E107" s="4">
        <v>0</v>
      </c>
      <c r="F107" s="4">
        <v>2</v>
      </c>
      <c r="G107" s="4" t="str">
        <f t="shared" si="37"/>
        <v>insert into game_score (id, matchid, squad, goals, points, time_type) values (591, 145, 54, 0, 0, 2);</v>
      </c>
    </row>
    <row r="108" spans="1:7" x14ac:dyDescent="0.25">
      <c r="A108" s="4">
        <f t="shared" si="41"/>
        <v>592</v>
      </c>
      <c r="B108" s="4">
        <f t="shared" si="40"/>
        <v>145</v>
      </c>
      <c r="C108" s="4">
        <v>54</v>
      </c>
      <c r="D108" s="4">
        <v>0</v>
      </c>
      <c r="E108" s="4">
        <v>0</v>
      </c>
      <c r="F108" s="4">
        <v>1</v>
      </c>
      <c r="G108" s="4" t="str">
        <f t="shared" si="37"/>
        <v>insert into game_score (id, matchid, squad, goals, points, time_type) values (592, 145, 54, 0, 0, 1);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22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'1942'!A22+1</f>
        <v>146</v>
      </c>
      <c r="B2" s="2" t="str">
        <f>"1945-01-14"</f>
        <v>1945-01-14</v>
      </c>
      <c r="C2">
        <v>2</v>
      </c>
      <c r="D2">
        <v>56</v>
      </c>
      <c r="G2" t="str">
        <f t="shared" si="0"/>
        <v>insert into game (matchid, matchdate, game_type, country) values (146, '1945-01-14', 2, 56);</v>
      </c>
    </row>
    <row r="3" spans="1:7" x14ac:dyDescent="0.25">
      <c r="A3">
        <f>A2+1</f>
        <v>147</v>
      </c>
      <c r="B3" s="2" t="str">
        <f>"1945-01-18"</f>
        <v>1945-01-18</v>
      </c>
      <c r="C3">
        <v>2</v>
      </c>
      <c r="D3">
        <v>56</v>
      </c>
      <c r="G3" t="str">
        <f t="shared" si="0"/>
        <v>insert into game (matchid, matchdate, game_type, country) values (147, '1945-01-18', 2, 56);</v>
      </c>
    </row>
    <row r="4" spans="1:7" x14ac:dyDescent="0.25">
      <c r="A4">
        <f t="shared" ref="A4:A22" si="1">A3+1</f>
        <v>148</v>
      </c>
      <c r="B4" s="2" t="str">
        <f>"1945-01-18"</f>
        <v>1945-01-18</v>
      </c>
      <c r="C4">
        <v>2</v>
      </c>
      <c r="D4">
        <v>56</v>
      </c>
      <c r="G4" t="str">
        <f t="shared" si="0"/>
        <v>insert into game (matchid, matchdate, game_type, country) values (148, '1945-01-18', 2, 56);</v>
      </c>
    </row>
    <row r="5" spans="1:7" x14ac:dyDescent="0.25">
      <c r="A5">
        <f t="shared" si="1"/>
        <v>149</v>
      </c>
      <c r="B5" s="2" t="str">
        <f>"1945-01-21"</f>
        <v>1945-01-21</v>
      </c>
      <c r="C5">
        <v>2</v>
      </c>
      <c r="D5">
        <v>56</v>
      </c>
      <c r="G5" t="str">
        <f t="shared" si="0"/>
        <v>insert into game (matchid, matchdate, game_type, country) values (149, '1945-01-21', 2, 56);</v>
      </c>
    </row>
    <row r="6" spans="1:7" x14ac:dyDescent="0.25">
      <c r="A6">
        <f t="shared" si="1"/>
        <v>150</v>
      </c>
      <c r="B6" s="2" t="str">
        <f>"1945-01-24"</f>
        <v>1945-01-24</v>
      </c>
      <c r="C6">
        <v>2</v>
      </c>
      <c r="D6">
        <v>56</v>
      </c>
      <c r="G6" t="str">
        <f t="shared" si="0"/>
        <v>insert into game (matchid, matchdate, game_type, country) values (150, '1945-01-24', 2, 56);</v>
      </c>
    </row>
    <row r="7" spans="1:7" x14ac:dyDescent="0.25">
      <c r="A7">
        <f t="shared" si="1"/>
        <v>151</v>
      </c>
      <c r="B7" s="2" t="str">
        <f>"1945-01-28"</f>
        <v>1945-01-28</v>
      </c>
      <c r="C7">
        <v>2</v>
      </c>
      <c r="D7">
        <v>56</v>
      </c>
      <c r="G7" t="str">
        <f t="shared" si="0"/>
        <v>insert into game (matchid, matchdate, game_type, country) values (151, '1945-01-28', 2, 56);</v>
      </c>
    </row>
    <row r="8" spans="1:7" x14ac:dyDescent="0.25">
      <c r="A8">
        <f t="shared" si="1"/>
        <v>152</v>
      </c>
      <c r="B8" s="2" t="str">
        <f>"1945-01-28"</f>
        <v>1945-01-28</v>
      </c>
      <c r="C8">
        <v>2</v>
      </c>
      <c r="D8">
        <v>56</v>
      </c>
      <c r="G8" t="str">
        <f t="shared" si="0"/>
        <v>insert into game (matchid, matchdate, game_type, country) values (152, '1945-01-28', 2, 56);</v>
      </c>
    </row>
    <row r="9" spans="1:7" x14ac:dyDescent="0.25">
      <c r="A9">
        <f t="shared" si="1"/>
        <v>153</v>
      </c>
      <c r="B9" s="2" t="str">
        <f>"1945-01-31"</f>
        <v>1945-01-31</v>
      </c>
      <c r="C9">
        <v>2</v>
      </c>
      <c r="D9">
        <v>56</v>
      </c>
      <c r="G9" t="str">
        <f t="shared" si="0"/>
        <v>insert into game (matchid, matchdate, game_type, country) values (153, '1945-01-31', 2, 56);</v>
      </c>
    </row>
    <row r="10" spans="1:7" x14ac:dyDescent="0.25">
      <c r="A10">
        <f t="shared" si="1"/>
        <v>154</v>
      </c>
      <c r="B10" s="2" t="str">
        <f>"1945-01-31"</f>
        <v>1945-01-31</v>
      </c>
      <c r="C10">
        <v>2</v>
      </c>
      <c r="D10">
        <v>56</v>
      </c>
      <c r="G10" t="str">
        <f t="shared" si="0"/>
        <v>insert into game (matchid, matchdate, game_type, country) values (154, '1945-01-31', 2, 56);</v>
      </c>
    </row>
    <row r="11" spans="1:7" x14ac:dyDescent="0.25">
      <c r="A11">
        <f t="shared" si="1"/>
        <v>155</v>
      </c>
      <c r="B11" s="2" t="str">
        <f>"1945-02-07"</f>
        <v>1945-02-07</v>
      </c>
      <c r="C11">
        <v>2</v>
      </c>
      <c r="D11">
        <v>56</v>
      </c>
      <c r="G11" t="str">
        <f t="shared" si="0"/>
        <v>insert into game (matchid, matchdate, game_type, country) values (155, '1945-02-07', 2, 56);</v>
      </c>
    </row>
    <row r="12" spans="1:7" x14ac:dyDescent="0.25">
      <c r="A12">
        <f t="shared" si="1"/>
        <v>156</v>
      </c>
      <c r="B12" s="2" t="str">
        <f>"1945-02-07"</f>
        <v>1945-02-07</v>
      </c>
      <c r="C12">
        <v>2</v>
      </c>
      <c r="D12">
        <v>56</v>
      </c>
      <c r="G12" t="str">
        <f t="shared" si="0"/>
        <v>insert into game (matchid, matchdate, game_type, country) values (156, '1945-02-07', 2, 56);</v>
      </c>
    </row>
    <row r="13" spans="1:7" x14ac:dyDescent="0.25">
      <c r="A13">
        <f t="shared" si="1"/>
        <v>157</v>
      </c>
      <c r="B13" s="2" t="str">
        <f>"1945-02-11"</f>
        <v>1945-02-11</v>
      </c>
      <c r="C13">
        <v>2</v>
      </c>
      <c r="D13">
        <v>56</v>
      </c>
      <c r="G13" t="str">
        <f t="shared" si="0"/>
        <v>insert into game (matchid, matchdate, game_type, country) values (157, '1945-02-11', 2, 56);</v>
      </c>
    </row>
    <row r="14" spans="1:7" x14ac:dyDescent="0.25">
      <c r="A14">
        <f t="shared" si="1"/>
        <v>158</v>
      </c>
      <c r="B14" s="2" t="str">
        <f>"1945-02-11"</f>
        <v>1945-02-11</v>
      </c>
      <c r="C14">
        <v>2</v>
      </c>
      <c r="D14">
        <v>56</v>
      </c>
      <c r="G14" t="str">
        <f t="shared" si="0"/>
        <v>insert into game (matchid, matchdate, game_type, country) values (158, '1945-02-11', 2, 56);</v>
      </c>
    </row>
    <row r="15" spans="1:7" x14ac:dyDescent="0.25">
      <c r="A15">
        <f t="shared" si="1"/>
        <v>159</v>
      </c>
      <c r="B15" s="2" t="str">
        <f>"1945-02-15"</f>
        <v>1945-02-15</v>
      </c>
      <c r="C15">
        <v>2</v>
      </c>
      <c r="D15">
        <v>56</v>
      </c>
      <c r="G15" t="str">
        <f t="shared" si="0"/>
        <v>insert into game (matchid, matchdate, game_type, country) values (159, '1945-02-15', 2, 56);</v>
      </c>
    </row>
    <row r="16" spans="1:7" x14ac:dyDescent="0.25">
      <c r="A16">
        <f t="shared" si="1"/>
        <v>160</v>
      </c>
      <c r="B16" s="2" t="str">
        <f>"1945-02-15"</f>
        <v>1945-02-15</v>
      </c>
      <c r="C16">
        <v>2</v>
      </c>
      <c r="D16">
        <v>56</v>
      </c>
      <c r="G16" t="str">
        <f t="shared" si="0"/>
        <v>insert into game (matchid, matchdate, game_type, country) values (160, '1945-02-15', 2, 56);</v>
      </c>
    </row>
    <row r="17" spans="1:7" x14ac:dyDescent="0.25">
      <c r="A17">
        <f t="shared" si="1"/>
        <v>161</v>
      </c>
      <c r="B17" s="2" t="str">
        <f>"1945-02-18"</f>
        <v>1945-02-18</v>
      </c>
      <c r="C17">
        <v>2</v>
      </c>
      <c r="D17">
        <v>56</v>
      </c>
      <c r="G17" t="str">
        <f t="shared" si="0"/>
        <v>insert into game (matchid, matchdate, game_type, country) values (161, '1945-02-18', 2, 56);</v>
      </c>
    </row>
    <row r="18" spans="1:7" x14ac:dyDescent="0.25">
      <c r="A18">
        <f t="shared" si="1"/>
        <v>162</v>
      </c>
      <c r="B18" s="2" t="str">
        <f>"1945-02-18"</f>
        <v>1945-02-18</v>
      </c>
      <c r="C18">
        <v>2</v>
      </c>
      <c r="D18">
        <v>56</v>
      </c>
      <c r="G18" t="str">
        <f t="shared" si="0"/>
        <v>insert into game (matchid, matchdate, game_type, country) values (162, '1945-02-18', 2, 56);</v>
      </c>
    </row>
    <row r="19" spans="1:7" x14ac:dyDescent="0.25">
      <c r="A19">
        <f t="shared" si="1"/>
        <v>163</v>
      </c>
      <c r="B19" s="2" t="str">
        <f>"1945-02-21"</f>
        <v>1945-02-21</v>
      </c>
      <c r="C19">
        <v>2</v>
      </c>
      <c r="D19">
        <v>56</v>
      </c>
      <c r="G19" t="str">
        <f t="shared" si="0"/>
        <v>insert into game (matchid, matchdate, game_type, country) values (163, '1945-02-21', 2, 56);</v>
      </c>
    </row>
    <row r="20" spans="1:7" x14ac:dyDescent="0.25">
      <c r="A20">
        <f t="shared" si="1"/>
        <v>164</v>
      </c>
      <c r="B20" s="2" t="str">
        <f>"1945-02-21"</f>
        <v>1945-02-21</v>
      </c>
      <c r="C20">
        <v>2</v>
      </c>
      <c r="D20">
        <v>56</v>
      </c>
      <c r="G20" t="str">
        <f t="shared" si="0"/>
        <v>insert into game (matchid, matchdate, game_type, country) values (164, '1945-02-21', 2, 56);</v>
      </c>
    </row>
    <row r="21" spans="1:7" x14ac:dyDescent="0.25">
      <c r="A21">
        <f t="shared" si="1"/>
        <v>165</v>
      </c>
      <c r="B21" s="2" t="str">
        <f>"1945-02-25"</f>
        <v>1945-02-25</v>
      </c>
      <c r="C21">
        <v>2</v>
      </c>
      <c r="D21">
        <v>56</v>
      </c>
      <c r="G21" t="str">
        <f t="shared" si="0"/>
        <v>insert into game (matchid, matchdate, game_type, country) values (165, '1945-02-25', 2, 56);</v>
      </c>
    </row>
    <row r="22" spans="1:7" x14ac:dyDescent="0.25">
      <c r="A22">
        <f t="shared" si="1"/>
        <v>166</v>
      </c>
      <c r="B22" s="2" t="str">
        <f>"1945-02-28"</f>
        <v>1945-02-28</v>
      </c>
      <c r="C22">
        <v>2</v>
      </c>
      <c r="D22">
        <v>56</v>
      </c>
      <c r="G22" t="str">
        <f t="shared" si="0"/>
        <v>insert into game (matchid, matchdate, game_type, country) values (166, '1945-02-28', 2, 56);</v>
      </c>
    </row>
    <row r="24" spans="1:7" x14ac:dyDescent="0.25">
      <c r="A24" s="1" t="s">
        <v>0</v>
      </c>
      <c r="B24" s="1" t="s">
        <v>1</v>
      </c>
      <c r="C24" s="1" t="s">
        <v>2</v>
      </c>
      <c r="D24" s="1" t="s">
        <v>3</v>
      </c>
      <c r="E24" s="1" t="s">
        <v>4</v>
      </c>
      <c r="F24" s="1" t="s">
        <v>5</v>
      </c>
      <c r="G24" t="str">
        <f>"insert into game_score (id, matchid, squad, goals, points, time_type) values (" &amp; A24 &amp; ", " &amp; B24 &amp; ", " &amp; C24 &amp; ", " &amp; D24 &amp; ", " &amp; E24 &amp; ", " &amp; F24 &amp; ");"</f>
        <v>insert into game_score (id, matchid, squad, goals, points, time_type) values (id, matchid, squad, goals, points, time_type);</v>
      </c>
    </row>
    <row r="25" spans="1:7" x14ac:dyDescent="0.25">
      <c r="A25" s="4">
        <f>'1942'!A108+1</f>
        <v>593</v>
      </c>
      <c r="B25" s="4">
        <f>A2</f>
        <v>146</v>
      </c>
      <c r="C25" s="4">
        <v>56</v>
      </c>
      <c r="D25" s="4">
        <v>6</v>
      </c>
      <c r="E25" s="4">
        <v>2</v>
      </c>
      <c r="F25" s="4">
        <v>2</v>
      </c>
      <c r="G25" s="4" t="str">
        <f t="shared" ref="G25:G88" si="2">"insert into game_score (id, matchid, squad, goals, points, time_type) values (" &amp; A25 &amp; ", " &amp; B25 &amp; ", " &amp; C25 &amp; ", " &amp; D25 &amp; ", " &amp; E25 &amp; ", " &amp; F25 &amp; ");"</f>
        <v>insert into game_score (id, matchid, squad, goals, points, time_type) values (593, 146, 56, 6, 2, 2);</v>
      </c>
    </row>
    <row r="26" spans="1:7" x14ac:dyDescent="0.25">
      <c r="A26" s="4">
        <f>A25+1</f>
        <v>594</v>
      </c>
      <c r="B26" s="4">
        <f>B25</f>
        <v>146</v>
      </c>
      <c r="C26" s="4">
        <v>56</v>
      </c>
      <c r="D26" s="4">
        <v>3</v>
      </c>
      <c r="E26" s="4">
        <v>0</v>
      </c>
      <c r="F26" s="4">
        <v>1</v>
      </c>
      <c r="G26" s="4" t="str">
        <f t="shared" si="2"/>
        <v>insert into game_score (id, matchid, squad, goals, points, time_type) values (594, 146, 56, 3, 0, 1);</v>
      </c>
    </row>
    <row r="27" spans="1:7" x14ac:dyDescent="0.25">
      <c r="A27" s="4">
        <f t="shared" ref="A27:A90" si="3">A26+1</f>
        <v>595</v>
      </c>
      <c r="B27" s="4">
        <f>B25</f>
        <v>146</v>
      </c>
      <c r="C27" s="4">
        <v>593</v>
      </c>
      <c r="D27" s="4">
        <v>3</v>
      </c>
      <c r="E27" s="4">
        <v>0</v>
      </c>
      <c r="F27" s="4">
        <v>2</v>
      </c>
      <c r="G27" s="4" t="str">
        <f t="shared" si="2"/>
        <v>insert into game_score (id, matchid, squad, goals, points, time_type) values (595, 146, 593, 3, 0, 2);</v>
      </c>
    </row>
    <row r="28" spans="1:7" x14ac:dyDescent="0.25">
      <c r="A28" s="4">
        <f t="shared" si="3"/>
        <v>596</v>
      </c>
      <c r="B28" s="4">
        <f>B25</f>
        <v>146</v>
      </c>
      <c r="C28" s="4">
        <v>593</v>
      </c>
      <c r="D28" s="4">
        <v>2</v>
      </c>
      <c r="E28" s="4">
        <v>0</v>
      </c>
      <c r="F28" s="4">
        <v>1</v>
      </c>
      <c r="G28" s="4" t="str">
        <f t="shared" si="2"/>
        <v>insert into game_score (id, matchid, squad, goals, points, time_type) values (596, 146, 593, 2, 0, 1);</v>
      </c>
    </row>
    <row r="29" spans="1:7" x14ac:dyDescent="0.25">
      <c r="A29">
        <f t="shared" si="3"/>
        <v>597</v>
      </c>
      <c r="B29">
        <f>B25+1</f>
        <v>147</v>
      </c>
      <c r="C29">
        <v>54</v>
      </c>
      <c r="D29">
        <v>4</v>
      </c>
      <c r="E29">
        <v>2</v>
      </c>
      <c r="F29">
        <v>2</v>
      </c>
      <c r="G29" t="str">
        <f t="shared" si="2"/>
        <v>insert into game_score (id, matchid, squad, goals, points, time_type) values (597, 147, 54, 4, 2, 2);</v>
      </c>
    </row>
    <row r="30" spans="1:7" x14ac:dyDescent="0.25">
      <c r="A30">
        <f t="shared" si="3"/>
        <v>598</v>
      </c>
      <c r="B30">
        <f>B29</f>
        <v>147</v>
      </c>
      <c r="C30">
        <v>54</v>
      </c>
      <c r="D30">
        <v>2</v>
      </c>
      <c r="E30">
        <v>0</v>
      </c>
      <c r="F30">
        <v>1</v>
      </c>
      <c r="G30" t="str">
        <f t="shared" si="2"/>
        <v>insert into game_score (id, matchid, squad, goals, points, time_type) values (598, 147, 54, 2, 0, 1);</v>
      </c>
    </row>
    <row r="31" spans="1:7" x14ac:dyDescent="0.25">
      <c r="A31">
        <f t="shared" si="3"/>
        <v>599</v>
      </c>
      <c r="B31">
        <f>B29</f>
        <v>147</v>
      </c>
      <c r="C31">
        <v>591</v>
      </c>
      <c r="D31">
        <v>0</v>
      </c>
      <c r="E31">
        <v>0</v>
      </c>
      <c r="F31">
        <v>2</v>
      </c>
      <c r="G31" t="str">
        <f t="shared" si="2"/>
        <v>insert into game_score (id, matchid, squad, goals, points, time_type) values (599, 147, 591, 0, 0, 2);</v>
      </c>
    </row>
    <row r="32" spans="1:7" x14ac:dyDescent="0.25">
      <c r="A32">
        <f t="shared" si="3"/>
        <v>600</v>
      </c>
      <c r="B32">
        <f>B29</f>
        <v>147</v>
      </c>
      <c r="C32">
        <v>591</v>
      </c>
      <c r="D32">
        <v>0</v>
      </c>
      <c r="E32">
        <v>0</v>
      </c>
      <c r="F32">
        <v>1</v>
      </c>
      <c r="G32" t="str">
        <f t="shared" si="2"/>
        <v>insert into game_score (id, matchid, squad, goals, points, time_type) values (600, 147, 591, 0, 0, 1);</v>
      </c>
    </row>
    <row r="33" spans="1:7" x14ac:dyDescent="0.25">
      <c r="A33" s="4">
        <f t="shared" si="3"/>
        <v>601</v>
      </c>
      <c r="B33" s="4">
        <f t="shared" ref="B33" si="4">B29+1</f>
        <v>148</v>
      </c>
      <c r="C33" s="4">
        <v>55</v>
      </c>
      <c r="D33" s="4">
        <v>3</v>
      </c>
      <c r="E33" s="4">
        <v>2</v>
      </c>
      <c r="F33" s="4">
        <v>2</v>
      </c>
      <c r="G33" s="4" t="str">
        <f t="shared" si="2"/>
        <v>insert into game_score (id, matchid, squad, goals, points, time_type) values (601, 148, 55, 3, 2, 2);</v>
      </c>
    </row>
    <row r="34" spans="1:7" x14ac:dyDescent="0.25">
      <c r="A34" s="4">
        <f t="shared" si="3"/>
        <v>602</v>
      </c>
      <c r="B34" s="4">
        <f t="shared" ref="B34" si="5">B33</f>
        <v>148</v>
      </c>
      <c r="C34" s="4">
        <v>55</v>
      </c>
      <c r="D34" s="4">
        <v>3</v>
      </c>
      <c r="E34" s="4">
        <v>0</v>
      </c>
      <c r="F34" s="4">
        <v>1</v>
      </c>
      <c r="G34" s="4" t="str">
        <f t="shared" si="2"/>
        <v>insert into game_score (id, matchid, squad, goals, points, time_type) values (602, 148, 55, 3, 0, 1);</v>
      </c>
    </row>
    <row r="35" spans="1:7" x14ac:dyDescent="0.25">
      <c r="A35" s="4">
        <f t="shared" si="3"/>
        <v>603</v>
      </c>
      <c r="B35" s="4">
        <f t="shared" ref="B35" si="6">B33</f>
        <v>148</v>
      </c>
      <c r="C35" s="4">
        <v>57</v>
      </c>
      <c r="D35" s="4">
        <v>0</v>
      </c>
      <c r="E35" s="4">
        <v>0</v>
      </c>
      <c r="F35" s="4">
        <v>2</v>
      </c>
      <c r="G35" s="4" t="str">
        <f t="shared" si="2"/>
        <v>insert into game_score (id, matchid, squad, goals, points, time_type) values (603, 148, 57, 0, 0, 2);</v>
      </c>
    </row>
    <row r="36" spans="1:7" x14ac:dyDescent="0.25">
      <c r="A36" s="4">
        <f t="shared" si="3"/>
        <v>604</v>
      </c>
      <c r="B36" s="4">
        <f t="shared" ref="B36" si="7">B33</f>
        <v>148</v>
      </c>
      <c r="C36" s="4">
        <v>57</v>
      </c>
      <c r="D36" s="4">
        <v>0</v>
      </c>
      <c r="E36" s="4">
        <v>0</v>
      </c>
      <c r="F36" s="4">
        <v>1</v>
      </c>
      <c r="G36" s="4" t="str">
        <f t="shared" si="2"/>
        <v>insert into game_score (id, matchid, squad, goals, points, time_type) values (604, 148, 57, 0, 0, 1);</v>
      </c>
    </row>
    <row r="37" spans="1:7" x14ac:dyDescent="0.25">
      <c r="A37">
        <f t="shared" si="3"/>
        <v>605</v>
      </c>
      <c r="B37">
        <f t="shared" ref="B37" si="8">B33+1</f>
        <v>149</v>
      </c>
      <c r="C37">
        <v>56</v>
      </c>
      <c r="D37">
        <v>5</v>
      </c>
      <c r="E37">
        <v>2</v>
      </c>
      <c r="F37">
        <v>2</v>
      </c>
      <c r="G37" t="str">
        <f t="shared" si="2"/>
        <v>insert into game_score (id, matchid, squad, goals, points, time_type) values (605, 149, 56, 5, 2, 2);</v>
      </c>
    </row>
    <row r="38" spans="1:7" x14ac:dyDescent="0.25">
      <c r="A38">
        <f t="shared" si="3"/>
        <v>606</v>
      </c>
      <c r="B38">
        <f t="shared" ref="B38" si="9">B37</f>
        <v>149</v>
      </c>
      <c r="C38">
        <v>56</v>
      </c>
      <c r="D38">
        <v>3</v>
      </c>
      <c r="E38">
        <v>0</v>
      </c>
      <c r="F38">
        <v>1</v>
      </c>
      <c r="G38" t="str">
        <f t="shared" si="2"/>
        <v>insert into game_score (id, matchid, squad, goals, points, time_type) values (606, 149, 56, 3, 0, 1);</v>
      </c>
    </row>
    <row r="39" spans="1:7" x14ac:dyDescent="0.25">
      <c r="A39">
        <f t="shared" si="3"/>
        <v>607</v>
      </c>
      <c r="B39">
        <f t="shared" ref="B39" si="10">B37</f>
        <v>149</v>
      </c>
      <c r="C39">
        <v>591</v>
      </c>
      <c r="D39">
        <v>0</v>
      </c>
      <c r="E39">
        <v>0</v>
      </c>
      <c r="F39">
        <v>2</v>
      </c>
      <c r="G39" t="str">
        <f t="shared" si="2"/>
        <v>insert into game_score (id, matchid, squad, goals, points, time_type) values (607, 149, 591, 0, 0, 2);</v>
      </c>
    </row>
    <row r="40" spans="1:7" x14ac:dyDescent="0.25">
      <c r="A40">
        <f t="shared" si="3"/>
        <v>608</v>
      </c>
      <c r="B40">
        <f t="shared" ref="B40" si="11">B37</f>
        <v>149</v>
      </c>
      <c r="C40">
        <v>591</v>
      </c>
      <c r="D40">
        <v>0</v>
      </c>
      <c r="E40">
        <v>0</v>
      </c>
      <c r="F40">
        <v>1</v>
      </c>
      <c r="G40" t="str">
        <f t="shared" si="2"/>
        <v>insert into game_score (id, matchid, squad, goals, points, time_type) values (608, 149, 591, 0, 0, 1);</v>
      </c>
    </row>
    <row r="41" spans="1:7" x14ac:dyDescent="0.25">
      <c r="A41" s="4">
        <f t="shared" si="3"/>
        <v>609</v>
      </c>
      <c r="B41" s="4">
        <f t="shared" ref="B41" si="12">B37+1</f>
        <v>150</v>
      </c>
      <c r="C41" s="4">
        <v>598</v>
      </c>
      <c r="D41" s="4">
        <v>5</v>
      </c>
      <c r="E41" s="4">
        <v>2</v>
      </c>
      <c r="F41" s="4">
        <v>2</v>
      </c>
      <c r="G41" s="4" t="str">
        <f t="shared" si="2"/>
        <v>insert into game_score (id, matchid, squad, goals, points, time_type) values (609, 150, 598, 5, 2, 2);</v>
      </c>
    </row>
    <row r="42" spans="1:7" x14ac:dyDescent="0.25">
      <c r="A42" s="4">
        <f t="shared" si="3"/>
        <v>610</v>
      </c>
      <c r="B42" s="4">
        <f t="shared" ref="B42" si="13">B41</f>
        <v>150</v>
      </c>
      <c r="C42" s="4">
        <v>598</v>
      </c>
      <c r="D42" s="4">
        <v>2</v>
      </c>
      <c r="E42" s="4">
        <v>0</v>
      </c>
      <c r="F42" s="4">
        <v>1</v>
      </c>
      <c r="G42" s="4" t="str">
        <f t="shared" si="2"/>
        <v>insert into game_score (id, matchid, squad, goals, points, time_type) values (610, 150, 598, 2, 0, 1);</v>
      </c>
    </row>
    <row r="43" spans="1:7" x14ac:dyDescent="0.25">
      <c r="A43" s="4">
        <f t="shared" si="3"/>
        <v>611</v>
      </c>
      <c r="B43" s="4">
        <f t="shared" ref="B43" si="14">B41</f>
        <v>150</v>
      </c>
      <c r="C43" s="4">
        <v>593</v>
      </c>
      <c r="D43" s="4">
        <v>1</v>
      </c>
      <c r="E43" s="4">
        <v>0</v>
      </c>
      <c r="F43" s="4">
        <v>2</v>
      </c>
      <c r="G43" s="4" t="str">
        <f t="shared" si="2"/>
        <v>insert into game_score (id, matchid, squad, goals, points, time_type) values (611, 150, 593, 1, 0, 2);</v>
      </c>
    </row>
    <row r="44" spans="1:7" x14ac:dyDescent="0.25">
      <c r="A44" s="4">
        <f t="shared" si="3"/>
        <v>612</v>
      </c>
      <c r="B44" s="4">
        <f t="shared" ref="B44" si="15">B41</f>
        <v>150</v>
      </c>
      <c r="C44" s="4">
        <v>593</v>
      </c>
      <c r="D44" s="4">
        <v>1</v>
      </c>
      <c r="E44" s="4">
        <v>0</v>
      </c>
      <c r="F44" s="4">
        <v>1</v>
      </c>
      <c r="G44" s="4" t="str">
        <f t="shared" si="2"/>
        <v>insert into game_score (id, matchid, squad, goals, points, time_type) values (612, 150, 593, 1, 0, 1);</v>
      </c>
    </row>
    <row r="45" spans="1:7" x14ac:dyDescent="0.25">
      <c r="A45">
        <f t="shared" si="3"/>
        <v>613</v>
      </c>
      <c r="B45">
        <f t="shared" ref="B45" si="16">B41+1</f>
        <v>151</v>
      </c>
      <c r="C45">
        <v>598</v>
      </c>
      <c r="D45">
        <v>7</v>
      </c>
      <c r="E45">
        <v>2</v>
      </c>
      <c r="F45">
        <v>2</v>
      </c>
      <c r="G45" t="str">
        <f t="shared" si="2"/>
        <v>insert into game_score (id, matchid, squad, goals, points, time_type) values (613, 151, 598, 7, 2, 2);</v>
      </c>
    </row>
    <row r="46" spans="1:7" x14ac:dyDescent="0.25">
      <c r="A46">
        <f t="shared" si="3"/>
        <v>614</v>
      </c>
      <c r="B46">
        <f t="shared" ref="B46" si="17">B45</f>
        <v>151</v>
      </c>
      <c r="C46">
        <v>598</v>
      </c>
      <c r="D46">
        <v>3</v>
      </c>
      <c r="E46">
        <v>0</v>
      </c>
      <c r="F46">
        <v>1</v>
      </c>
      <c r="G46" t="str">
        <f t="shared" si="2"/>
        <v>insert into game_score (id, matchid, squad, goals, points, time_type) values (614, 151, 598, 3, 0, 1);</v>
      </c>
    </row>
    <row r="47" spans="1:7" x14ac:dyDescent="0.25">
      <c r="A47">
        <f t="shared" si="3"/>
        <v>615</v>
      </c>
      <c r="B47">
        <f t="shared" ref="B47" si="18">B45</f>
        <v>151</v>
      </c>
      <c r="C47">
        <v>57</v>
      </c>
      <c r="D47">
        <v>0</v>
      </c>
      <c r="E47">
        <v>0</v>
      </c>
      <c r="F47">
        <v>2</v>
      </c>
      <c r="G47" t="str">
        <f t="shared" si="2"/>
        <v>insert into game_score (id, matchid, squad, goals, points, time_type) values (615, 151, 57, 0, 0, 2);</v>
      </c>
    </row>
    <row r="48" spans="1:7" x14ac:dyDescent="0.25">
      <c r="A48">
        <f t="shared" si="3"/>
        <v>616</v>
      </c>
      <c r="B48">
        <f t="shared" ref="B48" si="19">B45</f>
        <v>151</v>
      </c>
      <c r="C48">
        <v>57</v>
      </c>
      <c r="D48">
        <v>0</v>
      </c>
      <c r="E48">
        <v>0</v>
      </c>
      <c r="F48">
        <v>1</v>
      </c>
      <c r="G48" t="str">
        <f t="shared" si="2"/>
        <v>insert into game_score (id, matchid, squad, goals, points, time_type) values (616, 151, 57, 0, 0, 1);</v>
      </c>
    </row>
    <row r="49" spans="1:7" x14ac:dyDescent="0.25">
      <c r="A49" s="4">
        <f t="shared" si="3"/>
        <v>617</v>
      </c>
      <c r="B49" s="4">
        <f t="shared" ref="B49" si="20">B45+1</f>
        <v>152</v>
      </c>
      <c r="C49" s="4">
        <v>55</v>
      </c>
      <c r="D49" s="4">
        <v>2</v>
      </c>
      <c r="E49" s="4">
        <v>2</v>
      </c>
      <c r="F49" s="4">
        <v>2</v>
      </c>
      <c r="G49" s="4" t="str">
        <f t="shared" si="2"/>
        <v>insert into game_score (id, matchid, squad, goals, points, time_type) values (617, 152, 55, 2, 2, 2);</v>
      </c>
    </row>
    <row r="50" spans="1:7" x14ac:dyDescent="0.25">
      <c r="A50" s="4">
        <f t="shared" si="3"/>
        <v>618</v>
      </c>
      <c r="B50" s="4">
        <f t="shared" ref="B50" si="21">B49</f>
        <v>152</v>
      </c>
      <c r="C50" s="4">
        <v>55</v>
      </c>
      <c r="D50" s="4">
        <v>0</v>
      </c>
      <c r="E50" s="4">
        <v>0</v>
      </c>
      <c r="F50" s="4">
        <v>1</v>
      </c>
      <c r="G50" s="4" t="str">
        <f t="shared" si="2"/>
        <v>insert into game_score (id, matchid, squad, goals, points, time_type) values (618, 152, 55, 0, 0, 1);</v>
      </c>
    </row>
    <row r="51" spans="1:7" x14ac:dyDescent="0.25">
      <c r="A51" s="4">
        <f t="shared" si="3"/>
        <v>619</v>
      </c>
      <c r="B51" s="4">
        <f t="shared" ref="B51" si="22">B49</f>
        <v>152</v>
      </c>
      <c r="C51" s="4">
        <v>591</v>
      </c>
      <c r="D51" s="4">
        <v>0</v>
      </c>
      <c r="E51" s="4">
        <v>0</v>
      </c>
      <c r="F51" s="4">
        <v>2</v>
      </c>
      <c r="G51" s="4" t="str">
        <f t="shared" si="2"/>
        <v>insert into game_score (id, matchid, squad, goals, points, time_type) values (619, 152, 591, 0, 0, 2);</v>
      </c>
    </row>
    <row r="52" spans="1:7" x14ac:dyDescent="0.25">
      <c r="A52" s="4">
        <f t="shared" si="3"/>
        <v>620</v>
      </c>
      <c r="B52" s="4">
        <f t="shared" ref="B52" si="23">B49</f>
        <v>152</v>
      </c>
      <c r="C52" s="4">
        <v>591</v>
      </c>
      <c r="D52" s="4">
        <v>0</v>
      </c>
      <c r="E52" s="4">
        <v>0</v>
      </c>
      <c r="F52" s="4">
        <v>1</v>
      </c>
      <c r="G52" s="4" t="str">
        <f t="shared" si="2"/>
        <v>insert into game_score (id, matchid, squad, goals, points, time_type) values (620, 152, 591, 0, 0, 1);</v>
      </c>
    </row>
    <row r="53" spans="1:7" x14ac:dyDescent="0.25">
      <c r="A53">
        <f t="shared" si="3"/>
        <v>621</v>
      </c>
      <c r="B53">
        <f t="shared" ref="B53" si="24">B49+1</f>
        <v>153</v>
      </c>
      <c r="C53">
        <v>56</v>
      </c>
      <c r="D53">
        <v>2</v>
      </c>
      <c r="E53">
        <v>2</v>
      </c>
      <c r="F53">
        <v>2</v>
      </c>
      <c r="G53" t="str">
        <f t="shared" si="2"/>
        <v>insert into game_score (id, matchid, squad, goals, points, time_type) values (621, 153, 56, 2, 2, 2);</v>
      </c>
    </row>
    <row r="54" spans="1:7" x14ac:dyDescent="0.25">
      <c r="A54">
        <f t="shared" si="3"/>
        <v>622</v>
      </c>
      <c r="B54">
        <f t="shared" ref="B54" si="25">B53</f>
        <v>153</v>
      </c>
      <c r="C54">
        <v>56</v>
      </c>
      <c r="D54">
        <v>1</v>
      </c>
      <c r="E54">
        <v>0</v>
      </c>
      <c r="F54">
        <v>1</v>
      </c>
      <c r="G54" t="str">
        <f t="shared" si="2"/>
        <v>insert into game_score (id, matchid, squad, goals, points, time_type) values (622, 153, 56, 1, 0, 1);</v>
      </c>
    </row>
    <row r="55" spans="1:7" x14ac:dyDescent="0.25">
      <c r="A55">
        <f t="shared" si="3"/>
        <v>623</v>
      </c>
      <c r="B55">
        <f t="shared" ref="B55" si="26">B53</f>
        <v>153</v>
      </c>
      <c r="C55">
        <v>57</v>
      </c>
      <c r="D55">
        <v>0</v>
      </c>
      <c r="E55">
        <v>0</v>
      </c>
      <c r="F55">
        <v>2</v>
      </c>
      <c r="G55" t="str">
        <f t="shared" si="2"/>
        <v>insert into game_score (id, matchid, squad, goals, points, time_type) values (623, 153, 57, 0, 0, 2);</v>
      </c>
    </row>
    <row r="56" spans="1:7" x14ac:dyDescent="0.25">
      <c r="A56">
        <f t="shared" si="3"/>
        <v>624</v>
      </c>
      <c r="B56">
        <f t="shared" ref="B56" si="27">B53</f>
        <v>153</v>
      </c>
      <c r="C56">
        <v>57</v>
      </c>
      <c r="D56">
        <v>0</v>
      </c>
      <c r="E56">
        <v>0</v>
      </c>
      <c r="F56">
        <v>1</v>
      </c>
      <c r="G56" t="str">
        <f t="shared" si="2"/>
        <v>insert into game_score (id, matchid, squad, goals, points, time_type) values (624, 153, 57, 0, 0, 1);</v>
      </c>
    </row>
    <row r="57" spans="1:7" x14ac:dyDescent="0.25">
      <c r="A57" s="4">
        <f t="shared" si="3"/>
        <v>625</v>
      </c>
      <c r="B57" s="4">
        <f t="shared" ref="B57" si="28">B53+1</f>
        <v>154</v>
      </c>
      <c r="C57" s="4">
        <v>54</v>
      </c>
      <c r="D57" s="4">
        <v>4</v>
      </c>
      <c r="E57" s="4">
        <v>2</v>
      </c>
      <c r="F57" s="4">
        <v>2</v>
      </c>
      <c r="G57" s="4" t="str">
        <f t="shared" si="2"/>
        <v>insert into game_score (id, matchid, squad, goals, points, time_type) values (625, 154, 54, 4, 2, 2);</v>
      </c>
    </row>
    <row r="58" spans="1:7" x14ac:dyDescent="0.25">
      <c r="A58" s="4">
        <f t="shared" si="3"/>
        <v>626</v>
      </c>
      <c r="B58" s="4">
        <f t="shared" ref="B58" si="29">B57</f>
        <v>154</v>
      </c>
      <c r="C58" s="4">
        <v>54</v>
      </c>
      <c r="D58" s="4">
        <v>1</v>
      </c>
      <c r="E58" s="4">
        <v>0</v>
      </c>
      <c r="F58" s="4">
        <v>1</v>
      </c>
      <c r="G58" s="4" t="str">
        <f t="shared" si="2"/>
        <v>insert into game_score (id, matchid, squad, goals, points, time_type) values (626, 154, 54, 1, 0, 1);</v>
      </c>
    </row>
    <row r="59" spans="1:7" x14ac:dyDescent="0.25">
      <c r="A59" s="4">
        <f t="shared" si="3"/>
        <v>627</v>
      </c>
      <c r="B59" s="4">
        <f t="shared" ref="B59" si="30">B57</f>
        <v>154</v>
      </c>
      <c r="C59" s="4">
        <v>593</v>
      </c>
      <c r="D59" s="4">
        <v>2</v>
      </c>
      <c r="E59" s="4">
        <v>0</v>
      </c>
      <c r="F59" s="4">
        <v>2</v>
      </c>
      <c r="G59" s="4" t="str">
        <f t="shared" si="2"/>
        <v>insert into game_score (id, matchid, squad, goals, points, time_type) values (627, 154, 593, 2, 0, 2);</v>
      </c>
    </row>
    <row r="60" spans="1:7" x14ac:dyDescent="0.25">
      <c r="A60" s="4">
        <f t="shared" si="3"/>
        <v>628</v>
      </c>
      <c r="B60" s="4">
        <f t="shared" ref="B60" si="31">B57</f>
        <v>154</v>
      </c>
      <c r="C60" s="4">
        <v>593</v>
      </c>
      <c r="D60" s="4">
        <v>0</v>
      </c>
      <c r="E60" s="4">
        <v>0</v>
      </c>
      <c r="F60" s="4">
        <v>1</v>
      </c>
      <c r="G60" s="4" t="str">
        <f t="shared" si="2"/>
        <v>insert into game_score (id, matchid, squad, goals, points, time_type) values (628, 154, 593, 0, 0, 1);</v>
      </c>
    </row>
    <row r="61" spans="1:7" x14ac:dyDescent="0.25">
      <c r="A61">
        <f t="shared" si="3"/>
        <v>629</v>
      </c>
      <c r="B61">
        <f t="shared" ref="B61" si="32">B57+1</f>
        <v>155</v>
      </c>
      <c r="C61">
        <v>54</v>
      </c>
      <c r="D61">
        <v>9</v>
      </c>
      <c r="E61">
        <v>2</v>
      </c>
      <c r="F61">
        <v>2</v>
      </c>
      <c r="G61" t="str">
        <f t="shared" si="2"/>
        <v>insert into game_score (id, matchid, squad, goals, points, time_type) values (629, 155, 54, 9, 2, 2);</v>
      </c>
    </row>
    <row r="62" spans="1:7" x14ac:dyDescent="0.25">
      <c r="A62">
        <f t="shared" si="3"/>
        <v>630</v>
      </c>
      <c r="B62">
        <f t="shared" ref="B62" si="33">B61</f>
        <v>155</v>
      </c>
      <c r="C62">
        <v>54</v>
      </c>
      <c r="D62">
        <v>6</v>
      </c>
      <c r="E62">
        <v>0</v>
      </c>
      <c r="F62">
        <v>1</v>
      </c>
      <c r="G62" t="str">
        <f t="shared" si="2"/>
        <v>insert into game_score (id, matchid, squad, goals, points, time_type) values (630, 155, 54, 6, 0, 1);</v>
      </c>
    </row>
    <row r="63" spans="1:7" x14ac:dyDescent="0.25">
      <c r="A63">
        <f t="shared" si="3"/>
        <v>631</v>
      </c>
      <c r="B63">
        <f t="shared" ref="B63" si="34">B61</f>
        <v>155</v>
      </c>
      <c r="C63">
        <v>57</v>
      </c>
      <c r="D63">
        <v>1</v>
      </c>
      <c r="E63">
        <v>0</v>
      </c>
      <c r="F63">
        <v>2</v>
      </c>
      <c r="G63" t="str">
        <f t="shared" si="2"/>
        <v>insert into game_score (id, matchid, squad, goals, points, time_type) values (631, 155, 57, 1, 0, 2);</v>
      </c>
    </row>
    <row r="64" spans="1:7" x14ac:dyDescent="0.25">
      <c r="A64">
        <f t="shared" si="3"/>
        <v>632</v>
      </c>
      <c r="B64">
        <f t="shared" ref="B64" si="35">B61</f>
        <v>155</v>
      </c>
      <c r="C64">
        <v>57</v>
      </c>
      <c r="D64">
        <v>0</v>
      </c>
      <c r="E64">
        <v>0</v>
      </c>
      <c r="F64">
        <v>1</v>
      </c>
      <c r="G64" t="str">
        <f t="shared" si="2"/>
        <v>insert into game_score (id, matchid, squad, goals, points, time_type) values (632, 155, 57, 0, 0, 1);</v>
      </c>
    </row>
    <row r="65" spans="1:7" x14ac:dyDescent="0.25">
      <c r="A65" s="4">
        <f t="shared" si="3"/>
        <v>633</v>
      </c>
      <c r="B65" s="4">
        <f t="shared" ref="B65:B105" si="36">B61+1</f>
        <v>156</v>
      </c>
      <c r="C65" s="4">
        <v>55</v>
      </c>
      <c r="D65" s="4">
        <v>3</v>
      </c>
      <c r="E65" s="4">
        <v>2</v>
      </c>
      <c r="F65" s="4">
        <v>2</v>
      </c>
      <c r="G65" s="4" t="str">
        <f t="shared" si="2"/>
        <v>insert into game_score (id, matchid, squad, goals, points, time_type) values (633, 156, 55, 3, 2, 2);</v>
      </c>
    </row>
    <row r="66" spans="1:7" x14ac:dyDescent="0.25">
      <c r="A66" s="4">
        <f t="shared" si="3"/>
        <v>634</v>
      </c>
      <c r="B66" s="4">
        <f t="shared" ref="B66:B106" si="37">B65</f>
        <v>156</v>
      </c>
      <c r="C66" s="4">
        <v>55</v>
      </c>
      <c r="D66" s="4">
        <v>3</v>
      </c>
      <c r="E66" s="4">
        <v>0</v>
      </c>
      <c r="F66" s="4">
        <v>1</v>
      </c>
      <c r="G66" s="4" t="str">
        <f t="shared" si="2"/>
        <v>insert into game_score (id, matchid, squad, goals, points, time_type) values (634, 156, 55, 3, 0, 1);</v>
      </c>
    </row>
    <row r="67" spans="1:7" x14ac:dyDescent="0.25">
      <c r="A67" s="4">
        <f t="shared" si="3"/>
        <v>635</v>
      </c>
      <c r="B67" s="4">
        <f t="shared" ref="B67:B107" si="38">B65</f>
        <v>156</v>
      </c>
      <c r="C67" s="4">
        <v>598</v>
      </c>
      <c r="D67" s="4">
        <v>0</v>
      </c>
      <c r="E67" s="4">
        <v>0</v>
      </c>
      <c r="F67" s="4">
        <v>2</v>
      </c>
      <c r="G67" s="4" t="str">
        <f t="shared" si="2"/>
        <v>insert into game_score (id, matchid, squad, goals, points, time_type) values (635, 156, 598, 0, 0, 2);</v>
      </c>
    </row>
    <row r="68" spans="1:7" x14ac:dyDescent="0.25">
      <c r="A68" s="4">
        <f t="shared" si="3"/>
        <v>636</v>
      </c>
      <c r="B68" s="4">
        <f t="shared" ref="B68:B108" si="39">B65</f>
        <v>156</v>
      </c>
      <c r="C68" s="4">
        <v>598</v>
      </c>
      <c r="D68" s="4">
        <v>0</v>
      </c>
      <c r="E68" s="4">
        <v>0</v>
      </c>
      <c r="F68" s="4">
        <v>1</v>
      </c>
      <c r="G68" s="4" t="str">
        <f t="shared" si="2"/>
        <v>insert into game_score (id, matchid, squad, goals, points, time_type) values (636, 156, 598, 0, 0, 1);</v>
      </c>
    </row>
    <row r="69" spans="1:7" x14ac:dyDescent="0.25">
      <c r="A69">
        <f t="shared" si="3"/>
        <v>637</v>
      </c>
      <c r="B69">
        <f t="shared" si="36"/>
        <v>157</v>
      </c>
      <c r="C69">
        <v>591</v>
      </c>
      <c r="D69">
        <v>0</v>
      </c>
      <c r="E69">
        <v>1</v>
      </c>
      <c r="F69">
        <v>2</v>
      </c>
      <c r="G69" t="str">
        <f t="shared" si="2"/>
        <v>insert into game_score (id, matchid, squad, goals, points, time_type) values (637, 157, 591, 0, 1, 2);</v>
      </c>
    </row>
    <row r="70" spans="1:7" x14ac:dyDescent="0.25">
      <c r="A70">
        <f t="shared" si="3"/>
        <v>638</v>
      </c>
      <c r="B70">
        <f t="shared" si="37"/>
        <v>157</v>
      </c>
      <c r="C70">
        <v>591</v>
      </c>
      <c r="D70">
        <v>0</v>
      </c>
      <c r="E70">
        <v>0</v>
      </c>
      <c r="F70">
        <v>1</v>
      </c>
      <c r="G70" t="str">
        <f t="shared" si="2"/>
        <v>insert into game_score (id, matchid, squad, goals, points, time_type) values (638, 157, 591, 0, 0, 1);</v>
      </c>
    </row>
    <row r="71" spans="1:7" x14ac:dyDescent="0.25">
      <c r="A71">
        <f t="shared" si="3"/>
        <v>639</v>
      </c>
      <c r="B71">
        <f t="shared" si="38"/>
        <v>157</v>
      </c>
      <c r="C71">
        <v>593</v>
      </c>
      <c r="D71">
        <v>0</v>
      </c>
      <c r="E71">
        <v>1</v>
      </c>
      <c r="F71">
        <v>2</v>
      </c>
      <c r="G71" t="str">
        <f t="shared" si="2"/>
        <v>insert into game_score (id, matchid, squad, goals, points, time_type) values (639, 157, 593, 0, 1, 2);</v>
      </c>
    </row>
    <row r="72" spans="1:7" x14ac:dyDescent="0.25">
      <c r="A72">
        <f t="shared" si="3"/>
        <v>640</v>
      </c>
      <c r="B72">
        <f t="shared" si="39"/>
        <v>157</v>
      </c>
      <c r="C72">
        <v>593</v>
      </c>
      <c r="D72">
        <v>0</v>
      </c>
      <c r="E72">
        <v>0</v>
      </c>
      <c r="F72">
        <v>1</v>
      </c>
      <c r="G72" t="str">
        <f t="shared" si="2"/>
        <v>insert into game_score (id, matchid, squad, goals, points, time_type) values (640, 157, 593, 0, 0, 1);</v>
      </c>
    </row>
    <row r="73" spans="1:7" x14ac:dyDescent="0.25">
      <c r="A73" s="4">
        <f t="shared" si="3"/>
        <v>641</v>
      </c>
      <c r="B73" s="4">
        <f t="shared" si="36"/>
        <v>158</v>
      </c>
      <c r="C73" s="4">
        <v>56</v>
      </c>
      <c r="D73" s="4">
        <v>1</v>
      </c>
      <c r="E73" s="4">
        <v>1</v>
      </c>
      <c r="F73" s="4">
        <v>2</v>
      </c>
      <c r="G73" s="4" t="str">
        <f t="shared" si="2"/>
        <v>insert into game_score (id, matchid, squad, goals, points, time_type) values (641, 158, 56, 1, 1, 2);</v>
      </c>
    </row>
    <row r="74" spans="1:7" x14ac:dyDescent="0.25">
      <c r="A74" s="4">
        <f t="shared" si="3"/>
        <v>642</v>
      </c>
      <c r="B74" s="4">
        <f t="shared" si="37"/>
        <v>158</v>
      </c>
      <c r="C74" s="4">
        <v>56</v>
      </c>
      <c r="D74" s="4">
        <v>1</v>
      </c>
      <c r="E74" s="4">
        <v>0</v>
      </c>
      <c r="F74" s="4">
        <v>1</v>
      </c>
      <c r="G74" s="4" t="str">
        <f t="shared" si="2"/>
        <v>insert into game_score (id, matchid, squad, goals, points, time_type) values (642, 158, 56, 1, 0, 1);</v>
      </c>
    </row>
    <row r="75" spans="1:7" x14ac:dyDescent="0.25">
      <c r="A75" s="4">
        <f t="shared" si="3"/>
        <v>643</v>
      </c>
      <c r="B75" s="4">
        <f t="shared" si="38"/>
        <v>158</v>
      </c>
      <c r="C75" s="4">
        <v>54</v>
      </c>
      <c r="D75" s="4">
        <v>1</v>
      </c>
      <c r="E75" s="4">
        <v>1</v>
      </c>
      <c r="F75" s="4">
        <v>2</v>
      </c>
      <c r="G75" s="4" t="str">
        <f t="shared" si="2"/>
        <v>insert into game_score (id, matchid, squad, goals, points, time_type) values (643, 158, 54, 1, 1, 2);</v>
      </c>
    </row>
    <row r="76" spans="1:7" x14ac:dyDescent="0.25">
      <c r="A76" s="4">
        <f t="shared" si="3"/>
        <v>644</v>
      </c>
      <c r="B76" s="4">
        <f t="shared" si="39"/>
        <v>158</v>
      </c>
      <c r="C76" s="4">
        <v>54</v>
      </c>
      <c r="D76" s="4">
        <v>0</v>
      </c>
      <c r="E76" s="4">
        <v>0</v>
      </c>
      <c r="F76" s="4">
        <v>1</v>
      </c>
      <c r="G76" s="4" t="str">
        <f t="shared" si="2"/>
        <v>insert into game_score (id, matchid, squad, goals, points, time_type) values (644, 158, 54, 0, 0, 1);</v>
      </c>
    </row>
    <row r="77" spans="1:7" x14ac:dyDescent="0.25">
      <c r="A77">
        <f t="shared" si="3"/>
        <v>645</v>
      </c>
      <c r="B77">
        <f t="shared" si="36"/>
        <v>159</v>
      </c>
      <c r="C77">
        <v>598</v>
      </c>
      <c r="D77">
        <v>2</v>
      </c>
      <c r="E77">
        <v>2</v>
      </c>
      <c r="F77">
        <v>2</v>
      </c>
      <c r="G77" t="str">
        <f t="shared" si="2"/>
        <v>insert into game_score (id, matchid, squad, goals, points, time_type) values (645, 159, 598, 2, 2, 2);</v>
      </c>
    </row>
    <row r="78" spans="1:7" x14ac:dyDescent="0.25">
      <c r="A78">
        <f t="shared" si="3"/>
        <v>646</v>
      </c>
      <c r="B78">
        <f t="shared" si="37"/>
        <v>159</v>
      </c>
      <c r="C78">
        <v>598</v>
      </c>
      <c r="D78">
        <v>1</v>
      </c>
      <c r="E78">
        <v>0</v>
      </c>
      <c r="F78">
        <v>1</v>
      </c>
      <c r="G78" t="str">
        <f t="shared" si="2"/>
        <v>insert into game_score (id, matchid, squad, goals, points, time_type) values (646, 159, 598, 1, 0, 1);</v>
      </c>
    </row>
    <row r="79" spans="1:7" x14ac:dyDescent="0.25">
      <c r="A79">
        <f t="shared" si="3"/>
        <v>647</v>
      </c>
      <c r="B79">
        <f t="shared" si="38"/>
        <v>159</v>
      </c>
      <c r="C79">
        <v>591</v>
      </c>
      <c r="D79">
        <v>0</v>
      </c>
      <c r="E79">
        <v>0</v>
      </c>
      <c r="F79">
        <v>2</v>
      </c>
      <c r="G79" t="str">
        <f t="shared" si="2"/>
        <v>insert into game_score (id, matchid, squad, goals, points, time_type) values (647, 159, 591, 0, 0, 2);</v>
      </c>
    </row>
    <row r="80" spans="1:7" x14ac:dyDescent="0.25">
      <c r="A80">
        <f t="shared" si="3"/>
        <v>648</v>
      </c>
      <c r="B80">
        <f t="shared" si="39"/>
        <v>159</v>
      </c>
      <c r="C80">
        <v>591</v>
      </c>
      <c r="D80">
        <v>0</v>
      </c>
      <c r="E80">
        <v>0</v>
      </c>
      <c r="F80">
        <v>1</v>
      </c>
      <c r="G80" t="str">
        <f t="shared" si="2"/>
        <v>insert into game_score (id, matchid, squad, goals, points, time_type) values (648, 159, 591, 0, 0, 1);</v>
      </c>
    </row>
    <row r="81" spans="1:7" x14ac:dyDescent="0.25">
      <c r="A81" s="4">
        <f t="shared" si="3"/>
        <v>649</v>
      </c>
      <c r="B81" s="4">
        <f t="shared" si="36"/>
        <v>160</v>
      </c>
      <c r="C81" s="4">
        <v>54</v>
      </c>
      <c r="D81" s="4">
        <v>3</v>
      </c>
      <c r="E81" s="4">
        <v>2</v>
      </c>
      <c r="F81" s="4">
        <v>2</v>
      </c>
      <c r="G81" s="4" t="str">
        <f t="shared" si="2"/>
        <v>insert into game_score (id, matchid, squad, goals, points, time_type) values (649, 160, 54, 3, 2, 2);</v>
      </c>
    </row>
    <row r="82" spans="1:7" x14ac:dyDescent="0.25">
      <c r="A82" s="4">
        <f t="shared" si="3"/>
        <v>650</v>
      </c>
      <c r="B82" s="4">
        <f t="shared" si="37"/>
        <v>160</v>
      </c>
      <c r="C82" s="4">
        <v>54</v>
      </c>
      <c r="D82" s="4">
        <v>3</v>
      </c>
      <c r="E82" s="4">
        <v>0</v>
      </c>
      <c r="F82" s="4">
        <v>1</v>
      </c>
      <c r="G82" s="4" t="str">
        <f t="shared" si="2"/>
        <v>insert into game_score (id, matchid, squad, goals, points, time_type) values (650, 160, 54, 3, 0, 1);</v>
      </c>
    </row>
    <row r="83" spans="1:7" x14ac:dyDescent="0.25">
      <c r="A83" s="4">
        <f t="shared" si="3"/>
        <v>651</v>
      </c>
      <c r="B83" s="4">
        <f t="shared" si="38"/>
        <v>160</v>
      </c>
      <c r="C83" s="4">
        <v>55</v>
      </c>
      <c r="D83" s="4">
        <v>1</v>
      </c>
      <c r="E83" s="4">
        <v>0</v>
      </c>
      <c r="F83" s="4">
        <v>2</v>
      </c>
      <c r="G83" s="4" t="str">
        <f t="shared" si="2"/>
        <v>insert into game_score (id, matchid, squad, goals, points, time_type) values (651, 160, 55, 1, 0, 2);</v>
      </c>
    </row>
    <row r="84" spans="1:7" x14ac:dyDescent="0.25">
      <c r="A84" s="4">
        <f t="shared" si="3"/>
        <v>652</v>
      </c>
      <c r="B84" s="4">
        <f t="shared" si="39"/>
        <v>160</v>
      </c>
      <c r="C84" s="4">
        <v>55</v>
      </c>
      <c r="D84" s="4">
        <v>1</v>
      </c>
      <c r="E84" s="4">
        <v>0</v>
      </c>
      <c r="F84" s="4">
        <v>1</v>
      </c>
      <c r="G84" s="4" t="str">
        <f t="shared" si="2"/>
        <v>insert into game_score (id, matchid, squad, goals, points, time_type) values (652, 160, 55, 1, 0, 1);</v>
      </c>
    </row>
    <row r="85" spans="1:7" x14ac:dyDescent="0.25">
      <c r="A85">
        <f t="shared" si="3"/>
        <v>653</v>
      </c>
      <c r="B85">
        <f t="shared" si="36"/>
        <v>161</v>
      </c>
      <c r="C85">
        <v>57</v>
      </c>
      <c r="D85">
        <v>3</v>
      </c>
      <c r="E85">
        <v>2</v>
      </c>
      <c r="F85">
        <v>2</v>
      </c>
      <c r="G85" t="str">
        <f t="shared" si="2"/>
        <v>insert into game_score (id, matchid, squad, goals, points, time_type) values (653, 161, 57, 3, 2, 2);</v>
      </c>
    </row>
    <row r="86" spans="1:7" x14ac:dyDescent="0.25">
      <c r="A86">
        <f t="shared" si="3"/>
        <v>654</v>
      </c>
      <c r="B86">
        <f t="shared" si="37"/>
        <v>161</v>
      </c>
      <c r="C86">
        <v>57</v>
      </c>
      <c r="D86">
        <v>1</v>
      </c>
      <c r="E86">
        <v>0</v>
      </c>
      <c r="F86">
        <v>1</v>
      </c>
      <c r="G86" t="str">
        <f t="shared" si="2"/>
        <v>insert into game_score (id, matchid, squad, goals, points, time_type) values (654, 161, 57, 1, 0, 1);</v>
      </c>
    </row>
    <row r="87" spans="1:7" x14ac:dyDescent="0.25">
      <c r="A87">
        <f t="shared" si="3"/>
        <v>655</v>
      </c>
      <c r="B87">
        <f t="shared" si="38"/>
        <v>161</v>
      </c>
      <c r="C87">
        <v>593</v>
      </c>
      <c r="D87">
        <v>1</v>
      </c>
      <c r="E87">
        <v>0</v>
      </c>
      <c r="F87">
        <v>2</v>
      </c>
      <c r="G87" t="str">
        <f t="shared" si="2"/>
        <v>insert into game_score (id, matchid, squad, goals, points, time_type) values (655, 161, 593, 1, 0, 2);</v>
      </c>
    </row>
    <row r="88" spans="1:7" x14ac:dyDescent="0.25">
      <c r="A88">
        <f t="shared" si="3"/>
        <v>656</v>
      </c>
      <c r="B88">
        <f t="shared" si="39"/>
        <v>161</v>
      </c>
      <c r="C88">
        <v>593</v>
      </c>
      <c r="D88">
        <v>1</v>
      </c>
      <c r="E88">
        <v>0</v>
      </c>
      <c r="F88">
        <v>1</v>
      </c>
      <c r="G88" t="str">
        <f t="shared" si="2"/>
        <v>insert into game_score (id, matchid, squad, goals, points, time_type) values (656, 161, 593, 1, 0, 1);</v>
      </c>
    </row>
    <row r="89" spans="1:7" x14ac:dyDescent="0.25">
      <c r="A89" s="4">
        <f t="shared" si="3"/>
        <v>657</v>
      </c>
      <c r="B89" s="4">
        <f t="shared" si="36"/>
        <v>162</v>
      </c>
      <c r="C89" s="4">
        <v>56</v>
      </c>
      <c r="D89" s="4">
        <v>1</v>
      </c>
      <c r="E89" s="4">
        <v>2</v>
      </c>
      <c r="F89" s="4">
        <v>2</v>
      </c>
      <c r="G89" s="4" t="str">
        <f t="shared" ref="G89:G108" si="40">"insert into game_score (id, matchid, squad, goals, points, time_type) values (" &amp; A89 &amp; ", " &amp; B89 &amp; ", " &amp; C89 &amp; ", " &amp; D89 &amp; ", " &amp; E89 &amp; ", " &amp; F89 &amp; ");"</f>
        <v>insert into game_score (id, matchid, squad, goals, points, time_type) values (657, 162, 56, 1, 2, 2);</v>
      </c>
    </row>
    <row r="90" spans="1:7" x14ac:dyDescent="0.25">
      <c r="A90" s="4">
        <f t="shared" si="3"/>
        <v>658</v>
      </c>
      <c r="B90" s="4">
        <f t="shared" si="37"/>
        <v>162</v>
      </c>
      <c r="C90" s="4">
        <v>56</v>
      </c>
      <c r="D90" s="4">
        <v>1</v>
      </c>
      <c r="E90" s="4">
        <v>0</v>
      </c>
      <c r="F90" s="4">
        <v>1</v>
      </c>
      <c r="G90" s="4" t="str">
        <f t="shared" si="40"/>
        <v>insert into game_score (id, matchid, squad, goals, points, time_type) values (658, 162, 56, 1, 0, 1);</v>
      </c>
    </row>
    <row r="91" spans="1:7" x14ac:dyDescent="0.25">
      <c r="A91" s="4">
        <f t="shared" ref="A91:A108" si="41">A90+1</f>
        <v>659</v>
      </c>
      <c r="B91" s="4">
        <f t="shared" si="38"/>
        <v>162</v>
      </c>
      <c r="C91" s="4">
        <v>598</v>
      </c>
      <c r="D91" s="4">
        <v>0</v>
      </c>
      <c r="E91" s="4">
        <v>0</v>
      </c>
      <c r="F91" s="4">
        <v>2</v>
      </c>
      <c r="G91" s="4" t="str">
        <f t="shared" si="40"/>
        <v>insert into game_score (id, matchid, squad, goals, points, time_type) values (659, 162, 598, 0, 0, 2);</v>
      </c>
    </row>
    <row r="92" spans="1:7" x14ac:dyDescent="0.25">
      <c r="A92" s="4">
        <f t="shared" si="41"/>
        <v>660</v>
      </c>
      <c r="B92" s="4">
        <f t="shared" si="39"/>
        <v>162</v>
      </c>
      <c r="C92" s="4">
        <v>598</v>
      </c>
      <c r="D92" s="4">
        <v>0</v>
      </c>
      <c r="E92" s="4">
        <v>0</v>
      </c>
      <c r="F92" s="4">
        <v>1</v>
      </c>
      <c r="G92" s="4" t="str">
        <f>"insert into game_score (id, matchid, squad, goals, points, time_type) values (" &amp; A92 &amp; ", " &amp; B92 &amp; ", " &amp; C92 &amp; ", " &amp; D92 &amp; ", " &amp; E92 &amp; ", " &amp; F92 &amp; ");"</f>
        <v>insert into game_score (id, matchid, squad, goals, points, time_type) values (660, 162, 598, 0, 0, 1);</v>
      </c>
    </row>
    <row r="93" spans="1:7" x14ac:dyDescent="0.25">
      <c r="A93">
        <f t="shared" si="41"/>
        <v>661</v>
      </c>
      <c r="B93">
        <f t="shared" si="36"/>
        <v>163</v>
      </c>
      <c r="C93">
        <v>591</v>
      </c>
      <c r="D93">
        <v>3</v>
      </c>
      <c r="E93">
        <v>1</v>
      </c>
      <c r="F93">
        <v>2</v>
      </c>
      <c r="G93" t="str">
        <f t="shared" si="40"/>
        <v>insert into game_score (id, matchid, squad, goals, points, time_type) values (661, 163, 591, 3, 1, 2);</v>
      </c>
    </row>
    <row r="94" spans="1:7" x14ac:dyDescent="0.25">
      <c r="A94">
        <f t="shared" si="41"/>
        <v>662</v>
      </c>
      <c r="B94">
        <f t="shared" si="37"/>
        <v>163</v>
      </c>
      <c r="C94">
        <v>591</v>
      </c>
      <c r="D94">
        <v>0</v>
      </c>
      <c r="E94">
        <v>0</v>
      </c>
      <c r="F94">
        <v>1</v>
      </c>
      <c r="G94" t="str">
        <f t="shared" si="40"/>
        <v>insert into game_score (id, matchid, squad, goals, points, time_type) values (662, 163, 591, 0, 0, 1);</v>
      </c>
    </row>
    <row r="95" spans="1:7" x14ac:dyDescent="0.25">
      <c r="A95">
        <f t="shared" si="41"/>
        <v>663</v>
      </c>
      <c r="B95">
        <f t="shared" si="38"/>
        <v>163</v>
      </c>
      <c r="C95">
        <v>57</v>
      </c>
      <c r="D95">
        <v>3</v>
      </c>
      <c r="E95">
        <v>1</v>
      </c>
      <c r="F95">
        <v>2</v>
      </c>
      <c r="G95" t="str">
        <f t="shared" si="40"/>
        <v>insert into game_score (id, matchid, squad, goals, points, time_type) values (663, 163, 57, 3, 1, 2);</v>
      </c>
    </row>
    <row r="96" spans="1:7" x14ac:dyDescent="0.25">
      <c r="A96">
        <f t="shared" si="41"/>
        <v>664</v>
      </c>
      <c r="B96">
        <f t="shared" si="39"/>
        <v>163</v>
      </c>
      <c r="C96">
        <v>57</v>
      </c>
      <c r="D96">
        <v>2</v>
      </c>
      <c r="E96">
        <v>0</v>
      </c>
      <c r="F96">
        <v>1</v>
      </c>
      <c r="G96" t="str">
        <f t="shared" si="40"/>
        <v>insert into game_score (id, matchid, squad, goals, points, time_type) values (664, 163, 57, 2, 0, 1);</v>
      </c>
    </row>
    <row r="97" spans="1:7" x14ac:dyDescent="0.25">
      <c r="A97" s="4">
        <f t="shared" si="41"/>
        <v>665</v>
      </c>
      <c r="B97" s="4">
        <f t="shared" si="36"/>
        <v>164</v>
      </c>
      <c r="C97" s="4">
        <v>55</v>
      </c>
      <c r="D97" s="4">
        <v>9</v>
      </c>
      <c r="E97" s="4">
        <v>2</v>
      </c>
      <c r="F97" s="4">
        <v>2</v>
      </c>
      <c r="G97" s="4" t="str">
        <f t="shared" si="40"/>
        <v>insert into game_score (id, matchid, squad, goals, points, time_type) values (665, 164, 55, 9, 2, 2);</v>
      </c>
    </row>
    <row r="98" spans="1:7" x14ac:dyDescent="0.25">
      <c r="A98" s="4">
        <f t="shared" si="41"/>
        <v>666</v>
      </c>
      <c r="B98" s="4">
        <f t="shared" si="37"/>
        <v>164</v>
      </c>
      <c r="C98" s="4">
        <v>55</v>
      </c>
      <c r="D98" s="4">
        <v>5</v>
      </c>
      <c r="E98" s="4">
        <v>0</v>
      </c>
      <c r="F98" s="4">
        <v>1</v>
      </c>
      <c r="G98" s="4" t="str">
        <f t="shared" si="40"/>
        <v>insert into game_score (id, matchid, squad, goals, points, time_type) values (666, 164, 55, 5, 0, 1);</v>
      </c>
    </row>
    <row r="99" spans="1:7" x14ac:dyDescent="0.25">
      <c r="A99" s="4">
        <f t="shared" si="41"/>
        <v>667</v>
      </c>
      <c r="B99" s="4">
        <f t="shared" si="38"/>
        <v>164</v>
      </c>
      <c r="C99" s="4">
        <v>593</v>
      </c>
      <c r="D99" s="4">
        <v>2</v>
      </c>
      <c r="E99" s="4">
        <v>0</v>
      </c>
      <c r="F99" s="4">
        <v>2</v>
      </c>
      <c r="G99" s="4" t="str">
        <f t="shared" si="40"/>
        <v>insert into game_score (id, matchid, squad, goals, points, time_type) values (667, 164, 593, 2, 0, 2);</v>
      </c>
    </row>
    <row r="100" spans="1:7" x14ac:dyDescent="0.25">
      <c r="A100" s="4">
        <f t="shared" si="41"/>
        <v>668</v>
      </c>
      <c r="B100" s="4">
        <f t="shared" si="39"/>
        <v>164</v>
      </c>
      <c r="C100" s="4">
        <v>593</v>
      </c>
      <c r="D100" s="4">
        <v>1</v>
      </c>
      <c r="E100" s="4">
        <v>0</v>
      </c>
      <c r="F100" s="4">
        <v>1</v>
      </c>
      <c r="G100" s="4" t="str">
        <f t="shared" si="40"/>
        <v>insert into game_score (id, matchid, squad, goals, points, time_type) values (668, 164, 593, 1, 0, 1);</v>
      </c>
    </row>
    <row r="101" spans="1:7" x14ac:dyDescent="0.25">
      <c r="A101">
        <f t="shared" si="41"/>
        <v>669</v>
      </c>
      <c r="B101">
        <f t="shared" si="36"/>
        <v>165</v>
      </c>
      <c r="C101">
        <v>54</v>
      </c>
      <c r="D101">
        <v>1</v>
      </c>
      <c r="E101">
        <v>2</v>
      </c>
      <c r="F101">
        <v>2</v>
      </c>
      <c r="G101" t="str">
        <f t="shared" si="40"/>
        <v>insert into game_score (id, matchid, squad, goals, points, time_type) values (669, 165, 54, 1, 2, 2);</v>
      </c>
    </row>
    <row r="102" spans="1:7" x14ac:dyDescent="0.25">
      <c r="A102">
        <f t="shared" si="41"/>
        <v>670</v>
      </c>
      <c r="B102">
        <f t="shared" si="37"/>
        <v>165</v>
      </c>
      <c r="C102">
        <v>54</v>
      </c>
      <c r="D102">
        <v>0</v>
      </c>
      <c r="E102">
        <v>0</v>
      </c>
      <c r="F102">
        <v>1</v>
      </c>
      <c r="G102" t="str">
        <f t="shared" si="40"/>
        <v>insert into game_score (id, matchid, squad, goals, points, time_type) values (670, 165, 54, 0, 0, 1);</v>
      </c>
    </row>
    <row r="103" spans="1:7" x14ac:dyDescent="0.25">
      <c r="A103">
        <f t="shared" si="41"/>
        <v>671</v>
      </c>
      <c r="B103">
        <f t="shared" si="38"/>
        <v>165</v>
      </c>
      <c r="C103">
        <v>598</v>
      </c>
      <c r="D103">
        <v>0</v>
      </c>
      <c r="E103">
        <v>0</v>
      </c>
      <c r="F103">
        <v>2</v>
      </c>
      <c r="G103" t="str">
        <f t="shared" si="40"/>
        <v>insert into game_score (id, matchid, squad, goals, points, time_type) values (671, 165, 598, 0, 0, 2);</v>
      </c>
    </row>
    <row r="104" spans="1:7" x14ac:dyDescent="0.25">
      <c r="A104">
        <f t="shared" si="41"/>
        <v>672</v>
      </c>
      <c r="B104">
        <f t="shared" si="39"/>
        <v>165</v>
      </c>
      <c r="C104">
        <v>598</v>
      </c>
      <c r="D104">
        <v>0</v>
      </c>
      <c r="E104">
        <v>0</v>
      </c>
      <c r="F104">
        <v>1</v>
      </c>
      <c r="G104" t="str">
        <f t="shared" si="40"/>
        <v>insert into game_score (id, matchid, squad, goals, points, time_type) values (672, 165, 598, 0, 0, 1);</v>
      </c>
    </row>
    <row r="105" spans="1:7" x14ac:dyDescent="0.25">
      <c r="A105" s="4">
        <f t="shared" si="41"/>
        <v>673</v>
      </c>
      <c r="B105" s="4">
        <f t="shared" si="36"/>
        <v>166</v>
      </c>
      <c r="C105" s="4">
        <v>55</v>
      </c>
      <c r="D105" s="4">
        <v>1</v>
      </c>
      <c r="E105" s="4">
        <v>2</v>
      </c>
      <c r="F105" s="4">
        <v>2</v>
      </c>
      <c r="G105" s="4" t="str">
        <f t="shared" si="40"/>
        <v>insert into game_score (id, matchid, squad, goals, points, time_type) values (673, 166, 55, 1, 2, 2);</v>
      </c>
    </row>
    <row r="106" spans="1:7" x14ac:dyDescent="0.25">
      <c r="A106" s="4">
        <f t="shared" si="41"/>
        <v>674</v>
      </c>
      <c r="B106" s="4">
        <f t="shared" si="37"/>
        <v>166</v>
      </c>
      <c r="C106" s="4">
        <v>55</v>
      </c>
      <c r="D106" s="4">
        <v>1</v>
      </c>
      <c r="E106" s="4">
        <v>0</v>
      </c>
      <c r="F106" s="4">
        <v>1</v>
      </c>
      <c r="G106" s="4" t="str">
        <f t="shared" si="40"/>
        <v>insert into game_score (id, matchid, squad, goals, points, time_type) values (674, 166, 55, 1, 0, 1);</v>
      </c>
    </row>
    <row r="107" spans="1:7" x14ac:dyDescent="0.25">
      <c r="A107" s="4">
        <f t="shared" si="41"/>
        <v>675</v>
      </c>
      <c r="B107" s="4">
        <f t="shared" si="38"/>
        <v>166</v>
      </c>
      <c r="C107" s="4">
        <v>56</v>
      </c>
      <c r="D107" s="4">
        <v>0</v>
      </c>
      <c r="E107" s="4">
        <v>0</v>
      </c>
      <c r="F107" s="4">
        <v>2</v>
      </c>
      <c r="G107" s="4" t="str">
        <f t="shared" si="40"/>
        <v>insert into game_score (id, matchid, squad, goals, points, time_type) values (675, 166, 56, 0, 0, 2);</v>
      </c>
    </row>
    <row r="108" spans="1:7" x14ac:dyDescent="0.25">
      <c r="A108" s="4">
        <f t="shared" si="41"/>
        <v>676</v>
      </c>
      <c r="B108" s="4">
        <f t="shared" si="39"/>
        <v>166</v>
      </c>
      <c r="C108" s="4">
        <v>56</v>
      </c>
      <c r="D108" s="4">
        <v>0</v>
      </c>
      <c r="E108" s="4">
        <v>0</v>
      </c>
      <c r="F108" s="4">
        <v>1</v>
      </c>
      <c r="G108" s="4" t="str">
        <f t="shared" si="40"/>
        <v>insert into game_score (id, matchid, squad, goals, points, time_type) values (676, 166, 56, 0, 0, 1);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8"/>
  <sheetViews>
    <sheetView zoomScaleNormal="100" workbookViewId="0"/>
  </sheetViews>
  <sheetFormatPr baseColWidth="10" defaultColWidth="9.140625" defaultRowHeight="15" x14ac:dyDescent="0.25"/>
  <cols>
    <col min="1" max="1" width="9.425781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16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'1945'!A22+1</f>
        <v>167</v>
      </c>
      <c r="B2" s="2" t="str">
        <f>"1946-01-12"</f>
        <v>1946-01-12</v>
      </c>
      <c r="C2">
        <v>2</v>
      </c>
      <c r="D2">
        <v>54</v>
      </c>
      <c r="G2" t="str">
        <f t="shared" si="0"/>
        <v>insert into game (matchid, matchdate, game_type, country) values (167, '1946-01-12', 2, 54);</v>
      </c>
    </row>
    <row r="3" spans="1:7" x14ac:dyDescent="0.25">
      <c r="A3">
        <f>A2+1</f>
        <v>168</v>
      </c>
      <c r="B3" s="2" t="str">
        <f>"1946-01-16"</f>
        <v>1946-01-16</v>
      </c>
      <c r="C3">
        <v>2</v>
      </c>
      <c r="D3">
        <v>54</v>
      </c>
      <c r="G3" t="str">
        <f t="shared" si="0"/>
        <v>insert into game (matchid, matchdate, game_type, country) values (168, '1946-01-16', 2, 54);</v>
      </c>
    </row>
    <row r="4" spans="1:7" x14ac:dyDescent="0.25">
      <c r="A4">
        <f t="shared" ref="A4:A16" si="1">A3+1</f>
        <v>169</v>
      </c>
      <c r="B4" s="2" t="str">
        <f>"1946-01-16"</f>
        <v>1946-01-16</v>
      </c>
      <c r="C4">
        <v>2</v>
      </c>
      <c r="D4">
        <v>54</v>
      </c>
      <c r="G4" t="str">
        <f t="shared" si="0"/>
        <v>insert into game (matchid, matchdate, game_type, country) values (169, '1946-01-16', 2, 54);</v>
      </c>
    </row>
    <row r="5" spans="1:7" x14ac:dyDescent="0.25">
      <c r="A5">
        <f t="shared" si="1"/>
        <v>170</v>
      </c>
      <c r="B5" s="2" t="str">
        <f>"1946-01-19"</f>
        <v>1946-01-19</v>
      </c>
      <c r="C5">
        <v>2</v>
      </c>
      <c r="D5">
        <v>54</v>
      </c>
      <c r="G5" t="str">
        <f t="shared" si="0"/>
        <v>insert into game (matchid, matchdate, game_type, country) values (170, '1946-01-19', 2, 54);</v>
      </c>
    </row>
    <row r="6" spans="1:7" x14ac:dyDescent="0.25">
      <c r="A6">
        <f t="shared" si="1"/>
        <v>171</v>
      </c>
      <c r="B6" s="2" t="str">
        <f>"1946-01-19"</f>
        <v>1946-01-19</v>
      </c>
      <c r="C6">
        <v>2</v>
      </c>
      <c r="D6">
        <v>54</v>
      </c>
      <c r="G6" t="str">
        <f t="shared" si="0"/>
        <v>insert into game (matchid, matchdate, game_type, country) values (171, '1946-01-19', 2, 54);</v>
      </c>
    </row>
    <row r="7" spans="1:7" x14ac:dyDescent="0.25">
      <c r="A7">
        <f t="shared" si="1"/>
        <v>172</v>
      </c>
      <c r="B7" s="2" t="str">
        <f>"1946-01-23"</f>
        <v>1946-01-23</v>
      </c>
      <c r="C7">
        <v>2</v>
      </c>
      <c r="D7">
        <v>54</v>
      </c>
      <c r="G7" t="str">
        <f t="shared" si="0"/>
        <v>insert into game (matchid, matchdate, game_type, country) values (172, '1946-01-23', 2, 54);</v>
      </c>
    </row>
    <row r="8" spans="1:7" x14ac:dyDescent="0.25">
      <c r="A8">
        <f t="shared" si="1"/>
        <v>173</v>
      </c>
      <c r="B8" s="2" t="str">
        <f>"1946-01-26"</f>
        <v>1946-01-26</v>
      </c>
      <c r="C8">
        <v>2</v>
      </c>
      <c r="D8">
        <v>54</v>
      </c>
      <c r="G8" t="str">
        <f t="shared" si="0"/>
        <v>insert into game (matchid, matchdate, game_type, country) values (173, '1946-01-26', 2, 54);</v>
      </c>
    </row>
    <row r="9" spans="1:7" x14ac:dyDescent="0.25">
      <c r="A9">
        <f t="shared" si="1"/>
        <v>174</v>
      </c>
      <c r="B9" s="2" t="str">
        <f>"1946-01-26"</f>
        <v>1946-01-26</v>
      </c>
      <c r="C9">
        <v>2</v>
      </c>
      <c r="D9">
        <v>54</v>
      </c>
      <c r="G9" t="str">
        <f t="shared" si="0"/>
        <v>insert into game (matchid, matchdate, game_type, country) values (174, '1946-01-26', 2, 54);</v>
      </c>
    </row>
    <row r="10" spans="1:7" x14ac:dyDescent="0.25">
      <c r="A10">
        <f t="shared" si="1"/>
        <v>175</v>
      </c>
      <c r="B10" s="2" t="str">
        <f>"1946-01-29"</f>
        <v>1946-01-29</v>
      </c>
      <c r="C10">
        <v>2</v>
      </c>
      <c r="D10">
        <v>54</v>
      </c>
      <c r="G10" t="str">
        <f t="shared" si="0"/>
        <v>insert into game (matchid, matchdate, game_type, country) values (175, '1946-01-29', 2, 54);</v>
      </c>
    </row>
    <row r="11" spans="1:7" x14ac:dyDescent="0.25">
      <c r="A11">
        <f t="shared" si="1"/>
        <v>176</v>
      </c>
      <c r="B11" s="2" t="str">
        <f>"1946-01-29"</f>
        <v>1946-01-29</v>
      </c>
      <c r="C11">
        <v>2</v>
      </c>
      <c r="D11">
        <v>54</v>
      </c>
      <c r="G11" t="str">
        <f t="shared" si="0"/>
        <v>insert into game (matchid, matchdate, game_type, country) values (176, '1946-01-29', 2, 54);</v>
      </c>
    </row>
    <row r="12" spans="1:7" x14ac:dyDescent="0.25">
      <c r="A12">
        <f t="shared" si="1"/>
        <v>177</v>
      </c>
      <c r="B12" s="2" t="str">
        <f>"1946-02-02"</f>
        <v>1946-02-02</v>
      </c>
      <c r="C12">
        <v>2</v>
      </c>
      <c r="D12">
        <v>54</v>
      </c>
      <c r="G12" t="str">
        <f t="shared" si="0"/>
        <v>insert into game (matchid, matchdate, game_type, country) values (177, '1946-02-02', 2, 54);</v>
      </c>
    </row>
    <row r="13" spans="1:7" x14ac:dyDescent="0.25">
      <c r="A13">
        <f t="shared" si="1"/>
        <v>178</v>
      </c>
      <c r="B13" s="2" t="str">
        <f>"1946-02-02"</f>
        <v>1946-02-02</v>
      </c>
      <c r="C13">
        <v>2</v>
      </c>
      <c r="D13">
        <v>54</v>
      </c>
      <c r="G13" t="str">
        <f t="shared" si="0"/>
        <v>insert into game (matchid, matchdate, game_type, country) values (178, '1946-02-02', 2, 54);</v>
      </c>
    </row>
    <row r="14" spans="1:7" x14ac:dyDescent="0.25">
      <c r="A14">
        <f t="shared" si="1"/>
        <v>179</v>
      </c>
      <c r="B14" s="2" t="str">
        <f>"1946-02-08"</f>
        <v>1946-02-08</v>
      </c>
      <c r="C14">
        <v>2</v>
      </c>
      <c r="D14">
        <v>54</v>
      </c>
      <c r="G14" t="str">
        <f t="shared" si="0"/>
        <v>insert into game (matchid, matchdate, game_type, country) values (179, '1946-02-08', 2, 54);</v>
      </c>
    </row>
    <row r="15" spans="1:7" x14ac:dyDescent="0.25">
      <c r="A15">
        <f t="shared" si="1"/>
        <v>180</v>
      </c>
      <c r="B15" s="2" t="str">
        <f>"1946-02-08"</f>
        <v>1946-02-08</v>
      </c>
      <c r="C15">
        <v>2</v>
      </c>
      <c r="D15">
        <v>54</v>
      </c>
      <c r="G15" t="str">
        <f t="shared" si="0"/>
        <v>insert into game (matchid, matchdate, game_type, country) values (180, '1946-02-08', 2, 54);</v>
      </c>
    </row>
    <row r="16" spans="1:7" x14ac:dyDescent="0.25">
      <c r="A16">
        <f t="shared" si="1"/>
        <v>181</v>
      </c>
      <c r="B16" s="2" t="str">
        <f>"1946-02-10"</f>
        <v>1946-02-10</v>
      </c>
      <c r="C16">
        <v>2</v>
      </c>
      <c r="D16">
        <v>54</v>
      </c>
      <c r="G16" t="str">
        <f t="shared" si="0"/>
        <v>insert into game (matchid, matchdate, game_type, country) values (181, '1946-02-10', 2, 54);</v>
      </c>
    </row>
    <row r="18" spans="1:7" x14ac:dyDescent="0.25">
      <c r="A18" s="1" t="s">
        <v>0</v>
      </c>
      <c r="B18" s="1" t="s">
        <v>1</v>
      </c>
      <c r="C18" s="1" t="s">
        <v>2</v>
      </c>
      <c r="D18" s="1" t="s">
        <v>3</v>
      </c>
      <c r="E18" s="1" t="s">
        <v>4</v>
      </c>
      <c r="F18" s="1" t="s">
        <v>5</v>
      </c>
      <c r="G18" t="str">
        <f>"insert into game_score (id, matchid, squad, goals, points, time_type) values (" &amp; A18 &amp; ", " &amp; B18 &amp; ", " &amp; C18 &amp; ", " &amp; D18 &amp; ", " &amp; E18 &amp; ", " &amp; F18 &amp; ");"</f>
        <v>insert into game_score (id, matchid, squad, goals, points, time_type) values (id, matchid, squad, goals, points, time_type);</v>
      </c>
    </row>
    <row r="19" spans="1:7" x14ac:dyDescent="0.25">
      <c r="A19" s="4">
        <f>'1945'!A108+1</f>
        <v>677</v>
      </c>
      <c r="B19" s="4">
        <f>A2</f>
        <v>167</v>
      </c>
      <c r="C19" s="4">
        <v>54</v>
      </c>
      <c r="D19" s="4">
        <v>2</v>
      </c>
      <c r="E19" s="4">
        <v>2</v>
      </c>
      <c r="F19" s="4">
        <v>2</v>
      </c>
      <c r="G19" s="4" t="str">
        <f t="shared" ref="G19:G78" si="2">"insert into game_score (id, matchid, squad, goals, points, time_type) values (" &amp; A19 &amp; ", " &amp; B19 &amp; ", " &amp; C19 &amp; ", " &amp; D19 &amp; ", " &amp; E19 &amp; ", " &amp; F19 &amp; ");"</f>
        <v>insert into game_score (id, matchid, squad, goals, points, time_type) values (677, 167, 54, 2, 2, 2);</v>
      </c>
    </row>
    <row r="20" spans="1:7" x14ac:dyDescent="0.25">
      <c r="A20" s="4">
        <f>A19+1</f>
        <v>678</v>
      </c>
      <c r="B20" s="4">
        <f>B19</f>
        <v>167</v>
      </c>
      <c r="C20" s="4">
        <v>54</v>
      </c>
      <c r="D20" s="4">
        <v>2</v>
      </c>
      <c r="E20" s="4">
        <v>0</v>
      </c>
      <c r="F20" s="4">
        <v>1</v>
      </c>
      <c r="G20" s="4" t="str">
        <f t="shared" si="2"/>
        <v>insert into game_score (id, matchid, squad, goals, points, time_type) values (678, 167, 54, 2, 0, 1);</v>
      </c>
    </row>
    <row r="21" spans="1:7" x14ac:dyDescent="0.25">
      <c r="A21" s="4">
        <f t="shared" ref="A21:A78" si="3">A20+1</f>
        <v>679</v>
      </c>
      <c r="B21" s="4">
        <f>B19</f>
        <v>167</v>
      </c>
      <c r="C21" s="4">
        <v>595</v>
      </c>
      <c r="D21" s="4">
        <v>0</v>
      </c>
      <c r="E21" s="4">
        <v>0</v>
      </c>
      <c r="F21" s="4">
        <v>2</v>
      </c>
      <c r="G21" s="4" t="str">
        <f t="shared" si="2"/>
        <v>insert into game_score (id, matchid, squad, goals, points, time_type) values (679, 167, 595, 0, 0, 2);</v>
      </c>
    </row>
    <row r="22" spans="1:7" x14ac:dyDescent="0.25">
      <c r="A22" s="4">
        <f t="shared" si="3"/>
        <v>680</v>
      </c>
      <c r="B22" s="4">
        <f>B19</f>
        <v>167</v>
      </c>
      <c r="C22" s="4">
        <v>595</v>
      </c>
      <c r="D22" s="4">
        <v>0</v>
      </c>
      <c r="E22" s="4">
        <v>0</v>
      </c>
      <c r="F22" s="4">
        <v>1</v>
      </c>
      <c r="G22" s="4" t="str">
        <f t="shared" si="2"/>
        <v>insert into game_score (id, matchid, squad, goals, points, time_type) values (680, 167, 595, 0, 0, 1);</v>
      </c>
    </row>
    <row r="23" spans="1:7" x14ac:dyDescent="0.25">
      <c r="A23">
        <f t="shared" si="3"/>
        <v>681</v>
      </c>
      <c r="B23">
        <f>B19+1</f>
        <v>168</v>
      </c>
      <c r="C23">
        <v>55</v>
      </c>
      <c r="D23">
        <v>3</v>
      </c>
      <c r="E23">
        <v>2</v>
      </c>
      <c r="F23">
        <v>2</v>
      </c>
      <c r="G23" t="str">
        <f t="shared" si="2"/>
        <v>insert into game_score (id, matchid, squad, goals, points, time_type) values (681, 168, 55, 3, 2, 2);</v>
      </c>
    </row>
    <row r="24" spans="1:7" x14ac:dyDescent="0.25">
      <c r="A24">
        <f t="shared" si="3"/>
        <v>682</v>
      </c>
      <c r="B24">
        <f>B23</f>
        <v>168</v>
      </c>
      <c r="C24">
        <v>55</v>
      </c>
      <c r="D24">
        <v>1</v>
      </c>
      <c r="E24">
        <v>0</v>
      </c>
      <c r="F24">
        <v>1</v>
      </c>
      <c r="G24" t="str">
        <f t="shared" si="2"/>
        <v>insert into game_score (id, matchid, squad, goals, points, time_type) values (682, 168, 55, 1, 0, 1);</v>
      </c>
    </row>
    <row r="25" spans="1:7" x14ac:dyDescent="0.25">
      <c r="A25">
        <f t="shared" si="3"/>
        <v>683</v>
      </c>
      <c r="B25">
        <f>B23</f>
        <v>168</v>
      </c>
      <c r="C25">
        <v>591</v>
      </c>
      <c r="D25">
        <v>0</v>
      </c>
      <c r="E25">
        <v>0</v>
      </c>
      <c r="F25">
        <v>2</v>
      </c>
      <c r="G25" t="str">
        <f t="shared" si="2"/>
        <v>insert into game_score (id, matchid, squad, goals, points, time_type) values (683, 168, 591, 0, 0, 2);</v>
      </c>
    </row>
    <row r="26" spans="1:7" x14ac:dyDescent="0.25">
      <c r="A26">
        <f t="shared" si="3"/>
        <v>684</v>
      </c>
      <c r="B26">
        <f>B23</f>
        <v>168</v>
      </c>
      <c r="C26">
        <v>591</v>
      </c>
      <c r="D26">
        <v>0</v>
      </c>
      <c r="E26">
        <v>0</v>
      </c>
      <c r="F26">
        <v>1</v>
      </c>
      <c r="G26" t="str">
        <f t="shared" si="2"/>
        <v>insert into game_score (id, matchid, squad, goals, points, time_type) values (684, 168, 591, 0, 0, 1);</v>
      </c>
    </row>
    <row r="27" spans="1:7" x14ac:dyDescent="0.25">
      <c r="A27" s="4">
        <f t="shared" si="3"/>
        <v>685</v>
      </c>
      <c r="B27" s="4">
        <f t="shared" ref="B27" si="4">B23+1</f>
        <v>169</v>
      </c>
      <c r="C27" s="4">
        <v>598</v>
      </c>
      <c r="D27" s="4">
        <v>1</v>
      </c>
      <c r="E27" s="4">
        <v>2</v>
      </c>
      <c r="F27" s="4">
        <v>2</v>
      </c>
      <c r="G27" s="4" t="str">
        <f t="shared" si="2"/>
        <v>insert into game_score (id, matchid, squad, goals, points, time_type) values (685, 169, 598, 1, 2, 2);</v>
      </c>
    </row>
    <row r="28" spans="1:7" x14ac:dyDescent="0.25">
      <c r="A28" s="4">
        <f t="shared" si="3"/>
        <v>686</v>
      </c>
      <c r="B28" s="4">
        <f t="shared" ref="B28" si="5">B27</f>
        <v>169</v>
      </c>
      <c r="C28" s="4">
        <v>598</v>
      </c>
      <c r="D28" s="4">
        <v>1</v>
      </c>
      <c r="E28" s="4">
        <v>0</v>
      </c>
      <c r="F28" s="4">
        <v>1</v>
      </c>
      <c r="G28" s="4" t="str">
        <f t="shared" si="2"/>
        <v>insert into game_score (id, matchid, squad, goals, points, time_type) values (686, 169, 598, 1, 0, 1);</v>
      </c>
    </row>
    <row r="29" spans="1:7" x14ac:dyDescent="0.25">
      <c r="A29" s="4">
        <f t="shared" si="3"/>
        <v>687</v>
      </c>
      <c r="B29" s="4">
        <f t="shared" ref="B29" si="6">B27</f>
        <v>169</v>
      </c>
      <c r="C29" s="4">
        <v>56</v>
      </c>
      <c r="D29" s="4">
        <v>0</v>
      </c>
      <c r="E29" s="4">
        <v>0</v>
      </c>
      <c r="F29" s="4">
        <v>2</v>
      </c>
      <c r="G29" s="4" t="str">
        <f t="shared" si="2"/>
        <v>insert into game_score (id, matchid, squad, goals, points, time_type) values (687, 169, 56, 0, 0, 2);</v>
      </c>
    </row>
    <row r="30" spans="1:7" x14ac:dyDescent="0.25">
      <c r="A30" s="4">
        <f t="shared" si="3"/>
        <v>688</v>
      </c>
      <c r="B30" s="4">
        <f t="shared" ref="B30" si="7">B27</f>
        <v>169</v>
      </c>
      <c r="C30" s="4">
        <v>56</v>
      </c>
      <c r="D30" s="4">
        <v>0</v>
      </c>
      <c r="E30" s="4">
        <v>0</v>
      </c>
      <c r="F30" s="4">
        <v>1</v>
      </c>
      <c r="G30" s="4" t="str">
        <f t="shared" si="2"/>
        <v>insert into game_score (id, matchid, squad, goals, points, time_type) values (688, 169, 56, 0, 0, 1);</v>
      </c>
    </row>
    <row r="31" spans="1:7" x14ac:dyDescent="0.25">
      <c r="A31">
        <f t="shared" si="3"/>
        <v>689</v>
      </c>
      <c r="B31">
        <f t="shared" ref="B31" si="8">B27+1</f>
        <v>170</v>
      </c>
      <c r="C31">
        <v>56</v>
      </c>
      <c r="D31">
        <v>2</v>
      </c>
      <c r="E31">
        <v>2</v>
      </c>
      <c r="F31">
        <v>2</v>
      </c>
      <c r="G31" t="str">
        <f t="shared" si="2"/>
        <v>insert into game_score (id, matchid, squad, goals, points, time_type) values (689, 170, 56, 2, 2, 2);</v>
      </c>
    </row>
    <row r="32" spans="1:7" x14ac:dyDescent="0.25">
      <c r="A32">
        <f t="shared" si="3"/>
        <v>690</v>
      </c>
      <c r="B32">
        <f t="shared" ref="B32" si="9">B31</f>
        <v>170</v>
      </c>
      <c r="C32">
        <v>56</v>
      </c>
      <c r="D32">
        <v>0</v>
      </c>
      <c r="E32">
        <v>0</v>
      </c>
      <c r="F32">
        <v>1</v>
      </c>
      <c r="G32" t="str">
        <f t="shared" si="2"/>
        <v>insert into game_score (id, matchid, squad, goals, points, time_type) values (690, 170, 56, 0, 0, 1);</v>
      </c>
    </row>
    <row r="33" spans="1:7" x14ac:dyDescent="0.25">
      <c r="A33">
        <f t="shared" si="3"/>
        <v>691</v>
      </c>
      <c r="B33">
        <f t="shared" ref="B33" si="10">B31</f>
        <v>170</v>
      </c>
      <c r="C33">
        <v>595</v>
      </c>
      <c r="D33">
        <v>1</v>
      </c>
      <c r="E33">
        <v>0</v>
      </c>
      <c r="F33">
        <v>2</v>
      </c>
      <c r="G33" t="str">
        <f t="shared" si="2"/>
        <v>insert into game_score (id, matchid, squad, goals, points, time_type) values (691, 170, 595, 1, 0, 2);</v>
      </c>
    </row>
    <row r="34" spans="1:7" x14ac:dyDescent="0.25">
      <c r="A34">
        <f t="shared" si="3"/>
        <v>692</v>
      </c>
      <c r="B34">
        <f t="shared" ref="B34" si="11">B31</f>
        <v>170</v>
      </c>
      <c r="C34">
        <v>595</v>
      </c>
      <c r="D34">
        <v>1</v>
      </c>
      <c r="E34">
        <v>0</v>
      </c>
      <c r="F34">
        <v>1</v>
      </c>
      <c r="G34" t="str">
        <f t="shared" si="2"/>
        <v>insert into game_score (id, matchid, squad, goals, points, time_type) values (692, 170, 595, 1, 0, 1);</v>
      </c>
    </row>
    <row r="35" spans="1:7" x14ac:dyDescent="0.25">
      <c r="A35" s="4">
        <f t="shared" si="3"/>
        <v>693</v>
      </c>
      <c r="B35" s="4">
        <f t="shared" ref="B35" si="12">B31+1</f>
        <v>171</v>
      </c>
      <c r="C35" s="4">
        <v>54</v>
      </c>
      <c r="D35" s="4">
        <v>7</v>
      </c>
      <c r="E35" s="4">
        <v>2</v>
      </c>
      <c r="F35" s="4">
        <v>2</v>
      </c>
      <c r="G35" s="4" t="str">
        <f t="shared" si="2"/>
        <v>insert into game_score (id, matchid, squad, goals, points, time_type) values (693, 171, 54, 7, 2, 2);</v>
      </c>
    </row>
    <row r="36" spans="1:7" x14ac:dyDescent="0.25">
      <c r="A36" s="4">
        <f t="shared" si="3"/>
        <v>694</v>
      </c>
      <c r="B36" s="4">
        <f t="shared" ref="B36" si="13">B35</f>
        <v>171</v>
      </c>
      <c r="C36" s="4">
        <v>54</v>
      </c>
      <c r="D36" s="4">
        <v>2</v>
      </c>
      <c r="E36" s="4">
        <v>0</v>
      </c>
      <c r="F36" s="4">
        <v>1</v>
      </c>
      <c r="G36" s="4" t="str">
        <f t="shared" si="2"/>
        <v>insert into game_score (id, matchid, squad, goals, points, time_type) values (694, 171, 54, 2, 0, 1);</v>
      </c>
    </row>
    <row r="37" spans="1:7" x14ac:dyDescent="0.25">
      <c r="A37" s="4">
        <f t="shared" si="3"/>
        <v>695</v>
      </c>
      <c r="B37" s="4">
        <f t="shared" ref="B37" si="14">B35</f>
        <v>171</v>
      </c>
      <c r="C37" s="4">
        <v>591</v>
      </c>
      <c r="D37" s="4">
        <v>1</v>
      </c>
      <c r="E37" s="4">
        <v>0</v>
      </c>
      <c r="F37" s="4">
        <v>2</v>
      </c>
      <c r="G37" s="4" t="str">
        <f t="shared" si="2"/>
        <v>insert into game_score (id, matchid, squad, goals, points, time_type) values (695, 171, 591, 1, 0, 2);</v>
      </c>
    </row>
    <row r="38" spans="1:7" x14ac:dyDescent="0.25">
      <c r="A38" s="4">
        <f t="shared" si="3"/>
        <v>696</v>
      </c>
      <c r="B38" s="4">
        <f t="shared" ref="B38" si="15">B35</f>
        <v>171</v>
      </c>
      <c r="C38" s="4">
        <v>591</v>
      </c>
      <c r="D38" s="4">
        <v>0</v>
      </c>
      <c r="E38" s="4">
        <v>0</v>
      </c>
      <c r="F38" s="4">
        <v>1</v>
      </c>
      <c r="G38" s="4" t="str">
        <f t="shared" si="2"/>
        <v>insert into game_score (id, matchid, squad, goals, points, time_type) values (696, 171, 591, 0, 0, 1);</v>
      </c>
    </row>
    <row r="39" spans="1:7" x14ac:dyDescent="0.25">
      <c r="A39">
        <f t="shared" si="3"/>
        <v>697</v>
      </c>
      <c r="B39">
        <f t="shared" ref="B39" si="16">B35+1</f>
        <v>172</v>
      </c>
      <c r="C39">
        <v>55</v>
      </c>
      <c r="D39">
        <v>4</v>
      </c>
      <c r="E39">
        <v>2</v>
      </c>
      <c r="F39">
        <v>2</v>
      </c>
      <c r="G39" t="str">
        <f t="shared" si="2"/>
        <v>insert into game_score (id, matchid, squad, goals, points, time_type) values (697, 172, 55, 4, 2, 2);</v>
      </c>
    </row>
    <row r="40" spans="1:7" x14ac:dyDescent="0.25">
      <c r="A40">
        <f t="shared" si="3"/>
        <v>698</v>
      </c>
      <c r="B40">
        <f t="shared" ref="B40" si="17">B39</f>
        <v>172</v>
      </c>
      <c r="C40">
        <v>55</v>
      </c>
      <c r="D40">
        <v>4</v>
      </c>
      <c r="E40">
        <v>0</v>
      </c>
      <c r="F40">
        <v>1</v>
      </c>
      <c r="G40" t="str">
        <f t="shared" si="2"/>
        <v>insert into game_score (id, matchid, squad, goals, points, time_type) values (698, 172, 55, 4, 0, 1);</v>
      </c>
    </row>
    <row r="41" spans="1:7" x14ac:dyDescent="0.25">
      <c r="A41">
        <f t="shared" si="3"/>
        <v>699</v>
      </c>
      <c r="B41">
        <f t="shared" ref="B41" si="18">B39</f>
        <v>172</v>
      </c>
      <c r="C41">
        <v>598</v>
      </c>
      <c r="D41">
        <v>3</v>
      </c>
      <c r="E41">
        <v>0</v>
      </c>
      <c r="F41">
        <v>2</v>
      </c>
      <c r="G41" t="str">
        <f t="shared" si="2"/>
        <v>insert into game_score (id, matchid, squad, goals, points, time_type) values (699, 172, 598, 3, 0, 2);</v>
      </c>
    </row>
    <row r="42" spans="1:7" x14ac:dyDescent="0.25">
      <c r="A42">
        <f t="shared" si="3"/>
        <v>700</v>
      </c>
      <c r="B42">
        <f t="shared" ref="B42" si="19">B39</f>
        <v>172</v>
      </c>
      <c r="C42">
        <v>598</v>
      </c>
      <c r="D42">
        <v>2</v>
      </c>
      <c r="E42">
        <v>0</v>
      </c>
      <c r="F42">
        <v>1</v>
      </c>
      <c r="G42" t="str">
        <f t="shared" si="2"/>
        <v>insert into game_score (id, matchid, squad, goals, points, time_type) values (700, 172, 598, 2, 0, 1);</v>
      </c>
    </row>
    <row r="43" spans="1:7" x14ac:dyDescent="0.25">
      <c r="A43" s="4">
        <f t="shared" si="3"/>
        <v>701</v>
      </c>
      <c r="B43" s="4">
        <f t="shared" ref="B43" si="20">B39+1</f>
        <v>173</v>
      </c>
      <c r="C43" s="4">
        <v>595</v>
      </c>
      <c r="D43" s="4">
        <v>4</v>
      </c>
      <c r="E43" s="4">
        <v>2</v>
      </c>
      <c r="F43" s="4">
        <v>2</v>
      </c>
      <c r="G43" s="4" t="str">
        <f t="shared" si="2"/>
        <v>insert into game_score (id, matchid, squad, goals, points, time_type) values (701, 173, 595, 4, 2, 2);</v>
      </c>
    </row>
    <row r="44" spans="1:7" x14ac:dyDescent="0.25">
      <c r="A44" s="4">
        <f t="shared" si="3"/>
        <v>702</v>
      </c>
      <c r="B44" s="4">
        <f t="shared" ref="B44" si="21">B43</f>
        <v>173</v>
      </c>
      <c r="C44" s="4">
        <v>595</v>
      </c>
      <c r="D44" s="4">
        <v>2</v>
      </c>
      <c r="E44" s="4">
        <v>0</v>
      </c>
      <c r="F44" s="4">
        <v>1</v>
      </c>
      <c r="G44" s="4" t="str">
        <f t="shared" si="2"/>
        <v>insert into game_score (id, matchid, squad, goals, points, time_type) values (702, 173, 595, 2, 0, 1);</v>
      </c>
    </row>
    <row r="45" spans="1:7" x14ac:dyDescent="0.25">
      <c r="A45" s="4">
        <f t="shared" si="3"/>
        <v>703</v>
      </c>
      <c r="B45" s="4">
        <f t="shared" ref="B45" si="22">B43</f>
        <v>173</v>
      </c>
      <c r="C45" s="4">
        <v>591</v>
      </c>
      <c r="D45" s="4">
        <v>2</v>
      </c>
      <c r="E45" s="4">
        <v>0</v>
      </c>
      <c r="F45" s="4">
        <v>2</v>
      </c>
      <c r="G45" s="4" t="str">
        <f t="shared" si="2"/>
        <v>insert into game_score (id, matchid, squad, goals, points, time_type) values (703, 173, 591, 2, 0, 2);</v>
      </c>
    </row>
    <row r="46" spans="1:7" x14ac:dyDescent="0.25">
      <c r="A46" s="4">
        <f t="shared" si="3"/>
        <v>704</v>
      </c>
      <c r="B46" s="4">
        <f t="shared" ref="B46" si="23">B43</f>
        <v>173</v>
      </c>
      <c r="C46" s="4">
        <v>591</v>
      </c>
      <c r="D46" s="4">
        <v>2</v>
      </c>
      <c r="E46" s="4">
        <v>0</v>
      </c>
      <c r="F46" s="4">
        <v>1</v>
      </c>
      <c r="G46" s="4" t="str">
        <f t="shared" si="2"/>
        <v>insert into game_score (id, matchid, squad, goals, points, time_type) values (704, 173, 591, 2, 0, 1);</v>
      </c>
    </row>
    <row r="47" spans="1:7" x14ac:dyDescent="0.25">
      <c r="A47">
        <f t="shared" si="3"/>
        <v>705</v>
      </c>
      <c r="B47">
        <f t="shared" ref="B47" si="24">B43+1</f>
        <v>174</v>
      </c>
      <c r="C47">
        <v>54</v>
      </c>
      <c r="D47">
        <v>3</v>
      </c>
      <c r="E47">
        <v>2</v>
      </c>
      <c r="F47">
        <v>2</v>
      </c>
      <c r="G47" t="str">
        <f t="shared" si="2"/>
        <v>insert into game_score (id, matchid, squad, goals, points, time_type) values (705, 174, 54, 3, 2, 2);</v>
      </c>
    </row>
    <row r="48" spans="1:7" x14ac:dyDescent="0.25">
      <c r="A48">
        <f t="shared" si="3"/>
        <v>706</v>
      </c>
      <c r="B48">
        <f t="shared" ref="B48" si="25">B47</f>
        <v>174</v>
      </c>
      <c r="C48">
        <v>54</v>
      </c>
      <c r="D48">
        <v>1</v>
      </c>
      <c r="E48">
        <v>0</v>
      </c>
      <c r="F48">
        <v>1</v>
      </c>
      <c r="G48" t="str">
        <f t="shared" si="2"/>
        <v>insert into game_score (id, matchid, squad, goals, points, time_type) values (706, 174, 54, 1, 0, 1);</v>
      </c>
    </row>
    <row r="49" spans="1:7" x14ac:dyDescent="0.25">
      <c r="A49">
        <f t="shared" si="3"/>
        <v>707</v>
      </c>
      <c r="B49">
        <f t="shared" ref="B49" si="26">B47</f>
        <v>174</v>
      </c>
      <c r="C49">
        <v>56</v>
      </c>
      <c r="D49">
        <v>1</v>
      </c>
      <c r="E49">
        <v>0</v>
      </c>
      <c r="F49">
        <v>2</v>
      </c>
      <c r="G49" t="str">
        <f t="shared" si="2"/>
        <v>insert into game_score (id, matchid, squad, goals, points, time_type) values (707, 174, 56, 1, 0, 2);</v>
      </c>
    </row>
    <row r="50" spans="1:7" x14ac:dyDescent="0.25">
      <c r="A50">
        <f t="shared" si="3"/>
        <v>708</v>
      </c>
      <c r="B50">
        <f t="shared" ref="B50" si="27">B47</f>
        <v>174</v>
      </c>
      <c r="C50">
        <v>56</v>
      </c>
      <c r="D50">
        <v>0</v>
      </c>
      <c r="E50">
        <v>0</v>
      </c>
      <c r="F50">
        <v>1</v>
      </c>
      <c r="G50" t="str">
        <f t="shared" si="2"/>
        <v>insert into game_score (id, matchid, squad, goals, points, time_type) values (708, 174, 56, 0, 0, 1);</v>
      </c>
    </row>
    <row r="51" spans="1:7" x14ac:dyDescent="0.25">
      <c r="A51" s="4">
        <f t="shared" si="3"/>
        <v>709</v>
      </c>
      <c r="B51" s="4">
        <f t="shared" ref="B51" si="28">B47+1</f>
        <v>175</v>
      </c>
      <c r="C51" s="4">
        <v>598</v>
      </c>
      <c r="D51" s="4">
        <v>5</v>
      </c>
      <c r="E51" s="4">
        <v>2</v>
      </c>
      <c r="F51" s="4">
        <v>2</v>
      </c>
      <c r="G51" s="4" t="str">
        <f t="shared" si="2"/>
        <v>insert into game_score (id, matchid, squad, goals, points, time_type) values (709, 175, 598, 5, 2, 2);</v>
      </c>
    </row>
    <row r="52" spans="1:7" x14ac:dyDescent="0.25">
      <c r="A52" s="4">
        <f t="shared" si="3"/>
        <v>710</v>
      </c>
      <c r="B52" s="4">
        <f t="shared" ref="B52" si="29">B51</f>
        <v>175</v>
      </c>
      <c r="C52" s="4">
        <v>598</v>
      </c>
      <c r="D52" s="4">
        <v>3</v>
      </c>
      <c r="E52" s="4">
        <v>0</v>
      </c>
      <c r="F52" s="4">
        <v>1</v>
      </c>
      <c r="G52" s="4" t="str">
        <f t="shared" si="2"/>
        <v>insert into game_score (id, matchid, squad, goals, points, time_type) values (710, 175, 598, 3, 0, 1);</v>
      </c>
    </row>
    <row r="53" spans="1:7" x14ac:dyDescent="0.25">
      <c r="A53" s="4">
        <f t="shared" si="3"/>
        <v>711</v>
      </c>
      <c r="B53" s="4">
        <f t="shared" ref="B53" si="30">B51</f>
        <v>175</v>
      </c>
      <c r="C53" s="4">
        <v>591</v>
      </c>
      <c r="D53" s="4">
        <v>0</v>
      </c>
      <c r="E53" s="4">
        <v>0</v>
      </c>
      <c r="F53" s="4">
        <v>2</v>
      </c>
      <c r="G53" s="4" t="str">
        <f t="shared" si="2"/>
        <v>insert into game_score (id, matchid, squad, goals, points, time_type) values (711, 175, 591, 0, 0, 2);</v>
      </c>
    </row>
    <row r="54" spans="1:7" x14ac:dyDescent="0.25">
      <c r="A54" s="4">
        <f t="shared" si="3"/>
        <v>712</v>
      </c>
      <c r="B54" s="4">
        <f t="shared" ref="B54" si="31">B51</f>
        <v>175</v>
      </c>
      <c r="C54" s="4">
        <v>591</v>
      </c>
      <c r="D54" s="4">
        <v>0</v>
      </c>
      <c r="E54" s="4">
        <v>0</v>
      </c>
      <c r="F54" s="4">
        <v>1</v>
      </c>
      <c r="G54" s="4" t="str">
        <f t="shared" si="2"/>
        <v>insert into game_score (id, matchid, squad, goals, points, time_type) values (712, 175, 591, 0, 0, 1);</v>
      </c>
    </row>
    <row r="55" spans="1:7" x14ac:dyDescent="0.25">
      <c r="A55">
        <f t="shared" si="3"/>
        <v>713</v>
      </c>
      <c r="B55">
        <f t="shared" ref="B55" si="32">B51+1</f>
        <v>176</v>
      </c>
      <c r="C55">
        <v>55</v>
      </c>
      <c r="D55">
        <v>1</v>
      </c>
      <c r="E55">
        <v>1</v>
      </c>
      <c r="F55">
        <v>2</v>
      </c>
      <c r="G55" t="str">
        <f t="shared" si="2"/>
        <v>insert into game_score (id, matchid, squad, goals, points, time_type) values (713, 176, 55, 1, 1, 2);</v>
      </c>
    </row>
    <row r="56" spans="1:7" x14ac:dyDescent="0.25">
      <c r="A56">
        <f t="shared" si="3"/>
        <v>714</v>
      </c>
      <c r="B56">
        <f t="shared" ref="B56" si="33">B55</f>
        <v>176</v>
      </c>
      <c r="C56">
        <v>55</v>
      </c>
      <c r="D56">
        <v>0</v>
      </c>
      <c r="E56">
        <v>0</v>
      </c>
      <c r="F56">
        <v>1</v>
      </c>
      <c r="G56" t="str">
        <f t="shared" si="2"/>
        <v>insert into game_score (id, matchid, squad, goals, points, time_type) values (714, 176, 55, 0, 0, 1);</v>
      </c>
    </row>
    <row r="57" spans="1:7" x14ac:dyDescent="0.25">
      <c r="A57">
        <f t="shared" si="3"/>
        <v>715</v>
      </c>
      <c r="B57">
        <f t="shared" ref="B57" si="34">B55</f>
        <v>176</v>
      </c>
      <c r="C57">
        <v>595</v>
      </c>
      <c r="D57">
        <v>1</v>
      </c>
      <c r="E57">
        <v>1</v>
      </c>
      <c r="F57">
        <v>2</v>
      </c>
      <c r="G57" t="str">
        <f t="shared" si="2"/>
        <v>insert into game_score (id, matchid, squad, goals, points, time_type) values (715, 176, 595, 1, 1, 2);</v>
      </c>
    </row>
    <row r="58" spans="1:7" x14ac:dyDescent="0.25">
      <c r="A58">
        <f t="shared" si="3"/>
        <v>716</v>
      </c>
      <c r="B58">
        <f t="shared" ref="B58" si="35">B55</f>
        <v>176</v>
      </c>
      <c r="C58">
        <v>595</v>
      </c>
      <c r="D58">
        <v>1</v>
      </c>
      <c r="E58">
        <v>0</v>
      </c>
      <c r="F58">
        <v>1</v>
      </c>
      <c r="G58" t="str">
        <f t="shared" si="2"/>
        <v>insert into game_score (id, matchid, squad, goals, points, time_type) values (716, 176, 595, 1, 0, 1);</v>
      </c>
    </row>
    <row r="59" spans="1:7" x14ac:dyDescent="0.25">
      <c r="A59" s="4">
        <f t="shared" si="3"/>
        <v>717</v>
      </c>
      <c r="B59" s="4">
        <f t="shared" ref="B59:B75" si="36">B55+1</f>
        <v>177</v>
      </c>
      <c r="C59" s="4">
        <v>54</v>
      </c>
      <c r="D59" s="4">
        <v>3</v>
      </c>
      <c r="E59" s="4">
        <v>2</v>
      </c>
      <c r="F59" s="4">
        <v>2</v>
      </c>
      <c r="G59" s="4" t="str">
        <f t="shared" si="2"/>
        <v>insert into game_score (id, matchid, squad, goals, points, time_type) values (717, 177, 54, 3, 2, 2);</v>
      </c>
    </row>
    <row r="60" spans="1:7" x14ac:dyDescent="0.25">
      <c r="A60" s="4">
        <f t="shared" si="3"/>
        <v>718</v>
      </c>
      <c r="B60" s="4">
        <f t="shared" ref="B60:B76" si="37">B59</f>
        <v>177</v>
      </c>
      <c r="C60" s="4">
        <v>54</v>
      </c>
      <c r="D60" s="4">
        <v>1</v>
      </c>
      <c r="E60" s="4">
        <v>0</v>
      </c>
      <c r="F60" s="4">
        <v>1</v>
      </c>
      <c r="G60" s="4" t="str">
        <f t="shared" si="2"/>
        <v>insert into game_score (id, matchid, squad, goals, points, time_type) values (718, 177, 54, 1, 0, 1);</v>
      </c>
    </row>
    <row r="61" spans="1:7" x14ac:dyDescent="0.25">
      <c r="A61" s="4">
        <f t="shared" si="3"/>
        <v>719</v>
      </c>
      <c r="B61" s="4">
        <f t="shared" ref="B61:B77" si="38">B59</f>
        <v>177</v>
      </c>
      <c r="C61" s="4">
        <v>598</v>
      </c>
      <c r="D61" s="4">
        <v>1</v>
      </c>
      <c r="E61" s="4">
        <v>0</v>
      </c>
      <c r="F61" s="4">
        <v>2</v>
      </c>
      <c r="G61" s="4" t="str">
        <f t="shared" si="2"/>
        <v>insert into game_score (id, matchid, squad, goals, points, time_type) values (719, 177, 598, 1, 0, 2);</v>
      </c>
    </row>
    <row r="62" spans="1:7" x14ac:dyDescent="0.25">
      <c r="A62" s="4">
        <f t="shared" si="3"/>
        <v>720</v>
      </c>
      <c r="B62" s="4">
        <f t="shared" ref="B62:B78" si="39">B59</f>
        <v>177</v>
      </c>
      <c r="C62" s="4">
        <v>598</v>
      </c>
      <c r="D62" s="4">
        <v>0</v>
      </c>
      <c r="E62" s="4">
        <v>0</v>
      </c>
      <c r="F62" s="4">
        <v>1</v>
      </c>
      <c r="G62" s="4" t="str">
        <f t="shared" si="2"/>
        <v>insert into game_score (id, matchid, squad, goals, points, time_type) values (720, 177, 598, 0, 0, 1);</v>
      </c>
    </row>
    <row r="63" spans="1:7" x14ac:dyDescent="0.25">
      <c r="A63">
        <f t="shared" si="3"/>
        <v>721</v>
      </c>
      <c r="B63">
        <f t="shared" si="36"/>
        <v>178</v>
      </c>
      <c r="C63">
        <v>55</v>
      </c>
      <c r="D63">
        <v>5</v>
      </c>
      <c r="E63">
        <v>2</v>
      </c>
      <c r="F63">
        <v>2</v>
      </c>
      <c r="G63" t="str">
        <f t="shared" si="2"/>
        <v>insert into game_score (id, matchid, squad, goals, points, time_type) values (721, 178, 55, 5, 2, 2);</v>
      </c>
    </row>
    <row r="64" spans="1:7" x14ac:dyDescent="0.25">
      <c r="A64">
        <f t="shared" si="3"/>
        <v>722</v>
      </c>
      <c r="B64">
        <f t="shared" si="37"/>
        <v>178</v>
      </c>
      <c r="C64">
        <v>55</v>
      </c>
      <c r="D64">
        <v>2</v>
      </c>
      <c r="E64">
        <v>0</v>
      </c>
      <c r="F64">
        <v>1</v>
      </c>
      <c r="G64" t="str">
        <f t="shared" si="2"/>
        <v>insert into game_score (id, matchid, squad, goals, points, time_type) values (722, 178, 55, 2, 0, 1);</v>
      </c>
    </row>
    <row r="65" spans="1:7" x14ac:dyDescent="0.25">
      <c r="A65">
        <f t="shared" si="3"/>
        <v>723</v>
      </c>
      <c r="B65">
        <f t="shared" si="38"/>
        <v>178</v>
      </c>
      <c r="C65">
        <v>56</v>
      </c>
      <c r="D65">
        <v>1</v>
      </c>
      <c r="E65">
        <v>0</v>
      </c>
      <c r="F65">
        <v>2</v>
      </c>
      <c r="G65" t="str">
        <f t="shared" si="2"/>
        <v>insert into game_score (id, matchid, squad, goals, points, time_type) values (723, 178, 56, 1, 0, 2);</v>
      </c>
    </row>
    <row r="66" spans="1:7" x14ac:dyDescent="0.25">
      <c r="A66">
        <f t="shared" si="3"/>
        <v>724</v>
      </c>
      <c r="B66">
        <f t="shared" si="39"/>
        <v>178</v>
      </c>
      <c r="C66">
        <v>56</v>
      </c>
      <c r="D66">
        <v>0</v>
      </c>
      <c r="E66">
        <v>0</v>
      </c>
      <c r="F66">
        <v>1</v>
      </c>
      <c r="G66" t="str">
        <f t="shared" si="2"/>
        <v>insert into game_score (id, matchid, squad, goals, points, time_type) values (724, 178, 56, 0, 0, 1);</v>
      </c>
    </row>
    <row r="67" spans="1:7" x14ac:dyDescent="0.25">
      <c r="A67" s="4">
        <f t="shared" si="3"/>
        <v>725</v>
      </c>
      <c r="B67" s="4">
        <f t="shared" si="36"/>
        <v>179</v>
      </c>
      <c r="C67" s="4">
        <v>56</v>
      </c>
      <c r="D67" s="4">
        <v>4</v>
      </c>
      <c r="E67" s="4">
        <v>2</v>
      </c>
      <c r="F67" s="4">
        <v>2</v>
      </c>
      <c r="G67" s="4" t="str">
        <f t="shared" si="2"/>
        <v>insert into game_score (id, matchid, squad, goals, points, time_type) values (725, 179, 56, 4, 2, 2);</v>
      </c>
    </row>
    <row r="68" spans="1:7" x14ac:dyDescent="0.25">
      <c r="A68" s="4">
        <f t="shared" si="3"/>
        <v>726</v>
      </c>
      <c r="B68" s="4">
        <f t="shared" si="37"/>
        <v>179</v>
      </c>
      <c r="C68" s="4">
        <v>56</v>
      </c>
      <c r="D68" s="4">
        <v>2</v>
      </c>
      <c r="E68" s="4">
        <v>0</v>
      </c>
      <c r="F68" s="4">
        <v>1</v>
      </c>
      <c r="G68" s="4" t="str">
        <f t="shared" si="2"/>
        <v>insert into game_score (id, matchid, squad, goals, points, time_type) values (726, 179, 56, 2, 0, 1);</v>
      </c>
    </row>
    <row r="69" spans="1:7" x14ac:dyDescent="0.25">
      <c r="A69" s="4">
        <f t="shared" si="3"/>
        <v>727</v>
      </c>
      <c r="B69" s="4">
        <f t="shared" si="38"/>
        <v>179</v>
      </c>
      <c r="C69" s="4">
        <v>591</v>
      </c>
      <c r="D69" s="4">
        <v>1</v>
      </c>
      <c r="E69" s="4">
        <v>0</v>
      </c>
      <c r="F69" s="4">
        <v>2</v>
      </c>
      <c r="G69" s="4" t="str">
        <f t="shared" si="2"/>
        <v>insert into game_score (id, matchid, squad, goals, points, time_type) values (727, 179, 591, 1, 0, 2);</v>
      </c>
    </row>
    <row r="70" spans="1:7" x14ac:dyDescent="0.25">
      <c r="A70" s="4">
        <f t="shared" si="3"/>
        <v>728</v>
      </c>
      <c r="B70" s="4">
        <f t="shared" si="39"/>
        <v>179</v>
      </c>
      <c r="C70" s="4">
        <v>591</v>
      </c>
      <c r="D70" s="4">
        <v>0</v>
      </c>
      <c r="E70" s="4">
        <v>0</v>
      </c>
      <c r="F70" s="4">
        <v>1</v>
      </c>
      <c r="G70" s="4" t="str">
        <f t="shared" si="2"/>
        <v>insert into game_score (id, matchid, squad, goals, points, time_type) values (728, 179, 591, 0, 0, 1);</v>
      </c>
    </row>
    <row r="71" spans="1:7" x14ac:dyDescent="0.25">
      <c r="A71">
        <f t="shared" si="3"/>
        <v>729</v>
      </c>
      <c r="B71">
        <f t="shared" si="36"/>
        <v>180</v>
      </c>
      <c r="C71">
        <v>595</v>
      </c>
      <c r="D71">
        <v>2</v>
      </c>
      <c r="E71">
        <v>2</v>
      </c>
      <c r="F71">
        <v>2</v>
      </c>
      <c r="G71" t="str">
        <f t="shared" si="2"/>
        <v>insert into game_score (id, matchid, squad, goals, points, time_type) values (729, 180, 595, 2, 2, 2);</v>
      </c>
    </row>
    <row r="72" spans="1:7" x14ac:dyDescent="0.25">
      <c r="A72">
        <f t="shared" si="3"/>
        <v>730</v>
      </c>
      <c r="B72">
        <f t="shared" si="37"/>
        <v>180</v>
      </c>
      <c r="C72">
        <v>595</v>
      </c>
      <c r="D72">
        <v>1</v>
      </c>
      <c r="E72">
        <v>0</v>
      </c>
      <c r="F72">
        <v>1</v>
      </c>
      <c r="G72" t="str">
        <f t="shared" si="2"/>
        <v>insert into game_score (id, matchid, squad, goals, points, time_type) values (730, 180, 595, 1, 0, 1);</v>
      </c>
    </row>
    <row r="73" spans="1:7" x14ac:dyDescent="0.25">
      <c r="A73">
        <f t="shared" si="3"/>
        <v>731</v>
      </c>
      <c r="B73">
        <f t="shared" si="38"/>
        <v>180</v>
      </c>
      <c r="C73">
        <v>598</v>
      </c>
      <c r="D73">
        <v>1</v>
      </c>
      <c r="E73">
        <v>0</v>
      </c>
      <c r="F73">
        <v>2</v>
      </c>
      <c r="G73" t="str">
        <f t="shared" si="2"/>
        <v>insert into game_score (id, matchid, squad, goals, points, time_type) values (731, 180, 598, 1, 0, 2);</v>
      </c>
    </row>
    <row r="74" spans="1:7" x14ac:dyDescent="0.25">
      <c r="A74">
        <f t="shared" si="3"/>
        <v>732</v>
      </c>
      <c r="B74">
        <f t="shared" si="39"/>
        <v>180</v>
      </c>
      <c r="C74">
        <v>598</v>
      </c>
      <c r="D74">
        <v>0</v>
      </c>
      <c r="E74">
        <v>0</v>
      </c>
      <c r="F74">
        <v>1</v>
      </c>
      <c r="G74" t="str">
        <f t="shared" si="2"/>
        <v>insert into game_score (id, matchid, squad, goals, points, time_type) values (732, 180, 598, 0, 0, 1);</v>
      </c>
    </row>
    <row r="75" spans="1:7" x14ac:dyDescent="0.25">
      <c r="A75" s="4">
        <f t="shared" si="3"/>
        <v>733</v>
      </c>
      <c r="B75" s="4">
        <f t="shared" si="36"/>
        <v>181</v>
      </c>
      <c r="C75" s="4">
        <v>54</v>
      </c>
      <c r="D75" s="4">
        <v>2</v>
      </c>
      <c r="E75" s="4">
        <v>2</v>
      </c>
      <c r="F75" s="4">
        <v>2</v>
      </c>
      <c r="G75" s="4" t="str">
        <f t="shared" si="2"/>
        <v>insert into game_score (id, matchid, squad, goals, points, time_type) values (733, 181, 54, 2, 2, 2);</v>
      </c>
    </row>
    <row r="76" spans="1:7" x14ac:dyDescent="0.25">
      <c r="A76" s="4">
        <f t="shared" si="3"/>
        <v>734</v>
      </c>
      <c r="B76" s="4">
        <f t="shared" si="37"/>
        <v>181</v>
      </c>
      <c r="C76" s="4">
        <v>54</v>
      </c>
      <c r="D76" s="4">
        <v>2</v>
      </c>
      <c r="E76" s="4">
        <v>0</v>
      </c>
      <c r="F76" s="4">
        <v>1</v>
      </c>
      <c r="G76" s="4" t="str">
        <f t="shared" si="2"/>
        <v>insert into game_score (id, matchid, squad, goals, points, time_type) values (734, 181, 54, 2, 0, 1);</v>
      </c>
    </row>
    <row r="77" spans="1:7" x14ac:dyDescent="0.25">
      <c r="A77" s="4">
        <f t="shared" si="3"/>
        <v>735</v>
      </c>
      <c r="B77" s="4">
        <f t="shared" si="38"/>
        <v>181</v>
      </c>
      <c r="C77" s="4">
        <v>55</v>
      </c>
      <c r="D77" s="4">
        <v>0</v>
      </c>
      <c r="E77" s="4">
        <v>0</v>
      </c>
      <c r="F77" s="4">
        <v>2</v>
      </c>
      <c r="G77" s="4" t="str">
        <f t="shared" si="2"/>
        <v>insert into game_score (id, matchid, squad, goals, points, time_type) values (735, 181, 55, 0, 0, 2);</v>
      </c>
    </row>
    <row r="78" spans="1:7" x14ac:dyDescent="0.25">
      <c r="A78" s="4">
        <f t="shared" si="3"/>
        <v>736</v>
      </c>
      <c r="B78" s="4">
        <f t="shared" si="39"/>
        <v>181</v>
      </c>
      <c r="C78" s="4">
        <v>55</v>
      </c>
      <c r="D78" s="4">
        <v>0</v>
      </c>
      <c r="E78" s="4">
        <v>0</v>
      </c>
      <c r="F78" s="4">
        <v>1</v>
      </c>
      <c r="G78" s="4" t="str">
        <f t="shared" si="2"/>
        <v>insert into game_score (id, matchid, squad, goals, points, time_type) values (736, 181, 55, 0, 0, 1);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'1916'!A7 + 1</f>
        <v>7</v>
      </c>
      <c r="B2" s="2" t="str">
        <f>"1917-09-30"</f>
        <v>1917-09-30</v>
      </c>
      <c r="C2">
        <v>2</v>
      </c>
      <c r="D2">
        <v>598</v>
      </c>
      <c r="G2" t="str">
        <f t="shared" si="0"/>
        <v>insert into game (matchid, matchdate, game_type, country) values (7, '1917-09-30', 2, 598);</v>
      </c>
    </row>
    <row r="3" spans="1:7" x14ac:dyDescent="0.25">
      <c r="A3">
        <f>A2+1</f>
        <v>8</v>
      </c>
      <c r="B3" s="2" t="str">
        <f>"1917-10-03"</f>
        <v>1917-10-03</v>
      </c>
      <c r="C3">
        <v>2</v>
      </c>
      <c r="D3">
        <v>598</v>
      </c>
      <c r="G3" t="str">
        <f t="shared" si="0"/>
        <v>insert into game (matchid, matchdate, game_type, country) values (8, '1917-10-03', 2, 598);</v>
      </c>
    </row>
    <row r="4" spans="1:7" x14ac:dyDescent="0.25">
      <c r="A4">
        <f>A3+1</f>
        <v>9</v>
      </c>
      <c r="B4" s="2" t="str">
        <f>"1917-10-06"</f>
        <v>1917-10-06</v>
      </c>
      <c r="C4">
        <v>2</v>
      </c>
      <c r="D4">
        <v>598</v>
      </c>
      <c r="G4" t="str">
        <f t="shared" si="0"/>
        <v>insert into game (matchid, matchdate, game_type, country) values (9, '1917-10-06', 2, 598);</v>
      </c>
    </row>
    <row r="5" spans="1:7" x14ac:dyDescent="0.25">
      <c r="A5">
        <f>A4+1</f>
        <v>10</v>
      </c>
      <c r="B5" s="2" t="str">
        <f>"1917-10-07"</f>
        <v>1917-10-07</v>
      </c>
      <c r="C5">
        <v>2</v>
      </c>
      <c r="D5">
        <v>598</v>
      </c>
      <c r="G5" t="str">
        <f t="shared" si="0"/>
        <v>insert into game (matchid, matchdate, game_type, country) values (10, '1917-10-07', 2, 598);</v>
      </c>
    </row>
    <row r="6" spans="1:7" x14ac:dyDescent="0.25">
      <c r="A6">
        <f>A5+1</f>
        <v>11</v>
      </c>
      <c r="B6" s="2" t="str">
        <f>"1917-10-12"</f>
        <v>1917-10-12</v>
      </c>
      <c r="C6">
        <v>2</v>
      </c>
      <c r="D6">
        <v>598</v>
      </c>
      <c r="G6" t="str">
        <f t="shared" si="0"/>
        <v>insert into game (matchid, matchdate, game_type, country) values (11, '1917-10-12', 2, 598);</v>
      </c>
    </row>
    <row r="7" spans="1:7" x14ac:dyDescent="0.25">
      <c r="A7">
        <f>A6+1</f>
        <v>12</v>
      </c>
      <c r="B7" s="2" t="str">
        <f>"1917-10-14"</f>
        <v>1917-10-14</v>
      </c>
      <c r="C7">
        <v>2</v>
      </c>
      <c r="D7">
        <v>598</v>
      </c>
      <c r="G7" t="str">
        <f t="shared" si="0"/>
        <v>insert into game (matchid, matchdate, game_type, country) values (12, '1917-10-14', 2, 598);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 s="4">
        <f>'1916'!A33 + 1</f>
        <v>25</v>
      </c>
      <c r="B10" s="4">
        <f>A2</f>
        <v>7</v>
      </c>
      <c r="C10" s="4">
        <v>598</v>
      </c>
      <c r="D10" s="4">
        <v>4</v>
      </c>
      <c r="E10" s="4">
        <v>2</v>
      </c>
      <c r="F10" s="4">
        <v>2</v>
      </c>
      <c r="G10" s="4" t="str">
        <f t="shared" ref="G10:G33" si="1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(25, 7, 598, 4, 2, 2);</v>
      </c>
    </row>
    <row r="11" spans="1:7" x14ac:dyDescent="0.25">
      <c r="A11" s="4">
        <f>A10+1</f>
        <v>26</v>
      </c>
      <c r="B11" s="4">
        <f>B10</f>
        <v>7</v>
      </c>
      <c r="C11" s="4">
        <v>598</v>
      </c>
      <c r="D11" s="4">
        <v>2</v>
      </c>
      <c r="E11" s="4">
        <v>0</v>
      </c>
      <c r="F11" s="4">
        <v>1</v>
      </c>
      <c r="G11" s="4" t="str">
        <f t="shared" si="1"/>
        <v>insert into game_score (id, matchid, squad, goals, points, time_type) values (26, 7, 598, 2, 0, 1);</v>
      </c>
    </row>
    <row r="12" spans="1:7" x14ac:dyDescent="0.25">
      <c r="A12" s="4">
        <f t="shared" ref="A12:A33" si="2">A11+1</f>
        <v>27</v>
      </c>
      <c r="B12" s="4">
        <f>B10</f>
        <v>7</v>
      </c>
      <c r="C12" s="4">
        <v>56</v>
      </c>
      <c r="D12" s="4">
        <v>0</v>
      </c>
      <c r="E12" s="4">
        <v>0</v>
      </c>
      <c r="F12" s="4">
        <v>2</v>
      </c>
      <c r="G12" s="4" t="str">
        <f t="shared" si="1"/>
        <v>insert into game_score (id, matchid, squad, goals, points, time_type) values (27, 7, 56, 0, 0, 2);</v>
      </c>
    </row>
    <row r="13" spans="1:7" x14ac:dyDescent="0.25">
      <c r="A13" s="4">
        <f t="shared" si="2"/>
        <v>28</v>
      </c>
      <c r="B13" s="4">
        <f>B10</f>
        <v>7</v>
      </c>
      <c r="C13" s="4">
        <v>56</v>
      </c>
      <c r="D13" s="4">
        <v>0</v>
      </c>
      <c r="E13" s="4">
        <v>0</v>
      </c>
      <c r="F13" s="4">
        <v>1</v>
      </c>
      <c r="G13" s="4" t="str">
        <f t="shared" si="1"/>
        <v>insert into game_score (id, matchid, squad, goals, points, time_type) values (28, 7, 56, 0, 0, 1);</v>
      </c>
    </row>
    <row r="14" spans="1:7" x14ac:dyDescent="0.25">
      <c r="A14">
        <f t="shared" si="2"/>
        <v>29</v>
      </c>
      <c r="B14">
        <f>B10+1</f>
        <v>8</v>
      </c>
      <c r="C14">
        <v>54</v>
      </c>
      <c r="D14">
        <v>4</v>
      </c>
      <c r="E14">
        <v>2</v>
      </c>
      <c r="F14">
        <v>2</v>
      </c>
      <c r="G14" t="str">
        <f t="shared" si="1"/>
        <v>insert into game_score (id, matchid, squad, goals, points, time_type) values (29, 8, 54, 4, 2, 2);</v>
      </c>
    </row>
    <row r="15" spans="1:7" x14ac:dyDescent="0.25">
      <c r="A15">
        <f t="shared" si="2"/>
        <v>30</v>
      </c>
      <c r="B15">
        <f>B14</f>
        <v>8</v>
      </c>
      <c r="C15">
        <v>54</v>
      </c>
      <c r="D15">
        <v>1</v>
      </c>
      <c r="E15">
        <v>0</v>
      </c>
      <c r="F15">
        <v>1</v>
      </c>
      <c r="G15" t="str">
        <f t="shared" si="1"/>
        <v>insert into game_score (id, matchid, squad, goals, points, time_type) values (30, 8, 54, 1, 0, 1);</v>
      </c>
    </row>
    <row r="16" spans="1:7" x14ac:dyDescent="0.25">
      <c r="A16">
        <f t="shared" si="2"/>
        <v>31</v>
      </c>
      <c r="B16">
        <f>B14</f>
        <v>8</v>
      </c>
      <c r="C16">
        <v>55</v>
      </c>
      <c r="D16">
        <v>2</v>
      </c>
      <c r="E16">
        <v>0</v>
      </c>
      <c r="F16">
        <v>2</v>
      </c>
      <c r="G16" t="str">
        <f t="shared" si="1"/>
        <v>insert into game_score (id, matchid, squad, goals, points, time_type) values (31, 8, 55, 2, 0, 2);</v>
      </c>
    </row>
    <row r="17" spans="1:7" x14ac:dyDescent="0.25">
      <c r="A17">
        <f t="shared" si="2"/>
        <v>32</v>
      </c>
      <c r="B17">
        <f>B14</f>
        <v>8</v>
      </c>
      <c r="C17">
        <v>55</v>
      </c>
      <c r="D17">
        <v>2</v>
      </c>
      <c r="E17">
        <v>0</v>
      </c>
      <c r="F17">
        <v>1</v>
      </c>
      <c r="G17" t="str">
        <f t="shared" si="1"/>
        <v>insert into game_score (id, matchid, squad, goals, points, time_type) values (32, 8, 55, 2, 0, 1);</v>
      </c>
    </row>
    <row r="18" spans="1:7" x14ac:dyDescent="0.25">
      <c r="A18" s="4">
        <f t="shared" si="2"/>
        <v>33</v>
      </c>
      <c r="B18" s="4">
        <f t="shared" ref="B18" si="3">B14+1</f>
        <v>9</v>
      </c>
      <c r="C18" s="4">
        <v>54</v>
      </c>
      <c r="D18" s="4">
        <v>1</v>
      </c>
      <c r="E18" s="4">
        <v>2</v>
      </c>
      <c r="F18" s="4">
        <v>2</v>
      </c>
      <c r="G18" s="4" t="str">
        <f t="shared" si="1"/>
        <v>insert into game_score (id, matchid, squad, goals, points, time_type) values (33, 9, 54, 1, 2, 2);</v>
      </c>
    </row>
    <row r="19" spans="1:7" x14ac:dyDescent="0.25">
      <c r="A19" s="4">
        <f t="shared" si="2"/>
        <v>34</v>
      </c>
      <c r="B19" s="4">
        <f t="shared" ref="B19" si="4">B18</f>
        <v>9</v>
      </c>
      <c r="C19" s="4">
        <v>54</v>
      </c>
      <c r="D19" s="4">
        <v>0</v>
      </c>
      <c r="E19" s="4">
        <v>0</v>
      </c>
      <c r="F19" s="4">
        <v>1</v>
      </c>
      <c r="G19" s="4" t="str">
        <f t="shared" si="1"/>
        <v>insert into game_score (id, matchid, squad, goals, points, time_type) values (34, 9, 54, 0, 0, 1);</v>
      </c>
    </row>
    <row r="20" spans="1:7" x14ac:dyDescent="0.25">
      <c r="A20" s="4">
        <f t="shared" si="2"/>
        <v>35</v>
      </c>
      <c r="B20" s="4">
        <f t="shared" ref="B20" si="5">B18</f>
        <v>9</v>
      </c>
      <c r="C20" s="4">
        <v>56</v>
      </c>
      <c r="D20" s="4">
        <v>0</v>
      </c>
      <c r="E20" s="4">
        <v>0</v>
      </c>
      <c r="F20" s="4">
        <v>2</v>
      </c>
      <c r="G20" s="4" t="str">
        <f t="shared" si="1"/>
        <v>insert into game_score (id, matchid, squad, goals, points, time_type) values (35, 9, 56, 0, 0, 2);</v>
      </c>
    </row>
    <row r="21" spans="1:7" x14ac:dyDescent="0.25">
      <c r="A21" s="4">
        <f t="shared" si="2"/>
        <v>36</v>
      </c>
      <c r="B21" s="4">
        <f t="shared" ref="B21" si="6">B18</f>
        <v>9</v>
      </c>
      <c r="C21" s="4">
        <v>56</v>
      </c>
      <c r="D21" s="4">
        <v>0</v>
      </c>
      <c r="E21" s="4">
        <v>0</v>
      </c>
      <c r="F21" s="4">
        <v>1</v>
      </c>
      <c r="G21" s="4" t="str">
        <f t="shared" si="1"/>
        <v>insert into game_score (id, matchid, squad, goals, points, time_type) values (36, 9, 56, 0, 0, 1);</v>
      </c>
    </row>
    <row r="22" spans="1:7" x14ac:dyDescent="0.25">
      <c r="A22">
        <f t="shared" si="2"/>
        <v>37</v>
      </c>
      <c r="B22">
        <f t="shared" ref="B22" si="7">B18+1</f>
        <v>10</v>
      </c>
      <c r="C22">
        <v>598</v>
      </c>
      <c r="D22">
        <v>4</v>
      </c>
      <c r="E22">
        <v>2</v>
      </c>
      <c r="F22">
        <v>2</v>
      </c>
      <c r="G22" t="str">
        <f t="shared" si="1"/>
        <v>insert into game_score (id, matchid, squad, goals, points, time_type) values (37, 10, 598, 4, 2, 2);</v>
      </c>
    </row>
    <row r="23" spans="1:7" x14ac:dyDescent="0.25">
      <c r="A23">
        <f t="shared" si="2"/>
        <v>38</v>
      </c>
      <c r="B23">
        <f t="shared" ref="B23" si="8">B22</f>
        <v>10</v>
      </c>
      <c r="C23">
        <v>598</v>
      </c>
      <c r="D23">
        <v>2</v>
      </c>
      <c r="E23">
        <v>0</v>
      </c>
      <c r="F23">
        <v>1</v>
      </c>
      <c r="G23" t="str">
        <f t="shared" si="1"/>
        <v>insert into game_score (id, matchid, squad, goals, points, time_type) values (38, 10, 598, 2, 0, 1);</v>
      </c>
    </row>
    <row r="24" spans="1:7" x14ac:dyDescent="0.25">
      <c r="A24">
        <f t="shared" si="2"/>
        <v>39</v>
      </c>
      <c r="B24">
        <f t="shared" ref="B24" si="9">B22</f>
        <v>10</v>
      </c>
      <c r="C24">
        <v>55</v>
      </c>
      <c r="D24">
        <v>0</v>
      </c>
      <c r="E24">
        <v>0</v>
      </c>
      <c r="F24">
        <v>2</v>
      </c>
      <c r="G24" t="str">
        <f t="shared" si="1"/>
        <v>insert into game_score (id, matchid, squad, goals, points, time_type) values (39, 10, 55, 0, 0, 2);</v>
      </c>
    </row>
    <row r="25" spans="1:7" x14ac:dyDescent="0.25">
      <c r="A25">
        <f t="shared" si="2"/>
        <v>40</v>
      </c>
      <c r="B25">
        <f t="shared" ref="B25" si="10">B22</f>
        <v>10</v>
      </c>
      <c r="C25">
        <v>55</v>
      </c>
      <c r="D25">
        <v>0</v>
      </c>
      <c r="E25">
        <v>0</v>
      </c>
      <c r="F25">
        <v>1</v>
      </c>
      <c r="G25" t="str">
        <f t="shared" si="1"/>
        <v>insert into game_score (id, matchid, squad, goals, points, time_type) values (40, 10, 55, 0, 0, 1);</v>
      </c>
    </row>
    <row r="26" spans="1:7" x14ac:dyDescent="0.25">
      <c r="A26" s="4">
        <f t="shared" si="2"/>
        <v>41</v>
      </c>
      <c r="B26" s="4">
        <f t="shared" ref="B26" si="11">B22+1</f>
        <v>11</v>
      </c>
      <c r="C26" s="4">
        <v>55</v>
      </c>
      <c r="D26" s="4">
        <v>5</v>
      </c>
      <c r="E26" s="4">
        <v>2</v>
      </c>
      <c r="F26" s="4">
        <v>2</v>
      </c>
      <c r="G26" s="4" t="str">
        <f t="shared" si="1"/>
        <v>insert into game_score (id, matchid, squad, goals, points, time_type) values (41, 11, 55, 5, 2, 2);</v>
      </c>
    </row>
    <row r="27" spans="1:7" x14ac:dyDescent="0.25">
      <c r="A27" s="4">
        <f t="shared" si="2"/>
        <v>42</v>
      </c>
      <c r="B27" s="4">
        <f t="shared" ref="B27" si="12">B26</f>
        <v>11</v>
      </c>
      <c r="C27" s="4">
        <v>55</v>
      </c>
      <c r="D27" s="4">
        <v>4</v>
      </c>
      <c r="E27" s="4">
        <v>0</v>
      </c>
      <c r="F27" s="4">
        <v>1</v>
      </c>
      <c r="G27" s="4" t="str">
        <f t="shared" si="1"/>
        <v>insert into game_score (id, matchid, squad, goals, points, time_type) values (42, 11, 55, 4, 0, 1);</v>
      </c>
    </row>
    <row r="28" spans="1:7" x14ac:dyDescent="0.25">
      <c r="A28" s="4">
        <f t="shared" si="2"/>
        <v>43</v>
      </c>
      <c r="B28" s="4">
        <f t="shared" ref="B28" si="13">B26</f>
        <v>11</v>
      </c>
      <c r="C28" s="4">
        <v>56</v>
      </c>
      <c r="D28" s="4">
        <v>0</v>
      </c>
      <c r="E28" s="4">
        <v>0</v>
      </c>
      <c r="F28" s="4">
        <v>2</v>
      </c>
      <c r="G28" s="4" t="str">
        <f t="shared" si="1"/>
        <v>insert into game_score (id, matchid, squad, goals, points, time_type) values (43, 11, 56, 0, 0, 2);</v>
      </c>
    </row>
    <row r="29" spans="1:7" x14ac:dyDescent="0.25">
      <c r="A29" s="4">
        <f t="shared" si="2"/>
        <v>44</v>
      </c>
      <c r="B29" s="4">
        <f t="shared" ref="B29" si="14">B26</f>
        <v>11</v>
      </c>
      <c r="C29" s="4">
        <v>56</v>
      </c>
      <c r="D29" s="4">
        <v>0</v>
      </c>
      <c r="E29" s="4">
        <v>0</v>
      </c>
      <c r="F29" s="4">
        <v>1</v>
      </c>
      <c r="G29" s="4" t="str">
        <f t="shared" si="1"/>
        <v>insert into game_score (id, matchid, squad, goals, points, time_type) values (44, 11, 56, 0, 0, 1);</v>
      </c>
    </row>
    <row r="30" spans="1:7" x14ac:dyDescent="0.25">
      <c r="A30">
        <f t="shared" si="2"/>
        <v>45</v>
      </c>
      <c r="B30">
        <f t="shared" ref="B30" si="15">B26+1</f>
        <v>12</v>
      </c>
      <c r="C30">
        <v>598</v>
      </c>
      <c r="D30">
        <v>1</v>
      </c>
      <c r="E30">
        <v>2</v>
      </c>
      <c r="F30">
        <v>2</v>
      </c>
      <c r="G30" t="str">
        <f t="shared" si="1"/>
        <v>insert into game_score (id, matchid, squad, goals, points, time_type) values (45, 12, 598, 1, 2, 2);</v>
      </c>
    </row>
    <row r="31" spans="1:7" x14ac:dyDescent="0.25">
      <c r="A31">
        <f t="shared" si="2"/>
        <v>46</v>
      </c>
      <c r="B31">
        <f t="shared" ref="B31" si="16">B30</f>
        <v>12</v>
      </c>
      <c r="C31">
        <v>598</v>
      </c>
      <c r="D31">
        <v>0</v>
      </c>
      <c r="E31">
        <v>0</v>
      </c>
      <c r="F31">
        <v>1</v>
      </c>
      <c r="G31" t="str">
        <f t="shared" si="1"/>
        <v>insert into game_score (id, matchid, squad, goals, points, time_type) values (46, 12, 598, 0, 0, 1);</v>
      </c>
    </row>
    <row r="32" spans="1:7" x14ac:dyDescent="0.25">
      <c r="A32">
        <f t="shared" si="2"/>
        <v>47</v>
      </c>
      <c r="B32">
        <f t="shared" ref="B32" si="17">B30</f>
        <v>12</v>
      </c>
      <c r="C32">
        <v>54</v>
      </c>
      <c r="D32">
        <v>0</v>
      </c>
      <c r="E32">
        <v>0</v>
      </c>
      <c r="F32">
        <v>2</v>
      </c>
      <c r="G32" t="str">
        <f t="shared" si="1"/>
        <v>insert into game_score (id, matchid, squad, goals, points, time_type) values (47, 12, 54, 0, 0, 2);</v>
      </c>
    </row>
    <row r="33" spans="1:7" x14ac:dyDescent="0.25">
      <c r="A33">
        <f t="shared" si="2"/>
        <v>48</v>
      </c>
      <c r="B33">
        <f t="shared" ref="B33" si="18">B30</f>
        <v>12</v>
      </c>
      <c r="C33">
        <v>54</v>
      </c>
      <c r="D33">
        <v>0</v>
      </c>
      <c r="E33">
        <v>0</v>
      </c>
      <c r="F33">
        <v>1</v>
      </c>
      <c r="G33" t="str">
        <f t="shared" si="1"/>
        <v>insert into game_score (id, matchid, squad, goals, points, time_type) values (48, 12, 54, 0, 0, 1);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3"/>
  <sheetViews>
    <sheetView zoomScaleNormal="100" workbookViewId="0"/>
  </sheetViews>
  <sheetFormatPr baseColWidth="10" defaultColWidth="9.140625" defaultRowHeight="15" x14ac:dyDescent="0.25"/>
  <cols>
    <col min="1" max="1" width="9.425781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29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'1946'!A16+1</f>
        <v>182</v>
      </c>
      <c r="B2" s="2" t="str">
        <f>"1947-11-30"</f>
        <v>1947-11-30</v>
      </c>
      <c r="C2">
        <v>2</v>
      </c>
      <c r="D2">
        <v>593</v>
      </c>
      <c r="G2" t="str">
        <f t="shared" si="0"/>
        <v>insert into game (matchid, matchdate, game_type, country) values (182, '1947-11-30', 2, 593);</v>
      </c>
    </row>
    <row r="3" spans="1:7" x14ac:dyDescent="0.25">
      <c r="A3">
        <f>A2+1</f>
        <v>183</v>
      </c>
      <c r="B3" s="2" t="str">
        <f>"1947-12-02"</f>
        <v>1947-12-02</v>
      </c>
      <c r="C3">
        <v>2</v>
      </c>
      <c r="D3">
        <v>593</v>
      </c>
      <c r="G3" t="str">
        <f t="shared" si="0"/>
        <v>insert into game (matchid, matchdate, game_type, country) values (183, '1947-12-02', 2, 593);</v>
      </c>
    </row>
    <row r="4" spans="1:7" x14ac:dyDescent="0.25">
      <c r="A4">
        <f t="shared" ref="A4:A29" si="1">A3+1</f>
        <v>184</v>
      </c>
      <c r="B4" s="2" t="str">
        <f>"1947-12-02"</f>
        <v>1947-12-02</v>
      </c>
      <c r="C4">
        <v>2</v>
      </c>
      <c r="D4">
        <v>593</v>
      </c>
      <c r="G4" t="str">
        <f t="shared" si="0"/>
        <v>insert into game (matchid, matchdate, game_type, country) values (184, '1947-12-02', 2, 593);</v>
      </c>
    </row>
    <row r="5" spans="1:7" x14ac:dyDescent="0.25">
      <c r="A5">
        <f t="shared" si="1"/>
        <v>185</v>
      </c>
      <c r="B5" s="2" t="str">
        <f>"1947-12-04"</f>
        <v>1947-12-04</v>
      </c>
      <c r="C5">
        <v>2</v>
      </c>
      <c r="D5">
        <v>593</v>
      </c>
      <c r="G5" t="str">
        <f t="shared" si="0"/>
        <v>insert into game (matchid, matchdate, game_type, country) values (185, '1947-12-04', 2, 593);</v>
      </c>
    </row>
    <row r="6" spans="1:7" x14ac:dyDescent="0.25">
      <c r="A6">
        <f t="shared" si="1"/>
        <v>186</v>
      </c>
      <c r="B6" s="2" t="str">
        <f>"1947-12-04"</f>
        <v>1947-12-04</v>
      </c>
      <c r="C6">
        <v>2</v>
      </c>
      <c r="D6">
        <v>593</v>
      </c>
      <c r="G6" t="str">
        <f t="shared" si="0"/>
        <v>insert into game (matchid, matchdate, game_type, country) values (186, '1947-12-04', 2, 593);</v>
      </c>
    </row>
    <row r="7" spans="1:7" x14ac:dyDescent="0.25">
      <c r="A7">
        <f t="shared" si="1"/>
        <v>187</v>
      </c>
      <c r="B7" s="2" t="str">
        <f>"1947-12-06"</f>
        <v>1947-12-06</v>
      </c>
      <c r="C7">
        <v>2</v>
      </c>
      <c r="D7">
        <v>593</v>
      </c>
      <c r="G7" t="str">
        <f t="shared" si="0"/>
        <v>insert into game (matchid, matchdate, game_type, country) values (187, '1947-12-06', 2, 593);</v>
      </c>
    </row>
    <row r="8" spans="1:7" x14ac:dyDescent="0.25">
      <c r="A8">
        <f t="shared" si="1"/>
        <v>188</v>
      </c>
      <c r="B8" s="2" t="str">
        <f>"1947-12-06"</f>
        <v>1947-12-06</v>
      </c>
      <c r="C8">
        <v>2</v>
      </c>
      <c r="D8">
        <v>593</v>
      </c>
      <c r="G8" t="str">
        <f t="shared" si="0"/>
        <v>insert into game (matchid, matchdate, game_type, country) values (188, '1947-12-06', 2, 593);</v>
      </c>
    </row>
    <row r="9" spans="1:7" x14ac:dyDescent="0.25">
      <c r="A9">
        <f t="shared" si="1"/>
        <v>189</v>
      </c>
      <c r="B9" s="2" t="str">
        <f>"1947-12-09"</f>
        <v>1947-12-09</v>
      </c>
      <c r="C9">
        <v>2</v>
      </c>
      <c r="D9">
        <v>593</v>
      </c>
      <c r="G9" t="str">
        <f t="shared" si="0"/>
        <v>insert into game (matchid, matchdate, game_type, country) values (189, '1947-12-09', 2, 593);</v>
      </c>
    </row>
    <row r="10" spans="1:7" x14ac:dyDescent="0.25">
      <c r="A10">
        <f t="shared" si="1"/>
        <v>190</v>
      </c>
      <c r="B10" s="2" t="str">
        <f>"1947-12-09"</f>
        <v>1947-12-09</v>
      </c>
      <c r="C10">
        <v>2</v>
      </c>
      <c r="D10">
        <v>593</v>
      </c>
      <c r="G10" t="str">
        <f t="shared" si="0"/>
        <v>insert into game (matchid, matchdate, game_type, country) values (190, '1947-12-09', 2, 593);</v>
      </c>
    </row>
    <row r="11" spans="1:7" x14ac:dyDescent="0.25">
      <c r="A11">
        <f t="shared" si="1"/>
        <v>191</v>
      </c>
      <c r="B11" s="2" t="str">
        <f>"1947-12-11"</f>
        <v>1947-12-11</v>
      </c>
      <c r="C11">
        <v>2</v>
      </c>
      <c r="D11">
        <v>593</v>
      </c>
      <c r="G11" t="str">
        <f t="shared" si="0"/>
        <v>insert into game (matchid, matchdate, game_type, country) values (191, '1947-12-11', 2, 593);</v>
      </c>
    </row>
    <row r="12" spans="1:7" x14ac:dyDescent="0.25">
      <c r="A12">
        <f t="shared" si="1"/>
        <v>192</v>
      </c>
      <c r="B12" s="2" t="str">
        <f>"1947-12-11"</f>
        <v>1947-12-11</v>
      </c>
      <c r="C12">
        <v>2</v>
      </c>
      <c r="D12">
        <v>593</v>
      </c>
      <c r="G12" t="str">
        <f t="shared" si="0"/>
        <v>insert into game (matchid, matchdate, game_type, country) values (192, '1947-12-11', 2, 593);</v>
      </c>
    </row>
    <row r="13" spans="1:7" x14ac:dyDescent="0.25">
      <c r="A13">
        <f t="shared" si="1"/>
        <v>193</v>
      </c>
      <c r="B13" s="2" t="str">
        <f>"1947-12-13"</f>
        <v>1947-12-13</v>
      </c>
      <c r="C13">
        <v>2</v>
      </c>
      <c r="D13">
        <v>593</v>
      </c>
      <c r="G13" t="str">
        <f t="shared" si="0"/>
        <v>insert into game (matchid, matchdate, game_type, country) values (193, '1947-12-13', 2, 593);</v>
      </c>
    </row>
    <row r="14" spans="1:7" x14ac:dyDescent="0.25">
      <c r="A14">
        <f t="shared" si="1"/>
        <v>194</v>
      </c>
      <c r="B14" s="2" t="str">
        <f>"1947-12-13"</f>
        <v>1947-12-13</v>
      </c>
      <c r="C14">
        <v>2</v>
      </c>
      <c r="D14">
        <v>593</v>
      </c>
      <c r="G14" t="str">
        <f t="shared" si="0"/>
        <v>insert into game (matchid, matchdate, game_type, country) values (194, '1947-12-13', 2, 593);</v>
      </c>
    </row>
    <row r="15" spans="1:7" x14ac:dyDescent="0.25">
      <c r="A15">
        <f t="shared" si="1"/>
        <v>195</v>
      </c>
      <c r="B15" s="2" t="str">
        <f>"1947-12-16"</f>
        <v>1947-12-16</v>
      </c>
      <c r="C15">
        <v>2</v>
      </c>
      <c r="D15">
        <v>593</v>
      </c>
      <c r="G15" t="str">
        <f t="shared" si="0"/>
        <v>insert into game (matchid, matchdate, game_type, country) values (195, '1947-12-16', 2, 593);</v>
      </c>
    </row>
    <row r="16" spans="1:7" x14ac:dyDescent="0.25">
      <c r="A16">
        <f t="shared" si="1"/>
        <v>196</v>
      </c>
      <c r="B16" s="2" t="str">
        <f>"1947-12-16"</f>
        <v>1947-12-16</v>
      </c>
      <c r="C16">
        <v>2</v>
      </c>
      <c r="D16">
        <v>593</v>
      </c>
      <c r="G16" t="str">
        <f t="shared" si="0"/>
        <v>insert into game (matchid, matchdate, game_type, country) values (196, '1947-12-16', 2, 593);</v>
      </c>
    </row>
    <row r="17" spans="1:7" x14ac:dyDescent="0.25">
      <c r="A17">
        <f t="shared" si="1"/>
        <v>197</v>
      </c>
      <c r="B17" s="2" t="str">
        <f>"1947-12-18"</f>
        <v>1947-12-18</v>
      </c>
      <c r="C17">
        <v>2</v>
      </c>
      <c r="D17">
        <v>593</v>
      </c>
      <c r="G17" t="str">
        <f t="shared" si="0"/>
        <v>insert into game (matchid, matchdate, game_type, country) values (197, '1947-12-18', 2, 593);</v>
      </c>
    </row>
    <row r="18" spans="1:7" x14ac:dyDescent="0.25">
      <c r="A18">
        <f t="shared" si="1"/>
        <v>198</v>
      </c>
      <c r="B18" s="2" t="str">
        <f>"1947-12-18"</f>
        <v>1947-12-18</v>
      </c>
      <c r="C18">
        <v>2</v>
      </c>
      <c r="D18">
        <v>593</v>
      </c>
      <c r="G18" t="str">
        <f t="shared" si="0"/>
        <v>insert into game (matchid, matchdate, game_type, country) values (198, '1947-12-18', 2, 593);</v>
      </c>
    </row>
    <row r="19" spans="1:7" x14ac:dyDescent="0.25">
      <c r="A19">
        <f t="shared" si="1"/>
        <v>199</v>
      </c>
      <c r="B19" s="2" t="str">
        <f>"1947-12-20"</f>
        <v>1947-12-20</v>
      </c>
      <c r="C19">
        <v>2</v>
      </c>
      <c r="D19">
        <v>593</v>
      </c>
      <c r="G19" t="str">
        <f t="shared" si="0"/>
        <v>insert into game (matchid, matchdate, game_type, country) values (199, '1947-12-20', 2, 593);</v>
      </c>
    </row>
    <row r="20" spans="1:7" x14ac:dyDescent="0.25">
      <c r="A20">
        <f t="shared" si="1"/>
        <v>200</v>
      </c>
      <c r="B20" s="2" t="str">
        <f>"1947-12-20"</f>
        <v>1947-12-20</v>
      </c>
      <c r="C20">
        <v>2</v>
      </c>
      <c r="D20">
        <v>593</v>
      </c>
      <c r="G20" t="str">
        <f t="shared" si="0"/>
        <v>insert into game (matchid, matchdate, game_type, country) values (200, '1947-12-20', 2, 593);</v>
      </c>
    </row>
    <row r="21" spans="1:7" x14ac:dyDescent="0.25">
      <c r="A21">
        <f t="shared" si="1"/>
        <v>201</v>
      </c>
      <c r="B21" s="2" t="str">
        <f>"1947-12-23"</f>
        <v>1947-12-23</v>
      </c>
      <c r="C21">
        <v>2</v>
      </c>
      <c r="D21">
        <v>593</v>
      </c>
      <c r="G21" t="str">
        <f t="shared" si="0"/>
        <v>insert into game (matchid, matchdate, game_type, country) values (201, '1947-12-23', 2, 593);</v>
      </c>
    </row>
    <row r="22" spans="1:7" x14ac:dyDescent="0.25">
      <c r="A22">
        <f t="shared" si="1"/>
        <v>202</v>
      </c>
      <c r="B22" s="2" t="str">
        <f>"1947-12-23"</f>
        <v>1947-12-23</v>
      </c>
      <c r="C22">
        <v>2</v>
      </c>
      <c r="D22">
        <v>593</v>
      </c>
      <c r="G22" t="str">
        <f t="shared" si="0"/>
        <v>insert into game (matchid, matchdate, game_type, country) values (202, '1947-12-23', 2, 593);</v>
      </c>
    </row>
    <row r="23" spans="1:7" x14ac:dyDescent="0.25">
      <c r="A23">
        <f t="shared" si="1"/>
        <v>203</v>
      </c>
      <c r="B23" s="2" t="str">
        <f>"1947-12-25"</f>
        <v>1947-12-25</v>
      </c>
      <c r="C23">
        <v>2</v>
      </c>
      <c r="D23">
        <v>593</v>
      </c>
      <c r="G23" t="str">
        <f t="shared" si="0"/>
        <v>insert into game (matchid, matchdate, game_type, country) values (203, '1947-12-25', 2, 593);</v>
      </c>
    </row>
    <row r="24" spans="1:7" x14ac:dyDescent="0.25">
      <c r="A24">
        <f t="shared" si="1"/>
        <v>204</v>
      </c>
      <c r="B24" s="2" t="str">
        <f>"1947-12-26"</f>
        <v>1947-12-26</v>
      </c>
      <c r="C24">
        <v>2</v>
      </c>
      <c r="D24">
        <v>593</v>
      </c>
      <c r="G24" t="str">
        <f t="shared" si="0"/>
        <v>insert into game (matchid, matchdate, game_type, country) values (204, '1947-12-26', 2, 593);</v>
      </c>
    </row>
    <row r="25" spans="1:7" x14ac:dyDescent="0.25">
      <c r="A25">
        <f t="shared" si="1"/>
        <v>205</v>
      </c>
      <c r="B25" s="2" t="str">
        <f>"1947-12-27"</f>
        <v>1947-12-27</v>
      </c>
      <c r="C25">
        <v>2</v>
      </c>
      <c r="D25">
        <v>593</v>
      </c>
      <c r="G25" t="str">
        <f t="shared" si="0"/>
        <v>insert into game (matchid, matchdate, game_type, country) values (205, '1947-12-27', 2, 593);</v>
      </c>
    </row>
    <row r="26" spans="1:7" x14ac:dyDescent="0.25">
      <c r="A26">
        <f t="shared" si="1"/>
        <v>206</v>
      </c>
      <c r="B26" s="2" t="str">
        <f>"1947-12-28"</f>
        <v>1947-12-28</v>
      </c>
      <c r="C26">
        <v>2</v>
      </c>
      <c r="D26">
        <v>593</v>
      </c>
      <c r="G26" t="str">
        <f t="shared" si="0"/>
        <v>insert into game (matchid, matchdate, game_type, country) values (206, '1947-12-28', 2, 593);</v>
      </c>
    </row>
    <row r="27" spans="1:7" x14ac:dyDescent="0.25">
      <c r="A27">
        <f t="shared" si="1"/>
        <v>207</v>
      </c>
      <c r="B27" s="2" t="str">
        <f>"1947-12-29"</f>
        <v>1947-12-29</v>
      </c>
      <c r="C27">
        <v>2</v>
      </c>
      <c r="D27">
        <v>593</v>
      </c>
      <c r="G27" t="str">
        <f t="shared" si="0"/>
        <v>insert into game (matchid, matchdate, game_type, country) values (207, '1947-12-29', 2, 593);</v>
      </c>
    </row>
    <row r="28" spans="1:7" x14ac:dyDescent="0.25">
      <c r="A28">
        <f t="shared" si="1"/>
        <v>208</v>
      </c>
      <c r="B28" s="2" t="str">
        <f>"1947-12-30"</f>
        <v>1947-12-30</v>
      </c>
      <c r="C28">
        <v>2</v>
      </c>
      <c r="D28">
        <v>593</v>
      </c>
      <c r="G28" t="str">
        <f t="shared" si="0"/>
        <v>insert into game (matchid, matchdate, game_type, country) values (208, '1947-12-30', 2, 593);</v>
      </c>
    </row>
    <row r="29" spans="1:7" x14ac:dyDescent="0.25">
      <c r="A29">
        <f t="shared" si="1"/>
        <v>209</v>
      </c>
      <c r="B29" s="2" t="str">
        <f>"1947-12-31"</f>
        <v>1947-12-31</v>
      </c>
      <c r="C29">
        <v>2</v>
      </c>
      <c r="D29">
        <v>593</v>
      </c>
      <c r="G29" t="str">
        <f t="shared" si="0"/>
        <v>insert into game (matchid, matchdate, game_type, country) values (209, '1947-12-31', 2, 593);</v>
      </c>
    </row>
    <row r="31" spans="1:7" x14ac:dyDescent="0.25">
      <c r="A31" s="1" t="s">
        <v>0</v>
      </c>
      <c r="B31" s="1" t="s">
        <v>1</v>
      </c>
      <c r="C31" s="1" t="s">
        <v>2</v>
      </c>
      <c r="D31" s="1" t="s">
        <v>3</v>
      </c>
      <c r="E31" s="1" t="s">
        <v>4</v>
      </c>
      <c r="F31" s="1" t="s">
        <v>5</v>
      </c>
      <c r="G31" t="str">
        <f>"insert into game_score (id, matchid, squad, goals, points, time_type) values (" &amp; A31 &amp; ", " &amp; B31 &amp; ", " &amp; C31 &amp; ", " &amp; D31 &amp; ", " &amp; E31 &amp; ", " &amp; F31 &amp; ");"</f>
        <v>insert into game_score (id, matchid, squad, goals, points, time_type) values (id, matchid, squad, goals, points, time_type);</v>
      </c>
    </row>
    <row r="32" spans="1:7" x14ac:dyDescent="0.25">
      <c r="A32" s="4">
        <f>'1946'!A78+1</f>
        <v>737</v>
      </c>
      <c r="B32" s="4">
        <f>A2</f>
        <v>182</v>
      </c>
      <c r="C32" s="4">
        <v>593</v>
      </c>
      <c r="D32" s="4">
        <v>2</v>
      </c>
      <c r="E32" s="4">
        <v>1</v>
      </c>
      <c r="F32" s="4">
        <v>2</v>
      </c>
      <c r="G32" s="4" t="str">
        <f t="shared" ref="G32:G95" si="2">"insert into game_score (id, matchid, squad, goals, points, time_type) values (" &amp; A32 &amp; ", " &amp; B32 &amp; ", " &amp; C32 &amp; ", " &amp; D32 &amp; ", " &amp; E32 &amp; ", " &amp; F32 &amp; ");"</f>
        <v>insert into game_score (id, matchid, squad, goals, points, time_type) values (737, 182, 593, 2, 1, 2);</v>
      </c>
    </row>
    <row r="33" spans="1:7" x14ac:dyDescent="0.25">
      <c r="A33" s="4">
        <f>A32+1</f>
        <v>738</v>
      </c>
      <c r="B33" s="4">
        <f>B32</f>
        <v>182</v>
      </c>
      <c r="C33" s="4">
        <v>593</v>
      </c>
      <c r="D33" s="4">
        <v>2</v>
      </c>
      <c r="E33" s="4">
        <v>0</v>
      </c>
      <c r="F33" s="4">
        <v>1</v>
      </c>
      <c r="G33" s="4" t="str">
        <f t="shared" si="2"/>
        <v>insert into game_score (id, matchid, squad, goals, points, time_type) values (738, 182, 593, 2, 0, 1);</v>
      </c>
    </row>
    <row r="34" spans="1:7" x14ac:dyDescent="0.25">
      <c r="A34" s="4">
        <f t="shared" ref="A34:A97" si="3">A33+1</f>
        <v>739</v>
      </c>
      <c r="B34" s="4">
        <f>B32</f>
        <v>182</v>
      </c>
      <c r="C34" s="4">
        <v>591</v>
      </c>
      <c r="D34" s="4">
        <v>2</v>
      </c>
      <c r="E34" s="4">
        <v>1</v>
      </c>
      <c r="F34" s="4">
        <v>2</v>
      </c>
      <c r="G34" s="4" t="str">
        <f t="shared" si="2"/>
        <v>insert into game_score (id, matchid, squad, goals, points, time_type) values (739, 182, 591, 2, 1, 2);</v>
      </c>
    </row>
    <row r="35" spans="1:7" x14ac:dyDescent="0.25">
      <c r="A35" s="4">
        <f t="shared" si="3"/>
        <v>740</v>
      </c>
      <c r="B35" s="4">
        <f>B32</f>
        <v>182</v>
      </c>
      <c r="C35" s="4">
        <v>591</v>
      </c>
      <c r="D35" s="4">
        <v>2</v>
      </c>
      <c r="E35" s="4">
        <v>0</v>
      </c>
      <c r="F35" s="4">
        <v>1</v>
      </c>
      <c r="G35" s="4" t="str">
        <f t="shared" si="2"/>
        <v>insert into game_score (id, matchid, squad, goals, points, time_type) values (740, 182, 591, 2, 0, 1);</v>
      </c>
    </row>
    <row r="36" spans="1:7" x14ac:dyDescent="0.25">
      <c r="A36">
        <f t="shared" si="3"/>
        <v>741</v>
      </c>
      <c r="B36">
        <f>B32+1</f>
        <v>183</v>
      </c>
      <c r="C36">
        <v>598</v>
      </c>
      <c r="D36">
        <v>2</v>
      </c>
      <c r="E36">
        <v>2</v>
      </c>
      <c r="F36">
        <v>2</v>
      </c>
      <c r="G36" t="str">
        <f t="shared" si="2"/>
        <v>insert into game_score (id, matchid, squad, goals, points, time_type) values (741, 183, 598, 2, 2, 2);</v>
      </c>
    </row>
    <row r="37" spans="1:7" x14ac:dyDescent="0.25">
      <c r="A37">
        <f t="shared" si="3"/>
        <v>742</v>
      </c>
      <c r="B37">
        <f>B36</f>
        <v>183</v>
      </c>
      <c r="C37">
        <v>598</v>
      </c>
      <c r="D37">
        <v>1</v>
      </c>
      <c r="E37">
        <v>0</v>
      </c>
      <c r="F37">
        <v>1</v>
      </c>
      <c r="G37" t="str">
        <f t="shared" si="2"/>
        <v>insert into game_score (id, matchid, squad, goals, points, time_type) values (742, 183, 598, 1, 0, 1);</v>
      </c>
    </row>
    <row r="38" spans="1:7" x14ac:dyDescent="0.25">
      <c r="A38">
        <f t="shared" si="3"/>
        <v>743</v>
      </c>
      <c r="B38">
        <f>B36</f>
        <v>183</v>
      </c>
      <c r="C38">
        <v>57</v>
      </c>
      <c r="D38">
        <v>0</v>
      </c>
      <c r="E38">
        <v>0</v>
      </c>
      <c r="F38">
        <v>2</v>
      </c>
      <c r="G38" t="str">
        <f t="shared" si="2"/>
        <v>insert into game_score (id, matchid, squad, goals, points, time_type) values (743, 183, 57, 0, 0, 2);</v>
      </c>
    </row>
    <row r="39" spans="1:7" x14ac:dyDescent="0.25">
      <c r="A39">
        <f t="shared" si="3"/>
        <v>744</v>
      </c>
      <c r="B39">
        <f>B36</f>
        <v>183</v>
      </c>
      <c r="C39">
        <v>57</v>
      </c>
      <c r="D39">
        <v>0</v>
      </c>
      <c r="E39">
        <v>0</v>
      </c>
      <c r="F39">
        <v>1</v>
      </c>
      <c r="G39" t="str">
        <f t="shared" si="2"/>
        <v>insert into game_score (id, matchid, squad, goals, points, time_type) values (744, 183, 57, 0, 0, 1);</v>
      </c>
    </row>
    <row r="40" spans="1:7" x14ac:dyDescent="0.25">
      <c r="A40" s="4">
        <f t="shared" si="3"/>
        <v>745</v>
      </c>
      <c r="B40" s="4">
        <f t="shared" ref="B40" si="4">B36+1</f>
        <v>184</v>
      </c>
      <c r="C40" s="4">
        <v>54</v>
      </c>
      <c r="D40" s="4">
        <v>6</v>
      </c>
      <c r="E40" s="4">
        <v>2</v>
      </c>
      <c r="F40" s="4">
        <v>2</v>
      </c>
      <c r="G40" s="4" t="str">
        <f t="shared" si="2"/>
        <v>insert into game_score (id, matchid, squad, goals, points, time_type) values (745, 184, 54, 6, 2, 2);</v>
      </c>
    </row>
    <row r="41" spans="1:7" x14ac:dyDescent="0.25">
      <c r="A41" s="4">
        <f t="shared" si="3"/>
        <v>746</v>
      </c>
      <c r="B41" s="4">
        <f t="shared" ref="B41" si="5">B40</f>
        <v>184</v>
      </c>
      <c r="C41" s="4">
        <v>54</v>
      </c>
      <c r="D41" s="4">
        <v>3</v>
      </c>
      <c r="E41" s="4">
        <v>0</v>
      </c>
      <c r="F41" s="4">
        <v>1</v>
      </c>
      <c r="G41" s="4" t="str">
        <f t="shared" si="2"/>
        <v>insert into game_score (id, matchid, squad, goals, points, time_type) values (746, 184, 54, 3, 0, 1);</v>
      </c>
    </row>
    <row r="42" spans="1:7" x14ac:dyDescent="0.25">
      <c r="A42" s="4">
        <f t="shared" si="3"/>
        <v>747</v>
      </c>
      <c r="B42" s="4">
        <f t="shared" ref="B42" si="6">B40</f>
        <v>184</v>
      </c>
      <c r="C42" s="4">
        <v>595</v>
      </c>
      <c r="D42" s="4">
        <v>0</v>
      </c>
      <c r="E42" s="4">
        <v>0</v>
      </c>
      <c r="F42" s="4">
        <v>2</v>
      </c>
      <c r="G42" s="4" t="str">
        <f t="shared" si="2"/>
        <v>insert into game_score (id, matchid, squad, goals, points, time_type) values (747, 184, 595, 0, 0, 2);</v>
      </c>
    </row>
    <row r="43" spans="1:7" x14ac:dyDescent="0.25">
      <c r="A43" s="4">
        <f t="shared" si="3"/>
        <v>748</v>
      </c>
      <c r="B43" s="4">
        <f t="shared" ref="B43" si="7">B40</f>
        <v>184</v>
      </c>
      <c r="C43" s="4">
        <v>595</v>
      </c>
      <c r="D43" s="4">
        <v>0</v>
      </c>
      <c r="E43" s="4">
        <v>0</v>
      </c>
      <c r="F43" s="4">
        <v>1</v>
      </c>
      <c r="G43" s="4" t="str">
        <f t="shared" si="2"/>
        <v>insert into game_score (id, matchid, squad, goals, points, time_type) values (748, 184, 595, 0, 0, 1);</v>
      </c>
    </row>
    <row r="44" spans="1:7" x14ac:dyDescent="0.25">
      <c r="A44">
        <f t="shared" si="3"/>
        <v>749</v>
      </c>
      <c r="B44">
        <f t="shared" ref="B44" si="8">B40+1</f>
        <v>185</v>
      </c>
      <c r="C44">
        <v>54</v>
      </c>
      <c r="D44">
        <v>7</v>
      </c>
      <c r="E44">
        <v>2</v>
      </c>
      <c r="F44">
        <v>2</v>
      </c>
      <c r="G44" t="str">
        <f t="shared" si="2"/>
        <v>insert into game_score (id, matchid, squad, goals, points, time_type) values (749, 185, 54, 7, 2, 2);</v>
      </c>
    </row>
    <row r="45" spans="1:7" x14ac:dyDescent="0.25">
      <c r="A45">
        <f t="shared" si="3"/>
        <v>750</v>
      </c>
      <c r="B45">
        <f t="shared" ref="B45" si="9">B44</f>
        <v>185</v>
      </c>
      <c r="C45">
        <v>54</v>
      </c>
      <c r="D45">
        <v>3</v>
      </c>
      <c r="E45">
        <v>0</v>
      </c>
      <c r="F45">
        <v>1</v>
      </c>
      <c r="G45" t="str">
        <f t="shared" si="2"/>
        <v>insert into game_score (id, matchid, squad, goals, points, time_type) values (750, 185, 54, 3, 0, 1);</v>
      </c>
    </row>
    <row r="46" spans="1:7" x14ac:dyDescent="0.25">
      <c r="A46">
        <f t="shared" si="3"/>
        <v>751</v>
      </c>
      <c r="B46">
        <f t="shared" ref="B46" si="10">B44</f>
        <v>185</v>
      </c>
      <c r="C46">
        <v>591</v>
      </c>
      <c r="D46">
        <v>0</v>
      </c>
      <c r="E46">
        <v>0</v>
      </c>
      <c r="F46">
        <v>2</v>
      </c>
      <c r="G46" t="str">
        <f t="shared" si="2"/>
        <v>insert into game_score (id, matchid, squad, goals, points, time_type) values (751, 185, 591, 0, 0, 2);</v>
      </c>
    </row>
    <row r="47" spans="1:7" x14ac:dyDescent="0.25">
      <c r="A47">
        <f t="shared" si="3"/>
        <v>752</v>
      </c>
      <c r="B47">
        <f t="shared" ref="B47" si="11">B44</f>
        <v>185</v>
      </c>
      <c r="C47">
        <v>591</v>
      </c>
      <c r="D47">
        <v>0</v>
      </c>
      <c r="E47">
        <v>0</v>
      </c>
      <c r="F47">
        <v>1</v>
      </c>
      <c r="G47" t="str">
        <f t="shared" si="2"/>
        <v>insert into game_score (id, matchid, squad, goals, points, time_type) values (752, 185, 591, 0, 0, 1);</v>
      </c>
    </row>
    <row r="48" spans="1:7" x14ac:dyDescent="0.25">
      <c r="A48" s="4">
        <f t="shared" si="3"/>
        <v>753</v>
      </c>
      <c r="B48" s="4">
        <f t="shared" ref="B48" si="12">B44+1</f>
        <v>186</v>
      </c>
      <c r="C48" s="4">
        <v>57</v>
      </c>
      <c r="D48" s="4">
        <v>0</v>
      </c>
      <c r="E48" s="4">
        <v>1</v>
      </c>
      <c r="F48" s="4">
        <v>2</v>
      </c>
      <c r="G48" s="4" t="str">
        <f t="shared" si="2"/>
        <v>insert into game_score (id, matchid, squad, goals, points, time_type) values (753, 186, 57, 0, 1, 2);</v>
      </c>
    </row>
    <row r="49" spans="1:7" x14ac:dyDescent="0.25">
      <c r="A49" s="4">
        <f t="shared" si="3"/>
        <v>754</v>
      </c>
      <c r="B49" s="4">
        <f t="shared" ref="B49" si="13">B48</f>
        <v>186</v>
      </c>
      <c r="C49" s="4">
        <v>57</v>
      </c>
      <c r="D49" s="4">
        <v>0</v>
      </c>
      <c r="E49" s="4">
        <v>0</v>
      </c>
      <c r="F49" s="4">
        <v>1</v>
      </c>
      <c r="G49" s="4" t="str">
        <f t="shared" si="2"/>
        <v>insert into game_score (id, matchid, squad, goals, points, time_type) values (754, 186, 57, 0, 0, 1);</v>
      </c>
    </row>
    <row r="50" spans="1:7" x14ac:dyDescent="0.25">
      <c r="A50" s="4">
        <f t="shared" si="3"/>
        <v>755</v>
      </c>
      <c r="B50" s="4">
        <f t="shared" ref="B50" si="14">B48</f>
        <v>186</v>
      </c>
      <c r="C50" s="4">
        <v>593</v>
      </c>
      <c r="D50" s="4">
        <v>0</v>
      </c>
      <c r="E50" s="4">
        <v>1</v>
      </c>
      <c r="F50" s="4">
        <v>2</v>
      </c>
      <c r="G50" s="4" t="str">
        <f t="shared" si="2"/>
        <v>insert into game_score (id, matchid, squad, goals, points, time_type) values (755, 186, 593, 0, 1, 2);</v>
      </c>
    </row>
    <row r="51" spans="1:7" x14ac:dyDescent="0.25">
      <c r="A51" s="4">
        <f t="shared" si="3"/>
        <v>756</v>
      </c>
      <c r="B51" s="4">
        <f t="shared" ref="B51" si="15">B48</f>
        <v>186</v>
      </c>
      <c r="C51" s="4">
        <v>593</v>
      </c>
      <c r="D51" s="4">
        <v>0</v>
      </c>
      <c r="E51" s="4">
        <v>0</v>
      </c>
      <c r="F51" s="4">
        <v>1</v>
      </c>
      <c r="G51" s="4" t="str">
        <f t="shared" si="2"/>
        <v>insert into game_score (id, matchid, squad, goals, points, time_type) values (756, 186, 593, 0, 0, 1);</v>
      </c>
    </row>
    <row r="52" spans="1:7" x14ac:dyDescent="0.25">
      <c r="A52">
        <f t="shared" si="3"/>
        <v>757</v>
      </c>
      <c r="B52">
        <f t="shared" ref="B52" si="16">B48+1</f>
        <v>187</v>
      </c>
      <c r="C52">
        <v>51</v>
      </c>
      <c r="D52">
        <v>2</v>
      </c>
      <c r="E52">
        <v>1</v>
      </c>
      <c r="F52">
        <v>2</v>
      </c>
      <c r="G52" t="str">
        <f t="shared" si="2"/>
        <v>insert into game_score (id, matchid, squad, goals, points, time_type) values (757, 187, 51, 2, 1, 2);</v>
      </c>
    </row>
    <row r="53" spans="1:7" x14ac:dyDescent="0.25">
      <c r="A53">
        <f t="shared" si="3"/>
        <v>758</v>
      </c>
      <c r="B53">
        <f t="shared" ref="B53" si="17">B52</f>
        <v>187</v>
      </c>
      <c r="C53">
        <v>51</v>
      </c>
      <c r="D53">
        <v>1</v>
      </c>
      <c r="E53">
        <v>0</v>
      </c>
      <c r="F53">
        <v>1</v>
      </c>
      <c r="G53" t="str">
        <f t="shared" si="2"/>
        <v>insert into game_score (id, matchid, squad, goals, points, time_type) values (758, 187, 51, 1, 0, 1);</v>
      </c>
    </row>
    <row r="54" spans="1:7" x14ac:dyDescent="0.25">
      <c r="A54">
        <f t="shared" si="3"/>
        <v>759</v>
      </c>
      <c r="B54">
        <f t="shared" ref="B54" si="18">B52</f>
        <v>187</v>
      </c>
      <c r="C54">
        <v>595</v>
      </c>
      <c r="D54">
        <v>2</v>
      </c>
      <c r="E54">
        <v>1</v>
      </c>
      <c r="F54">
        <v>2</v>
      </c>
      <c r="G54" t="str">
        <f t="shared" si="2"/>
        <v>insert into game_score (id, matchid, squad, goals, points, time_type) values (759, 187, 595, 2, 1, 2);</v>
      </c>
    </row>
    <row r="55" spans="1:7" x14ac:dyDescent="0.25">
      <c r="A55">
        <f t="shared" si="3"/>
        <v>760</v>
      </c>
      <c r="B55">
        <f t="shared" ref="B55" si="19">B52</f>
        <v>187</v>
      </c>
      <c r="C55">
        <v>595</v>
      </c>
      <c r="D55">
        <v>1</v>
      </c>
      <c r="E55">
        <v>0</v>
      </c>
      <c r="F55">
        <v>1</v>
      </c>
      <c r="G55" t="str">
        <f t="shared" si="2"/>
        <v>insert into game_score (id, matchid, squad, goals, points, time_type) values (760, 187, 595, 1, 0, 1);</v>
      </c>
    </row>
    <row r="56" spans="1:7" x14ac:dyDescent="0.25">
      <c r="A56" s="4">
        <f t="shared" si="3"/>
        <v>761</v>
      </c>
      <c r="B56" s="4">
        <f t="shared" ref="B56" si="20">B52+1</f>
        <v>188</v>
      </c>
      <c r="C56" s="4">
        <v>598</v>
      </c>
      <c r="D56" s="4">
        <v>6</v>
      </c>
      <c r="E56" s="4">
        <v>2</v>
      </c>
      <c r="F56" s="4">
        <v>2</v>
      </c>
      <c r="G56" s="4" t="str">
        <f t="shared" si="2"/>
        <v>insert into game_score (id, matchid, squad, goals, points, time_type) values (761, 188, 598, 6, 2, 2);</v>
      </c>
    </row>
    <row r="57" spans="1:7" x14ac:dyDescent="0.25">
      <c r="A57" s="4">
        <f t="shared" si="3"/>
        <v>762</v>
      </c>
      <c r="B57" s="4">
        <f t="shared" ref="B57" si="21">B56</f>
        <v>188</v>
      </c>
      <c r="C57" s="4">
        <v>598</v>
      </c>
      <c r="D57" s="4">
        <v>3</v>
      </c>
      <c r="E57" s="4">
        <v>0</v>
      </c>
      <c r="F57" s="4">
        <v>1</v>
      </c>
      <c r="G57" s="4" t="str">
        <f t="shared" si="2"/>
        <v>insert into game_score (id, matchid, squad, goals, points, time_type) values (762, 188, 598, 3, 0, 1);</v>
      </c>
    </row>
    <row r="58" spans="1:7" x14ac:dyDescent="0.25">
      <c r="A58" s="4">
        <f t="shared" si="3"/>
        <v>763</v>
      </c>
      <c r="B58" s="4">
        <f t="shared" ref="B58" si="22">B56</f>
        <v>188</v>
      </c>
      <c r="C58" s="4">
        <v>56</v>
      </c>
      <c r="D58" s="4">
        <v>0</v>
      </c>
      <c r="E58" s="4">
        <v>0</v>
      </c>
      <c r="F58" s="4">
        <v>2</v>
      </c>
      <c r="G58" s="4" t="str">
        <f t="shared" si="2"/>
        <v>insert into game_score (id, matchid, squad, goals, points, time_type) values (763, 188, 56, 0, 0, 2);</v>
      </c>
    </row>
    <row r="59" spans="1:7" x14ac:dyDescent="0.25">
      <c r="A59" s="4">
        <f t="shared" si="3"/>
        <v>764</v>
      </c>
      <c r="B59" s="4">
        <f t="shared" ref="B59" si="23">B56</f>
        <v>188</v>
      </c>
      <c r="C59" s="4">
        <v>56</v>
      </c>
      <c r="D59" s="4">
        <v>0</v>
      </c>
      <c r="E59" s="4">
        <v>0</v>
      </c>
      <c r="F59" s="4">
        <v>1</v>
      </c>
      <c r="G59" s="4" t="str">
        <f t="shared" si="2"/>
        <v>insert into game_score (id, matchid, squad, goals, points, time_type) values (764, 188, 56, 0, 0, 1);</v>
      </c>
    </row>
    <row r="60" spans="1:7" x14ac:dyDescent="0.25">
      <c r="A60">
        <f t="shared" si="3"/>
        <v>765</v>
      </c>
      <c r="B60">
        <f t="shared" ref="B60" si="24">B56+1</f>
        <v>189</v>
      </c>
      <c r="C60">
        <v>56</v>
      </c>
      <c r="D60">
        <v>2</v>
      </c>
      <c r="E60">
        <v>2</v>
      </c>
      <c r="F60">
        <v>2</v>
      </c>
      <c r="G60" t="str">
        <f t="shared" si="2"/>
        <v>insert into game_score (id, matchid, squad, goals, points, time_type) values (765, 189, 56, 2, 2, 2);</v>
      </c>
    </row>
    <row r="61" spans="1:7" x14ac:dyDescent="0.25">
      <c r="A61">
        <f t="shared" si="3"/>
        <v>766</v>
      </c>
      <c r="B61">
        <f t="shared" ref="B61" si="25">B60</f>
        <v>189</v>
      </c>
      <c r="C61">
        <v>56</v>
      </c>
      <c r="D61">
        <v>1</v>
      </c>
      <c r="E61">
        <v>0</v>
      </c>
      <c r="F61">
        <v>1</v>
      </c>
      <c r="G61" t="str">
        <f t="shared" si="2"/>
        <v>insert into game_score (id, matchid, squad, goals, points, time_type) values (766, 189, 56, 1, 0, 1);</v>
      </c>
    </row>
    <row r="62" spans="1:7" x14ac:dyDescent="0.25">
      <c r="A62">
        <f t="shared" si="3"/>
        <v>767</v>
      </c>
      <c r="B62">
        <f t="shared" ref="B62" si="26">B60</f>
        <v>189</v>
      </c>
      <c r="C62">
        <v>51</v>
      </c>
      <c r="D62">
        <v>1</v>
      </c>
      <c r="E62">
        <v>0</v>
      </c>
      <c r="F62">
        <v>2</v>
      </c>
      <c r="G62" t="str">
        <f t="shared" si="2"/>
        <v>insert into game_score (id, matchid, squad, goals, points, time_type) values (767, 189, 51, 1, 0, 2);</v>
      </c>
    </row>
    <row r="63" spans="1:7" x14ac:dyDescent="0.25">
      <c r="A63">
        <f t="shared" si="3"/>
        <v>768</v>
      </c>
      <c r="B63">
        <f t="shared" ref="B63" si="27">B60</f>
        <v>189</v>
      </c>
      <c r="C63">
        <v>51</v>
      </c>
      <c r="D63">
        <v>0</v>
      </c>
      <c r="E63">
        <v>0</v>
      </c>
      <c r="F63">
        <v>1</v>
      </c>
      <c r="G63" t="str">
        <f t="shared" si="2"/>
        <v>insert into game_score (id, matchid, squad, goals, points, time_type) values (768, 189, 51, 0, 0, 1);</v>
      </c>
    </row>
    <row r="64" spans="1:7" x14ac:dyDescent="0.25">
      <c r="A64" s="4">
        <f t="shared" si="3"/>
        <v>769</v>
      </c>
      <c r="B64" s="4">
        <f t="shared" ref="B64" si="28">B60+1</f>
        <v>190</v>
      </c>
      <c r="C64" s="4">
        <v>598</v>
      </c>
      <c r="D64" s="4">
        <v>3</v>
      </c>
      <c r="E64" s="4">
        <v>2</v>
      </c>
      <c r="F64" s="4">
        <v>2</v>
      </c>
      <c r="G64" s="4" t="str">
        <f t="shared" si="2"/>
        <v>insert into game_score (id, matchid, squad, goals, points, time_type) values (769, 190, 598, 3, 2, 2);</v>
      </c>
    </row>
    <row r="65" spans="1:7" x14ac:dyDescent="0.25">
      <c r="A65" s="4">
        <f t="shared" si="3"/>
        <v>770</v>
      </c>
      <c r="B65" s="4">
        <f t="shared" ref="B65" si="29">B64</f>
        <v>190</v>
      </c>
      <c r="C65" s="4">
        <v>598</v>
      </c>
      <c r="D65" s="4">
        <v>1</v>
      </c>
      <c r="E65" s="4">
        <v>0</v>
      </c>
      <c r="F65" s="4">
        <v>1</v>
      </c>
      <c r="G65" s="4" t="str">
        <f t="shared" si="2"/>
        <v>insert into game_score (id, matchid, squad, goals, points, time_type) values (770, 190, 598, 1, 0, 1);</v>
      </c>
    </row>
    <row r="66" spans="1:7" x14ac:dyDescent="0.25">
      <c r="A66" s="4">
        <f t="shared" si="3"/>
        <v>771</v>
      </c>
      <c r="B66" s="4">
        <f t="shared" ref="B66" si="30">B64</f>
        <v>190</v>
      </c>
      <c r="C66" s="4">
        <v>591</v>
      </c>
      <c r="D66" s="4">
        <v>0</v>
      </c>
      <c r="E66" s="4">
        <v>0</v>
      </c>
      <c r="F66" s="4">
        <v>2</v>
      </c>
      <c r="G66" s="4" t="str">
        <f t="shared" si="2"/>
        <v>insert into game_score (id, matchid, squad, goals, points, time_type) values (771, 190, 591, 0, 0, 2);</v>
      </c>
    </row>
    <row r="67" spans="1:7" x14ac:dyDescent="0.25">
      <c r="A67" s="4">
        <f t="shared" si="3"/>
        <v>772</v>
      </c>
      <c r="B67" s="4">
        <f t="shared" ref="B67" si="31">B64</f>
        <v>190</v>
      </c>
      <c r="C67" s="4">
        <v>591</v>
      </c>
      <c r="D67" s="4">
        <v>0</v>
      </c>
      <c r="E67" s="4">
        <v>0</v>
      </c>
      <c r="F67" s="4">
        <v>1</v>
      </c>
      <c r="G67" s="4" t="str">
        <f t="shared" si="2"/>
        <v>insert into game_score (id, matchid, squad, goals, points, time_type) values (772, 190, 591, 0, 0, 1);</v>
      </c>
    </row>
    <row r="68" spans="1:7" x14ac:dyDescent="0.25">
      <c r="A68">
        <f t="shared" si="3"/>
        <v>773</v>
      </c>
      <c r="B68">
        <f t="shared" ref="B68" si="32">B64+1</f>
        <v>191</v>
      </c>
      <c r="C68">
        <v>56</v>
      </c>
      <c r="D68">
        <v>3</v>
      </c>
      <c r="E68">
        <v>2</v>
      </c>
      <c r="F68">
        <v>2</v>
      </c>
      <c r="G68" t="str">
        <f t="shared" si="2"/>
        <v>insert into game_score (id, matchid, squad, goals, points, time_type) values (773, 191, 56, 3, 2, 2);</v>
      </c>
    </row>
    <row r="69" spans="1:7" x14ac:dyDescent="0.25">
      <c r="A69">
        <f t="shared" si="3"/>
        <v>774</v>
      </c>
      <c r="B69">
        <f t="shared" ref="B69" si="33">B68</f>
        <v>191</v>
      </c>
      <c r="C69">
        <v>56</v>
      </c>
      <c r="D69">
        <v>0</v>
      </c>
      <c r="E69">
        <v>0</v>
      </c>
      <c r="F69">
        <v>1</v>
      </c>
      <c r="G69" t="str">
        <f t="shared" si="2"/>
        <v>insert into game_score (id, matchid, squad, goals, points, time_type) values (774, 191, 56, 0, 0, 1);</v>
      </c>
    </row>
    <row r="70" spans="1:7" x14ac:dyDescent="0.25">
      <c r="A70">
        <f t="shared" si="3"/>
        <v>775</v>
      </c>
      <c r="B70">
        <f t="shared" ref="B70" si="34">B68</f>
        <v>191</v>
      </c>
      <c r="C70">
        <v>593</v>
      </c>
      <c r="D70">
        <v>0</v>
      </c>
      <c r="E70">
        <v>0</v>
      </c>
      <c r="F70">
        <v>2</v>
      </c>
      <c r="G70" t="str">
        <f t="shared" si="2"/>
        <v>insert into game_score (id, matchid, squad, goals, points, time_type) values (775, 191, 593, 0, 0, 2);</v>
      </c>
    </row>
    <row r="71" spans="1:7" x14ac:dyDescent="0.25">
      <c r="A71">
        <f t="shared" si="3"/>
        <v>776</v>
      </c>
      <c r="B71">
        <f t="shared" ref="B71" si="35">B68</f>
        <v>191</v>
      </c>
      <c r="C71">
        <v>593</v>
      </c>
      <c r="D71">
        <v>0</v>
      </c>
      <c r="E71">
        <v>0</v>
      </c>
      <c r="F71">
        <v>1</v>
      </c>
      <c r="G71" t="str">
        <f t="shared" si="2"/>
        <v>insert into game_score (id, matchid, squad, goals, points, time_type) values (776, 191, 593, 0, 0, 1);</v>
      </c>
    </row>
    <row r="72" spans="1:7" x14ac:dyDescent="0.25">
      <c r="A72" s="4">
        <f t="shared" si="3"/>
        <v>777</v>
      </c>
      <c r="B72" s="4">
        <f t="shared" ref="B72:B88" si="36">B68+1</f>
        <v>192</v>
      </c>
      <c r="C72" s="4">
        <v>54</v>
      </c>
      <c r="D72" s="4">
        <v>3</v>
      </c>
      <c r="E72" s="4">
        <v>2</v>
      </c>
      <c r="F72" s="4">
        <v>2</v>
      </c>
      <c r="G72" s="4" t="str">
        <f t="shared" si="2"/>
        <v>insert into game_score (id, matchid, squad, goals, points, time_type) values (777, 192, 54, 3, 2, 2);</v>
      </c>
    </row>
    <row r="73" spans="1:7" x14ac:dyDescent="0.25">
      <c r="A73" s="4">
        <f t="shared" si="3"/>
        <v>778</v>
      </c>
      <c r="B73" s="4">
        <f t="shared" ref="B73:B89" si="37">B72</f>
        <v>192</v>
      </c>
      <c r="C73" s="4">
        <v>54</v>
      </c>
      <c r="D73" s="4">
        <v>1</v>
      </c>
      <c r="E73" s="4">
        <v>0</v>
      </c>
      <c r="F73" s="4">
        <v>1</v>
      </c>
      <c r="G73" s="4" t="str">
        <f t="shared" si="2"/>
        <v>insert into game_score (id, matchid, squad, goals, points, time_type) values (778, 192, 54, 1, 0, 1);</v>
      </c>
    </row>
    <row r="74" spans="1:7" x14ac:dyDescent="0.25">
      <c r="A74" s="4">
        <f t="shared" si="3"/>
        <v>779</v>
      </c>
      <c r="B74" s="4">
        <f t="shared" ref="B74:B90" si="38">B72</f>
        <v>192</v>
      </c>
      <c r="C74" s="4">
        <v>51</v>
      </c>
      <c r="D74" s="4">
        <v>2</v>
      </c>
      <c r="E74" s="4">
        <v>0</v>
      </c>
      <c r="F74" s="4">
        <v>2</v>
      </c>
      <c r="G74" s="4" t="str">
        <f t="shared" si="2"/>
        <v>insert into game_score (id, matchid, squad, goals, points, time_type) values (779, 192, 51, 2, 0, 2);</v>
      </c>
    </row>
    <row r="75" spans="1:7" x14ac:dyDescent="0.25">
      <c r="A75" s="4">
        <f t="shared" si="3"/>
        <v>780</v>
      </c>
      <c r="B75" s="4">
        <f t="shared" ref="B75:B91" si="39">B72</f>
        <v>192</v>
      </c>
      <c r="C75" s="4">
        <v>51</v>
      </c>
      <c r="D75" s="4">
        <v>1</v>
      </c>
      <c r="E75" s="4">
        <v>0</v>
      </c>
      <c r="F75" s="4">
        <v>1</v>
      </c>
      <c r="G75" s="4" t="str">
        <f t="shared" si="2"/>
        <v>insert into game_score (id, matchid, squad, goals, points, time_type) values (780, 192, 51, 1, 0, 1);</v>
      </c>
    </row>
    <row r="76" spans="1:7" x14ac:dyDescent="0.25">
      <c r="A76">
        <f t="shared" si="3"/>
        <v>781</v>
      </c>
      <c r="B76">
        <f t="shared" si="36"/>
        <v>193</v>
      </c>
      <c r="C76">
        <v>57</v>
      </c>
      <c r="D76">
        <v>0</v>
      </c>
      <c r="E76">
        <v>1</v>
      </c>
      <c r="F76">
        <v>2</v>
      </c>
      <c r="G76" t="str">
        <f t="shared" si="2"/>
        <v>insert into game_score (id, matchid, squad, goals, points, time_type) values (781, 193, 57, 0, 1, 2);</v>
      </c>
    </row>
    <row r="77" spans="1:7" x14ac:dyDescent="0.25">
      <c r="A77">
        <f t="shared" si="3"/>
        <v>782</v>
      </c>
      <c r="B77">
        <f t="shared" si="37"/>
        <v>193</v>
      </c>
      <c r="C77">
        <v>57</v>
      </c>
      <c r="D77">
        <v>0</v>
      </c>
      <c r="E77">
        <v>0</v>
      </c>
      <c r="F77">
        <v>1</v>
      </c>
      <c r="G77" t="str">
        <f t="shared" si="2"/>
        <v>insert into game_score (id, matchid, squad, goals, points, time_type) values (782, 193, 57, 0, 0, 1);</v>
      </c>
    </row>
    <row r="78" spans="1:7" x14ac:dyDescent="0.25">
      <c r="A78">
        <f t="shared" si="3"/>
        <v>783</v>
      </c>
      <c r="B78">
        <f t="shared" si="38"/>
        <v>193</v>
      </c>
      <c r="C78">
        <v>591</v>
      </c>
      <c r="D78">
        <v>0</v>
      </c>
      <c r="E78">
        <v>1</v>
      </c>
      <c r="F78">
        <v>2</v>
      </c>
      <c r="G78" t="str">
        <f t="shared" si="2"/>
        <v>insert into game_score (id, matchid, squad, goals, points, time_type) values (783, 193, 591, 0, 1, 2);</v>
      </c>
    </row>
    <row r="79" spans="1:7" x14ac:dyDescent="0.25">
      <c r="A79">
        <f t="shared" si="3"/>
        <v>784</v>
      </c>
      <c r="B79">
        <f t="shared" si="39"/>
        <v>193</v>
      </c>
      <c r="C79">
        <v>591</v>
      </c>
      <c r="D79">
        <v>0</v>
      </c>
      <c r="E79">
        <v>0</v>
      </c>
      <c r="F79">
        <v>1</v>
      </c>
      <c r="G79" t="str">
        <f t="shared" si="2"/>
        <v>insert into game_score (id, matchid, squad, goals, points, time_type) values (784, 193, 591, 0, 0, 1);</v>
      </c>
    </row>
    <row r="80" spans="1:7" x14ac:dyDescent="0.25">
      <c r="A80" s="4">
        <f t="shared" si="3"/>
        <v>785</v>
      </c>
      <c r="B80" s="4">
        <f t="shared" si="36"/>
        <v>194</v>
      </c>
      <c r="C80" s="4">
        <v>595</v>
      </c>
      <c r="D80" s="4">
        <v>4</v>
      </c>
      <c r="E80" s="4">
        <v>2</v>
      </c>
      <c r="F80" s="4">
        <v>2</v>
      </c>
      <c r="G80" s="4" t="str">
        <f t="shared" si="2"/>
        <v>insert into game_score (id, matchid, squad, goals, points, time_type) values (785, 194, 595, 4, 2, 2);</v>
      </c>
    </row>
    <row r="81" spans="1:7" x14ac:dyDescent="0.25">
      <c r="A81" s="4">
        <f t="shared" si="3"/>
        <v>786</v>
      </c>
      <c r="B81" s="4">
        <f t="shared" si="37"/>
        <v>194</v>
      </c>
      <c r="C81" s="4">
        <v>595</v>
      </c>
      <c r="D81" s="4">
        <v>0</v>
      </c>
      <c r="E81" s="4">
        <v>0</v>
      </c>
      <c r="F81" s="4">
        <v>1</v>
      </c>
      <c r="G81" s="4" t="str">
        <f t="shared" si="2"/>
        <v>insert into game_score (id, matchid, squad, goals, points, time_type) values (786, 194, 595, 0, 0, 1);</v>
      </c>
    </row>
    <row r="82" spans="1:7" x14ac:dyDescent="0.25">
      <c r="A82" s="4">
        <f t="shared" si="3"/>
        <v>787</v>
      </c>
      <c r="B82" s="4">
        <f t="shared" si="38"/>
        <v>194</v>
      </c>
      <c r="C82" s="4">
        <v>598</v>
      </c>
      <c r="D82" s="4">
        <v>2</v>
      </c>
      <c r="E82" s="4">
        <v>0</v>
      </c>
      <c r="F82" s="4">
        <v>2</v>
      </c>
      <c r="G82" s="4" t="str">
        <f t="shared" si="2"/>
        <v>insert into game_score (id, matchid, squad, goals, points, time_type) values (787, 194, 598, 2, 0, 2);</v>
      </c>
    </row>
    <row r="83" spans="1:7" x14ac:dyDescent="0.25">
      <c r="A83" s="4">
        <f t="shared" si="3"/>
        <v>788</v>
      </c>
      <c r="B83" s="4">
        <f t="shared" si="39"/>
        <v>194</v>
      </c>
      <c r="C83" s="4">
        <v>598</v>
      </c>
      <c r="D83" s="4">
        <v>1</v>
      </c>
      <c r="E83" s="4">
        <v>0</v>
      </c>
      <c r="F83" s="4">
        <v>1</v>
      </c>
      <c r="G83" s="4" t="str">
        <f t="shared" si="2"/>
        <v>insert into game_score (id, matchid, squad, goals, points, time_type) values (788, 194, 598, 1, 0, 1);</v>
      </c>
    </row>
    <row r="84" spans="1:7" x14ac:dyDescent="0.25">
      <c r="A84">
        <f t="shared" si="3"/>
        <v>789</v>
      </c>
      <c r="B84">
        <f t="shared" si="36"/>
        <v>195</v>
      </c>
      <c r="C84">
        <v>598</v>
      </c>
      <c r="D84">
        <v>6</v>
      </c>
      <c r="E84">
        <v>2</v>
      </c>
      <c r="F84">
        <v>2</v>
      </c>
      <c r="G84" t="str">
        <f t="shared" si="2"/>
        <v>insert into game_score (id, matchid, squad, goals, points, time_type) values (789, 195, 598, 6, 2, 2);</v>
      </c>
    </row>
    <row r="85" spans="1:7" x14ac:dyDescent="0.25">
      <c r="A85">
        <f t="shared" si="3"/>
        <v>790</v>
      </c>
      <c r="B85">
        <f t="shared" si="37"/>
        <v>195</v>
      </c>
      <c r="C85">
        <v>598</v>
      </c>
      <c r="D85">
        <v>5</v>
      </c>
      <c r="E85">
        <v>0</v>
      </c>
      <c r="F85">
        <v>1</v>
      </c>
      <c r="G85" t="str">
        <f t="shared" si="2"/>
        <v>insert into game_score (id, matchid, squad, goals, points, time_type) values (790, 195, 598, 5, 0, 1);</v>
      </c>
    </row>
    <row r="86" spans="1:7" x14ac:dyDescent="0.25">
      <c r="A86">
        <f t="shared" si="3"/>
        <v>791</v>
      </c>
      <c r="B86">
        <f t="shared" si="38"/>
        <v>195</v>
      </c>
      <c r="C86">
        <v>593</v>
      </c>
      <c r="D86">
        <v>1</v>
      </c>
      <c r="E86">
        <v>0</v>
      </c>
      <c r="F86">
        <v>2</v>
      </c>
      <c r="G86" t="str">
        <f t="shared" si="2"/>
        <v>insert into game_score (id, matchid, squad, goals, points, time_type) values (791, 195, 593, 1, 0, 2);</v>
      </c>
    </row>
    <row r="87" spans="1:7" x14ac:dyDescent="0.25">
      <c r="A87">
        <f t="shared" si="3"/>
        <v>792</v>
      </c>
      <c r="B87">
        <f t="shared" si="39"/>
        <v>195</v>
      </c>
      <c r="C87">
        <v>593</v>
      </c>
      <c r="D87">
        <v>0</v>
      </c>
      <c r="E87">
        <v>0</v>
      </c>
      <c r="F87">
        <v>1</v>
      </c>
      <c r="G87" t="str">
        <f t="shared" si="2"/>
        <v>insert into game_score (id, matchid, squad, goals, points, time_type) values (792, 195, 593, 0, 0, 1);</v>
      </c>
    </row>
    <row r="88" spans="1:7" x14ac:dyDescent="0.25">
      <c r="A88" s="4">
        <f t="shared" si="3"/>
        <v>793</v>
      </c>
      <c r="B88" s="4">
        <f t="shared" si="36"/>
        <v>196</v>
      </c>
      <c r="C88" s="4">
        <v>54</v>
      </c>
      <c r="D88" s="4">
        <v>1</v>
      </c>
      <c r="E88" s="4">
        <v>1</v>
      </c>
      <c r="F88" s="4">
        <v>2</v>
      </c>
      <c r="G88" s="4" t="str">
        <f t="shared" si="2"/>
        <v>insert into game_score (id, matchid, squad, goals, points, time_type) values (793, 196, 54, 1, 1, 2);</v>
      </c>
    </row>
    <row r="89" spans="1:7" x14ac:dyDescent="0.25">
      <c r="A89" s="4">
        <f t="shared" si="3"/>
        <v>794</v>
      </c>
      <c r="B89" s="4">
        <f t="shared" si="37"/>
        <v>196</v>
      </c>
      <c r="C89" s="4">
        <v>54</v>
      </c>
      <c r="D89" s="4">
        <v>1</v>
      </c>
      <c r="E89" s="4">
        <v>0</v>
      </c>
      <c r="F89" s="4">
        <v>1</v>
      </c>
      <c r="G89" s="4" t="str">
        <f t="shared" si="2"/>
        <v>insert into game_score (id, matchid, squad, goals, points, time_type) values (794, 196, 54, 1, 0, 1);</v>
      </c>
    </row>
    <row r="90" spans="1:7" x14ac:dyDescent="0.25">
      <c r="A90" s="4">
        <f t="shared" si="3"/>
        <v>795</v>
      </c>
      <c r="B90" s="4">
        <f t="shared" si="38"/>
        <v>196</v>
      </c>
      <c r="C90" s="4">
        <v>56</v>
      </c>
      <c r="D90" s="4">
        <v>1</v>
      </c>
      <c r="E90" s="4">
        <v>1</v>
      </c>
      <c r="F90" s="4">
        <v>2</v>
      </c>
      <c r="G90" s="4" t="str">
        <f t="shared" si="2"/>
        <v>insert into game_score (id, matchid, squad, goals, points, time_type) values (795, 196, 56, 1, 1, 2);</v>
      </c>
    </row>
    <row r="91" spans="1:7" x14ac:dyDescent="0.25">
      <c r="A91" s="4">
        <f t="shared" si="3"/>
        <v>796</v>
      </c>
      <c r="B91" s="4">
        <f t="shared" si="39"/>
        <v>196</v>
      </c>
      <c r="C91" s="4">
        <v>56</v>
      </c>
      <c r="D91" s="4">
        <v>1</v>
      </c>
      <c r="E91" s="4">
        <v>0</v>
      </c>
      <c r="F91" s="4">
        <v>1</v>
      </c>
      <c r="G91" s="4" t="str">
        <f t="shared" si="2"/>
        <v>insert into game_score (id, matchid, squad, goals, points, time_type) values (796, 196, 56, 1, 0, 1);</v>
      </c>
    </row>
    <row r="92" spans="1:7" x14ac:dyDescent="0.25">
      <c r="A92">
        <f t="shared" si="3"/>
        <v>797</v>
      </c>
      <c r="B92">
        <f t="shared" ref="B92" si="40">B88+1</f>
        <v>197</v>
      </c>
      <c r="C92">
        <v>595</v>
      </c>
      <c r="D92">
        <v>3</v>
      </c>
      <c r="E92">
        <v>2</v>
      </c>
      <c r="F92">
        <v>2</v>
      </c>
      <c r="G92" t="str">
        <f t="shared" si="2"/>
        <v>insert into game_score (id, matchid, squad, goals, points, time_type) values (797, 197, 595, 3, 2, 2);</v>
      </c>
    </row>
    <row r="93" spans="1:7" x14ac:dyDescent="0.25">
      <c r="A93">
        <f t="shared" si="3"/>
        <v>798</v>
      </c>
      <c r="B93">
        <f t="shared" ref="B93" si="41">B92</f>
        <v>197</v>
      </c>
      <c r="C93">
        <v>595</v>
      </c>
      <c r="D93">
        <v>3</v>
      </c>
      <c r="E93">
        <v>0</v>
      </c>
      <c r="F93">
        <v>1</v>
      </c>
      <c r="G93" t="str">
        <f t="shared" si="2"/>
        <v>insert into game_score (id, matchid, squad, goals, points, time_type) values (798, 197, 595, 3, 0, 1);</v>
      </c>
    </row>
    <row r="94" spans="1:7" x14ac:dyDescent="0.25">
      <c r="A94">
        <f t="shared" si="3"/>
        <v>799</v>
      </c>
      <c r="B94">
        <f t="shared" ref="B94" si="42">B92</f>
        <v>197</v>
      </c>
      <c r="C94">
        <v>591</v>
      </c>
      <c r="D94">
        <v>1</v>
      </c>
      <c r="E94">
        <v>0</v>
      </c>
      <c r="F94">
        <v>2</v>
      </c>
      <c r="G94" t="str">
        <f t="shared" si="2"/>
        <v>insert into game_score (id, matchid, squad, goals, points, time_type) values (799, 197, 591, 1, 0, 2);</v>
      </c>
    </row>
    <row r="95" spans="1:7" x14ac:dyDescent="0.25">
      <c r="A95">
        <f t="shared" si="3"/>
        <v>800</v>
      </c>
      <c r="B95">
        <f t="shared" ref="B95" si="43">B92</f>
        <v>197</v>
      </c>
      <c r="C95">
        <v>591</v>
      </c>
      <c r="D95">
        <v>0</v>
      </c>
      <c r="E95">
        <v>0</v>
      </c>
      <c r="F95">
        <v>1</v>
      </c>
      <c r="G95" t="str">
        <f t="shared" si="2"/>
        <v>insert into game_score (id, matchid, squad, goals, points, time_type) values (800, 197, 591, 0, 0, 1);</v>
      </c>
    </row>
    <row r="96" spans="1:7" x14ac:dyDescent="0.25">
      <c r="A96" s="4">
        <f t="shared" si="3"/>
        <v>801</v>
      </c>
      <c r="B96" s="4">
        <f t="shared" ref="B96" si="44">B92+1</f>
        <v>198</v>
      </c>
      <c r="C96" s="4">
        <v>54</v>
      </c>
      <c r="D96" s="4">
        <v>6</v>
      </c>
      <c r="E96" s="4">
        <v>2</v>
      </c>
      <c r="F96" s="4">
        <v>2</v>
      </c>
      <c r="G96" s="4" t="str">
        <f t="shared" ref="G96:G143" si="45">"insert into game_score (id, matchid, squad, goals, points, time_type) values (" &amp; A96 &amp; ", " &amp; B96 &amp; ", " &amp; C96 &amp; ", " &amp; D96 &amp; ", " &amp; E96 &amp; ", " &amp; F96 &amp; ");"</f>
        <v>insert into game_score (id, matchid, squad, goals, points, time_type) values (801, 198, 54, 6, 2, 2);</v>
      </c>
    </row>
    <row r="97" spans="1:7" x14ac:dyDescent="0.25">
      <c r="A97" s="4">
        <f t="shared" si="3"/>
        <v>802</v>
      </c>
      <c r="B97" s="4">
        <f t="shared" ref="B97" si="46">B96</f>
        <v>198</v>
      </c>
      <c r="C97" s="4">
        <v>54</v>
      </c>
      <c r="D97" s="4">
        <v>3</v>
      </c>
      <c r="E97" s="4">
        <v>0</v>
      </c>
      <c r="F97" s="4">
        <v>1</v>
      </c>
      <c r="G97" s="4" t="str">
        <f t="shared" si="45"/>
        <v>insert into game_score (id, matchid, squad, goals, points, time_type) values (802, 198, 54, 3, 0, 1);</v>
      </c>
    </row>
    <row r="98" spans="1:7" x14ac:dyDescent="0.25">
      <c r="A98" s="4">
        <f t="shared" ref="A98:A143" si="47">A97+1</f>
        <v>803</v>
      </c>
      <c r="B98" s="4">
        <f t="shared" ref="B98" si="48">B96</f>
        <v>198</v>
      </c>
      <c r="C98" s="4">
        <v>57</v>
      </c>
      <c r="D98" s="4">
        <v>0</v>
      </c>
      <c r="E98" s="4">
        <v>0</v>
      </c>
      <c r="F98" s="4">
        <v>2</v>
      </c>
      <c r="G98" s="4" t="str">
        <f t="shared" si="45"/>
        <v>insert into game_score (id, matchid, squad, goals, points, time_type) values (803, 198, 57, 0, 0, 2);</v>
      </c>
    </row>
    <row r="99" spans="1:7" x14ac:dyDescent="0.25">
      <c r="A99" s="4">
        <f t="shared" si="47"/>
        <v>804</v>
      </c>
      <c r="B99" s="4">
        <f t="shared" ref="B99" si="49">B96</f>
        <v>198</v>
      </c>
      <c r="C99" s="4">
        <v>57</v>
      </c>
      <c r="D99" s="4">
        <v>0</v>
      </c>
      <c r="E99" s="4">
        <v>0</v>
      </c>
      <c r="F99" s="4">
        <v>1</v>
      </c>
      <c r="G99" s="4" t="str">
        <f t="shared" si="45"/>
        <v>insert into game_score (id, matchid, squad, goals, points, time_type) values (804, 198, 57, 0, 0, 1);</v>
      </c>
    </row>
    <row r="100" spans="1:7" x14ac:dyDescent="0.25">
      <c r="A100">
        <f t="shared" si="47"/>
        <v>805</v>
      </c>
      <c r="B100">
        <f t="shared" ref="B100" si="50">B96+1</f>
        <v>199</v>
      </c>
      <c r="C100">
        <v>51</v>
      </c>
      <c r="D100">
        <v>0</v>
      </c>
      <c r="E100">
        <v>1</v>
      </c>
      <c r="F100">
        <v>2</v>
      </c>
      <c r="G100" t="str">
        <f t="shared" si="45"/>
        <v>insert into game_score (id, matchid, squad, goals, points, time_type) values (805, 199, 51, 0, 1, 2);</v>
      </c>
    </row>
    <row r="101" spans="1:7" x14ac:dyDescent="0.25">
      <c r="A101">
        <f t="shared" si="47"/>
        <v>806</v>
      </c>
      <c r="B101">
        <f t="shared" ref="B101" si="51">B100</f>
        <v>199</v>
      </c>
      <c r="C101">
        <v>51</v>
      </c>
      <c r="D101">
        <v>0</v>
      </c>
      <c r="E101">
        <v>0</v>
      </c>
      <c r="F101">
        <v>1</v>
      </c>
      <c r="G101" t="str">
        <f t="shared" si="45"/>
        <v>insert into game_score (id, matchid, squad, goals, points, time_type) values (806, 199, 51, 0, 0, 1);</v>
      </c>
    </row>
    <row r="102" spans="1:7" x14ac:dyDescent="0.25">
      <c r="A102">
        <f t="shared" si="47"/>
        <v>807</v>
      </c>
      <c r="B102">
        <f t="shared" ref="B102" si="52">B100</f>
        <v>199</v>
      </c>
      <c r="C102">
        <v>593</v>
      </c>
      <c r="D102">
        <v>0</v>
      </c>
      <c r="E102">
        <v>1</v>
      </c>
      <c r="F102">
        <v>2</v>
      </c>
      <c r="G102" t="str">
        <f t="shared" si="45"/>
        <v>insert into game_score (id, matchid, squad, goals, points, time_type) values (807, 199, 593, 0, 1, 2);</v>
      </c>
    </row>
    <row r="103" spans="1:7" x14ac:dyDescent="0.25">
      <c r="A103">
        <f t="shared" si="47"/>
        <v>808</v>
      </c>
      <c r="B103">
        <f t="shared" ref="B103" si="53">B100</f>
        <v>199</v>
      </c>
      <c r="C103">
        <v>593</v>
      </c>
      <c r="D103">
        <v>0</v>
      </c>
      <c r="E103">
        <v>0</v>
      </c>
      <c r="F103">
        <v>1</v>
      </c>
      <c r="G103" t="str">
        <f t="shared" si="45"/>
        <v>insert into game_score (id, matchid, squad, goals, points, time_type) values (808, 199, 593, 0, 0, 1);</v>
      </c>
    </row>
    <row r="104" spans="1:7" x14ac:dyDescent="0.25">
      <c r="A104" s="4">
        <f t="shared" si="47"/>
        <v>809</v>
      </c>
      <c r="B104" s="4">
        <f t="shared" ref="B104" si="54">B100+1</f>
        <v>200</v>
      </c>
      <c r="C104" s="4">
        <v>595</v>
      </c>
      <c r="D104" s="4">
        <v>2</v>
      </c>
      <c r="E104" s="4">
        <v>2</v>
      </c>
      <c r="F104" s="4">
        <v>2</v>
      </c>
      <c r="G104" s="4" t="str">
        <f t="shared" si="45"/>
        <v>insert into game_score (id, matchid, squad, goals, points, time_type) values (809, 200, 595, 2, 2, 2);</v>
      </c>
    </row>
    <row r="105" spans="1:7" x14ac:dyDescent="0.25">
      <c r="A105" s="4">
        <f t="shared" si="47"/>
        <v>810</v>
      </c>
      <c r="B105" s="4">
        <f t="shared" ref="B105" si="55">B104</f>
        <v>200</v>
      </c>
      <c r="C105" s="4">
        <v>595</v>
      </c>
      <c r="D105" s="4">
        <v>1</v>
      </c>
      <c r="E105" s="4">
        <v>0</v>
      </c>
      <c r="F105" s="4">
        <v>1</v>
      </c>
      <c r="G105" s="4" t="str">
        <f t="shared" si="45"/>
        <v>insert into game_score (id, matchid, squad, goals, points, time_type) values (810, 200, 595, 1, 0, 1);</v>
      </c>
    </row>
    <row r="106" spans="1:7" x14ac:dyDescent="0.25">
      <c r="A106" s="4">
        <f t="shared" si="47"/>
        <v>811</v>
      </c>
      <c r="B106" s="4">
        <f t="shared" ref="B106" si="56">B104</f>
        <v>200</v>
      </c>
      <c r="C106" s="4">
        <v>57</v>
      </c>
      <c r="D106" s="4">
        <v>0</v>
      </c>
      <c r="E106" s="4">
        <v>0</v>
      </c>
      <c r="F106" s="4">
        <v>2</v>
      </c>
      <c r="G106" s="4" t="str">
        <f t="shared" si="45"/>
        <v>insert into game_score (id, matchid, squad, goals, points, time_type) values (811, 200, 57, 0, 0, 2);</v>
      </c>
    </row>
    <row r="107" spans="1:7" x14ac:dyDescent="0.25">
      <c r="A107" s="4">
        <f t="shared" si="47"/>
        <v>812</v>
      </c>
      <c r="B107" s="4">
        <f t="shared" ref="B107" si="57">B104</f>
        <v>200</v>
      </c>
      <c r="C107" s="4">
        <v>57</v>
      </c>
      <c r="D107" s="4">
        <v>0</v>
      </c>
      <c r="E107" s="4">
        <v>0</v>
      </c>
      <c r="F107" s="4">
        <v>1</v>
      </c>
      <c r="G107" s="4" t="str">
        <f t="shared" si="45"/>
        <v>insert into game_score (id, matchid, squad, goals, points, time_type) values (812, 200, 57, 0, 0, 1);</v>
      </c>
    </row>
    <row r="108" spans="1:7" x14ac:dyDescent="0.25">
      <c r="A108">
        <f t="shared" si="47"/>
        <v>813</v>
      </c>
      <c r="B108">
        <f t="shared" ref="B108" si="58">B104+1</f>
        <v>201</v>
      </c>
      <c r="C108">
        <v>51</v>
      </c>
      <c r="D108">
        <v>5</v>
      </c>
      <c r="E108">
        <v>2</v>
      </c>
      <c r="F108">
        <v>2</v>
      </c>
      <c r="G108" t="str">
        <f t="shared" si="45"/>
        <v>insert into game_score (id, matchid, squad, goals, points, time_type) values (813, 201, 51, 5, 2, 2);</v>
      </c>
    </row>
    <row r="109" spans="1:7" x14ac:dyDescent="0.25">
      <c r="A109">
        <f t="shared" si="47"/>
        <v>814</v>
      </c>
      <c r="B109">
        <f t="shared" ref="B109" si="59">B108</f>
        <v>201</v>
      </c>
      <c r="C109">
        <v>51</v>
      </c>
      <c r="D109">
        <v>1</v>
      </c>
      <c r="E109">
        <v>0</v>
      </c>
      <c r="F109">
        <v>1</v>
      </c>
      <c r="G109" t="str">
        <f t="shared" si="45"/>
        <v>insert into game_score (id, matchid, squad, goals, points, time_type) values (814, 201, 51, 1, 0, 1);</v>
      </c>
    </row>
    <row r="110" spans="1:7" x14ac:dyDescent="0.25">
      <c r="A110">
        <f t="shared" si="47"/>
        <v>815</v>
      </c>
      <c r="B110">
        <f t="shared" ref="B110" si="60">B108</f>
        <v>201</v>
      </c>
      <c r="C110">
        <v>57</v>
      </c>
      <c r="D110">
        <v>1</v>
      </c>
      <c r="E110">
        <v>0</v>
      </c>
      <c r="F110">
        <v>2</v>
      </c>
      <c r="G110" t="str">
        <f t="shared" si="45"/>
        <v>insert into game_score (id, matchid, squad, goals, points, time_type) values (815, 201, 57, 1, 0, 2);</v>
      </c>
    </row>
    <row r="111" spans="1:7" x14ac:dyDescent="0.25">
      <c r="A111">
        <f t="shared" si="47"/>
        <v>816</v>
      </c>
      <c r="B111">
        <f t="shared" ref="B111" si="61">B108</f>
        <v>201</v>
      </c>
      <c r="C111">
        <v>57</v>
      </c>
      <c r="D111">
        <v>0</v>
      </c>
      <c r="E111">
        <v>0</v>
      </c>
      <c r="F111">
        <v>1</v>
      </c>
      <c r="G111" t="str">
        <f t="shared" si="45"/>
        <v>insert into game_score (id, matchid, squad, goals, points, time_type) values (816, 201, 57, 0, 0, 1);</v>
      </c>
    </row>
    <row r="112" spans="1:7" x14ac:dyDescent="0.25">
      <c r="A112" s="4">
        <f t="shared" si="47"/>
        <v>817</v>
      </c>
      <c r="B112" s="4">
        <f t="shared" ref="B112" si="62">B108+1</f>
        <v>202</v>
      </c>
      <c r="C112" s="4">
        <v>595</v>
      </c>
      <c r="D112" s="4">
        <v>1</v>
      </c>
      <c r="E112" s="4">
        <v>2</v>
      </c>
      <c r="F112" s="4">
        <v>2</v>
      </c>
      <c r="G112" s="4" t="str">
        <f t="shared" si="45"/>
        <v>insert into game_score (id, matchid, squad, goals, points, time_type) values (817, 202, 595, 1, 2, 2);</v>
      </c>
    </row>
    <row r="113" spans="1:7" x14ac:dyDescent="0.25">
      <c r="A113" s="4">
        <f t="shared" si="47"/>
        <v>818</v>
      </c>
      <c r="B113" s="4">
        <f t="shared" ref="B113" si="63">B112</f>
        <v>202</v>
      </c>
      <c r="C113" s="4">
        <v>595</v>
      </c>
      <c r="D113" s="4">
        <v>0</v>
      </c>
      <c r="E113" s="4">
        <v>0</v>
      </c>
      <c r="F113" s="4">
        <v>1</v>
      </c>
      <c r="G113" s="4" t="str">
        <f t="shared" si="45"/>
        <v>insert into game_score (id, matchid, squad, goals, points, time_type) values (818, 202, 595, 0, 0, 1);</v>
      </c>
    </row>
    <row r="114" spans="1:7" x14ac:dyDescent="0.25">
      <c r="A114" s="4">
        <f t="shared" si="47"/>
        <v>819</v>
      </c>
      <c r="B114" s="4">
        <f t="shared" ref="B114" si="64">B112</f>
        <v>202</v>
      </c>
      <c r="C114" s="4">
        <v>56</v>
      </c>
      <c r="D114" s="4">
        <v>0</v>
      </c>
      <c r="E114" s="4">
        <v>0</v>
      </c>
      <c r="F114" s="4">
        <v>2</v>
      </c>
      <c r="G114" s="4" t="str">
        <f t="shared" si="45"/>
        <v>insert into game_score (id, matchid, squad, goals, points, time_type) values (819, 202, 56, 0, 0, 2);</v>
      </c>
    </row>
    <row r="115" spans="1:7" x14ac:dyDescent="0.25">
      <c r="A115" s="4">
        <f t="shared" si="47"/>
        <v>820</v>
      </c>
      <c r="B115" s="4">
        <f t="shared" ref="B115" si="65">B112</f>
        <v>202</v>
      </c>
      <c r="C115" s="4">
        <v>56</v>
      </c>
      <c r="D115" s="4">
        <v>0</v>
      </c>
      <c r="E115" s="4">
        <v>0</v>
      </c>
      <c r="F115" s="4">
        <v>1</v>
      </c>
      <c r="G115" s="4" t="str">
        <f t="shared" si="45"/>
        <v>insert into game_score (id, matchid, squad, goals, points, time_type) values (820, 202, 56, 0, 0, 1);</v>
      </c>
    </row>
    <row r="116" spans="1:7" x14ac:dyDescent="0.25">
      <c r="A116">
        <f t="shared" si="47"/>
        <v>821</v>
      </c>
      <c r="B116">
        <f t="shared" ref="B116" si="66">B112+1</f>
        <v>203</v>
      </c>
      <c r="C116">
        <v>54</v>
      </c>
      <c r="D116">
        <v>2</v>
      </c>
      <c r="E116">
        <v>2</v>
      </c>
      <c r="F116">
        <v>2</v>
      </c>
      <c r="G116" t="str">
        <f t="shared" si="45"/>
        <v>insert into game_score (id, matchid, squad, goals, points, time_type) values (821, 203, 54, 2, 2, 2);</v>
      </c>
    </row>
    <row r="117" spans="1:7" x14ac:dyDescent="0.25">
      <c r="A117">
        <f t="shared" si="47"/>
        <v>822</v>
      </c>
      <c r="B117">
        <f t="shared" ref="B117" si="67">B116</f>
        <v>203</v>
      </c>
      <c r="C117">
        <v>54</v>
      </c>
      <c r="D117">
        <v>1</v>
      </c>
      <c r="E117">
        <v>0</v>
      </c>
      <c r="F117">
        <v>1</v>
      </c>
      <c r="G117" t="str">
        <f t="shared" si="45"/>
        <v>insert into game_score (id, matchid, squad, goals, points, time_type) values (822, 203, 54, 1, 0, 1);</v>
      </c>
    </row>
    <row r="118" spans="1:7" x14ac:dyDescent="0.25">
      <c r="A118">
        <f t="shared" si="47"/>
        <v>823</v>
      </c>
      <c r="B118">
        <f t="shared" ref="B118" si="68">B116</f>
        <v>203</v>
      </c>
      <c r="C118">
        <v>593</v>
      </c>
      <c r="D118">
        <v>0</v>
      </c>
      <c r="E118">
        <v>0</v>
      </c>
      <c r="F118">
        <v>2</v>
      </c>
      <c r="G118" t="str">
        <f t="shared" si="45"/>
        <v>insert into game_score (id, matchid, squad, goals, points, time_type) values (823, 203, 593, 0, 0, 2);</v>
      </c>
    </row>
    <row r="119" spans="1:7" x14ac:dyDescent="0.25">
      <c r="A119">
        <f t="shared" si="47"/>
        <v>824</v>
      </c>
      <c r="B119">
        <f t="shared" ref="B119" si="69">B116</f>
        <v>203</v>
      </c>
      <c r="C119">
        <v>593</v>
      </c>
      <c r="D119">
        <v>0</v>
      </c>
      <c r="E119">
        <v>0</v>
      </c>
      <c r="F119">
        <v>1</v>
      </c>
      <c r="G119" t="str">
        <f t="shared" si="45"/>
        <v>insert into game_score (id, matchid, squad, goals, points, time_type) values (824, 203, 593, 0, 0, 1);</v>
      </c>
    </row>
    <row r="120" spans="1:7" x14ac:dyDescent="0.25">
      <c r="A120" s="4">
        <f t="shared" si="47"/>
        <v>825</v>
      </c>
      <c r="B120" s="4">
        <f t="shared" ref="B120" si="70">B116+1</f>
        <v>204</v>
      </c>
      <c r="C120" s="4">
        <v>598</v>
      </c>
      <c r="D120" s="4">
        <v>1</v>
      </c>
      <c r="E120" s="4">
        <v>2</v>
      </c>
      <c r="F120" s="4">
        <v>2</v>
      </c>
      <c r="G120" s="4" t="str">
        <f t="shared" si="45"/>
        <v>insert into game_score (id, matchid, squad, goals, points, time_type) values (825, 204, 598, 1, 2, 2);</v>
      </c>
    </row>
    <row r="121" spans="1:7" x14ac:dyDescent="0.25">
      <c r="A121" s="4">
        <f t="shared" si="47"/>
        <v>826</v>
      </c>
      <c r="B121" s="4">
        <f t="shared" ref="B121" si="71">B120</f>
        <v>204</v>
      </c>
      <c r="C121" s="4">
        <v>598</v>
      </c>
      <c r="D121" s="4">
        <v>0</v>
      </c>
      <c r="E121" s="4">
        <v>0</v>
      </c>
      <c r="F121" s="4">
        <v>1</v>
      </c>
      <c r="G121" s="4" t="str">
        <f t="shared" si="45"/>
        <v>insert into game_score (id, matchid, squad, goals, points, time_type) values (826, 204, 598, 0, 0, 1);</v>
      </c>
    </row>
    <row r="122" spans="1:7" x14ac:dyDescent="0.25">
      <c r="A122" s="4">
        <f t="shared" si="47"/>
        <v>827</v>
      </c>
      <c r="B122" s="4">
        <f t="shared" ref="B122" si="72">B120</f>
        <v>204</v>
      </c>
      <c r="C122" s="4">
        <v>51</v>
      </c>
      <c r="D122" s="4">
        <v>0</v>
      </c>
      <c r="E122" s="4">
        <v>0</v>
      </c>
      <c r="F122" s="4">
        <v>2</v>
      </c>
      <c r="G122" s="4" t="str">
        <f t="shared" si="45"/>
        <v>insert into game_score (id, matchid, squad, goals, points, time_type) values (827, 204, 51, 0, 0, 2);</v>
      </c>
    </row>
    <row r="123" spans="1:7" x14ac:dyDescent="0.25">
      <c r="A123" s="4">
        <f t="shared" si="47"/>
        <v>828</v>
      </c>
      <c r="B123" s="4">
        <f t="shared" ref="B123" si="73">B120</f>
        <v>204</v>
      </c>
      <c r="C123" s="4">
        <v>51</v>
      </c>
      <c r="D123" s="4">
        <v>0</v>
      </c>
      <c r="E123" s="4">
        <v>0</v>
      </c>
      <c r="F123" s="4">
        <v>1</v>
      </c>
      <c r="G123" s="4" t="str">
        <f t="shared" si="45"/>
        <v>insert into game_score (id, matchid, squad, goals, points, time_type) values (828, 204, 51, 0, 0, 1);</v>
      </c>
    </row>
    <row r="124" spans="1:7" x14ac:dyDescent="0.25">
      <c r="A124">
        <f t="shared" si="47"/>
        <v>829</v>
      </c>
      <c r="B124">
        <f t="shared" ref="B124" si="74">B120+1</f>
        <v>205</v>
      </c>
      <c r="C124">
        <v>591</v>
      </c>
      <c r="D124">
        <v>0</v>
      </c>
      <c r="E124">
        <v>0</v>
      </c>
      <c r="F124">
        <v>2</v>
      </c>
      <c r="G124" t="str">
        <f t="shared" si="45"/>
        <v>insert into game_score (id, matchid, squad, goals, points, time_type) values (829, 205, 591, 0, 0, 2);</v>
      </c>
    </row>
    <row r="125" spans="1:7" x14ac:dyDescent="0.25">
      <c r="A125">
        <f t="shared" si="47"/>
        <v>830</v>
      </c>
      <c r="B125">
        <f t="shared" ref="B125" si="75">B124</f>
        <v>205</v>
      </c>
      <c r="C125">
        <v>591</v>
      </c>
      <c r="D125">
        <v>0</v>
      </c>
      <c r="E125">
        <v>0</v>
      </c>
      <c r="F125">
        <v>1</v>
      </c>
      <c r="G125" t="str">
        <f t="shared" si="45"/>
        <v>insert into game_score (id, matchid, squad, goals, points, time_type) values (830, 205, 591, 0, 0, 1);</v>
      </c>
    </row>
    <row r="126" spans="1:7" x14ac:dyDescent="0.25">
      <c r="A126">
        <f t="shared" si="47"/>
        <v>831</v>
      </c>
      <c r="B126">
        <f t="shared" ref="B126" si="76">B124</f>
        <v>205</v>
      </c>
      <c r="C126">
        <v>51</v>
      </c>
      <c r="D126">
        <v>2</v>
      </c>
      <c r="E126">
        <v>2</v>
      </c>
      <c r="F126">
        <v>2</v>
      </c>
      <c r="G126" t="str">
        <f t="shared" si="45"/>
        <v>insert into game_score (id, matchid, squad, goals, points, time_type) values (831, 205, 51, 2, 2, 2);</v>
      </c>
    </row>
    <row r="127" spans="1:7" x14ac:dyDescent="0.25">
      <c r="A127">
        <f t="shared" si="47"/>
        <v>832</v>
      </c>
      <c r="B127">
        <f t="shared" ref="B127" si="77">B124</f>
        <v>205</v>
      </c>
      <c r="C127">
        <v>51</v>
      </c>
      <c r="D127">
        <v>0</v>
      </c>
      <c r="E127">
        <v>0</v>
      </c>
      <c r="F127">
        <v>1</v>
      </c>
      <c r="G127" t="str">
        <f t="shared" si="45"/>
        <v>insert into game_score (id, matchid, squad, goals, points, time_type) values (832, 205, 51, 0, 0, 1);</v>
      </c>
    </row>
    <row r="128" spans="1:7" x14ac:dyDescent="0.25">
      <c r="A128" s="4">
        <f t="shared" si="47"/>
        <v>833</v>
      </c>
      <c r="B128" s="4">
        <f t="shared" ref="B128" si="78">B124+1</f>
        <v>206</v>
      </c>
      <c r="C128" s="4">
        <v>54</v>
      </c>
      <c r="D128" s="4">
        <v>3</v>
      </c>
      <c r="E128" s="4">
        <v>2</v>
      </c>
      <c r="F128" s="4">
        <v>2</v>
      </c>
      <c r="G128" s="4" t="str">
        <f t="shared" si="45"/>
        <v>insert into game_score (id, matchid, squad, goals, points, time_type) values (833, 206, 54, 3, 2, 2);</v>
      </c>
    </row>
    <row r="129" spans="1:7" x14ac:dyDescent="0.25">
      <c r="A129" s="4">
        <f t="shared" si="47"/>
        <v>834</v>
      </c>
      <c r="B129" s="4">
        <f t="shared" ref="B129" si="79">B128</f>
        <v>206</v>
      </c>
      <c r="C129" s="4">
        <v>54</v>
      </c>
      <c r="D129" s="4">
        <v>1</v>
      </c>
      <c r="E129" s="4">
        <v>0</v>
      </c>
      <c r="F129" s="4">
        <v>1</v>
      </c>
      <c r="G129" s="4" t="str">
        <f t="shared" si="45"/>
        <v>insert into game_score (id, matchid, squad, goals, points, time_type) values (834, 206, 54, 1, 0, 1);</v>
      </c>
    </row>
    <row r="130" spans="1:7" x14ac:dyDescent="0.25">
      <c r="A130" s="4">
        <f t="shared" si="47"/>
        <v>835</v>
      </c>
      <c r="B130" s="4">
        <f t="shared" ref="B130" si="80">B128</f>
        <v>206</v>
      </c>
      <c r="C130" s="4">
        <v>598</v>
      </c>
      <c r="D130" s="4">
        <v>1</v>
      </c>
      <c r="E130" s="4">
        <v>0</v>
      </c>
      <c r="F130" s="4">
        <v>2</v>
      </c>
      <c r="G130" s="4" t="str">
        <f t="shared" si="45"/>
        <v>insert into game_score (id, matchid, squad, goals, points, time_type) values (835, 206, 598, 1, 0, 2);</v>
      </c>
    </row>
    <row r="131" spans="1:7" x14ac:dyDescent="0.25">
      <c r="A131" s="4">
        <f t="shared" si="47"/>
        <v>836</v>
      </c>
      <c r="B131" s="4">
        <f t="shared" ref="B131" si="81">B128</f>
        <v>206</v>
      </c>
      <c r="C131" s="4">
        <v>598</v>
      </c>
      <c r="D131" s="4">
        <v>0</v>
      </c>
      <c r="E131" s="4">
        <v>0</v>
      </c>
      <c r="F131" s="4">
        <v>1</v>
      </c>
      <c r="G131" s="4" t="str">
        <f t="shared" si="45"/>
        <v>insert into game_score (id, matchid, squad, goals, points, time_type) values (836, 206, 598, 0, 0, 1);</v>
      </c>
    </row>
    <row r="132" spans="1:7" x14ac:dyDescent="0.25">
      <c r="A132">
        <f t="shared" si="47"/>
        <v>837</v>
      </c>
      <c r="B132">
        <f t="shared" ref="B132" si="82">B128+1</f>
        <v>207</v>
      </c>
      <c r="C132">
        <v>595</v>
      </c>
      <c r="D132">
        <v>4</v>
      </c>
      <c r="E132">
        <v>2</v>
      </c>
      <c r="F132">
        <v>2</v>
      </c>
      <c r="G132" t="str">
        <f t="shared" si="45"/>
        <v>insert into game_score (id, matchid, squad, goals, points, time_type) values (837, 207, 595, 4, 2, 2);</v>
      </c>
    </row>
    <row r="133" spans="1:7" x14ac:dyDescent="0.25">
      <c r="A133">
        <f t="shared" si="47"/>
        <v>838</v>
      </c>
      <c r="B133">
        <f t="shared" ref="B133" si="83">B132</f>
        <v>207</v>
      </c>
      <c r="C133">
        <v>595</v>
      </c>
      <c r="D133">
        <v>2</v>
      </c>
      <c r="E133">
        <v>0</v>
      </c>
      <c r="F133">
        <v>1</v>
      </c>
      <c r="G133" t="str">
        <f t="shared" si="45"/>
        <v>insert into game_score (id, matchid, squad, goals, points, time_type) values (838, 207, 595, 2, 0, 1);</v>
      </c>
    </row>
    <row r="134" spans="1:7" x14ac:dyDescent="0.25">
      <c r="A134">
        <f t="shared" si="47"/>
        <v>839</v>
      </c>
      <c r="B134">
        <f t="shared" ref="B134" si="84">B132</f>
        <v>207</v>
      </c>
      <c r="C134">
        <v>593</v>
      </c>
      <c r="D134">
        <v>0</v>
      </c>
      <c r="E134">
        <v>0</v>
      </c>
      <c r="F134">
        <v>2</v>
      </c>
      <c r="G134" t="str">
        <f t="shared" si="45"/>
        <v>insert into game_score (id, matchid, squad, goals, points, time_type) values (839, 207, 593, 0, 0, 2);</v>
      </c>
    </row>
    <row r="135" spans="1:7" x14ac:dyDescent="0.25">
      <c r="A135">
        <f t="shared" si="47"/>
        <v>840</v>
      </c>
      <c r="B135">
        <f t="shared" ref="B135" si="85">B132</f>
        <v>207</v>
      </c>
      <c r="C135">
        <v>593</v>
      </c>
      <c r="D135">
        <v>0</v>
      </c>
      <c r="E135">
        <v>0</v>
      </c>
      <c r="F135">
        <v>1</v>
      </c>
      <c r="G135" t="str">
        <f t="shared" si="45"/>
        <v>insert into game_score (id, matchid, squad, goals, points, time_type) values (840, 207, 593, 0, 0, 1);</v>
      </c>
    </row>
    <row r="136" spans="1:7" x14ac:dyDescent="0.25">
      <c r="A136" s="4">
        <f t="shared" si="47"/>
        <v>841</v>
      </c>
      <c r="B136" s="4">
        <f t="shared" ref="B136" si="86">B132+1</f>
        <v>208</v>
      </c>
      <c r="C136" s="4">
        <v>56</v>
      </c>
      <c r="D136" s="4">
        <v>4</v>
      </c>
      <c r="E136" s="4">
        <v>2</v>
      </c>
      <c r="F136" s="4">
        <v>2</v>
      </c>
      <c r="G136" s="4" t="str">
        <f t="shared" si="45"/>
        <v>insert into game_score (id, matchid, squad, goals, points, time_type) values (841, 208, 56, 4, 2, 2);</v>
      </c>
    </row>
    <row r="137" spans="1:7" x14ac:dyDescent="0.25">
      <c r="A137" s="4">
        <f t="shared" si="47"/>
        <v>842</v>
      </c>
      <c r="B137" s="4">
        <f t="shared" ref="B137" si="87">B136</f>
        <v>208</v>
      </c>
      <c r="C137" s="4">
        <v>56</v>
      </c>
      <c r="D137" s="4">
        <v>1</v>
      </c>
      <c r="E137" s="4">
        <v>0</v>
      </c>
      <c r="F137" s="4">
        <v>1</v>
      </c>
      <c r="G137" s="4" t="str">
        <f t="shared" si="45"/>
        <v>insert into game_score (id, matchid, squad, goals, points, time_type) values (842, 208, 56, 1, 0, 1);</v>
      </c>
    </row>
    <row r="138" spans="1:7" x14ac:dyDescent="0.25">
      <c r="A138" s="4">
        <f t="shared" si="47"/>
        <v>843</v>
      </c>
      <c r="B138" s="4">
        <f t="shared" ref="B138" si="88">B136</f>
        <v>208</v>
      </c>
      <c r="C138" s="4">
        <v>57</v>
      </c>
      <c r="D138" s="4">
        <v>1</v>
      </c>
      <c r="E138" s="4">
        <v>0</v>
      </c>
      <c r="F138" s="4">
        <v>2</v>
      </c>
      <c r="G138" s="4" t="str">
        <f t="shared" si="45"/>
        <v>insert into game_score (id, matchid, squad, goals, points, time_type) values (843, 208, 57, 1, 0, 2);</v>
      </c>
    </row>
    <row r="139" spans="1:7" x14ac:dyDescent="0.25">
      <c r="A139" s="4">
        <f t="shared" si="47"/>
        <v>844</v>
      </c>
      <c r="B139" s="4">
        <f t="shared" ref="B139" si="89">B136</f>
        <v>208</v>
      </c>
      <c r="C139" s="4">
        <v>57</v>
      </c>
      <c r="D139" s="4">
        <v>0</v>
      </c>
      <c r="E139" s="4">
        <v>0</v>
      </c>
      <c r="F139" s="4">
        <v>1</v>
      </c>
      <c r="G139" s="4" t="str">
        <f t="shared" si="45"/>
        <v>insert into game_score (id, matchid, squad, goals, points, time_type) values (844, 208, 57, 0, 0, 1);</v>
      </c>
    </row>
    <row r="140" spans="1:7" x14ac:dyDescent="0.25">
      <c r="A140">
        <f t="shared" si="47"/>
        <v>845</v>
      </c>
      <c r="B140">
        <f t="shared" ref="B140" si="90">B136+1</f>
        <v>209</v>
      </c>
      <c r="C140">
        <v>56</v>
      </c>
      <c r="D140">
        <v>4</v>
      </c>
      <c r="E140">
        <v>2</v>
      </c>
      <c r="F140">
        <v>2</v>
      </c>
      <c r="G140" t="str">
        <f t="shared" si="45"/>
        <v>insert into game_score (id, matchid, squad, goals, points, time_type) values (845, 209, 56, 4, 2, 2);</v>
      </c>
    </row>
    <row r="141" spans="1:7" x14ac:dyDescent="0.25">
      <c r="A141">
        <f t="shared" si="47"/>
        <v>846</v>
      </c>
      <c r="B141">
        <f t="shared" ref="B141" si="91">B140</f>
        <v>209</v>
      </c>
      <c r="C141">
        <v>56</v>
      </c>
      <c r="D141">
        <v>2</v>
      </c>
      <c r="E141">
        <v>0</v>
      </c>
      <c r="F141">
        <v>1</v>
      </c>
      <c r="G141" t="str">
        <f t="shared" si="45"/>
        <v>insert into game_score (id, matchid, squad, goals, points, time_type) values (846, 209, 56, 2, 0, 1);</v>
      </c>
    </row>
    <row r="142" spans="1:7" x14ac:dyDescent="0.25">
      <c r="A142">
        <f t="shared" si="47"/>
        <v>847</v>
      </c>
      <c r="B142">
        <f t="shared" ref="B142" si="92">B140</f>
        <v>209</v>
      </c>
      <c r="C142">
        <v>591</v>
      </c>
      <c r="D142">
        <v>3</v>
      </c>
      <c r="E142">
        <v>0</v>
      </c>
      <c r="F142">
        <v>2</v>
      </c>
      <c r="G142" t="str">
        <f t="shared" si="45"/>
        <v>insert into game_score (id, matchid, squad, goals, points, time_type) values (847, 209, 591, 3, 0, 2);</v>
      </c>
    </row>
    <row r="143" spans="1:7" x14ac:dyDescent="0.25">
      <c r="A143">
        <f t="shared" si="47"/>
        <v>848</v>
      </c>
      <c r="B143">
        <f t="shared" ref="B143" si="93">B140</f>
        <v>209</v>
      </c>
      <c r="C143">
        <v>591</v>
      </c>
      <c r="D143">
        <v>0</v>
      </c>
      <c r="E143">
        <v>0</v>
      </c>
      <c r="F143">
        <v>1</v>
      </c>
      <c r="G143" t="str">
        <f t="shared" si="45"/>
        <v>insert into game_score (id, matchid, squad, goals, points, time_type) values (848, 209, 591, 0, 0, 1);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30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'1947'!A29+1</f>
        <v>210</v>
      </c>
      <c r="B2" s="2" t="str">
        <f>"1949-04-03"</f>
        <v>1949-04-03</v>
      </c>
      <c r="C2">
        <v>2</v>
      </c>
      <c r="D2">
        <v>55</v>
      </c>
      <c r="G2" t="str">
        <f t="shared" si="0"/>
        <v>insert into game (matchid, matchdate, game_type, country) values (210, '1949-04-03', 2, 55);</v>
      </c>
    </row>
    <row r="3" spans="1:7" x14ac:dyDescent="0.25">
      <c r="A3">
        <f>A2+1</f>
        <v>211</v>
      </c>
      <c r="B3" s="2" t="str">
        <f>"1949-04-06"</f>
        <v>1949-04-06</v>
      </c>
      <c r="C3">
        <v>2</v>
      </c>
      <c r="D3">
        <v>55</v>
      </c>
      <c r="G3" t="str">
        <f t="shared" si="0"/>
        <v>insert into game (matchid, matchdate, game_type, country) values (211, '1949-04-06', 2, 55);</v>
      </c>
    </row>
    <row r="4" spans="1:7" x14ac:dyDescent="0.25">
      <c r="A4">
        <f t="shared" ref="A4:A30" si="1">A3+1</f>
        <v>212</v>
      </c>
      <c r="B4" s="2" t="str">
        <f>"1949-04-06"</f>
        <v>1949-04-06</v>
      </c>
      <c r="C4">
        <v>2</v>
      </c>
      <c r="D4">
        <v>55</v>
      </c>
      <c r="G4" t="str">
        <f t="shared" si="0"/>
        <v>insert into game (matchid, matchdate, game_type, country) values (212, '1949-04-06', 2, 55);</v>
      </c>
    </row>
    <row r="5" spans="1:7" x14ac:dyDescent="0.25">
      <c r="A5">
        <f t="shared" si="1"/>
        <v>213</v>
      </c>
      <c r="B5" s="2" t="str">
        <f>"1949-04-10"</f>
        <v>1949-04-10</v>
      </c>
      <c r="C5">
        <v>2</v>
      </c>
      <c r="D5">
        <v>55</v>
      </c>
      <c r="G5" t="str">
        <f t="shared" si="0"/>
        <v>insert into game (matchid, matchdate, game_type, country) values (213, '1949-04-10', 2, 55);</v>
      </c>
    </row>
    <row r="6" spans="1:7" x14ac:dyDescent="0.25">
      <c r="A6">
        <f t="shared" si="1"/>
        <v>214</v>
      </c>
      <c r="B6" s="2" t="str">
        <f>"1949-04-10"</f>
        <v>1949-04-10</v>
      </c>
      <c r="C6">
        <v>2</v>
      </c>
      <c r="D6">
        <v>55</v>
      </c>
      <c r="G6" t="str">
        <f t="shared" si="0"/>
        <v>insert into game (matchid, matchdate, game_type, country) values (214, '1949-04-10', 2, 55);</v>
      </c>
    </row>
    <row r="7" spans="1:7" x14ac:dyDescent="0.25">
      <c r="A7">
        <f t="shared" si="1"/>
        <v>215</v>
      </c>
      <c r="B7" s="2" t="str">
        <f>"1949-04-10"</f>
        <v>1949-04-10</v>
      </c>
      <c r="C7">
        <v>2</v>
      </c>
      <c r="D7">
        <v>55</v>
      </c>
      <c r="G7" t="str">
        <f t="shared" si="0"/>
        <v>insert into game (matchid, matchdate, game_type, country) values (215, '1949-04-10', 2, 55);</v>
      </c>
    </row>
    <row r="8" spans="1:7" x14ac:dyDescent="0.25">
      <c r="A8">
        <f t="shared" si="1"/>
        <v>216</v>
      </c>
      <c r="B8" s="2" t="str">
        <f>"1949-04-13"</f>
        <v>1949-04-13</v>
      </c>
      <c r="C8">
        <v>2</v>
      </c>
      <c r="D8">
        <v>55</v>
      </c>
      <c r="G8" t="str">
        <f t="shared" si="0"/>
        <v>insert into game (matchid, matchdate, game_type, country) values (216, '1949-04-13', 2, 55);</v>
      </c>
    </row>
    <row r="9" spans="1:7" x14ac:dyDescent="0.25">
      <c r="A9">
        <f t="shared" si="1"/>
        <v>217</v>
      </c>
      <c r="B9" s="2" t="str">
        <f>"1949-04-13"</f>
        <v>1949-04-13</v>
      </c>
      <c r="C9">
        <v>2</v>
      </c>
      <c r="D9">
        <v>55</v>
      </c>
      <c r="G9" t="str">
        <f t="shared" si="0"/>
        <v>insert into game (matchid, matchdate, game_type, country) values (217, '1949-04-13', 2, 55);</v>
      </c>
    </row>
    <row r="10" spans="1:7" x14ac:dyDescent="0.25">
      <c r="A10">
        <f t="shared" si="1"/>
        <v>218</v>
      </c>
      <c r="B10" s="2" t="str">
        <f>"1949-04-13"</f>
        <v>1949-04-13</v>
      </c>
      <c r="C10">
        <v>2</v>
      </c>
      <c r="D10">
        <v>55</v>
      </c>
      <c r="G10" t="str">
        <f t="shared" si="0"/>
        <v>insert into game (matchid, matchdate, game_type, country) values (218, '1949-04-13', 2, 55);</v>
      </c>
    </row>
    <row r="11" spans="1:7" x14ac:dyDescent="0.25">
      <c r="A11">
        <f t="shared" si="1"/>
        <v>219</v>
      </c>
      <c r="B11" s="2" t="str">
        <f>"1949-04-17"</f>
        <v>1949-04-17</v>
      </c>
      <c r="C11">
        <v>2</v>
      </c>
      <c r="D11">
        <v>55</v>
      </c>
      <c r="G11" t="str">
        <f t="shared" si="0"/>
        <v>insert into game (matchid, matchdate, game_type, country) values (219, '1949-04-17', 2, 55);</v>
      </c>
    </row>
    <row r="12" spans="1:7" x14ac:dyDescent="0.25">
      <c r="A12">
        <f t="shared" si="1"/>
        <v>220</v>
      </c>
      <c r="B12" s="2" t="str">
        <f>"1949-04-17"</f>
        <v>1949-04-17</v>
      </c>
      <c r="C12">
        <v>2</v>
      </c>
      <c r="D12">
        <v>55</v>
      </c>
      <c r="G12" t="str">
        <f t="shared" si="0"/>
        <v>insert into game (matchid, matchdate, game_type, country) values (220, '1949-04-17', 2, 55);</v>
      </c>
    </row>
    <row r="13" spans="1:7" x14ac:dyDescent="0.25">
      <c r="A13">
        <f t="shared" si="1"/>
        <v>221</v>
      </c>
      <c r="B13" s="2" t="str">
        <f>"1949-04-17"</f>
        <v>1949-04-17</v>
      </c>
      <c r="C13">
        <v>2</v>
      </c>
      <c r="D13">
        <v>55</v>
      </c>
      <c r="G13" t="str">
        <f t="shared" si="0"/>
        <v>insert into game (matchid, matchdate, game_type, country) values (221, '1949-04-17', 2, 55);</v>
      </c>
    </row>
    <row r="14" spans="1:7" x14ac:dyDescent="0.25">
      <c r="A14">
        <f t="shared" si="1"/>
        <v>222</v>
      </c>
      <c r="B14" s="2" t="str">
        <f>"1949-04-20"</f>
        <v>1949-04-20</v>
      </c>
      <c r="C14">
        <v>2</v>
      </c>
      <c r="D14">
        <v>55</v>
      </c>
      <c r="G14" t="str">
        <f t="shared" si="0"/>
        <v>insert into game (matchid, matchdate, game_type, country) values (222, '1949-04-20', 2, 55);</v>
      </c>
    </row>
    <row r="15" spans="1:7" x14ac:dyDescent="0.25">
      <c r="A15">
        <f t="shared" si="1"/>
        <v>223</v>
      </c>
      <c r="B15" s="2" t="str">
        <f>"1949-04-20"</f>
        <v>1949-04-20</v>
      </c>
      <c r="C15">
        <v>2</v>
      </c>
      <c r="D15">
        <v>55</v>
      </c>
      <c r="G15" t="str">
        <f t="shared" si="0"/>
        <v>insert into game (matchid, matchdate, game_type, country) values (223, '1949-04-20', 2, 55);</v>
      </c>
    </row>
    <row r="16" spans="1:7" x14ac:dyDescent="0.25">
      <c r="A16">
        <f t="shared" si="1"/>
        <v>224</v>
      </c>
      <c r="B16" s="2" t="str">
        <f>"1949-04-20"</f>
        <v>1949-04-20</v>
      </c>
      <c r="C16">
        <v>2</v>
      </c>
      <c r="D16">
        <v>55</v>
      </c>
      <c r="G16" t="str">
        <f t="shared" si="0"/>
        <v>insert into game (matchid, matchdate, game_type, country) values (224, '1949-04-20', 2, 55);</v>
      </c>
    </row>
    <row r="17" spans="1:7" x14ac:dyDescent="0.25">
      <c r="A17">
        <f t="shared" si="1"/>
        <v>225</v>
      </c>
      <c r="B17" s="2" t="str">
        <f>"1949-04-24"</f>
        <v>1949-04-24</v>
      </c>
      <c r="C17">
        <v>2</v>
      </c>
      <c r="D17">
        <v>55</v>
      </c>
      <c r="G17" t="str">
        <f t="shared" si="0"/>
        <v>insert into game (matchid, matchdate, game_type, country) values (225, '1949-04-24', 2, 55);</v>
      </c>
    </row>
    <row r="18" spans="1:7" x14ac:dyDescent="0.25">
      <c r="A18">
        <f t="shared" si="1"/>
        <v>226</v>
      </c>
      <c r="B18" s="2" t="str">
        <f>"1949-04-25"</f>
        <v>1949-04-25</v>
      </c>
      <c r="C18">
        <v>2</v>
      </c>
      <c r="D18">
        <v>55</v>
      </c>
      <c r="G18" t="str">
        <f t="shared" si="0"/>
        <v>insert into game (matchid, matchdate, game_type, country) values (226, '1949-04-25', 2, 55);</v>
      </c>
    </row>
    <row r="19" spans="1:7" x14ac:dyDescent="0.25">
      <c r="A19">
        <f t="shared" si="1"/>
        <v>227</v>
      </c>
      <c r="B19" s="2" t="str">
        <f>"1949-04-25"</f>
        <v>1949-04-25</v>
      </c>
      <c r="C19">
        <v>2</v>
      </c>
      <c r="D19">
        <v>55</v>
      </c>
      <c r="G19" t="str">
        <f t="shared" si="0"/>
        <v>insert into game (matchid, matchdate, game_type, country) values (227, '1949-04-25', 2, 55);</v>
      </c>
    </row>
    <row r="20" spans="1:7" x14ac:dyDescent="0.25">
      <c r="A20">
        <f t="shared" si="1"/>
        <v>228</v>
      </c>
      <c r="B20" s="2" t="str">
        <f>"1949-04-27"</f>
        <v>1949-04-27</v>
      </c>
      <c r="C20">
        <v>2</v>
      </c>
      <c r="D20">
        <v>55</v>
      </c>
      <c r="G20" t="str">
        <f t="shared" si="0"/>
        <v>insert into game (matchid, matchdate, game_type, country) values (228, '1949-04-27', 2, 55);</v>
      </c>
    </row>
    <row r="21" spans="1:7" x14ac:dyDescent="0.25">
      <c r="A21">
        <f t="shared" si="1"/>
        <v>229</v>
      </c>
      <c r="B21" s="2" t="str">
        <f>"1949-04-27"</f>
        <v>1949-04-27</v>
      </c>
      <c r="C21">
        <v>2</v>
      </c>
      <c r="D21">
        <v>55</v>
      </c>
      <c r="G21" t="str">
        <f t="shared" si="0"/>
        <v>insert into game (matchid, matchdate, game_type, country) values (229, '1949-04-27', 2, 55);</v>
      </c>
    </row>
    <row r="22" spans="1:7" x14ac:dyDescent="0.25">
      <c r="A22">
        <f t="shared" si="1"/>
        <v>230</v>
      </c>
      <c r="B22" s="2" t="str">
        <f>"1949-04-30"</f>
        <v>1949-04-30</v>
      </c>
      <c r="C22">
        <v>2</v>
      </c>
      <c r="D22">
        <v>55</v>
      </c>
      <c r="G22" t="str">
        <f t="shared" si="0"/>
        <v>insert into game (matchid, matchdate, game_type, country) values (230, '1949-04-30', 2, 55);</v>
      </c>
    </row>
    <row r="23" spans="1:7" x14ac:dyDescent="0.25">
      <c r="A23">
        <f t="shared" si="1"/>
        <v>231</v>
      </c>
      <c r="B23" s="2" t="str">
        <f>"1949-04-30"</f>
        <v>1949-04-30</v>
      </c>
      <c r="C23">
        <v>2</v>
      </c>
      <c r="D23">
        <v>55</v>
      </c>
      <c r="G23" t="str">
        <f t="shared" si="0"/>
        <v>insert into game (matchid, matchdate, game_type, country) values (231, '1949-04-30', 2, 55);</v>
      </c>
    </row>
    <row r="24" spans="1:7" x14ac:dyDescent="0.25">
      <c r="A24">
        <f t="shared" si="1"/>
        <v>232</v>
      </c>
      <c r="B24" s="2" t="str">
        <f>"1949-04-30"</f>
        <v>1949-04-30</v>
      </c>
      <c r="C24">
        <v>2</v>
      </c>
      <c r="D24">
        <v>55</v>
      </c>
      <c r="G24" t="str">
        <f t="shared" si="0"/>
        <v>insert into game (matchid, matchdate, game_type, country) values (232, '1949-04-30', 2, 55);</v>
      </c>
    </row>
    <row r="25" spans="1:7" x14ac:dyDescent="0.25">
      <c r="A25">
        <f t="shared" si="1"/>
        <v>233</v>
      </c>
      <c r="B25" s="2" t="str">
        <f>"1949-05-03"</f>
        <v>1949-05-03</v>
      </c>
      <c r="C25">
        <v>2</v>
      </c>
      <c r="D25">
        <v>55</v>
      </c>
      <c r="G25" t="str">
        <f t="shared" si="0"/>
        <v>insert into game (matchid, matchdate, game_type, country) values (233, '1949-05-03', 2, 55);</v>
      </c>
    </row>
    <row r="26" spans="1:7" x14ac:dyDescent="0.25">
      <c r="A26">
        <f t="shared" si="1"/>
        <v>234</v>
      </c>
      <c r="B26" s="2" t="str">
        <f>"1949-05-04"</f>
        <v>1949-05-04</v>
      </c>
      <c r="C26">
        <v>2</v>
      </c>
      <c r="D26">
        <v>55</v>
      </c>
      <c r="G26" t="str">
        <f t="shared" si="0"/>
        <v>insert into game (matchid, matchdate, game_type, country) values (234, '1949-05-04', 2, 55);</v>
      </c>
    </row>
    <row r="27" spans="1:7" x14ac:dyDescent="0.25">
      <c r="A27">
        <f t="shared" si="1"/>
        <v>235</v>
      </c>
      <c r="B27" s="2" t="str">
        <f>"1949-05-06"</f>
        <v>1949-05-06</v>
      </c>
      <c r="C27">
        <v>2</v>
      </c>
      <c r="D27">
        <v>55</v>
      </c>
      <c r="G27" t="str">
        <f t="shared" si="0"/>
        <v>insert into game (matchid, matchdate, game_type, country) values (235, '1949-05-06', 2, 55);</v>
      </c>
    </row>
    <row r="28" spans="1:7" x14ac:dyDescent="0.25">
      <c r="A28">
        <f t="shared" si="1"/>
        <v>236</v>
      </c>
      <c r="B28" s="2" t="str">
        <f>"1949-05-08"</f>
        <v>1949-05-08</v>
      </c>
      <c r="C28">
        <v>2</v>
      </c>
      <c r="D28">
        <v>55</v>
      </c>
      <c r="G28" t="str">
        <f t="shared" si="0"/>
        <v>insert into game (matchid, matchdate, game_type, country) values (236, '1949-05-08', 2, 55);</v>
      </c>
    </row>
    <row r="29" spans="1:7" x14ac:dyDescent="0.25">
      <c r="A29">
        <f t="shared" si="1"/>
        <v>237</v>
      </c>
      <c r="B29" s="2" t="str">
        <f>"1949-05-08"</f>
        <v>1949-05-08</v>
      </c>
      <c r="C29">
        <v>2</v>
      </c>
      <c r="D29">
        <v>55</v>
      </c>
      <c r="G29" t="str">
        <f t="shared" si="0"/>
        <v>insert into game (matchid, matchdate, game_type, country) values (237, '1949-05-08', 2, 55);</v>
      </c>
    </row>
    <row r="30" spans="1:7" x14ac:dyDescent="0.25">
      <c r="A30">
        <f t="shared" si="1"/>
        <v>238</v>
      </c>
      <c r="B30" s="2" t="str">
        <f>"1949-05-11"</f>
        <v>1949-05-11</v>
      </c>
      <c r="C30">
        <v>7</v>
      </c>
      <c r="D30">
        <v>55</v>
      </c>
      <c r="G30" t="str">
        <f t="shared" si="0"/>
        <v>insert into game (matchid, matchdate, game_type, country) values (238, '1949-05-11', 7, 55);</v>
      </c>
    </row>
    <row r="32" spans="1:7" x14ac:dyDescent="0.25">
      <c r="A32" s="1" t="s">
        <v>0</v>
      </c>
      <c r="B32" s="1" t="s">
        <v>1</v>
      </c>
      <c r="C32" s="1" t="s">
        <v>2</v>
      </c>
      <c r="D32" s="1" t="s">
        <v>3</v>
      </c>
      <c r="E32" s="1" t="s">
        <v>4</v>
      </c>
      <c r="F32" s="1" t="s">
        <v>5</v>
      </c>
      <c r="G32" t="str">
        <f>"insert into game_score (id, matchid, squad, goals, points, time_type) values (" &amp; A32 &amp; ", " &amp; B32 &amp; ", " &amp; C32 &amp; ", " &amp; D32 &amp; ", " &amp; E32 &amp; ", " &amp; F32 &amp; ");"</f>
        <v>insert into game_score (id, matchid, squad, goals, points, time_type) values (id, matchid, squad, goals, points, time_type);</v>
      </c>
    </row>
    <row r="33" spans="1:7" x14ac:dyDescent="0.25">
      <c r="A33" s="4">
        <f>'1947'!A143+1</f>
        <v>849</v>
      </c>
      <c r="B33" s="4">
        <f>A2</f>
        <v>210</v>
      </c>
      <c r="C33" s="4">
        <v>55</v>
      </c>
      <c r="D33" s="4">
        <v>9</v>
      </c>
      <c r="E33" s="4">
        <v>2</v>
      </c>
      <c r="F33" s="4">
        <v>2</v>
      </c>
      <c r="G33" s="4" t="str">
        <f t="shared" ref="G33:G96" si="2">"insert into game_score (id, matchid, squad, goals, points, time_type) values (" &amp; A33 &amp; ", " &amp; B33 &amp; ", " &amp; C33 &amp; ", " &amp; D33 &amp; ", " &amp; E33 &amp; ", " &amp; F33 &amp; ");"</f>
        <v>insert into game_score (id, matchid, squad, goals, points, time_type) values (849, 210, 55, 9, 2, 2);</v>
      </c>
    </row>
    <row r="34" spans="1:7" x14ac:dyDescent="0.25">
      <c r="A34" s="4">
        <f>A33+1</f>
        <v>850</v>
      </c>
      <c r="B34" s="4">
        <f>B33</f>
        <v>210</v>
      </c>
      <c r="C34" s="4">
        <v>55</v>
      </c>
      <c r="D34" s="4">
        <v>7</v>
      </c>
      <c r="E34" s="4">
        <v>0</v>
      </c>
      <c r="F34" s="4">
        <v>1</v>
      </c>
      <c r="G34" s="4" t="str">
        <f t="shared" si="2"/>
        <v>insert into game_score (id, matchid, squad, goals, points, time_type) values (850, 210, 55, 7, 0, 1);</v>
      </c>
    </row>
    <row r="35" spans="1:7" x14ac:dyDescent="0.25">
      <c r="A35" s="4">
        <f t="shared" ref="A35:A98" si="3">A34+1</f>
        <v>851</v>
      </c>
      <c r="B35" s="4">
        <f>B33</f>
        <v>210</v>
      </c>
      <c r="C35" s="4">
        <v>593</v>
      </c>
      <c r="D35" s="4">
        <v>1</v>
      </c>
      <c r="E35" s="4">
        <v>0</v>
      </c>
      <c r="F35" s="4">
        <v>2</v>
      </c>
      <c r="G35" s="4" t="str">
        <f t="shared" si="2"/>
        <v>insert into game_score (id, matchid, squad, goals, points, time_type) values (851, 210, 593, 1, 0, 2);</v>
      </c>
    </row>
    <row r="36" spans="1:7" x14ac:dyDescent="0.25">
      <c r="A36" s="4">
        <f t="shared" si="3"/>
        <v>852</v>
      </c>
      <c r="B36" s="4">
        <f>B33</f>
        <v>210</v>
      </c>
      <c r="C36" s="4">
        <v>593</v>
      </c>
      <c r="D36" s="4">
        <v>1</v>
      </c>
      <c r="E36" s="4">
        <v>0</v>
      </c>
      <c r="F36" s="4">
        <v>1</v>
      </c>
      <c r="G36" s="4" t="str">
        <f t="shared" si="2"/>
        <v>insert into game_score (id, matchid, squad, goals, points, time_type) values (852, 210, 593, 1, 0, 1);</v>
      </c>
    </row>
    <row r="37" spans="1:7" x14ac:dyDescent="0.25">
      <c r="A37">
        <f t="shared" si="3"/>
        <v>853</v>
      </c>
      <c r="B37">
        <f>B33+1</f>
        <v>211</v>
      </c>
      <c r="C37">
        <v>591</v>
      </c>
      <c r="D37">
        <v>3</v>
      </c>
      <c r="E37">
        <v>2</v>
      </c>
      <c r="F37">
        <v>2</v>
      </c>
      <c r="G37" t="str">
        <f t="shared" si="2"/>
        <v>insert into game_score (id, matchid, squad, goals, points, time_type) values (853, 211, 591, 3, 2, 2);</v>
      </c>
    </row>
    <row r="38" spans="1:7" x14ac:dyDescent="0.25">
      <c r="A38">
        <f t="shared" si="3"/>
        <v>854</v>
      </c>
      <c r="B38">
        <f>B37</f>
        <v>211</v>
      </c>
      <c r="C38">
        <v>591</v>
      </c>
      <c r="D38">
        <v>0</v>
      </c>
      <c r="E38">
        <v>0</v>
      </c>
      <c r="F38">
        <v>1</v>
      </c>
      <c r="G38" t="str">
        <f t="shared" si="2"/>
        <v>insert into game_score (id, matchid, squad, goals, points, time_type) values (854, 211, 591, 0, 0, 1);</v>
      </c>
    </row>
    <row r="39" spans="1:7" x14ac:dyDescent="0.25">
      <c r="A39">
        <f t="shared" si="3"/>
        <v>855</v>
      </c>
      <c r="B39">
        <f>B37</f>
        <v>211</v>
      </c>
      <c r="C39">
        <v>56</v>
      </c>
      <c r="D39">
        <v>2</v>
      </c>
      <c r="E39">
        <v>0</v>
      </c>
      <c r="F39">
        <v>2</v>
      </c>
      <c r="G39" t="str">
        <f t="shared" si="2"/>
        <v>insert into game_score (id, matchid, squad, goals, points, time_type) values (855, 211, 56, 2, 0, 2);</v>
      </c>
    </row>
    <row r="40" spans="1:7" x14ac:dyDescent="0.25">
      <c r="A40">
        <f t="shared" si="3"/>
        <v>856</v>
      </c>
      <c r="B40">
        <f>B37</f>
        <v>211</v>
      </c>
      <c r="C40">
        <v>56</v>
      </c>
      <c r="D40">
        <v>1</v>
      </c>
      <c r="E40">
        <v>0</v>
      </c>
      <c r="F40">
        <v>1</v>
      </c>
      <c r="G40" t="str">
        <f t="shared" si="2"/>
        <v>insert into game_score (id, matchid, squad, goals, points, time_type) values (856, 211, 56, 1, 0, 1);</v>
      </c>
    </row>
    <row r="41" spans="1:7" x14ac:dyDescent="0.25">
      <c r="A41" s="4">
        <f t="shared" si="3"/>
        <v>857</v>
      </c>
      <c r="B41" s="4">
        <f t="shared" ref="B41" si="4">B37+1</f>
        <v>212</v>
      </c>
      <c r="C41" s="4">
        <v>595</v>
      </c>
      <c r="D41" s="4">
        <v>3</v>
      </c>
      <c r="E41" s="4">
        <v>2</v>
      </c>
      <c r="F41" s="4">
        <v>2</v>
      </c>
      <c r="G41" s="4" t="str">
        <f t="shared" si="2"/>
        <v>insert into game_score (id, matchid, squad, goals, points, time_type) values (857, 212, 595, 3, 2, 2);</v>
      </c>
    </row>
    <row r="42" spans="1:7" x14ac:dyDescent="0.25">
      <c r="A42" s="4">
        <f t="shared" si="3"/>
        <v>858</v>
      </c>
      <c r="B42" s="4">
        <f t="shared" ref="B42" si="5">B41</f>
        <v>212</v>
      </c>
      <c r="C42" s="4">
        <v>595</v>
      </c>
      <c r="D42" s="4">
        <v>2</v>
      </c>
      <c r="E42" s="4">
        <v>0</v>
      </c>
      <c r="F42" s="4">
        <v>1</v>
      </c>
      <c r="G42" s="4" t="str">
        <f t="shared" si="2"/>
        <v>insert into game_score (id, matchid, squad, goals, points, time_type) values (858, 212, 595, 2, 0, 1);</v>
      </c>
    </row>
    <row r="43" spans="1:7" x14ac:dyDescent="0.25">
      <c r="A43" s="4">
        <f t="shared" si="3"/>
        <v>859</v>
      </c>
      <c r="B43" s="4">
        <f t="shared" ref="B43" si="6">B41</f>
        <v>212</v>
      </c>
      <c r="C43" s="4">
        <v>57</v>
      </c>
      <c r="D43" s="4">
        <v>0</v>
      </c>
      <c r="E43" s="4">
        <v>0</v>
      </c>
      <c r="F43" s="4">
        <v>2</v>
      </c>
      <c r="G43" s="4" t="str">
        <f t="shared" si="2"/>
        <v>insert into game_score (id, matchid, squad, goals, points, time_type) values (859, 212, 57, 0, 0, 2);</v>
      </c>
    </row>
    <row r="44" spans="1:7" x14ac:dyDescent="0.25">
      <c r="A44" s="4">
        <f t="shared" si="3"/>
        <v>860</v>
      </c>
      <c r="B44" s="4">
        <f t="shared" ref="B44" si="7">B41</f>
        <v>212</v>
      </c>
      <c r="C44" s="4">
        <v>57</v>
      </c>
      <c r="D44" s="4">
        <v>0</v>
      </c>
      <c r="E44" s="4">
        <v>0</v>
      </c>
      <c r="F44" s="4">
        <v>1</v>
      </c>
      <c r="G44" s="4" t="str">
        <f t="shared" si="2"/>
        <v>insert into game_score (id, matchid, squad, goals, points, time_type) values (860, 212, 57, 0, 0, 1);</v>
      </c>
    </row>
    <row r="45" spans="1:7" x14ac:dyDescent="0.25">
      <c r="A45">
        <f t="shared" si="3"/>
        <v>861</v>
      </c>
      <c r="B45">
        <f t="shared" ref="B45" si="8">B41+1</f>
        <v>213</v>
      </c>
      <c r="C45">
        <v>51</v>
      </c>
      <c r="D45">
        <v>4</v>
      </c>
      <c r="E45">
        <v>2</v>
      </c>
      <c r="F45">
        <v>2</v>
      </c>
      <c r="G45" t="str">
        <f t="shared" si="2"/>
        <v>insert into game_score (id, matchid, squad, goals, points, time_type) values (861, 213, 51, 4, 2, 2);</v>
      </c>
    </row>
    <row r="46" spans="1:7" x14ac:dyDescent="0.25">
      <c r="A46">
        <f t="shared" si="3"/>
        <v>862</v>
      </c>
      <c r="B46">
        <f t="shared" ref="B46" si="9">B45</f>
        <v>213</v>
      </c>
      <c r="C46">
        <v>51</v>
      </c>
      <c r="D46">
        <v>1</v>
      </c>
      <c r="E46">
        <v>0</v>
      </c>
      <c r="F46">
        <v>1</v>
      </c>
      <c r="G46" t="str">
        <f t="shared" si="2"/>
        <v>insert into game_score (id, matchid, squad, goals, points, time_type) values (862, 213, 51, 1, 0, 1);</v>
      </c>
    </row>
    <row r="47" spans="1:7" x14ac:dyDescent="0.25">
      <c r="A47">
        <f t="shared" si="3"/>
        <v>863</v>
      </c>
      <c r="B47">
        <f t="shared" ref="B47" si="10">B45</f>
        <v>213</v>
      </c>
      <c r="C47">
        <v>57</v>
      </c>
      <c r="D47">
        <v>0</v>
      </c>
      <c r="E47">
        <v>0</v>
      </c>
      <c r="F47">
        <v>2</v>
      </c>
      <c r="G47" t="str">
        <f t="shared" si="2"/>
        <v>insert into game_score (id, matchid, squad, goals, points, time_type) values (863, 213, 57, 0, 0, 2);</v>
      </c>
    </row>
    <row r="48" spans="1:7" x14ac:dyDescent="0.25">
      <c r="A48">
        <f t="shared" si="3"/>
        <v>864</v>
      </c>
      <c r="B48">
        <f t="shared" ref="B48" si="11">B45</f>
        <v>213</v>
      </c>
      <c r="C48">
        <v>57</v>
      </c>
      <c r="D48">
        <v>0</v>
      </c>
      <c r="E48">
        <v>0</v>
      </c>
      <c r="F48">
        <v>1</v>
      </c>
      <c r="G48" t="str">
        <f t="shared" si="2"/>
        <v>insert into game_score (id, matchid, squad, goals, points, time_type) values (864, 213, 57, 0, 0, 1);</v>
      </c>
    </row>
    <row r="49" spans="1:7" x14ac:dyDescent="0.25">
      <c r="A49" s="4">
        <f t="shared" si="3"/>
        <v>865</v>
      </c>
      <c r="B49" s="4">
        <f t="shared" ref="B49" si="12">B45+1</f>
        <v>214</v>
      </c>
      <c r="C49" s="4">
        <v>595</v>
      </c>
      <c r="D49" s="4">
        <v>1</v>
      </c>
      <c r="E49" s="4">
        <v>2</v>
      </c>
      <c r="F49" s="4">
        <v>2</v>
      </c>
      <c r="G49" s="4" t="str">
        <f t="shared" si="2"/>
        <v>insert into game_score (id, matchid, squad, goals, points, time_type) values (865, 214, 595, 1, 2, 2);</v>
      </c>
    </row>
    <row r="50" spans="1:7" x14ac:dyDescent="0.25">
      <c r="A50" s="4">
        <f t="shared" si="3"/>
        <v>866</v>
      </c>
      <c r="B50" s="4">
        <f t="shared" ref="B50" si="13">B49</f>
        <v>214</v>
      </c>
      <c r="C50" s="4">
        <v>595</v>
      </c>
      <c r="D50" s="4">
        <v>0</v>
      </c>
      <c r="E50" s="4">
        <v>0</v>
      </c>
      <c r="F50" s="4">
        <v>1</v>
      </c>
      <c r="G50" s="4" t="str">
        <f t="shared" si="2"/>
        <v>insert into game_score (id, matchid, squad, goals, points, time_type) values (866, 214, 595, 0, 0, 1);</v>
      </c>
    </row>
    <row r="51" spans="1:7" x14ac:dyDescent="0.25">
      <c r="A51" s="4">
        <f t="shared" si="3"/>
        <v>867</v>
      </c>
      <c r="B51" s="4">
        <f t="shared" ref="B51" si="14">B49</f>
        <v>214</v>
      </c>
      <c r="C51" s="4">
        <v>593</v>
      </c>
      <c r="D51" s="4">
        <v>0</v>
      </c>
      <c r="E51" s="4">
        <v>0</v>
      </c>
      <c r="F51" s="4">
        <v>2</v>
      </c>
      <c r="G51" s="4" t="str">
        <f t="shared" si="2"/>
        <v>insert into game_score (id, matchid, squad, goals, points, time_type) values (867, 214, 593, 0, 0, 2);</v>
      </c>
    </row>
    <row r="52" spans="1:7" x14ac:dyDescent="0.25">
      <c r="A52" s="4">
        <f t="shared" si="3"/>
        <v>868</v>
      </c>
      <c r="B52" s="4">
        <f t="shared" ref="B52" si="15">B49</f>
        <v>214</v>
      </c>
      <c r="C52" s="4">
        <v>593</v>
      </c>
      <c r="D52" s="4">
        <v>0</v>
      </c>
      <c r="E52" s="4">
        <v>0</v>
      </c>
      <c r="F52" s="4">
        <v>1</v>
      </c>
      <c r="G52" s="4" t="str">
        <f t="shared" si="2"/>
        <v>insert into game_score (id, matchid, squad, goals, points, time_type) values (868, 214, 593, 0, 0, 1);</v>
      </c>
    </row>
    <row r="53" spans="1:7" x14ac:dyDescent="0.25">
      <c r="A53">
        <f t="shared" si="3"/>
        <v>869</v>
      </c>
      <c r="B53">
        <f t="shared" ref="B53" si="16">B49+1</f>
        <v>215</v>
      </c>
      <c r="C53">
        <v>55</v>
      </c>
      <c r="D53">
        <v>10</v>
      </c>
      <c r="E53">
        <v>2</v>
      </c>
      <c r="F53">
        <v>2</v>
      </c>
      <c r="G53" t="str">
        <f t="shared" si="2"/>
        <v>insert into game_score (id, matchid, squad, goals, points, time_type) values (869, 215, 55, 10, 2, 2);</v>
      </c>
    </row>
    <row r="54" spans="1:7" x14ac:dyDescent="0.25">
      <c r="A54">
        <f t="shared" si="3"/>
        <v>870</v>
      </c>
      <c r="B54">
        <f t="shared" ref="B54" si="17">B53</f>
        <v>215</v>
      </c>
      <c r="C54">
        <v>55</v>
      </c>
      <c r="D54">
        <v>4</v>
      </c>
      <c r="E54">
        <v>0</v>
      </c>
      <c r="F54">
        <v>1</v>
      </c>
      <c r="G54" t="str">
        <f t="shared" si="2"/>
        <v>insert into game_score (id, matchid, squad, goals, points, time_type) values (870, 215, 55, 4, 0, 1);</v>
      </c>
    </row>
    <row r="55" spans="1:7" x14ac:dyDescent="0.25">
      <c r="A55">
        <f t="shared" si="3"/>
        <v>871</v>
      </c>
      <c r="B55">
        <f t="shared" ref="B55" si="18">B53</f>
        <v>215</v>
      </c>
      <c r="C55">
        <v>591</v>
      </c>
      <c r="D55">
        <v>1</v>
      </c>
      <c r="E55">
        <v>0</v>
      </c>
      <c r="F55">
        <v>2</v>
      </c>
      <c r="G55" t="str">
        <f t="shared" si="2"/>
        <v>insert into game_score (id, matchid, squad, goals, points, time_type) values (871, 215, 591, 1, 0, 2);</v>
      </c>
    </row>
    <row r="56" spans="1:7" x14ac:dyDescent="0.25">
      <c r="A56">
        <f t="shared" si="3"/>
        <v>872</v>
      </c>
      <c r="B56">
        <f t="shared" ref="B56" si="19">B53</f>
        <v>215</v>
      </c>
      <c r="C56">
        <v>591</v>
      </c>
      <c r="D56">
        <v>0</v>
      </c>
      <c r="E56">
        <v>0</v>
      </c>
      <c r="F56">
        <v>1</v>
      </c>
      <c r="G56" t="str">
        <f t="shared" si="2"/>
        <v>insert into game_score (id, matchid, squad, goals, points, time_type) values (872, 215, 591, 0, 0, 1);</v>
      </c>
    </row>
    <row r="57" spans="1:7" x14ac:dyDescent="0.25">
      <c r="A57" s="4">
        <f t="shared" si="3"/>
        <v>873</v>
      </c>
      <c r="B57" s="4">
        <f t="shared" ref="B57" si="20">B53+1</f>
        <v>216</v>
      </c>
      <c r="C57" s="4">
        <v>55</v>
      </c>
      <c r="D57" s="4">
        <v>2</v>
      </c>
      <c r="E57" s="4">
        <v>2</v>
      </c>
      <c r="F57" s="4">
        <v>2</v>
      </c>
      <c r="G57" s="4" t="str">
        <f t="shared" si="2"/>
        <v>insert into game_score (id, matchid, squad, goals, points, time_type) values (873, 216, 55, 2, 2, 2);</v>
      </c>
    </row>
    <row r="58" spans="1:7" x14ac:dyDescent="0.25">
      <c r="A58" s="4">
        <f t="shared" si="3"/>
        <v>874</v>
      </c>
      <c r="B58" s="4">
        <f t="shared" ref="B58" si="21">B57</f>
        <v>216</v>
      </c>
      <c r="C58" s="4">
        <v>55</v>
      </c>
      <c r="D58" s="4">
        <v>1</v>
      </c>
      <c r="E58" s="4">
        <v>0</v>
      </c>
      <c r="F58" s="4">
        <v>1</v>
      </c>
      <c r="G58" s="4" t="str">
        <f t="shared" si="2"/>
        <v>insert into game_score (id, matchid, squad, goals, points, time_type) values (874, 216, 55, 1, 0, 1);</v>
      </c>
    </row>
    <row r="59" spans="1:7" x14ac:dyDescent="0.25">
      <c r="A59" s="4">
        <f t="shared" si="3"/>
        <v>875</v>
      </c>
      <c r="B59" s="4">
        <f t="shared" ref="B59" si="22">B57</f>
        <v>216</v>
      </c>
      <c r="C59" s="4">
        <v>56</v>
      </c>
      <c r="D59" s="4">
        <v>1</v>
      </c>
      <c r="E59" s="4">
        <v>0</v>
      </c>
      <c r="F59" s="4">
        <v>2</v>
      </c>
      <c r="G59" s="4" t="str">
        <f t="shared" si="2"/>
        <v>insert into game_score (id, matchid, squad, goals, points, time_type) values (875, 216, 56, 1, 0, 2);</v>
      </c>
    </row>
    <row r="60" spans="1:7" x14ac:dyDescent="0.25">
      <c r="A60" s="4">
        <f t="shared" si="3"/>
        <v>876</v>
      </c>
      <c r="B60" s="4">
        <f t="shared" ref="B60" si="23">B57</f>
        <v>216</v>
      </c>
      <c r="C60" s="4">
        <v>56</v>
      </c>
      <c r="D60" s="4">
        <v>0</v>
      </c>
      <c r="E60" s="4">
        <v>0</v>
      </c>
      <c r="F60" s="4">
        <v>1</v>
      </c>
      <c r="G60" s="4" t="str">
        <f t="shared" si="2"/>
        <v>insert into game_score (id, matchid, squad, goals, points, time_type) values (876, 216, 56, 0, 0, 1);</v>
      </c>
    </row>
    <row r="61" spans="1:7" x14ac:dyDescent="0.25">
      <c r="A61">
        <f t="shared" si="3"/>
        <v>877</v>
      </c>
      <c r="B61">
        <f t="shared" ref="B61" si="24">B57+1</f>
        <v>217</v>
      </c>
      <c r="C61">
        <v>598</v>
      </c>
      <c r="D61">
        <v>3</v>
      </c>
      <c r="E61">
        <v>2</v>
      </c>
      <c r="F61">
        <v>2</v>
      </c>
      <c r="G61" t="str">
        <f t="shared" si="2"/>
        <v>insert into game_score (id, matchid, squad, goals, points, time_type) values (877, 217, 598, 3, 2, 2);</v>
      </c>
    </row>
    <row r="62" spans="1:7" x14ac:dyDescent="0.25">
      <c r="A62">
        <f t="shared" si="3"/>
        <v>878</v>
      </c>
      <c r="B62">
        <f t="shared" ref="B62" si="25">B61</f>
        <v>217</v>
      </c>
      <c r="C62">
        <v>598</v>
      </c>
      <c r="D62">
        <v>1</v>
      </c>
      <c r="E62">
        <v>0</v>
      </c>
      <c r="F62">
        <v>1</v>
      </c>
      <c r="G62" t="str">
        <f t="shared" si="2"/>
        <v>insert into game_score (id, matchid, squad, goals, points, time_type) values (878, 217, 598, 1, 0, 1);</v>
      </c>
    </row>
    <row r="63" spans="1:7" x14ac:dyDescent="0.25">
      <c r="A63">
        <f t="shared" si="3"/>
        <v>879</v>
      </c>
      <c r="B63">
        <f t="shared" ref="B63" si="26">B61</f>
        <v>217</v>
      </c>
      <c r="C63">
        <v>593</v>
      </c>
      <c r="D63">
        <v>2</v>
      </c>
      <c r="E63">
        <v>0</v>
      </c>
      <c r="F63">
        <v>2</v>
      </c>
      <c r="G63" t="str">
        <f t="shared" si="2"/>
        <v>insert into game_score (id, matchid, squad, goals, points, time_type) values (879, 217, 593, 2, 0, 2);</v>
      </c>
    </row>
    <row r="64" spans="1:7" x14ac:dyDescent="0.25">
      <c r="A64">
        <f t="shared" si="3"/>
        <v>880</v>
      </c>
      <c r="B64">
        <f t="shared" ref="B64" si="27">B61</f>
        <v>217</v>
      </c>
      <c r="C64">
        <v>593</v>
      </c>
      <c r="D64">
        <v>2</v>
      </c>
      <c r="E64">
        <v>0</v>
      </c>
      <c r="F64">
        <v>1</v>
      </c>
      <c r="G64" t="str">
        <f t="shared" si="2"/>
        <v>insert into game_score (id, matchid, squad, goals, points, time_type) values (880, 217, 593, 2, 0, 1);</v>
      </c>
    </row>
    <row r="65" spans="1:7" x14ac:dyDescent="0.25">
      <c r="A65" s="4">
        <f t="shared" si="3"/>
        <v>881</v>
      </c>
      <c r="B65" s="4">
        <f t="shared" ref="B65" si="28">B61+1</f>
        <v>218</v>
      </c>
      <c r="C65" s="4">
        <v>595</v>
      </c>
      <c r="D65" s="4">
        <v>3</v>
      </c>
      <c r="E65" s="4">
        <v>2</v>
      </c>
      <c r="F65" s="4">
        <v>2</v>
      </c>
      <c r="G65" s="4" t="str">
        <f t="shared" si="2"/>
        <v>insert into game_score (id, matchid, squad, goals, points, time_type) values (881, 218, 595, 3, 2, 2);</v>
      </c>
    </row>
    <row r="66" spans="1:7" x14ac:dyDescent="0.25">
      <c r="A66" s="4">
        <f t="shared" si="3"/>
        <v>882</v>
      </c>
      <c r="B66" s="4">
        <f t="shared" ref="B66" si="29">B65</f>
        <v>218</v>
      </c>
      <c r="C66" s="4">
        <v>595</v>
      </c>
      <c r="D66" s="4">
        <v>1</v>
      </c>
      <c r="E66" s="4">
        <v>0</v>
      </c>
      <c r="F66" s="4">
        <v>1</v>
      </c>
      <c r="G66" s="4" t="str">
        <f t="shared" si="2"/>
        <v>insert into game_score (id, matchid, squad, goals, points, time_type) values (882, 218, 595, 1, 0, 1);</v>
      </c>
    </row>
    <row r="67" spans="1:7" x14ac:dyDescent="0.25">
      <c r="A67" s="4">
        <f t="shared" si="3"/>
        <v>883</v>
      </c>
      <c r="B67" s="4">
        <f t="shared" ref="B67" si="30">B65</f>
        <v>218</v>
      </c>
      <c r="C67" s="4">
        <v>51</v>
      </c>
      <c r="D67" s="4">
        <v>1</v>
      </c>
      <c r="E67" s="4">
        <v>0</v>
      </c>
      <c r="F67" s="4">
        <v>2</v>
      </c>
      <c r="G67" s="4" t="str">
        <f t="shared" si="2"/>
        <v>insert into game_score (id, matchid, squad, goals, points, time_type) values (883, 218, 51, 1, 0, 2);</v>
      </c>
    </row>
    <row r="68" spans="1:7" x14ac:dyDescent="0.25">
      <c r="A68" s="4">
        <f t="shared" si="3"/>
        <v>884</v>
      </c>
      <c r="B68" s="4">
        <f t="shared" ref="B68" si="31">B65</f>
        <v>218</v>
      </c>
      <c r="C68" s="4">
        <v>51</v>
      </c>
      <c r="D68" s="4">
        <v>0</v>
      </c>
      <c r="E68" s="4">
        <v>0</v>
      </c>
      <c r="F68" s="4">
        <v>1</v>
      </c>
      <c r="G68" s="4" t="str">
        <f t="shared" si="2"/>
        <v>insert into game_score (id, matchid, squad, goals, points, time_type) values (884, 218, 51, 0, 0, 1);</v>
      </c>
    </row>
    <row r="69" spans="1:7" x14ac:dyDescent="0.25">
      <c r="A69">
        <f t="shared" si="3"/>
        <v>885</v>
      </c>
      <c r="B69">
        <f t="shared" ref="B69" si="32">B65+1</f>
        <v>219</v>
      </c>
      <c r="C69">
        <v>55</v>
      </c>
      <c r="D69">
        <v>5</v>
      </c>
      <c r="E69">
        <v>2</v>
      </c>
      <c r="F69">
        <v>2</v>
      </c>
      <c r="G69" t="str">
        <f t="shared" si="2"/>
        <v>insert into game_score (id, matchid, squad, goals, points, time_type) values (885, 219, 55, 5, 2, 2);</v>
      </c>
    </row>
    <row r="70" spans="1:7" x14ac:dyDescent="0.25">
      <c r="A70">
        <f t="shared" si="3"/>
        <v>886</v>
      </c>
      <c r="B70">
        <f t="shared" ref="B70" si="33">B69</f>
        <v>219</v>
      </c>
      <c r="C70">
        <v>55</v>
      </c>
      <c r="D70">
        <v>3</v>
      </c>
      <c r="E70">
        <v>0</v>
      </c>
      <c r="F70">
        <v>1</v>
      </c>
      <c r="G70" t="str">
        <f t="shared" si="2"/>
        <v>insert into game_score (id, matchid, squad, goals, points, time_type) values (886, 219, 55, 3, 0, 1);</v>
      </c>
    </row>
    <row r="71" spans="1:7" x14ac:dyDescent="0.25">
      <c r="A71">
        <f t="shared" si="3"/>
        <v>887</v>
      </c>
      <c r="B71">
        <f t="shared" ref="B71" si="34">B69</f>
        <v>219</v>
      </c>
      <c r="C71">
        <v>57</v>
      </c>
      <c r="D71">
        <v>0</v>
      </c>
      <c r="E71">
        <v>0</v>
      </c>
      <c r="F71">
        <v>2</v>
      </c>
      <c r="G71" t="str">
        <f t="shared" si="2"/>
        <v>insert into game_score (id, matchid, squad, goals, points, time_type) values (887, 219, 57, 0, 0, 2);</v>
      </c>
    </row>
    <row r="72" spans="1:7" x14ac:dyDescent="0.25">
      <c r="A72">
        <f t="shared" si="3"/>
        <v>888</v>
      </c>
      <c r="B72">
        <f t="shared" ref="B72" si="35">B69</f>
        <v>219</v>
      </c>
      <c r="C72">
        <v>57</v>
      </c>
      <c r="D72">
        <v>0</v>
      </c>
      <c r="E72">
        <v>0</v>
      </c>
      <c r="F72">
        <v>1</v>
      </c>
      <c r="G72" t="str">
        <f t="shared" si="2"/>
        <v>insert into game_score (id, matchid, squad, goals, points, time_type) values (888, 219, 57, 0, 0, 1);</v>
      </c>
    </row>
    <row r="73" spans="1:7" x14ac:dyDescent="0.25">
      <c r="A73" s="4">
        <f t="shared" si="3"/>
        <v>889</v>
      </c>
      <c r="B73" s="4">
        <f t="shared" ref="B73:B89" si="36">B69+1</f>
        <v>220</v>
      </c>
      <c r="C73" s="4">
        <v>56</v>
      </c>
      <c r="D73" s="4">
        <v>1</v>
      </c>
      <c r="E73" s="4">
        <v>2</v>
      </c>
      <c r="F73" s="4">
        <v>2</v>
      </c>
      <c r="G73" s="4" t="str">
        <f t="shared" si="2"/>
        <v>insert into game_score (id, matchid, squad, goals, points, time_type) values (889, 220, 56, 1, 2, 2);</v>
      </c>
    </row>
    <row r="74" spans="1:7" x14ac:dyDescent="0.25">
      <c r="A74" s="4">
        <f t="shared" si="3"/>
        <v>890</v>
      </c>
      <c r="B74" s="4">
        <f t="shared" ref="B74:B90" si="37">B73</f>
        <v>220</v>
      </c>
      <c r="C74" s="4">
        <v>56</v>
      </c>
      <c r="D74" s="4">
        <v>1</v>
      </c>
      <c r="E74" s="4">
        <v>0</v>
      </c>
      <c r="F74" s="4">
        <v>1</v>
      </c>
      <c r="G74" s="4" t="str">
        <f t="shared" si="2"/>
        <v>insert into game_score (id, matchid, squad, goals, points, time_type) values (890, 220, 56, 1, 0, 1);</v>
      </c>
    </row>
    <row r="75" spans="1:7" x14ac:dyDescent="0.25">
      <c r="A75" s="4">
        <f t="shared" si="3"/>
        <v>891</v>
      </c>
      <c r="B75" s="4">
        <f t="shared" ref="B75:B91" si="38">B73</f>
        <v>220</v>
      </c>
      <c r="C75" s="4">
        <v>593</v>
      </c>
      <c r="D75" s="4">
        <v>0</v>
      </c>
      <c r="E75" s="4">
        <v>0</v>
      </c>
      <c r="F75" s="4">
        <v>2</v>
      </c>
      <c r="G75" s="4" t="str">
        <f t="shared" si="2"/>
        <v>insert into game_score (id, matchid, squad, goals, points, time_type) values (891, 220, 593, 0, 0, 2);</v>
      </c>
    </row>
    <row r="76" spans="1:7" x14ac:dyDescent="0.25">
      <c r="A76" s="4">
        <f t="shared" si="3"/>
        <v>892</v>
      </c>
      <c r="B76" s="4">
        <f t="shared" ref="B76:B92" si="39">B73</f>
        <v>220</v>
      </c>
      <c r="C76" s="4">
        <v>593</v>
      </c>
      <c r="D76" s="4">
        <v>0</v>
      </c>
      <c r="E76" s="4">
        <v>0</v>
      </c>
      <c r="F76" s="4">
        <v>1</v>
      </c>
      <c r="G76" s="4" t="str">
        <f t="shared" si="2"/>
        <v>insert into game_score (id, matchid, squad, goals, points, time_type) values (892, 220, 593, 0, 0, 1);</v>
      </c>
    </row>
    <row r="77" spans="1:7" x14ac:dyDescent="0.25">
      <c r="A77">
        <f t="shared" si="3"/>
        <v>893</v>
      </c>
      <c r="B77">
        <f t="shared" si="36"/>
        <v>221</v>
      </c>
      <c r="C77">
        <v>591</v>
      </c>
      <c r="D77">
        <v>3</v>
      </c>
      <c r="E77">
        <v>2</v>
      </c>
      <c r="F77">
        <v>2</v>
      </c>
      <c r="G77" t="str">
        <f t="shared" si="2"/>
        <v>insert into game_score (id, matchid, squad, goals, points, time_type) values (893, 221, 591, 3, 2, 2);</v>
      </c>
    </row>
    <row r="78" spans="1:7" x14ac:dyDescent="0.25">
      <c r="A78">
        <f t="shared" si="3"/>
        <v>894</v>
      </c>
      <c r="B78">
        <f t="shared" si="37"/>
        <v>221</v>
      </c>
      <c r="C78">
        <v>591</v>
      </c>
      <c r="D78">
        <v>0</v>
      </c>
      <c r="E78">
        <v>0</v>
      </c>
      <c r="F78">
        <v>1</v>
      </c>
      <c r="G78" t="str">
        <f t="shared" si="2"/>
        <v>insert into game_score (id, matchid, squad, goals, points, time_type) values (894, 221, 591, 0, 0, 1);</v>
      </c>
    </row>
    <row r="79" spans="1:7" x14ac:dyDescent="0.25">
      <c r="A79">
        <f t="shared" si="3"/>
        <v>895</v>
      </c>
      <c r="B79">
        <f t="shared" si="38"/>
        <v>221</v>
      </c>
      <c r="C79">
        <v>598</v>
      </c>
      <c r="D79">
        <v>2</v>
      </c>
      <c r="E79">
        <v>0</v>
      </c>
      <c r="F79">
        <v>2</v>
      </c>
      <c r="G79" t="str">
        <f t="shared" si="2"/>
        <v>insert into game_score (id, matchid, squad, goals, points, time_type) values (895, 221, 598, 2, 0, 2);</v>
      </c>
    </row>
    <row r="80" spans="1:7" x14ac:dyDescent="0.25">
      <c r="A80">
        <f t="shared" si="3"/>
        <v>896</v>
      </c>
      <c r="B80">
        <f t="shared" si="39"/>
        <v>221</v>
      </c>
      <c r="C80">
        <v>598</v>
      </c>
      <c r="D80">
        <v>0</v>
      </c>
      <c r="E80">
        <v>0</v>
      </c>
      <c r="F80">
        <v>1</v>
      </c>
      <c r="G80" t="str">
        <f t="shared" si="2"/>
        <v>insert into game_score (id, matchid, squad, goals, points, time_type) values (896, 221, 598, 0, 0, 1);</v>
      </c>
    </row>
    <row r="81" spans="1:7" x14ac:dyDescent="0.25">
      <c r="A81" s="4">
        <f t="shared" si="3"/>
        <v>897</v>
      </c>
      <c r="B81" s="4">
        <f t="shared" si="36"/>
        <v>222</v>
      </c>
      <c r="C81" s="4">
        <v>51</v>
      </c>
      <c r="D81" s="4">
        <v>4</v>
      </c>
      <c r="E81" s="4">
        <v>2</v>
      </c>
      <c r="F81" s="4">
        <v>2</v>
      </c>
      <c r="G81" s="4" t="str">
        <f t="shared" si="2"/>
        <v>insert into game_score (id, matchid, squad, goals, points, time_type) values (897, 222, 51, 4, 2, 2);</v>
      </c>
    </row>
    <row r="82" spans="1:7" x14ac:dyDescent="0.25">
      <c r="A82" s="4">
        <f t="shared" si="3"/>
        <v>898</v>
      </c>
      <c r="B82" s="4">
        <f t="shared" si="37"/>
        <v>222</v>
      </c>
      <c r="C82" s="4">
        <v>51</v>
      </c>
      <c r="D82" s="4">
        <v>2</v>
      </c>
      <c r="E82" s="4">
        <v>0</v>
      </c>
      <c r="F82" s="4">
        <v>1</v>
      </c>
      <c r="G82" s="4" t="str">
        <f t="shared" si="2"/>
        <v>insert into game_score (id, matchid, squad, goals, points, time_type) values (898, 222, 51, 2, 0, 1);</v>
      </c>
    </row>
    <row r="83" spans="1:7" x14ac:dyDescent="0.25">
      <c r="A83" s="4">
        <f t="shared" si="3"/>
        <v>899</v>
      </c>
      <c r="B83" s="4">
        <f t="shared" si="38"/>
        <v>222</v>
      </c>
      <c r="C83" s="4">
        <v>593</v>
      </c>
      <c r="D83" s="4">
        <v>0</v>
      </c>
      <c r="E83" s="4">
        <v>0</v>
      </c>
      <c r="F83" s="4">
        <v>2</v>
      </c>
      <c r="G83" s="4" t="str">
        <f t="shared" si="2"/>
        <v>insert into game_score (id, matchid, squad, goals, points, time_type) values (899, 222, 593, 0, 0, 2);</v>
      </c>
    </row>
    <row r="84" spans="1:7" x14ac:dyDescent="0.25">
      <c r="A84" s="4">
        <f t="shared" si="3"/>
        <v>900</v>
      </c>
      <c r="B84" s="4">
        <f t="shared" si="39"/>
        <v>222</v>
      </c>
      <c r="C84" s="4">
        <v>593</v>
      </c>
      <c r="D84" s="4">
        <v>0</v>
      </c>
      <c r="E84" s="4">
        <v>0</v>
      </c>
      <c r="F84" s="4">
        <v>1</v>
      </c>
      <c r="G84" s="4" t="str">
        <f t="shared" si="2"/>
        <v>insert into game_score (id, matchid, squad, goals, points, time_type) values (900, 222, 593, 0, 0, 1);</v>
      </c>
    </row>
    <row r="85" spans="1:7" x14ac:dyDescent="0.25">
      <c r="A85">
        <f t="shared" si="3"/>
        <v>901</v>
      </c>
      <c r="B85">
        <f t="shared" si="36"/>
        <v>223</v>
      </c>
      <c r="C85">
        <v>56</v>
      </c>
      <c r="D85">
        <v>1</v>
      </c>
      <c r="E85">
        <v>1</v>
      </c>
      <c r="F85">
        <v>2</v>
      </c>
      <c r="G85" t="str">
        <f t="shared" si="2"/>
        <v>insert into game_score (id, matchid, squad, goals, points, time_type) values (901, 223, 56, 1, 1, 2);</v>
      </c>
    </row>
    <row r="86" spans="1:7" x14ac:dyDescent="0.25">
      <c r="A86">
        <f t="shared" si="3"/>
        <v>902</v>
      </c>
      <c r="B86">
        <f t="shared" si="37"/>
        <v>223</v>
      </c>
      <c r="C86">
        <v>56</v>
      </c>
      <c r="D86">
        <v>1</v>
      </c>
      <c r="E86">
        <v>0</v>
      </c>
      <c r="F86">
        <v>1</v>
      </c>
      <c r="G86" t="str">
        <f t="shared" si="2"/>
        <v>insert into game_score (id, matchid, squad, goals, points, time_type) values (902, 223, 56, 1, 0, 1);</v>
      </c>
    </row>
    <row r="87" spans="1:7" x14ac:dyDescent="0.25">
      <c r="A87">
        <f t="shared" si="3"/>
        <v>903</v>
      </c>
      <c r="B87">
        <f t="shared" si="38"/>
        <v>223</v>
      </c>
      <c r="C87">
        <v>57</v>
      </c>
      <c r="D87">
        <v>1</v>
      </c>
      <c r="E87">
        <v>1</v>
      </c>
      <c r="F87">
        <v>2</v>
      </c>
      <c r="G87" t="str">
        <f t="shared" si="2"/>
        <v>insert into game_score (id, matchid, squad, goals, points, time_type) values (903, 223, 57, 1, 1, 2);</v>
      </c>
    </row>
    <row r="88" spans="1:7" x14ac:dyDescent="0.25">
      <c r="A88">
        <f t="shared" si="3"/>
        <v>904</v>
      </c>
      <c r="B88">
        <f t="shared" si="39"/>
        <v>223</v>
      </c>
      <c r="C88">
        <v>57</v>
      </c>
      <c r="D88">
        <v>0</v>
      </c>
      <c r="E88">
        <v>0</v>
      </c>
      <c r="F88">
        <v>1</v>
      </c>
      <c r="G88" t="str">
        <f t="shared" si="2"/>
        <v>insert into game_score (id, matchid, squad, goals, points, time_type) values (904, 223, 57, 0, 0, 1);</v>
      </c>
    </row>
    <row r="89" spans="1:7" x14ac:dyDescent="0.25">
      <c r="A89" s="4">
        <f t="shared" si="3"/>
        <v>905</v>
      </c>
      <c r="B89" s="4">
        <f t="shared" si="36"/>
        <v>224</v>
      </c>
      <c r="C89" s="4">
        <v>598</v>
      </c>
      <c r="D89" s="4">
        <v>2</v>
      </c>
      <c r="E89" s="4">
        <v>2</v>
      </c>
      <c r="F89" s="4">
        <v>2</v>
      </c>
      <c r="G89" s="4" t="str">
        <f t="shared" si="2"/>
        <v>insert into game_score (id, matchid, squad, goals, points, time_type) values (905, 224, 598, 2, 2, 2);</v>
      </c>
    </row>
    <row r="90" spans="1:7" x14ac:dyDescent="0.25">
      <c r="A90" s="4">
        <f t="shared" si="3"/>
        <v>906</v>
      </c>
      <c r="B90" s="4">
        <f t="shared" si="37"/>
        <v>224</v>
      </c>
      <c r="C90" s="4">
        <v>598</v>
      </c>
      <c r="D90" s="4">
        <v>1</v>
      </c>
      <c r="E90" s="4">
        <v>0</v>
      </c>
      <c r="F90" s="4">
        <v>1</v>
      </c>
      <c r="G90" s="4" t="str">
        <f t="shared" si="2"/>
        <v>insert into game_score (id, matchid, squad, goals, points, time_type) values (906, 224, 598, 1, 0, 1);</v>
      </c>
    </row>
    <row r="91" spans="1:7" x14ac:dyDescent="0.25">
      <c r="A91" s="4">
        <f t="shared" si="3"/>
        <v>907</v>
      </c>
      <c r="B91" s="4">
        <f t="shared" si="38"/>
        <v>224</v>
      </c>
      <c r="C91" s="4">
        <v>595</v>
      </c>
      <c r="D91" s="4">
        <v>1</v>
      </c>
      <c r="E91" s="4">
        <v>0</v>
      </c>
      <c r="F91" s="4">
        <v>2</v>
      </c>
      <c r="G91" s="4" t="str">
        <f t="shared" si="2"/>
        <v>insert into game_score (id, matchid, squad, goals, points, time_type) values (907, 224, 595, 1, 0, 2);</v>
      </c>
    </row>
    <row r="92" spans="1:7" x14ac:dyDescent="0.25">
      <c r="A92" s="4">
        <f t="shared" si="3"/>
        <v>908</v>
      </c>
      <c r="B92" s="4">
        <f t="shared" si="39"/>
        <v>224</v>
      </c>
      <c r="C92" s="4">
        <v>595</v>
      </c>
      <c r="D92" s="4">
        <v>0</v>
      </c>
      <c r="E92" s="4">
        <v>0</v>
      </c>
      <c r="F92" s="4">
        <v>1</v>
      </c>
      <c r="G92" s="4" t="str">
        <f t="shared" si="2"/>
        <v>insert into game_score (id, matchid, squad, goals, points, time_type) values (908, 224, 595, 0, 0, 1);</v>
      </c>
    </row>
    <row r="93" spans="1:7" x14ac:dyDescent="0.25">
      <c r="A93">
        <f t="shared" si="3"/>
        <v>909</v>
      </c>
      <c r="B93">
        <f t="shared" ref="B93" si="40">B89+1</f>
        <v>225</v>
      </c>
      <c r="C93">
        <v>55</v>
      </c>
      <c r="D93">
        <v>7</v>
      </c>
      <c r="E93">
        <v>2</v>
      </c>
      <c r="F93">
        <v>2</v>
      </c>
      <c r="G93" t="str">
        <f t="shared" si="2"/>
        <v>insert into game_score (id, matchid, squad, goals, points, time_type) values (909, 225, 55, 7, 2, 2);</v>
      </c>
    </row>
    <row r="94" spans="1:7" x14ac:dyDescent="0.25">
      <c r="A94">
        <f t="shared" si="3"/>
        <v>910</v>
      </c>
      <c r="B94">
        <f t="shared" ref="B94" si="41">B93</f>
        <v>225</v>
      </c>
      <c r="C94">
        <v>55</v>
      </c>
      <c r="D94">
        <v>4</v>
      </c>
      <c r="E94">
        <v>0</v>
      </c>
      <c r="F94">
        <v>1</v>
      </c>
      <c r="G94" t="str">
        <f t="shared" si="2"/>
        <v>insert into game_score (id, matchid, squad, goals, points, time_type) values (910, 225, 55, 4, 0, 1);</v>
      </c>
    </row>
    <row r="95" spans="1:7" x14ac:dyDescent="0.25">
      <c r="A95">
        <f t="shared" si="3"/>
        <v>911</v>
      </c>
      <c r="B95">
        <f t="shared" ref="B95" si="42">B93</f>
        <v>225</v>
      </c>
      <c r="C95">
        <v>51</v>
      </c>
      <c r="D95">
        <v>1</v>
      </c>
      <c r="E95">
        <v>0</v>
      </c>
      <c r="F95">
        <v>2</v>
      </c>
      <c r="G95" t="str">
        <f t="shared" si="2"/>
        <v>insert into game_score (id, matchid, squad, goals, points, time_type) values (911, 225, 51, 1, 0, 2);</v>
      </c>
    </row>
    <row r="96" spans="1:7" x14ac:dyDescent="0.25">
      <c r="A96">
        <f t="shared" si="3"/>
        <v>912</v>
      </c>
      <c r="B96">
        <f t="shared" ref="B96" si="43">B93</f>
        <v>225</v>
      </c>
      <c r="C96">
        <v>51</v>
      </c>
      <c r="D96">
        <v>1</v>
      </c>
      <c r="E96">
        <v>0</v>
      </c>
      <c r="F96">
        <v>1</v>
      </c>
      <c r="G96" t="str">
        <f t="shared" si="2"/>
        <v>insert into game_score (id, matchid, squad, goals, points, time_type) values (912, 225, 51, 1, 0, 1);</v>
      </c>
    </row>
    <row r="97" spans="1:7" x14ac:dyDescent="0.25">
      <c r="A97" s="4">
        <f t="shared" si="3"/>
        <v>913</v>
      </c>
      <c r="B97" s="4">
        <f t="shared" ref="B97" si="44">B93+1</f>
        <v>226</v>
      </c>
      <c r="C97" s="4">
        <v>591</v>
      </c>
      <c r="D97" s="4">
        <v>2</v>
      </c>
      <c r="E97" s="4">
        <v>2</v>
      </c>
      <c r="F97" s="4">
        <v>2</v>
      </c>
      <c r="G97" s="4" t="str">
        <f t="shared" ref="G97:G144" si="45">"insert into game_score (id, matchid, squad, goals, points, time_type) values (" &amp; A97 &amp; ", " &amp; B97 &amp; ", " &amp; C97 &amp; ", " &amp; D97 &amp; ", " &amp; E97 &amp; ", " &amp; F97 &amp; ");"</f>
        <v>insert into game_score (id, matchid, squad, goals, points, time_type) values (913, 226, 591, 2, 2, 2);</v>
      </c>
    </row>
    <row r="98" spans="1:7" x14ac:dyDescent="0.25">
      <c r="A98" s="4">
        <f t="shared" si="3"/>
        <v>914</v>
      </c>
      <c r="B98" s="4">
        <f t="shared" ref="B98" si="46">B97</f>
        <v>226</v>
      </c>
      <c r="C98" s="4">
        <v>591</v>
      </c>
      <c r="D98" s="4">
        <v>2</v>
      </c>
      <c r="E98" s="4">
        <v>0</v>
      </c>
      <c r="F98" s="4">
        <v>1</v>
      </c>
      <c r="G98" s="4" t="str">
        <f t="shared" si="45"/>
        <v>insert into game_score (id, matchid, squad, goals, points, time_type) values (914, 226, 591, 2, 0, 1);</v>
      </c>
    </row>
    <row r="99" spans="1:7" x14ac:dyDescent="0.25">
      <c r="A99" s="4">
        <f t="shared" ref="A99:A148" si="47">A98+1</f>
        <v>915</v>
      </c>
      <c r="B99" s="4">
        <f t="shared" ref="B99" si="48">B97</f>
        <v>226</v>
      </c>
      <c r="C99" s="4">
        <v>593</v>
      </c>
      <c r="D99" s="4">
        <v>0</v>
      </c>
      <c r="E99" s="4">
        <v>0</v>
      </c>
      <c r="F99" s="4">
        <v>2</v>
      </c>
      <c r="G99" s="4" t="str">
        <f t="shared" si="45"/>
        <v>insert into game_score (id, matchid, squad, goals, points, time_type) values (915, 226, 593, 0, 0, 2);</v>
      </c>
    </row>
    <row r="100" spans="1:7" x14ac:dyDescent="0.25">
      <c r="A100" s="4">
        <f t="shared" si="47"/>
        <v>916</v>
      </c>
      <c r="B100" s="4">
        <f t="shared" ref="B100" si="49">B97</f>
        <v>226</v>
      </c>
      <c r="C100" s="4">
        <v>593</v>
      </c>
      <c r="D100" s="4">
        <v>0</v>
      </c>
      <c r="E100" s="4">
        <v>0</v>
      </c>
      <c r="F100" s="4">
        <v>1</v>
      </c>
      <c r="G100" s="4" t="str">
        <f t="shared" si="45"/>
        <v>insert into game_score (id, matchid, squad, goals, points, time_type) values (916, 226, 593, 0, 0, 1);</v>
      </c>
    </row>
    <row r="101" spans="1:7" x14ac:dyDescent="0.25">
      <c r="A101">
        <f t="shared" si="47"/>
        <v>917</v>
      </c>
      <c r="B101">
        <f t="shared" ref="B101" si="50">B97+1</f>
        <v>227</v>
      </c>
      <c r="C101">
        <v>598</v>
      </c>
      <c r="D101">
        <v>2</v>
      </c>
      <c r="E101">
        <v>1</v>
      </c>
      <c r="F101">
        <v>2</v>
      </c>
      <c r="G101" t="str">
        <f t="shared" si="45"/>
        <v>insert into game_score (id, matchid, squad, goals, points, time_type) values (917, 227, 598, 2, 1, 2);</v>
      </c>
    </row>
    <row r="102" spans="1:7" x14ac:dyDescent="0.25">
      <c r="A102">
        <f t="shared" si="47"/>
        <v>918</v>
      </c>
      <c r="B102">
        <f t="shared" ref="B102" si="51">B101</f>
        <v>227</v>
      </c>
      <c r="C102">
        <v>598</v>
      </c>
      <c r="D102">
        <v>0</v>
      </c>
      <c r="E102">
        <v>0</v>
      </c>
      <c r="F102">
        <v>1</v>
      </c>
      <c r="G102" t="str">
        <f t="shared" si="45"/>
        <v>insert into game_score (id, matchid, squad, goals, points, time_type) values (918, 227, 598, 0, 0, 1);</v>
      </c>
    </row>
    <row r="103" spans="1:7" x14ac:dyDescent="0.25">
      <c r="A103">
        <f t="shared" si="47"/>
        <v>919</v>
      </c>
      <c r="B103">
        <f t="shared" ref="B103" si="52">B101</f>
        <v>227</v>
      </c>
      <c r="C103">
        <v>57</v>
      </c>
      <c r="D103">
        <v>2</v>
      </c>
      <c r="E103">
        <v>1</v>
      </c>
      <c r="F103">
        <v>2</v>
      </c>
      <c r="G103" t="str">
        <f t="shared" si="45"/>
        <v>insert into game_score (id, matchid, squad, goals, points, time_type) values (919, 227, 57, 2, 1, 2);</v>
      </c>
    </row>
    <row r="104" spans="1:7" x14ac:dyDescent="0.25">
      <c r="A104">
        <f t="shared" si="47"/>
        <v>920</v>
      </c>
      <c r="B104">
        <f t="shared" ref="B104" si="53">B101</f>
        <v>227</v>
      </c>
      <c r="C104">
        <v>57</v>
      </c>
      <c r="D104">
        <v>1</v>
      </c>
      <c r="E104">
        <v>0</v>
      </c>
      <c r="F104">
        <v>1</v>
      </c>
      <c r="G104" t="str">
        <f t="shared" si="45"/>
        <v>insert into game_score (id, matchid, squad, goals, points, time_type) values (920, 227, 57, 1, 0, 1);</v>
      </c>
    </row>
    <row r="105" spans="1:7" x14ac:dyDescent="0.25">
      <c r="A105" s="4">
        <f t="shared" si="47"/>
        <v>921</v>
      </c>
      <c r="B105" s="4">
        <f t="shared" ref="B105" si="54">B101+1</f>
        <v>228</v>
      </c>
      <c r="C105" s="4">
        <v>51</v>
      </c>
      <c r="D105" s="4">
        <v>3</v>
      </c>
      <c r="E105" s="4">
        <v>2</v>
      </c>
      <c r="F105" s="4">
        <v>2</v>
      </c>
      <c r="G105" s="4" t="str">
        <f t="shared" si="45"/>
        <v>insert into game_score (id, matchid, squad, goals, points, time_type) values (921, 228, 51, 3, 2, 2);</v>
      </c>
    </row>
    <row r="106" spans="1:7" x14ac:dyDescent="0.25">
      <c r="A106" s="4">
        <f t="shared" si="47"/>
        <v>922</v>
      </c>
      <c r="B106" s="4">
        <f t="shared" ref="B106" si="55">B105</f>
        <v>228</v>
      </c>
      <c r="C106" s="4">
        <v>51</v>
      </c>
      <c r="D106" s="4">
        <v>1</v>
      </c>
      <c r="E106" s="4">
        <v>0</v>
      </c>
      <c r="F106" s="4">
        <v>1</v>
      </c>
      <c r="G106" s="4" t="str">
        <f t="shared" si="45"/>
        <v>insert into game_score (id, matchid, squad, goals, points, time_type) values (922, 228, 51, 1, 0, 1);</v>
      </c>
    </row>
    <row r="107" spans="1:7" x14ac:dyDescent="0.25">
      <c r="A107" s="4">
        <f t="shared" si="47"/>
        <v>923</v>
      </c>
      <c r="B107" s="4">
        <f t="shared" ref="B107" si="56">B105</f>
        <v>228</v>
      </c>
      <c r="C107" s="4">
        <v>591</v>
      </c>
      <c r="D107" s="4">
        <v>0</v>
      </c>
      <c r="E107" s="4">
        <v>0</v>
      </c>
      <c r="F107" s="4">
        <v>2</v>
      </c>
      <c r="G107" s="4" t="str">
        <f t="shared" si="45"/>
        <v>insert into game_score (id, matchid, squad, goals, points, time_type) values (923, 228, 591, 0, 0, 2);</v>
      </c>
    </row>
    <row r="108" spans="1:7" x14ac:dyDescent="0.25">
      <c r="A108" s="4">
        <f t="shared" si="47"/>
        <v>924</v>
      </c>
      <c r="B108" s="4">
        <f t="shared" ref="B108" si="57">B105</f>
        <v>228</v>
      </c>
      <c r="C108" s="4">
        <v>591</v>
      </c>
      <c r="D108" s="4">
        <v>0</v>
      </c>
      <c r="E108" s="4">
        <v>0</v>
      </c>
      <c r="F108" s="4">
        <v>1</v>
      </c>
      <c r="G108" s="4" t="str">
        <f t="shared" si="45"/>
        <v>insert into game_score (id, matchid, squad, goals, points, time_type) values (924, 228, 591, 0, 0, 1);</v>
      </c>
    </row>
    <row r="109" spans="1:7" x14ac:dyDescent="0.25">
      <c r="A109">
        <f t="shared" si="47"/>
        <v>925</v>
      </c>
      <c r="B109">
        <f t="shared" ref="B109" si="58">B105+1</f>
        <v>229</v>
      </c>
      <c r="C109">
        <v>595</v>
      </c>
      <c r="D109">
        <v>4</v>
      </c>
      <c r="E109">
        <v>2</v>
      </c>
      <c r="F109">
        <v>2</v>
      </c>
      <c r="G109" t="str">
        <f t="shared" si="45"/>
        <v>insert into game_score (id, matchid, squad, goals, points, time_type) values (925, 229, 595, 4, 2, 2);</v>
      </c>
    </row>
    <row r="110" spans="1:7" x14ac:dyDescent="0.25">
      <c r="A110">
        <f t="shared" si="47"/>
        <v>926</v>
      </c>
      <c r="B110">
        <f t="shared" ref="B110" si="59">B109</f>
        <v>229</v>
      </c>
      <c r="C110">
        <v>595</v>
      </c>
      <c r="D110">
        <v>3</v>
      </c>
      <c r="E110">
        <v>0</v>
      </c>
      <c r="F110">
        <v>1</v>
      </c>
      <c r="G110" t="str">
        <f t="shared" si="45"/>
        <v>insert into game_score (id, matchid, squad, goals, points, time_type) values (926, 229, 595, 3, 0, 1);</v>
      </c>
    </row>
    <row r="111" spans="1:7" x14ac:dyDescent="0.25">
      <c r="A111">
        <f t="shared" si="47"/>
        <v>927</v>
      </c>
      <c r="B111">
        <f t="shared" ref="B111" si="60">B109</f>
        <v>229</v>
      </c>
      <c r="C111">
        <v>56</v>
      </c>
      <c r="D111">
        <v>2</v>
      </c>
      <c r="E111">
        <v>0</v>
      </c>
      <c r="F111">
        <v>2</v>
      </c>
      <c r="G111" t="str">
        <f t="shared" si="45"/>
        <v>insert into game_score (id, matchid, squad, goals, points, time_type) values (927, 229, 56, 2, 0, 2);</v>
      </c>
    </row>
    <row r="112" spans="1:7" x14ac:dyDescent="0.25">
      <c r="A112">
        <f t="shared" si="47"/>
        <v>928</v>
      </c>
      <c r="B112">
        <f t="shared" ref="B112" si="61">B109</f>
        <v>229</v>
      </c>
      <c r="C112">
        <v>56</v>
      </c>
      <c r="D112">
        <v>1</v>
      </c>
      <c r="E112">
        <v>0</v>
      </c>
      <c r="F112">
        <v>1</v>
      </c>
      <c r="G112" t="str">
        <f t="shared" si="45"/>
        <v>insert into game_score (id, matchid, squad, goals, points, time_type) values (928, 229, 56, 1, 0, 1);</v>
      </c>
    </row>
    <row r="113" spans="1:7" x14ac:dyDescent="0.25">
      <c r="A113" s="4">
        <f t="shared" si="47"/>
        <v>929</v>
      </c>
      <c r="B113" s="4">
        <f t="shared" ref="B113" si="62">B109+1</f>
        <v>230</v>
      </c>
      <c r="C113" s="4">
        <v>595</v>
      </c>
      <c r="D113" s="4">
        <v>7</v>
      </c>
      <c r="E113" s="4">
        <v>2</v>
      </c>
      <c r="F113" s="4">
        <v>2</v>
      </c>
      <c r="G113" s="4" t="str">
        <f t="shared" si="45"/>
        <v>insert into game_score (id, matchid, squad, goals, points, time_type) values (929, 230, 595, 7, 2, 2);</v>
      </c>
    </row>
    <row r="114" spans="1:7" x14ac:dyDescent="0.25">
      <c r="A114" s="4">
        <f t="shared" si="47"/>
        <v>930</v>
      </c>
      <c r="B114" s="4">
        <f t="shared" ref="B114" si="63">B113</f>
        <v>230</v>
      </c>
      <c r="C114" s="4">
        <v>595</v>
      </c>
      <c r="D114" s="4">
        <v>4</v>
      </c>
      <c r="E114" s="4">
        <v>0</v>
      </c>
      <c r="F114" s="4">
        <v>1</v>
      </c>
      <c r="G114" s="4" t="str">
        <f t="shared" si="45"/>
        <v>insert into game_score (id, matchid, squad, goals, points, time_type) values (930, 230, 595, 4, 0, 1);</v>
      </c>
    </row>
    <row r="115" spans="1:7" x14ac:dyDescent="0.25">
      <c r="A115" s="4">
        <f t="shared" si="47"/>
        <v>931</v>
      </c>
      <c r="B115" s="4">
        <f t="shared" ref="B115" si="64">B113</f>
        <v>230</v>
      </c>
      <c r="C115" s="4">
        <v>591</v>
      </c>
      <c r="D115" s="4">
        <v>0</v>
      </c>
      <c r="E115" s="4">
        <v>0</v>
      </c>
      <c r="F115" s="4">
        <v>2</v>
      </c>
      <c r="G115" s="4" t="str">
        <f t="shared" si="45"/>
        <v>insert into game_score (id, matchid, squad, goals, points, time_type) values (931, 230, 591, 0, 0, 2);</v>
      </c>
    </row>
    <row r="116" spans="1:7" x14ac:dyDescent="0.25">
      <c r="A116" s="4">
        <f t="shared" si="47"/>
        <v>932</v>
      </c>
      <c r="B116" s="4">
        <f t="shared" ref="B116" si="65">B113</f>
        <v>230</v>
      </c>
      <c r="C116" s="4">
        <v>591</v>
      </c>
      <c r="D116" s="4">
        <v>0</v>
      </c>
      <c r="E116" s="4">
        <v>0</v>
      </c>
      <c r="F116" s="4">
        <v>1</v>
      </c>
      <c r="G116" s="4" t="str">
        <f t="shared" si="45"/>
        <v>insert into game_score (id, matchid, squad, goals, points, time_type) values (932, 230, 591, 0, 0, 1);</v>
      </c>
    </row>
    <row r="117" spans="1:7" x14ac:dyDescent="0.25">
      <c r="A117">
        <f t="shared" si="47"/>
        <v>933</v>
      </c>
      <c r="B117">
        <f t="shared" ref="B117" si="66">B113+1</f>
        <v>231</v>
      </c>
      <c r="C117">
        <v>55</v>
      </c>
      <c r="D117">
        <v>5</v>
      </c>
      <c r="E117">
        <v>2</v>
      </c>
      <c r="F117">
        <v>2</v>
      </c>
      <c r="G117" t="str">
        <f t="shared" si="45"/>
        <v>insert into game_score (id, matchid, squad, goals, points, time_type) values (933, 231, 55, 5, 2, 2);</v>
      </c>
    </row>
    <row r="118" spans="1:7" x14ac:dyDescent="0.25">
      <c r="A118">
        <f t="shared" si="47"/>
        <v>934</v>
      </c>
      <c r="B118">
        <f t="shared" ref="B118" si="67">B117</f>
        <v>231</v>
      </c>
      <c r="C118">
        <v>55</v>
      </c>
      <c r="D118">
        <v>2</v>
      </c>
      <c r="E118">
        <v>0</v>
      </c>
      <c r="F118">
        <v>1</v>
      </c>
      <c r="G118" t="str">
        <f t="shared" si="45"/>
        <v>insert into game_score (id, matchid, squad, goals, points, time_type) values (934, 231, 55, 2, 0, 1);</v>
      </c>
    </row>
    <row r="119" spans="1:7" x14ac:dyDescent="0.25">
      <c r="A119">
        <f t="shared" si="47"/>
        <v>935</v>
      </c>
      <c r="B119">
        <f t="shared" ref="B119" si="68">B117</f>
        <v>231</v>
      </c>
      <c r="C119">
        <v>598</v>
      </c>
      <c r="D119">
        <v>1</v>
      </c>
      <c r="E119">
        <v>0</v>
      </c>
      <c r="F119">
        <v>2</v>
      </c>
      <c r="G119" t="str">
        <f t="shared" si="45"/>
        <v>insert into game_score (id, matchid, squad, goals, points, time_type) values (935, 231, 598, 1, 0, 2);</v>
      </c>
    </row>
    <row r="120" spans="1:7" x14ac:dyDescent="0.25">
      <c r="A120">
        <f t="shared" si="47"/>
        <v>936</v>
      </c>
      <c r="B120">
        <f t="shared" ref="B120" si="69">B117</f>
        <v>231</v>
      </c>
      <c r="C120">
        <v>598</v>
      </c>
      <c r="D120">
        <v>1</v>
      </c>
      <c r="E120">
        <v>0</v>
      </c>
      <c r="F120">
        <v>1</v>
      </c>
      <c r="G120" t="str">
        <f t="shared" si="45"/>
        <v>insert into game_score (id, matchid, squad, goals, points, time_type) values (936, 231, 598, 1, 0, 1);</v>
      </c>
    </row>
    <row r="121" spans="1:7" x14ac:dyDescent="0.25">
      <c r="A121" s="4">
        <f t="shared" si="47"/>
        <v>937</v>
      </c>
      <c r="B121" s="4">
        <f t="shared" ref="B121" si="70">B117+1</f>
        <v>232</v>
      </c>
      <c r="C121" s="4">
        <v>51</v>
      </c>
      <c r="D121" s="4">
        <v>3</v>
      </c>
      <c r="E121" s="4">
        <v>2</v>
      </c>
      <c r="F121" s="4">
        <v>2</v>
      </c>
      <c r="G121" s="4" t="str">
        <f t="shared" si="45"/>
        <v>insert into game_score (id, matchid, squad, goals, points, time_type) values (937, 232, 51, 3, 2, 2);</v>
      </c>
    </row>
    <row r="122" spans="1:7" x14ac:dyDescent="0.25">
      <c r="A122" s="4">
        <f t="shared" si="47"/>
        <v>938</v>
      </c>
      <c r="B122" s="4">
        <f t="shared" ref="B122" si="71">B121</f>
        <v>232</v>
      </c>
      <c r="C122" s="4">
        <v>51</v>
      </c>
      <c r="D122" s="4">
        <v>1</v>
      </c>
      <c r="E122" s="4">
        <v>0</v>
      </c>
      <c r="F122" s="4">
        <v>1</v>
      </c>
      <c r="G122" s="4" t="str">
        <f t="shared" si="45"/>
        <v>insert into game_score (id, matchid, squad, goals, points, time_type) values (938, 232, 51, 1, 0, 1);</v>
      </c>
    </row>
    <row r="123" spans="1:7" x14ac:dyDescent="0.25">
      <c r="A123" s="4">
        <f t="shared" si="47"/>
        <v>939</v>
      </c>
      <c r="B123" s="4">
        <f t="shared" ref="B123" si="72">B121</f>
        <v>232</v>
      </c>
      <c r="C123" s="4">
        <v>56</v>
      </c>
      <c r="D123" s="4">
        <v>0</v>
      </c>
      <c r="E123" s="4">
        <v>0</v>
      </c>
      <c r="F123" s="4">
        <v>2</v>
      </c>
      <c r="G123" s="4" t="str">
        <f t="shared" si="45"/>
        <v>insert into game_score (id, matchid, squad, goals, points, time_type) values (939, 232, 56, 0, 0, 2);</v>
      </c>
    </row>
    <row r="124" spans="1:7" x14ac:dyDescent="0.25">
      <c r="A124" s="4">
        <f t="shared" si="47"/>
        <v>940</v>
      </c>
      <c r="B124" s="4">
        <f t="shared" ref="B124" si="73">B121</f>
        <v>232</v>
      </c>
      <c r="C124" s="4">
        <v>56</v>
      </c>
      <c r="D124" s="4">
        <v>0</v>
      </c>
      <c r="E124" s="4">
        <v>0</v>
      </c>
      <c r="F124" s="4">
        <v>1</v>
      </c>
      <c r="G124" s="4" t="str">
        <f t="shared" si="45"/>
        <v>insert into game_score (id, matchid, squad, goals, points, time_type) values (940, 232, 56, 0, 0, 1);</v>
      </c>
    </row>
    <row r="125" spans="1:7" x14ac:dyDescent="0.25">
      <c r="A125">
        <f t="shared" si="47"/>
        <v>941</v>
      </c>
      <c r="B125">
        <f t="shared" ref="B125" si="74">B121+1</f>
        <v>233</v>
      </c>
      <c r="C125">
        <v>593</v>
      </c>
      <c r="D125">
        <v>4</v>
      </c>
      <c r="E125">
        <v>2</v>
      </c>
      <c r="F125">
        <v>2</v>
      </c>
      <c r="G125" t="str">
        <f t="shared" si="45"/>
        <v>insert into game_score (id, matchid, squad, goals, points, time_type) values (941, 233, 593, 4, 2, 2);</v>
      </c>
    </row>
    <row r="126" spans="1:7" x14ac:dyDescent="0.25">
      <c r="A126">
        <f t="shared" si="47"/>
        <v>942</v>
      </c>
      <c r="B126">
        <f t="shared" ref="B126" si="75">B125</f>
        <v>233</v>
      </c>
      <c r="C126">
        <v>593</v>
      </c>
      <c r="D126">
        <v>2</v>
      </c>
      <c r="E126">
        <v>0</v>
      </c>
      <c r="F126">
        <v>1</v>
      </c>
      <c r="G126" t="str">
        <f t="shared" si="45"/>
        <v>insert into game_score (id, matchid, squad, goals, points, time_type) values (942, 233, 593, 2, 0, 1);</v>
      </c>
    </row>
    <row r="127" spans="1:7" x14ac:dyDescent="0.25">
      <c r="A127">
        <f t="shared" si="47"/>
        <v>943</v>
      </c>
      <c r="B127">
        <f t="shared" ref="B127" si="76">B125</f>
        <v>233</v>
      </c>
      <c r="C127">
        <v>57</v>
      </c>
      <c r="D127">
        <v>1</v>
      </c>
      <c r="E127">
        <v>0</v>
      </c>
      <c r="F127">
        <v>2</v>
      </c>
      <c r="G127" t="str">
        <f t="shared" si="45"/>
        <v>insert into game_score (id, matchid, squad, goals, points, time_type) values (943, 233, 57, 1, 0, 2);</v>
      </c>
    </row>
    <row r="128" spans="1:7" x14ac:dyDescent="0.25">
      <c r="A128">
        <f t="shared" si="47"/>
        <v>944</v>
      </c>
      <c r="B128">
        <f t="shared" ref="B128" si="77">B125</f>
        <v>233</v>
      </c>
      <c r="C128">
        <v>57</v>
      </c>
      <c r="D128">
        <v>1</v>
      </c>
      <c r="E128">
        <v>0</v>
      </c>
      <c r="F128">
        <v>1</v>
      </c>
      <c r="G128" t="str">
        <f t="shared" si="45"/>
        <v>insert into game_score (id, matchid, squad, goals, points, time_type) values (944, 233, 57, 1, 0, 1);</v>
      </c>
    </row>
    <row r="129" spans="1:7" x14ac:dyDescent="0.25">
      <c r="A129" s="4">
        <f t="shared" si="47"/>
        <v>945</v>
      </c>
      <c r="B129" s="4">
        <f t="shared" ref="B129" si="78">B125+1</f>
        <v>234</v>
      </c>
      <c r="C129" s="4">
        <v>51</v>
      </c>
      <c r="D129" s="4">
        <v>4</v>
      </c>
      <c r="E129" s="4">
        <v>2</v>
      </c>
      <c r="F129" s="4">
        <v>2</v>
      </c>
      <c r="G129" s="4" t="str">
        <f t="shared" si="45"/>
        <v>insert into game_score (id, matchid, squad, goals, points, time_type) values (945, 234, 51, 4, 2, 2);</v>
      </c>
    </row>
    <row r="130" spans="1:7" x14ac:dyDescent="0.25">
      <c r="A130" s="4">
        <f t="shared" si="47"/>
        <v>946</v>
      </c>
      <c r="B130" s="4">
        <f t="shared" ref="B130" si="79">B129</f>
        <v>234</v>
      </c>
      <c r="C130" s="4">
        <v>51</v>
      </c>
      <c r="D130" s="4">
        <v>2</v>
      </c>
      <c r="E130" s="4">
        <v>0</v>
      </c>
      <c r="F130" s="4">
        <v>1</v>
      </c>
      <c r="G130" s="4" t="str">
        <f t="shared" si="45"/>
        <v>insert into game_score (id, matchid, squad, goals, points, time_type) values (946, 234, 51, 2, 0, 1);</v>
      </c>
    </row>
    <row r="131" spans="1:7" x14ac:dyDescent="0.25">
      <c r="A131" s="4">
        <f t="shared" si="47"/>
        <v>947</v>
      </c>
      <c r="B131" s="4">
        <f t="shared" ref="B131" si="80">B129</f>
        <v>234</v>
      </c>
      <c r="C131" s="4">
        <v>598</v>
      </c>
      <c r="D131" s="4">
        <v>3</v>
      </c>
      <c r="E131" s="4">
        <v>0</v>
      </c>
      <c r="F131" s="4">
        <v>2</v>
      </c>
      <c r="G131" s="4" t="str">
        <f t="shared" si="45"/>
        <v>insert into game_score (id, matchid, squad, goals, points, time_type) values (947, 234, 598, 3, 0, 2);</v>
      </c>
    </row>
    <row r="132" spans="1:7" x14ac:dyDescent="0.25">
      <c r="A132" s="4">
        <f t="shared" si="47"/>
        <v>948</v>
      </c>
      <c r="B132" s="4">
        <f t="shared" ref="B132" si="81">B129</f>
        <v>234</v>
      </c>
      <c r="C132" s="4">
        <v>598</v>
      </c>
      <c r="D132" s="4">
        <v>0</v>
      </c>
      <c r="E132" s="4">
        <v>0</v>
      </c>
      <c r="F132" s="4">
        <v>1</v>
      </c>
      <c r="G132" s="4" t="str">
        <f t="shared" si="45"/>
        <v>insert into game_score (id, matchid, squad, goals, points, time_type) values (948, 234, 598, 0, 0, 1);</v>
      </c>
    </row>
    <row r="133" spans="1:7" x14ac:dyDescent="0.25">
      <c r="A133">
        <f t="shared" si="47"/>
        <v>949</v>
      </c>
      <c r="B133">
        <f t="shared" ref="B133" si="82">B129+1</f>
        <v>235</v>
      </c>
      <c r="C133">
        <v>591</v>
      </c>
      <c r="D133">
        <v>4</v>
      </c>
      <c r="E133">
        <v>2</v>
      </c>
      <c r="F133">
        <v>2</v>
      </c>
      <c r="G133" t="str">
        <f t="shared" si="45"/>
        <v>insert into game_score (id, matchid, squad, goals, points, time_type) values (949, 235, 591, 4, 2, 2);</v>
      </c>
    </row>
    <row r="134" spans="1:7" x14ac:dyDescent="0.25">
      <c r="A134">
        <f t="shared" si="47"/>
        <v>950</v>
      </c>
      <c r="B134">
        <f t="shared" ref="B134" si="83">B133</f>
        <v>235</v>
      </c>
      <c r="C134">
        <v>591</v>
      </c>
      <c r="D134">
        <v>1</v>
      </c>
      <c r="E134">
        <v>0</v>
      </c>
      <c r="F134">
        <v>1</v>
      </c>
      <c r="G134" t="str">
        <f t="shared" si="45"/>
        <v>insert into game_score (id, matchid, squad, goals, points, time_type) values (950, 235, 591, 1, 0, 1);</v>
      </c>
    </row>
    <row r="135" spans="1:7" x14ac:dyDescent="0.25">
      <c r="A135">
        <f t="shared" si="47"/>
        <v>951</v>
      </c>
      <c r="B135">
        <f t="shared" ref="B135" si="84">B133</f>
        <v>235</v>
      </c>
      <c r="C135">
        <v>57</v>
      </c>
      <c r="D135">
        <v>0</v>
      </c>
      <c r="E135">
        <v>0</v>
      </c>
      <c r="F135">
        <v>2</v>
      </c>
      <c r="G135" t="str">
        <f t="shared" si="45"/>
        <v>insert into game_score (id, matchid, squad, goals, points, time_type) values (951, 235, 57, 0, 0, 2);</v>
      </c>
    </row>
    <row r="136" spans="1:7" x14ac:dyDescent="0.25">
      <c r="A136">
        <f t="shared" si="47"/>
        <v>952</v>
      </c>
      <c r="B136">
        <f t="shared" ref="B136" si="85">B133</f>
        <v>235</v>
      </c>
      <c r="C136">
        <v>57</v>
      </c>
      <c r="D136">
        <v>0</v>
      </c>
      <c r="E136">
        <v>0</v>
      </c>
      <c r="F136">
        <v>1</v>
      </c>
      <c r="G136" t="str">
        <f t="shared" si="45"/>
        <v>insert into game_score (id, matchid, squad, goals, points, time_type) values (952, 235, 57, 0, 0, 1);</v>
      </c>
    </row>
    <row r="137" spans="1:7" x14ac:dyDescent="0.25">
      <c r="A137" s="4">
        <f t="shared" si="47"/>
        <v>953</v>
      </c>
      <c r="B137" s="4">
        <f t="shared" ref="B137" si="86">B133+1</f>
        <v>236</v>
      </c>
      <c r="C137" s="4">
        <v>56</v>
      </c>
      <c r="D137" s="4">
        <v>3</v>
      </c>
      <c r="E137" s="4">
        <v>2</v>
      </c>
      <c r="F137" s="4">
        <v>2</v>
      </c>
      <c r="G137" s="4" t="str">
        <f t="shared" si="45"/>
        <v>insert into game_score (id, matchid, squad, goals, points, time_type) values (953, 236, 56, 3, 2, 2);</v>
      </c>
    </row>
    <row r="138" spans="1:7" x14ac:dyDescent="0.25">
      <c r="A138" s="4">
        <f t="shared" si="47"/>
        <v>954</v>
      </c>
      <c r="B138" s="4">
        <f t="shared" ref="B138" si="87">B137</f>
        <v>236</v>
      </c>
      <c r="C138" s="4">
        <v>56</v>
      </c>
      <c r="D138" s="4">
        <v>0</v>
      </c>
      <c r="E138" s="4">
        <v>0</v>
      </c>
      <c r="F138" s="4">
        <v>1</v>
      </c>
      <c r="G138" s="4" t="str">
        <f t="shared" si="45"/>
        <v>insert into game_score (id, matchid, squad, goals, points, time_type) values (954, 236, 56, 0, 0, 1);</v>
      </c>
    </row>
    <row r="139" spans="1:7" x14ac:dyDescent="0.25">
      <c r="A139" s="4">
        <f t="shared" si="47"/>
        <v>955</v>
      </c>
      <c r="B139" s="4">
        <f t="shared" ref="B139" si="88">B137</f>
        <v>236</v>
      </c>
      <c r="C139" s="4">
        <v>598</v>
      </c>
      <c r="D139" s="4">
        <v>1</v>
      </c>
      <c r="E139" s="4">
        <v>0</v>
      </c>
      <c r="F139" s="4">
        <v>2</v>
      </c>
      <c r="G139" s="4" t="str">
        <f t="shared" si="45"/>
        <v>insert into game_score (id, matchid, squad, goals, points, time_type) values (955, 236, 598, 1, 0, 2);</v>
      </c>
    </row>
    <row r="140" spans="1:7" x14ac:dyDescent="0.25">
      <c r="A140" s="4">
        <f t="shared" si="47"/>
        <v>956</v>
      </c>
      <c r="B140" s="4">
        <f t="shared" ref="B140" si="89">B137</f>
        <v>236</v>
      </c>
      <c r="C140" s="4">
        <v>598</v>
      </c>
      <c r="D140" s="4">
        <v>1</v>
      </c>
      <c r="E140" s="4">
        <v>0</v>
      </c>
      <c r="F140" s="4">
        <v>1</v>
      </c>
      <c r="G140" s="4" t="str">
        <f t="shared" si="45"/>
        <v>insert into game_score (id, matchid, squad, goals, points, time_type) values (956, 236, 598, 1, 0, 1);</v>
      </c>
    </row>
    <row r="141" spans="1:7" x14ac:dyDescent="0.25">
      <c r="A141">
        <f t="shared" si="47"/>
        <v>957</v>
      </c>
      <c r="B141">
        <f t="shared" ref="B141" si="90">B137+1</f>
        <v>237</v>
      </c>
      <c r="C141">
        <v>595</v>
      </c>
      <c r="D141">
        <v>2</v>
      </c>
      <c r="E141">
        <v>2</v>
      </c>
      <c r="F141">
        <v>2</v>
      </c>
      <c r="G141" t="str">
        <f t="shared" si="45"/>
        <v>insert into game_score (id, matchid, squad, goals, points, time_type) values (957, 237, 595, 2, 2, 2);</v>
      </c>
    </row>
    <row r="142" spans="1:7" x14ac:dyDescent="0.25">
      <c r="A142">
        <f t="shared" si="47"/>
        <v>958</v>
      </c>
      <c r="B142">
        <f t="shared" ref="B142" si="91">B141</f>
        <v>237</v>
      </c>
      <c r="C142">
        <v>595</v>
      </c>
      <c r="D142">
        <v>0</v>
      </c>
      <c r="E142">
        <v>0</v>
      </c>
      <c r="F142">
        <v>1</v>
      </c>
      <c r="G142" t="str">
        <f t="shared" si="45"/>
        <v>insert into game_score (id, matchid, squad, goals, points, time_type) values (958, 237, 595, 0, 0, 1);</v>
      </c>
    </row>
    <row r="143" spans="1:7" x14ac:dyDescent="0.25">
      <c r="A143">
        <f t="shared" si="47"/>
        <v>959</v>
      </c>
      <c r="B143">
        <f t="shared" ref="B143" si="92">B141</f>
        <v>237</v>
      </c>
      <c r="C143">
        <v>55</v>
      </c>
      <c r="D143">
        <v>1</v>
      </c>
      <c r="E143">
        <v>0</v>
      </c>
      <c r="F143">
        <v>2</v>
      </c>
      <c r="G143" t="str">
        <f t="shared" si="45"/>
        <v>insert into game_score (id, matchid, squad, goals, points, time_type) values (959, 237, 55, 1, 0, 2);</v>
      </c>
    </row>
    <row r="144" spans="1:7" x14ac:dyDescent="0.25">
      <c r="A144">
        <f t="shared" si="47"/>
        <v>960</v>
      </c>
      <c r="B144">
        <f t="shared" ref="B144" si="93">B141</f>
        <v>237</v>
      </c>
      <c r="C144">
        <v>55</v>
      </c>
      <c r="D144">
        <v>1</v>
      </c>
      <c r="E144">
        <v>0</v>
      </c>
      <c r="F144">
        <v>1</v>
      </c>
      <c r="G144" t="str">
        <f t="shared" si="45"/>
        <v>insert into game_score (id, matchid, squad, goals, points, time_type) values (960, 237, 55, 1, 0, 1);</v>
      </c>
    </row>
    <row r="145" spans="1:7" x14ac:dyDescent="0.25">
      <c r="A145" s="4">
        <f t="shared" si="47"/>
        <v>961</v>
      </c>
      <c r="B145" s="4">
        <f t="shared" ref="B145" si="94">B141+1</f>
        <v>238</v>
      </c>
      <c r="C145" s="4">
        <v>55</v>
      </c>
      <c r="D145" s="4">
        <v>7</v>
      </c>
      <c r="E145" s="4">
        <v>2</v>
      </c>
      <c r="F145" s="4">
        <v>2</v>
      </c>
      <c r="G145" s="4" t="str">
        <f t="shared" ref="G145:G148" si="95">"insert into game_score (id, matchid, squad, goals, points, time_type) values (" &amp; A145 &amp; ", " &amp; B145 &amp; ", " &amp; C145 &amp; ", " &amp; D145 &amp; ", " &amp; E145 &amp; ", " &amp; F145 &amp; ");"</f>
        <v>insert into game_score (id, matchid, squad, goals, points, time_type) values (961, 238, 55, 7, 2, 2);</v>
      </c>
    </row>
    <row r="146" spans="1:7" x14ac:dyDescent="0.25">
      <c r="A146" s="4">
        <f t="shared" si="47"/>
        <v>962</v>
      </c>
      <c r="B146" s="4">
        <f t="shared" ref="B146" si="96">B145</f>
        <v>238</v>
      </c>
      <c r="C146" s="4">
        <v>55</v>
      </c>
      <c r="D146" s="4">
        <v>3</v>
      </c>
      <c r="E146" s="4">
        <v>0</v>
      </c>
      <c r="F146" s="4">
        <v>1</v>
      </c>
      <c r="G146" s="4" t="str">
        <f t="shared" si="95"/>
        <v>insert into game_score (id, matchid, squad, goals, points, time_type) values (962, 238, 55, 3, 0, 1);</v>
      </c>
    </row>
    <row r="147" spans="1:7" x14ac:dyDescent="0.25">
      <c r="A147" s="4">
        <f t="shared" si="47"/>
        <v>963</v>
      </c>
      <c r="B147" s="4">
        <f t="shared" ref="B147" si="97">B145</f>
        <v>238</v>
      </c>
      <c r="C147" s="4">
        <v>595</v>
      </c>
      <c r="D147" s="4">
        <v>0</v>
      </c>
      <c r="E147" s="4">
        <v>0</v>
      </c>
      <c r="F147" s="4">
        <v>2</v>
      </c>
      <c r="G147" s="4" t="str">
        <f t="shared" si="95"/>
        <v>insert into game_score (id, matchid, squad, goals, points, time_type) values (963, 238, 595, 0, 0, 2);</v>
      </c>
    </row>
    <row r="148" spans="1:7" x14ac:dyDescent="0.25">
      <c r="A148" s="4">
        <f t="shared" si="47"/>
        <v>964</v>
      </c>
      <c r="B148" s="4">
        <f t="shared" ref="B148" si="98">B145</f>
        <v>238</v>
      </c>
      <c r="C148" s="4">
        <v>595</v>
      </c>
      <c r="D148" s="4">
        <v>0</v>
      </c>
      <c r="E148" s="4">
        <v>0</v>
      </c>
      <c r="F148" s="4">
        <v>1</v>
      </c>
      <c r="G148" s="4" t="str">
        <f t="shared" si="95"/>
        <v>insert into game_score (id, matchid, squad, goals, points, time_type) values (964, 238, 595, 0, 0, 1);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23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'1949'!A30+1</f>
        <v>239</v>
      </c>
      <c r="B2" s="2" t="str">
        <f>"1953-02-22"</f>
        <v>1953-02-22</v>
      </c>
      <c r="C2">
        <v>2</v>
      </c>
      <c r="D2">
        <v>51</v>
      </c>
      <c r="G2" t="str">
        <f t="shared" si="0"/>
        <v>insert into game (matchid, matchdate, game_type, country) values (239, '1953-02-22', 2, 51);</v>
      </c>
    </row>
    <row r="3" spans="1:7" x14ac:dyDescent="0.25">
      <c r="A3">
        <f>A2+1</f>
        <v>240</v>
      </c>
      <c r="B3" s="2" t="str">
        <f>"1953-02-25"</f>
        <v>1953-02-25</v>
      </c>
      <c r="C3">
        <v>2</v>
      </c>
      <c r="D3">
        <v>51</v>
      </c>
      <c r="G3" t="str">
        <f t="shared" si="0"/>
        <v>insert into game (matchid, matchdate, game_type, country) values (240, '1953-02-25', 2, 51);</v>
      </c>
    </row>
    <row r="4" spans="1:7" x14ac:dyDescent="0.25">
      <c r="A4">
        <f t="shared" ref="A4:A23" si="1">A3+1</f>
        <v>241</v>
      </c>
      <c r="B4" s="2" t="str">
        <f>"1953-02-25"</f>
        <v>1953-02-25</v>
      </c>
      <c r="C4">
        <v>2</v>
      </c>
      <c r="D4">
        <v>51</v>
      </c>
      <c r="G4" t="str">
        <f t="shared" si="0"/>
        <v>insert into game (matchid, matchdate, game_type, country) values (241, '1953-02-25', 2, 51);</v>
      </c>
    </row>
    <row r="5" spans="1:7" x14ac:dyDescent="0.25">
      <c r="A5">
        <f t="shared" si="1"/>
        <v>242</v>
      </c>
      <c r="B5" s="2" t="str">
        <f>"1953-02-28"</f>
        <v>1953-02-28</v>
      </c>
      <c r="C5">
        <v>2</v>
      </c>
      <c r="D5">
        <v>51</v>
      </c>
      <c r="G5" t="str">
        <f t="shared" si="0"/>
        <v>insert into game (matchid, matchdate, game_type, country) values (242, '1953-02-28', 2, 51);</v>
      </c>
    </row>
    <row r="6" spans="1:7" x14ac:dyDescent="0.25">
      <c r="A6">
        <f t="shared" si="1"/>
        <v>243</v>
      </c>
      <c r="B6" s="2" t="str">
        <f>"1953-03-01"</f>
        <v>1953-03-01</v>
      </c>
      <c r="C6">
        <v>2</v>
      </c>
      <c r="D6">
        <v>51</v>
      </c>
      <c r="G6" t="str">
        <f t="shared" si="0"/>
        <v>insert into game (matchid, matchdate, game_type, country) values (243, '1953-03-01', 2, 51);</v>
      </c>
    </row>
    <row r="7" spans="1:7" x14ac:dyDescent="0.25">
      <c r="A7">
        <f t="shared" si="1"/>
        <v>244</v>
      </c>
      <c r="B7" s="2" t="str">
        <f>"1953-03-01"</f>
        <v>1953-03-01</v>
      </c>
      <c r="C7">
        <v>2</v>
      </c>
      <c r="D7">
        <v>51</v>
      </c>
      <c r="G7" t="str">
        <f t="shared" si="0"/>
        <v>insert into game (matchid, matchdate, game_type, country) values (244, '1953-03-01', 2, 51);</v>
      </c>
    </row>
    <row r="8" spans="1:7" x14ac:dyDescent="0.25">
      <c r="A8">
        <f t="shared" si="1"/>
        <v>245</v>
      </c>
      <c r="B8" s="2" t="str">
        <f>"1953-03-04"</f>
        <v>1953-03-04</v>
      </c>
      <c r="C8">
        <v>2</v>
      </c>
      <c r="D8">
        <v>51</v>
      </c>
      <c r="G8" t="str">
        <f t="shared" si="0"/>
        <v>insert into game (matchid, matchdate, game_type, country) values (245, '1953-03-04', 2, 51);</v>
      </c>
    </row>
    <row r="9" spans="1:7" x14ac:dyDescent="0.25">
      <c r="A9">
        <f t="shared" si="1"/>
        <v>246</v>
      </c>
      <c r="B9" s="2" t="str">
        <f>"1953-03-04"</f>
        <v>1953-03-04</v>
      </c>
      <c r="C9">
        <v>2</v>
      </c>
      <c r="D9">
        <v>51</v>
      </c>
      <c r="G9" t="str">
        <f t="shared" si="0"/>
        <v>insert into game (matchid, matchdate, game_type, country) values (246, '1953-03-04', 2, 51);</v>
      </c>
    </row>
    <row r="10" spans="1:7" x14ac:dyDescent="0.25">
      <c r="A10">
        <f t="shared" si="1"/>
        <v>247</v>
      </c>
      <c r="B10" s="2" t="str">
        <f>"1953-03-08"</f>
        <v>1953-03-08</v>
      </c>
      <c r="C10">
        <v>2</v>
      </c>
      <c r="D10">
        <v>51</v>
      </c>
      <c r="G10" t="str">
        <f t="shared" si="0"/>
        <v>insert into game (matchid, matchdate, game_type, country) values (247, '1953-03-08', 2, 51);</v>
      </c>
    </row>
    <row r="11" spans="1:7" x14ac:dyDescent="0.25">
      <c r="A11">
        <f t="shared" si="1"/>
        <v>248</v>
      </c>
      <c r="B11" s="2" t="str">
        <f>"1953-03-08"</f>
        <v>1953-03-08</v>
      </c>
      <c r="C11">
        <v>2</v>
      </c>
      <c r="D11">
        <v>51</v>
      </c>
      <c r="G11" t="str">
        <f t="shared" si="0"/>
        <v>insert into game (matchid, matchdate, game_type, country) values (248, '1953-03-08', 2, 51);</v>
      </c>
    </row>
    <row r="12" spans="1:7" x14ac:dyDescent="0.25">
      <c r="A12">
        <f t="shared" si="1"/>
        <v>249</v>
      </c>
      <c r="B12" s="2" t="str">
        <f>"1953-03-12"</f>
        <v>1953-03-12</v>
      </c>
      <c r="C12">
        <v>2</v>
      </c>
      <c r="D12">
        <v>51</v>
      </c>
      <c r="G12" t="str">
        <f t="shared" si="0"/>
        <v>insert into game (matchid, matchdate, game_type, country) values (249, '1953-03-12', 2, 51);</v>
      </c>
    </row>
    <row r="13" spans="1:7" x14ac:dyDescent="0.25">
      <c r="A13">
        <f t="shared" si="1"/>
        <v>250</v>
      </c>
      <c r="B13" s="2" t="str">
        <f>"1953-03-12"</f>
        <v>1953-03-12</v>
      </c>
      <c r="C13">
        <v>2</v>
      </c>
      <c r="D13">
        <v>51</v>
      </c>
      <c r="G13" t="str">
        <f t="shared" si="0"/>
        <v>insert into game (matchid, matchdate, game_type, country) values (250, '1953-03-12', 2, 51);</v>
      </c>
    </row>
    <row r="14" spans="1:7" x14ac:dyDescent="0.25">
      <c r="A14">
        <f t="shared" si="1"/>
        <v>251</v>
      </c>
      <c r="B14" s="2" t="str">
        <f>"1953-03-15"</f>
        <v>1953-03-15</v>
      </c>
      <c r="C14">
        <v>2</v>
      </c>
      <c r="D14">
        <v>51</v>
      </c>
      <c r="G14" t="str">
        <f t="shared" si="0"/>
        <v>insert into game (matchid, matchdate, game_type, country) values (251, '1953-03-15', 2, 51);</v>
      </c>
    </row>
    <row r="15" spans="1:7" x14ac:dyDescent="0.25">
      <c r="A15">
        <f t="shared" si="1"/>
        <v>252</v>
      </c>
      <c r="B15" s="2" t="str">
        <f>"1953-03-16"</f>
        <v>1953-03-16</v>
      </c>
      <c r="C15">
        <v>2</v>
      </c>
      <c r="D15">
        <v>51</v>
      </c>
      <c r="G15" t="str">
        <f t="shared" si="0"/>
        <v>insert into game (matchid, matchdate, game_type, country) values (252, '1953-03-16', 2, 51);</v>
      </c>
    </row>
    <row r="16" spans="1:7" x14ac:dyDescent="0.25">
      <c r="A16">
        <f t="shared" si="1"/>
        <v>253</v>
      </c>
      <c r="B16" s="2" t="str">
        <f>"1953-03-19"</f>
        <v>1953-03-19</v>
      </c>
      <c r="C16">
        <v>2</v>
      </c>
      <c r="D16">
        <v>51</v>
      </c>
      <c r="G16" t="str">
        <f t="shared" si="0"/>
        <v>insert into game (matchid, matchdate, game_type, country) values (253, '1953-03-19', 2, 51);</v>
      </c>
    </row>
    <row r="17" spans="1:7" x14ac:dyDescent="0.25">
      <c r="A17">
        <f t="shared" si="1"/>
        <v>254</v>
      </c>
      <c r="B17" s="2" t="str">
        <f>"1953-03-19"</f>
        <v>1953-03-19</v>
      </c>
      <c r="C17">
        <v>2</v>
      </c>
      <c r="D17">
        <v>51</v>
      </c>
      <c r="G17" t="str">
        <f t="shared" si="0"/>
        <v>insert into game (matchid, matchdate, game_type, country) values (254, '1953-03-19', 2, 51);</v>
      </c>
    </row>
    <row r="18" spans="1:7" x14ac:dyDescent="0.25">
      <c r="A18">
        <f t="shared" si="1"/>
        <v>255</v>
      </c>
      <c r="B18" s="2" t="str">
        <f>"1953-03-23"</f>
        <v>1953-03-23</v>
      </c>
      <c r="C18">
        <v>2</v>
      </c>
      <c r="D18">
        <v>51</v>
      </c>
      <c r="G18" t="str">
        <f t="shared" si="0"/>
        <v>insert into game (matchid, matchdate, game_type, country) values (255, '1953-03-23', 2, 51);</v>
      </c>
    </row>
    <row r="19" spans="1:7" x14ac:dyDescent="0.25">
      <c r="A19">
        <f t="shared" si="1"/>
        <v>256</v>
      </c>
      <c r="B19" s="2" t="str">
        <f>"1953-03-23"</f>
        <v>1953-03-23</v>
      </c>
      <c r="C19">
        <v>2</v>
      </c>
      <c r="D19">
        <v>51</v>
      </c>
      <c r="G19" t="str">
        <f t="shared" si="0"/>
        <v>insert into game (matchid, matchdate, game_type, country) values (256, '1953-03-23', 2, 51);</v>
      </c>
    </row>
    <row r="20" spans="1:7" x14ac:dyDescent="0.25">
      <c r="A20">
        <f t="shared" si="1"/>
        <v>257</v>
      </c>
      <c r="B20" s="2" t="str">
        <f>"1953-03-27"</f>
        <v>1953-03-27</v>
      </c>
      <c r="C20">
        <v>2</v>
      </c>
      <c r="D20">
        <v>51</v>
      </c>
      <c r="G20" t="str">
        <f t="shared" si="0"/>
        <v>insert into game (matchid, matchdate, game_type, country) values (257, '1953-03-27', 2, 51);</v>
      </c>
    </row>
    <row r="21" spans="1:7" x14ac:dyDescent="0.25">
      <c r="A21">
        <f t="shared" si="1"/>
        <v>258</v>
      </c>
      <c r="B21" s="2" t="str">
        <f>"1953-03-28"</f>
        <v>1953-03-28</v>
      </c>
      <c r="C21">
        <v>2</v>
      </c>
      <c r="D21">
        <v>51</v>
      </c>
      <c r="G21" t="str">
        <f t="shared" si="0"/>
        <v>insert into game (matchid, matchdate, game_type, country) values (258, '1953-03-28', 2, 51);</v>
      </c>
    </row>
    <row r="22" spans="1:7" x14ac:dyDescent="0.25">
      <c r="A22">
        <f t="shared" si="1"/>
        <v>259</v>
      </c>
      <c r="B22" s="2" t="str">
        <f>"1953-03-28"</f>
        <v>1953-03-28</v>
      </c>
      <c r="C22">
        <v>2</v>
      </c>
      <c r="D22">
        <v>51</v>
      </c>
      <c r="G22" t="str">
        <f t="shared" si="0"/>
        <v>insert into game (matchid, matchdate, game_type, country) values (259, '1953-03-28', 2, 51);</v>
      </c>
    </row>
    <row r="23" spans="1:7" x14ac:dyDescent="0.25">
      <c r="A23">
        <f t="shared" si="1"/>
        <v>260</v>
      </c>
      <c r="B23" s="2" t="str">
        <f>"1953-04-01"</f>
        <v>1953-04-01</v>
      </c>
      <c r="C23">
        <v>7</v>
      </c>
      <c r="D23">
        <v>51</v>
      </c>
      <c r="G23" t="str">
        <f t="shared" si="0"/>
        <v>insert into game (matchid, matchdate, game_type, country) values (260, '1953-04-01', 7, 51);</v>
      </c>
    </row>
    <row r="25" spans="1:7" x14ac:dyDescent="0.25">
      <c r="A25" s="1" t="s">
        <v>0</v>
      </c>
      <c r="B25" s="1" t="s">
        <v>1</v>
      </c>
      <c r="C25" s="1" t="s">
        <v>2</v>
      </c>
      <c r="D25" s="1" t="s">
        <v>3</v>
      </c>
      <c r="E25" s="1" t="s">
        <v>4</v>
      </c>
      <c r="F25" s="1" t="s">
        <v>5</v>
      </c>
      <c r="G25" t="str">
        <f>"insert into game_score (id, matchid, squad, goals, points, time_type) values (" &amp; A25 &amp; ", " &amp; B25 &amp; ", " &amp; C25 &amp; ", " &amp; D25 &amp; ", " &amp; E25 &amp; ", " &amp; F25 &amp; ");"</f>
        <v>insert into game_score (id, matchid, squad, goals, points, time_type) values (id, matchid, squad, goals, points, time_type);</v>
      </c>
    </row>
    <row r="26" spans="1:7" x14ac:dyDescent="0.25">
      <c r="A26" s="4">
        <f>'1949'!A148+1</f>
        <v>965</v>
      </c>
      <c r="B26" s="4">
        <f>A2</f>
        <v>239</v>
      </c>
      <c r="C26" s="4">
        <v>591</v>
      </c>
      <c r="D26" s="4">
        <v>1</v>
      </c>
      <c r="E26" s="4">
        <v>2</v>
      </c>
      <c r="F26" s="4">
        <v>2</v>
      </c>
      <c r="G26" s="4" t="str">
        <f t="shared" ref="G26:G89" si="2">"insert into game_score (id, matchid, squad, goals, points, time_type) values (" &amp; A26 &amp; ", " &amp; B26 &amp; ", " &amp; C26 &amp; ", " &amp; D26 &amp; ", " &amp; E26 &amp; ", " &amp; F26 &amp; ");"</f>
        <v>insert into game_score (id, matchid, squad, goals, points, time_type) values (965, 239, 591, 1, 2, 2);</v>
      </c>
    </row>
    <row r="27" spans="1:7" x14ac:dyDescent="0.25">
      <c r="A27" s="4">
        <f>A26+1</f>
        <v>966</v>
      </c>
      <c r="B27" s="4">
        <f>B26</f>
        <v>239</v>
      </c>
      <c r="C27" s="4">
        <v>591</v>
      </c>
      <c r="D27" s="4">
        <v>0</v>
      </c>
      <c r="E27" s="4">
        <v>0</v>
      </c>
      <c r="F27" s="4">
        <v>1</v>
      </c>
      <c r="G27" s="4" t="str">
        <f t="shared" si="2"/>
        <v>insert into game_score (id, matchid, squad, goals, points, time_type) values (966, 239, 591, 0, 0, 1);</v>
      </c>
    </row>
    <row r="28" spans="1:7" x14ac:dyDescent="0.25">
      <c r="A28" s="4">
        <f t="shared" ref="A28:A91" si="3">A27+1</f>
        <v>967</v>
      </c>
      <c r="B28" s="4">
        <f>B26</f>
        <v>239</v>
      </c>
      <c r="C28" s="4">
        <v>51</v>
      </c>
      <c r="D28" s="4">
        <v>0</v>
      </c>
      <c r="E28" s="4">
        <v>0</v>
      </c>
      <c r="F28" s="4">
        <v>2</v>
      </c>
      <c r="G28" s="4" t="str">
        <f t="shared" si="2"/>
        <v>insert into game_score (id, matchid, squad, goals, points, time_type) values (967, 239, 51, 0, 0, 2);</v>
      </c>
    </row>
    <row r="29" spans="1:7" x14ac:dyDescent="0.25">
      <c r="A29" s="4">
        <f t="shared" si="3"/>
        <v>968</v>
      </c>
      <c r="B29" s="4">
        <f>B26</f>
        <v>239</v>
      </c>
      <c r="C29" s="4">
        <v>51</v>
      </c>
      <c r="D29" s="4">
        <v>0</v>
      </c>
      <c r="E29" s="4">
        <v>0</v>
      </c>
      <c r="F29" s="4">
        <v>1</v>
      </c>
      <c r="G29" s="4" t="str">
        <f t="shared" si="2"/>
        <v>insert into game_score (id, matchid, squad, goals, points, time_type) values (968, 239, 51, 0, 0, 1);</v>
      </c>
    </row>
    <row r="30" spans="1:7" x14ac:dyDescent="0.25">
      <c r="A30">
        <f t="shared" si="3"/>
        <v>969</v>
      </c>
      <c r="B30">
        <f>B26+1</f>
        <v>240</v>
      </c>
      <c r="C30">
        <v>595</v>
      </c>
      <c r="D30">
        <v>3</v>
      </c>
      <c r="E30">
        <v>2</v>
      </c>
      <c r="F30">
        <v>2</v>
      </c>
      <c r="G30" t="str">
        <f t="shared" si="2"/>
        <v>insert into game_score (id, matchid, squad, goals, points, time_type) values (969, 240, 595, 3, 2, 2);</v>
      </c>
    </row>
    <row r="31" spans="1:7" x14ac:dyDescent="0.25">
      <c r="A31">
        <f t="shared" si="3"/>
        <v>970</v>
      </c>
      <c r="B31">
        <f>B30</f>
        <v>240</v>
      </c>
      <c r="C31">
        <v>595</v>
      </c>
      <c r="D31">
        <v>0</v>
      </c>
      <c r="E31">
        <v>0</v>
      </c>
      <c r="F31">
        <v>1</v>
      </c>
      <c r="G31" t="str">
        <f t="shared" si="2"/>
        <v>insert into game_score (id, matchid, squad, goals, points, time_type) values (970, 240, 595, 0, 0, 1);</v>
      </c>
    </row>
    <row r="32" spans="1:7" x14ac:dyDescent="0.25">
      <c r="A32">
        <f t="shared" si="3"/>
        <v>971</v>
      </c>
      <c r="B32">
        <f>B30</f>
        <v>240</v>
      </c>
      <c r="C32">
        <v>56</v>
      </c>
      <c r="D32">
        <v>0</v>
      </c>
      <c r="E32">
        <v>0</v>
      </c>
      <c r="F32">
        <v>2</v>
      </c>
      <c r="G32" t="str">
        <f t="shared" si="2"/>
        <v>insert into game_score (id, matchid, squad, goals, points, time_type) values (971, 240, 56, 0, 0, 2);</v>
      </c>
    </row>
    <row r="33" spans="1:7" x14ac:dyDescent="0.25">
      <c r="A33">
        <f t="shared" si="3"/>
        <v>972</v>
      </c>
      <c r="B33">
        <f>B30</f>
        <v>240</v>
      </c>
      <c r="C33">
        <v>56</v>
      </c>
      <c r="D33">
        <v>0</v>
      </c>
      <c r="E33">
        <v>0</v>
      </c>
      <c r="F33">
        <v>1</v>
      </c>
      <c r="G33" t="str">
        <f t="shared" si="2"/>
        <v>insert into game_score (id, matchid, squad, goals, points, time_type) values (972, 240, 56, 0, 0, 1);</v>
      </c>
    </row>
    <row r="34" spans="1:7" x14ac:dyDescent="0.25">
      <c r="A34" s="4">
        <f t="shared" si="3"/>
        <v>973</v>
      </c>
      <c r="B34" s="4">
        <f t="shared" ref="B34" si="4">B30+1</f>
        <v>241</v>
      </c>
      <c r="C34" s="4">
        <v>598</v>
      </c>
      <c r="D34" s="4">
        <v>2</v>
      </c>
      <c r="E34" s="4">
        <v>2</v>
      </c>
      <c r="F34" s="4">
        <v>2</v>
      </c>
      <c r="G34" s="4" t="str">
        <f t="shared" si="2"/>
        <v>insert into game_score (id, matchid, squad, goals, points, time_type) values (973, 241, 598, 2, 2, 2);</v>
      </c>
    </row>
    <row r="35" spans="1:7" x14ac:dyDescent="0.25">
      <c r="A35" s="4">
        <f t="shared" si="3"/>
        <v>974</v>
      </c>
      <c r="B35" s="4">
        <f t="shared" ref="B35" si="5">B34</f>
        <v>241</v>
      </c>
      <c r="C35" s="4">
        <v>598</v>
      </c>
      <c r="D35" s="4">
        <v>1</v>
      </c>
      <c r="E35" s="4">
        <v>0</v>
      </c>
      <c r="F35" s="4">
        <v>1</v>
      </c>
      <c r="G35" s="4" t="str">
        <f t="shared" si="2"/>
        <v>insert into game_score (id, matchid, squad, goals, points, time_type) values (974, 241, 598, 1, 0, 1);</v>
      </c>
    </row>
    <row r="36" spans="1:7" x14ac:dyDescent="0.25">
      <c r="A36" s="4">
        <f t="shared" si="3"/>
        <v>975</v>
      </c>
      <c r="B36" s="4">
        <f t="shared" ref="B36" si="6">B34</f>
        <v>241</v>
      </c>
      <c r="C36" s="4">
        <v>591</v>
      </c>
      <c r="D36" s="4">
        <v>0</v>
      </c>
      <c r="E36" s="4">
        <v>0</v>
      </c>
      <c r="F36" s="4">
        <v>2</v>
      </c>
      <c r="G36" s="4" t="str">
        <f t="shared" si="2"/>
        <v>insert into game_score (id, matchid, squad, goals, points, time_type) values (975, 241, 591, 0, 0, 2);</v>
      </c>
    </row>
    <row r="37" spans="1:7" x14ac:dyDescent="0.25">
      <c r="A37" s="4">
        <f t="shared" si="3"/>
        <v>976</v>
      </c>
      <c r="B37" s="4">
        <f t="shared" ref="B37" si="7">B34</f>
        <v>241</v>
      </c>
      <c r="C37" s="4">
        <v>591</v>
      </c>
      <c r="D37" s="4">
        <v>0</v>
      </c>
      <c r="E37" s="4">
        <v>0</v>
      </c>
      <c r="F37" s="4">
        <v>1</v>
      </c>
      <c r="G37" s="4" t="str">
        <f t="shared" si="2"/>
        <v>insert into game_score (id, matchid, squad, goals, points, time_type) values (976, 241, 591, 0, 0, 1);</v>
      </c>
    </row>
    <row r="38" spans="1:7" x14ac:dyDescent="0.25">
      <c r="A38">
        <f t="shared" si="3"/>
        <v>977</v>
      </c>
      <c r="B38">
        <f t="shared" ref="B38" si="8">B34+1</f>
        <v>242</v>
      </c>
      <c r="C38">
        <v>51</v>
      </c>
      <c r="D38">
        <v>1</v>
      </c>
      <c r="E38">
        <v>2</v>
      </c>
      <c r="F38">
        <v>2</v>
      </c>
      <c r="G38" t="str">
        <f t="shared" si="2"/>
        <v>insert into game_score (id, matchid, squad, goals, points, time_type) values (977, 242, 51, 1, 2, 2);</v>
      </c>
    </row>
    <row r="39" spans="1:7" x14ac:dyDescent="0.25">
      <c r="A39">
        <f t="shared" si="3"/>
        <v>978</v>
      </c>
      <c r="B39">
        <f t="shared" ref="B39" si="9">B38</f>
        <v>242</v>
      </c>
      <c r="C39">
        <v>51</v>
      </c>
      <c r="D39">
        <v>0</v>
      </c>
      <c r="E39">
        <v>0</v>
      </c>
      <c r="F39">
        <v>1</v>
      </c>
      <c r="G39" t="str">
        <f t="shared" si="2"/>
        <v>insert into game_score (id, matchid, squad, goals, points, time_type) values (978, 242, 51, 0, 0, 1);</v>
      </c>
    </row>
    <row r="40" spans="1:7" x14ac:dyDescent="0.25">
      <c r="A40">
        <f t="shared" si="3"/>
        <v>979</v>
      </c>
      <c r="B40">
        <f t="shared" ref="B40" si="10">B38</f>
        <v>242</v>
      </c>
      <c r="C40">
        <v>593</v>
      </c>
      <c r="D40">
        <v>0</v>
      </c>
      <c r="E40">
        <v>0</v>
      </c>
      <c r="F40">
        <v>2</v>
      </c>
      <c r="G40" t="str">
        <f t="shared" si="2"/>
        <v>insert into game_score (id, matchid, squad, goals, points, time_type) values (979, 242, 593, 0, 0, 2);</v>
      </c>
    </row>
    <row r="41" spans="1:7" x14ac:dyDescent="0.25">
      <c r="A41">
        <f t="shared" si="3"/>
        <v>980</v>
      </c>
      <c r="B41">
        <f t="shared" ref="B41" si="11">B38</f>
        <v>242</v>
      </c>
      <c r="C41">
        <v>593</v>
      </c>
      <c r="D41">
        <v>0</v>
      </c>
      <c r="E41">
        <v>0</v>
      </c>
      <c r="F41">
        <v>1</v>
      </c>
      <c r="G41" t="str">
        <f t="shared" si="2"/>
        <v>insert into game_score (id, matchid, squad, goals, points, time_type) values (980, 242, 593, 0, 0, 1);</v>
      </c>
    </row>
    <row r="42" spans="1:7" x14ac:dyDescent="0.25">
      <c r="A42" s="4">
        <f t="shared" si="3"/>
        <v>981</v>
      </c>
      <c r="B42" s="4">
        <f t="shared" ref="B42" si="12">B38+1</f>
        <v>243</v>
      </c>
      <c r="C42" s="4">
        <v>55</v>
      </c>
      <c r="D42" s="4">
        <v>8</v>
      </c>
      <c r="E42" s="4">
        <v>2</v>
      </c>
      <c r="F42" s="4">
        <v>2</v>
      </c>
      <c r="G42" s="4" t="str">
        <f t="shared" si="2"/>
        <v>insert into game_score (id, matchid, squad, goals, points, time_type) values (981, 243, 55, 8, 2, 2);</v>
      </c>
    </row>
    <row r="43" spans="1:7" x14ac:dyDescent="0.25">
      <c r="A43" s="4">
        <f t="shared" si="3"/>
        <v>982</v>
      </c>
      <c r="B43" s="4">
        <f t="shared" ref="B43" si="13">B42</f>
        <v>243</v>
      </c>
      <c r="C43" s="4">
        <v>55</v>
      </c>
      <c r="D43" s="4">
        <v>6</v>
      </c>
      <c r="E43" s="4">
        <v>0</v>
      </c>
      <c r="F43" s="4">
        <v>1</v>
      </c>
      <c r="G43" s="4" t="str">
        <f t="shared" si="2"/>
        <v>insert into game_score (id, matchid, squad, goals, points, time_type) values (982, 243, 55, 6, 0, 1);</v>
      </c>
    </row>
    <row r="44" spans="1:7" x14ac:dyDescent="0.25">
      <c r="A44" s="4">
        <f t="shared" si="3"/>
        <v>983</v>
      </c>
      <c r="B44" s="4">
        <f t="shared" ref="B44" si="14">B42</f>
        <v>243</v>
      </c>
      <c r="C44" s="4">
        <v>591</v>
      </c>
      <c r="D44" s="4">
        <v>1</v>
      </c>
      <c r="E44" s="4">
        <v>0</v>
      </c>
      <c r="F44" s="4">
        <v>2</v>
      </c>
      <c r="G44" s="4" t="str">
        <f t="shared" si="2"/>
        <v>insert into game_score (id, matchid, squad, goals, points, time_type) values (983, 243, 591, 1, 0, 2);</v>
      </c>
    </row>
    <row r="45" spans="1:7" x14ac:dyDescent="0.25">
      <c r="A45" s="4">
        <f t="shared" si="3"/>
        <v>984</v>
      </c>
      <c r="B45" s="4">
        <f t="shared" ref="B45" si="15">B42</f>
        <v>243</v>
      </c>
      <c r="C45" s="4">
        <v>591</v>
      </c>
      <c r="D45" s="4">
        <v>0</v>
      </c>
      <c r="E45" s="4">
        <v>0</v>
      </c>
      <c r="F45" s="4">
        <v>1</v>
      </c>
      <c r="G45" s="4" t="str">
        <f t="shared" si="2"/>
        <v>insert into game_score (id, matchid, squad, goals, points, time_type) values (984, 243, 591, 0, 0, 1);</v>
      </c>
    </row>
    <row r="46" spans="1:7" x14ac:dyDescent="0.25">
      <c r="A46">
        <f t="shared" si="3"/>
        <v>985</v>
      </c>
      <c r="B46">
        <f t="shared" ref="B46" si="16">B42+1</f>
        <v>244</v>
      </c>
      <c r="C46">
        <v>56</v>
      </c>
      <c r="D46">
        <v>3</v>
      </c>
      <c r="E46">
        <v>2</v>
      </c>
      <c r="F46">
        <v>2</v>
      </c>
      <c r="G46" t="str">
        <f t="shared" si="2"/>
        <v>insert into game_score (id, matchid, squad, goals, points, time_type) values (985, 244, 56, 3, 2, 2);</v>
      </c>
    </row>
    <row r="47" spans="1:7" x14ac:dyDescent="0.25">
      <c r="A47">
        <f t="shared" si="3"/>
        <v>986</v>
      </c>
      <c r="B47">
        <f t="shared" ref="B47" si="17">B46</f>
        <v>244</v>
      </c>
      <c r="C47">
        <v>56</v>
      </c>
      <c r="D47">
        <v>1</v>
      </c>
      <c r="E47">
        <v>0</v>
      </c>
      <c r="F47">
        <v>1</v>
      </c>
      <c r="G47" t="str">
        <f t="shared" si="2"/>
        <v>insert into game_score (id, matchid, squad, goals, points, time_type) values (986, 244, 56, 1, 0, 1);</v>
      </c>
    </row>
    <row r="48" spans="1:7" x14ac:dyDescent="0.25">
      <c r="A48">
        <f t="shared" si="3"/>
        <v>987</v>
      </c>
      <c r="B48">
        <f t="shared" ref="B48" si="18">B46</f>
        <v>244</v>
      </c>
      <c r="C48">
        <v>598</v>
      </c>
      <c r="D48">
        <v>2</v>
      </c>
      <c r="E48">
        <v>0</v>
      </c>
      <c r="F48">
        <v>2</v>
      </c>
      <c r="G48" t="str">
        <f t="shared" si="2"/>
        <v>insert into game_score (id, matchid, squad, goals, points, time_type) values (987, 244, 598, 2, 0, 2);</v>
      </c>
    </row>
    <row r="49" spans="1:7" x14ac:dyDescent="0.25">
      <c r="A49">
        <f t="shared" si="3"/>
        <v>988</v>
      </c>
      <c r="B49">
        <f t="shared" ref="B49" si="19">B46</f>
        <v>244</v>
      </c>
      <c r="C49">
        <v>598</v>
      </c>
      <c r="D49">
        <v>0</v>
      </c>
      <c r="E49">
        <v>0</v>
      </c>
      <c r="F49">
        <v>1</v>
      </c>
      <c r="G49" t="str">
        <f t="shared" si="2"/>
        <v>insert into game_score (id, matchid, squad, goals, points, time_type) values (988, 244, 598, 0, 0, 1);</v>
      </c>
    </row>
    <row r="50" spans="1:7" x14ac:dyDescent="0.25">
      <c r="A50" s="4">
        <f t="shared" si="3"/>
        <v>989</v>
      </c>
      <c r="B50" s="4">
        <f t="shared" ref="B50" si="20">B46+1</f>
        <v>245</v>
      </c>
      <c r="C50" s="4">
        <v>595</v>
      </c>
      <c r="D50" s="4">
        <v>0</v>
      </c>
      <c r="E50" s="4">
        <v>1</v>
      </c>
      <c r="F50" s="4">
        <v>2</v>
      </c>
      <c r="G50" s="4" t="str">
        <f t="shared" si="2"/>
        <v>insert into game_score (id, matchid, squad, goals, points, time_type) values (989, 245, 595, 0, 1, 2);</v>
      </c>
    </row>
    <row r="51" spans="1:7" x14ac:dyDescent="0.25">
      <c r="A51" s="4">
        <f t="shared" si="3"/>
        <v>990</v>
      </c>
      <c r="B51" s="4">
        <f t="shared" ref="B51" si="21">B50</f>
        <v>245</v>
      </c>
      <c r="C51" s="4">
        <v>595</v>
      </c>
      <c r="D51" s="4">
        <v>0</v>
      </c>
      <c r="E51" s="4">
        <v>0</v>
      </c>
      <c r="F51" s="4">
        <v>1</v>
      </c>
      <c r="G51" s="4" t="str">
        <f t="shared" si="2"/>
        <v>insert into game_score (id, matchid, squad, goals, points, time_type) values (990, 245, 595, 0, 0, 1);</v>
      </c>
    </row>
    <row r="52" spans="1:7" x14ac:dyDescent="0.25">
      <c r="A52" s="4">
        <f t="shared" si="3"/>
        <v>991</v>
      </c>
      <c r="B52" s="4">
        <f t="shared" ref="B52" si="22">B50</f>
        <v>245</v>
      </c>
      <c r="C52" s="4">
        <v>593</v>
      </c>
      <c r="D52" s="4">
        <v>0</v>
      </c>
      <c r="E52" s="4">
        <v>1</v>
      </c>
      <c r="F52" s="4">
        <v>2</v>
      </c>
      <c r="G52" s="4" t="str">
        <f t="shared" si="2"/>
        <v>insert into game_score (id, matchid, squad, goals, points, time_type) values (991, 245, 593, 0, 1, 2);</v>
      </c>
    </row>
    <row r="53" spans="1:7" x14ac:dyDescent="0.25">
      <c r="A53" s="4">
        <f t="shared" si="3"/>
        <v>992</v>
      </c>
      <c r="B53" s="4">
        <f t="shared" ref="B53" si="23">B50</f>
        <v>245</v>
      </c>
      <c r="C53" s="4">
        <v>593</v>
      </c>
      <c r="D53" s="4">
        <v>0</v>
      </c>
      <c r="E53" s="4">
        <v>0</v>
      </c>
      <c r="F53" s="4">
        <v>1</v>
      </c>
      <c r="G53" s="4" t="str">
        <f t="shared" si="2"/>
        <v>insert into game_score (id, matchid, squad, goals, points, time_type) values (992, 245, 593, 0, 0, 1);</v>
      </c>
    </row>
    <row r="54" spans="1:7" x14ac:dyDescent="0.25">
      <c r="A54">
        <f t="shared" si="3"/>
        <v>993</v>
      </c>
      <c r="B54">
        <f t="shared" ref="B54" si="24">B50+1</f>
        <v>246</v>
      </c>
      <c r="C54">
        <v>56</v>
      </c>
      <c r="D54">
        <v>0</v>
      </c>
      <c r="E54">
        <v>1</v>
      </c>
      <c r="F54">
        <v>2</v>
      </c>
      <c r="G54" t="str">
        <f t="shared" si="2"/>
        <v>insert into game_score (id, matchid, squad, goals, points, time_type) values (993, 246, 56, 0, 1, 2);</v>
      </c>
    </row>
    <row r="55" spans="1:7" x14ac:dyDescent="0.25">
      <c r="A55">
        <f t="shared" si="3"/>
        <v>994</v>
      </c>
      <c r="B55">
        <f t="shared" ref="B55" si="25">B54</f>
        <v>246</v>
      </c>
      <c r="C55">
        <v>56</v>
      </c>
      <c r="D55">
        <v>0</v>
      </c>
      <c r="E55">
        <v>0</v>
      </c>
      <c r="F55">
        <v>1</v>
      </c>
      <c r="G55" t="str">
        <f t="shared" si="2"/>
        <v>insert into game_score (id, matchid, squad, goals, points, time_type) values (994, 246, 56, 0, 0, 1);</v>
      </c>
    </row>
    <row r="56" spans="1:7" x14ac:dyDescent="0.25">
      <c r="A56">
        <f t="shared" si="3"/>
        <v>995</v>
      </c>
      <c r="B56">
        <f t="shared" ref="B56" si="26">B54</f>
        <v>246</v>
      </c>
      <c r="C56">
        <v>51</v>
      </c>
      <c r="D56">
        <v>0</v>
      </c>
      <c r="E56">
        <v>1</v>
      </c>
      <c r="F56">
        <v>2</v>
      </c>
      <c r="G56" t="str">
        <f t="shared" si="2"/>
        <v>insert into game_score (id, matchid, squad, goals, points, time_type) values (995, 246, 51, 0, 1, 2);</v>
      </c>
    </row>
    <row r="57" spans="1:7" x14ac:dyDescent="0.25">
      <c r="A57">
        <f t="shared" si="3"/>
        <v>996</v>
      </c>
      <c r="B57">
        <f t="shared" ref="B57" si="27">B54</f>
        <v>246</v>
      </c>
      <c r="C57">
        <v>51</v>
      </c>
      <c r="D57">
        <v>0</v>
      </c>
      <c r="E57">
        <v>0</v>
      </c>
      <c r="F57">
        <v>1</v>
      </c>
      <c r="G57" t="str">
        <f t="shared" si="2"/>
        <v>insert into game_score (id, matchid, squad, goals, points, time_type) values (996, 246, 51, 0, 0, 1);</v>
      </c>
    </row>
    <row r="58" spans="1:7" x14ac:dyDescent="0.25">
      <c r="A58" s="4">
        <f t="shared" si="3"/>
        <v>997</v>
      </c>
      <c r="B58" s="4">
        <f t="shared" ref="B58" si="28">B54+1</f>
        <v>247</v>
      </c>
      <c r="C58" s="4">
        <v>591</v>
      </c>
      <c r="D58" s="4">
        <v>1</v>
      </c>
      <c r="E58" s="4">
        <v>1</v>
      </c>
      <c r="F58" s="4">
        <v>2</v>
      </c>
      <c r="G58" s="4" t="str">
        <f t="shared" si="2"/>
        <v>insert into game_score (id, matchid, squad, goals, points, time_type) values (997, 247, 591, 1, 1, 2);</v>
      </c>
    </row>
    <row r="59" spans="1:7" x14ac:dyDescent="0.25">
      <c r="A59" s="4">
        <f t="shared" si="3"/>
        <v>998</v>
      </c>
      <c r="B59" s="4">
        <f t="shared" ref="B59" si="29">B58</f>
        <v>247</v>
      </c>
      <c r="C59" s="4">
        <v>591</v>
      </c>
      <c r="D59" s="4">
        <v>1</v>
      </c>
      <c r="E59" s="4">
        <v>0</v>
      </c>
      <c r="F59" s="4">
        <v>1</v>
      </c>
      <c r="G59" s="4" t="str">
        <f t="shared" si="2"/>
        <v>insert into game_score (id, matchid, squad, goals, points, time_type) values (998, 247, 591, 1, 0, 1);</v>
      </c>
    </row>
    <row r="60" spans="1:7" x14ac:dyDescent="0.25">
      <c r="A60" s="4">
        <f t="shared" si="3"/>
        <v>999</v>
      </c>
      <c r="B60" s="4">
        <f t="shared" ref="B60" si="30">B58</f>
        <v>247</v>
      </c>
      <c r="C60" s="4">
        <v>593</v>
      </c>
      <c r="D60" s="4">
        <v>1</v>
      </c>
      <c r="E60" s="4">
        <v>1</v>
      </c>
      <c r="F60" s="4">
        <v>2</v>
      </c>
      <c r="G60" s="4" t="str">
        <f t="shared" si="2"/>
        <v>insert into game_score (id, matchid, squad, goals, points, time_type) values (999, 247, 593, 1, 1, 2);</v>
      </c>
    </row>
    <row r="61" spans="1:7" x14ac:dyDescent="0.25">
      <c r="A61" s="4">
        <f t="shared" si="3"/>
        <v>1000</v>
      </c>
      <c r="B61" s="4">
        <f t="shared" ref="B61" si="31">B58</f>
        <v>247</v>
      </c>
      <c r="C61" s="4">
        <v>593</v>
      </c>
      <c r="D61" s="4">
        <v>1</v>
      </c>
      <c r="E61" s="4">
        <v>0</v>
      </c>
      <c r="F61" s="4">
        <v>1</v>
      </c>
      <c r="G61" s="4" t="str">
        <f t="shared" si="2"/>
        <v>insert into game_score (id, matchid, squad, goals, points, time_type) values (1000, 247, 593, 1, 0, 1);</v>
      </c>
    </row>
    <row r="62" spans="1:7" x14ac:dyDescent="0.25">
      <c r="A62">
        <f t="shared" si="3"/>
        <v>1001</v>
      </c>
      <c r="B62">
        <f t="shared" ref="B62" si="32">B58+1</f>
        <v>248</v>
      </c>
      <c r="C62">
        <v>51</v>
      </c>
      <c r="D62">
        <v>2</v>
      </c>
      <c r="E62">
        <v>2</v>
      </c>
      <c r="F62">
        <v>2</v>
      </c>
      <c r="G62" t="str">
        <f t="shared" si="2"/>
        <v>insert into game_score (id, matchid, squad, goals, points, time_type) values (1001, 248, 51, 2, 2, 2);</v>
      </c>
    </row>
    <row r="63" spans="1:7" x14ac:dyDescent="0.25">
      <c r="A63">
        <f t="shared" si="3"/>
        <v>1002</v>
      </c>
      <c r="B63">
        <f t="shared" ref="B63" si="33">B62</f>
        <v>248</v>
      </c>
      <c r="C63">
        <v>51</v>
      </c>
      <c r="D63">
        <v>0</v>
      </c>
      <c r="E63">
        <v>0</v>
      </c>
      <c r="F63">
        <v>1</v>
      </c>
      <c r="G63" t="str">
        <f t="shared" si="2"/>
        <v>insert into game_score (id, matchid, squad, goals, points, time_type) values (1002, 248, 51, 0, 0, 1);</v>
      </c>
    </row>
    <row r="64" spans="1:7" x14ac:dyDescent="0.25">
      <c r="A64">
        <f t="shared" si="3"/>
        <v>1003</v>
      </c>
      <c r="B64">
        <f t="shared" ref="B64" si="34">B62</f>
        <v>248</v>
      </c>
      <c r="C64">
        <v>595</v>
      </c>
      <c r="D64">
        <v>2</v>
      </c>
      <c r="E64">
        <v>0</v>
      </c>
      <c r="F64">
        <v>2</v>
      </c>
      <c r="G64" t="str">
        <f t="shared" si="2"/>
        <v>insert into game_score (id, matchid, squad, goals, points, time_type) values (1003, 248, 595, 2, 0, 2);</v>
      </c>
    </row>
    <row r="65" spans="1:7" x14ac:dyDescent="0.25">
      <c r="A65">
        <f t="shared" si="3"/>
        <v>1004</v>
      </c>
      <c r="B65">
        <f t="shared" ref="B65" si="35">B62</f>
        <v>248</v>
      </c>
      <c r="C65">
        <v>595</v>
      </c>
      <c r="D65">
        <v>0</v>
      </c>
      <c r="E65">
        <v>0</v>
      </c>
      <c r="F65">
        <v>1</v>
      </c>
      <c r="G65" t="str">
        <f t="shared" si="2"/>
        <v>insert into game_score (id, matchid, squad, goals, points, time_type) values (1004, 248, 595, 0, 0, 1);</v>
      </c>
    </row>
    <row r="66" spans="1:7" x14ac:dyDescent="0.25">
      <c r="A66" s="4">
        <f t="shared" si="3"/>
        <v>1005</v>
      </c>
      <c r="B66" s="4">
        <f t="shared" ref="B66:B82" si="36">B62+1</f>
        <v>249</v>
      </c>
      <c r="C66" s="4">
        <v>595</v>
      </c>
      <c r="D66" s="4">
        <v>2</v>
      </c>
      <c r="E66" s="4">
        <v>1</v>
      </c>
      <c r="F66" s="4">
        <v>2</v>
      </c>
      <c r="G66" s="4" t="str">
        <f t="shared" si="2"/>
        <v>insert into game_score (id, matchid, squad, goals, points, time_type) values (1005, 249, 595, 2, 1, 2);</v>
      </c>
    </row>
    <row r="67" spans="1:7" x14ac:dyDescent="0.25">
      <c r="A67" s="4">
        <f t="shared" si="3"/>
        <v>1006</v>
      </c>
      <c r="B67" s="4">
        <f t="shared" ref="B67:B83" si="37">B66</f>
        <v>249</v>
      </c>
      <c r="C67" s="4">
        <v>595</v>
      </c>
      <c r="D67" s="4">
        <v>1</v>
      </c>
      <c r="E67" s="4">
        <v>0</v>
      </c>
      <c r="F67" s="4">
        <v>1</v>
      </c>
      <c r="G67" s="4" t="str">
        <f t="shared" si="2"/>
        <v>insert into game_score (id, matchid, squad, goals, points, time_type) values (1006, 249, 595, 1, 0, 1);</v>
      </c>
    </row>
    <row r="68" spans="1:7" x14ac:dyDescent="0.25">
      <c r="A68" s="4">
        <f t="shared" si="3"/>
        <v>1007</v>
      </c>
      <c r="B68" s="4">
        <f t="shared" ref="B68:B84" si="38">B66</f>
        <v>249</v>
      </c>
      <c r="C68" s="4">
        <v>598</v>
      </c>
      <c r="D68" s="4">
        <v>2</v>
      </c>
      <c r="E68" s="4">
        <v>1</v>
      </c>
      <c r="F68" s="4">
        <v>2</v>
      </c>
      <c r="G68" s="4" t="str">
        <f t="shared" si="2"/>
        <v>insert into game_score (id, matchid, squad, goals, points, time_type) values (1007, 249, 598, 2, 1, 2);</v>
      </c>
    </row>
    <row r="69" spans="1:7" x14ac:dyDescent="0.25">
      <c r="A69" s="4">
        <f t="shared" si="3"/>
        <v>1008</v>
      </c>
      <c r="B69" s="4">
        <f t="shared" ref="B69:B85" si="39">B66</f>
        <v>249</v>
      </c>
      <c r="C69" s="4">
        <v>598</v>
      </c>
      <c r="D69" s="4">
        <v>1</v>
      </c>
      <c r="E69" s="4">
        <v>0</v>
      </c>
      <c r="F69" s="4">
        <v>1</v>
      </c>
      <c r="G69" s="4" t="str">
        <f t="shared" si="2"/>
        <v>insert into game_score (id, matchid, squad, goals, points, time_type) values (1008, 249, 598, 1, 0, 1);</v>
      </c>
    </row>
    <row r="70" spans="1:7" x14ac:dyDescent="0.25">
      <c r="A70">
        <f t="shared" si="3"/>
        <v>1009</v>
      </c>
      <c r="B70">
        <f t="shared" si="36"/>
        <v>250</v>
      </c>
      <c r="C70">
        <v>55</v>
      </c>
      <c r="D70">
        <v>2</v>
      </c>
      <c r="E70">
        <v>2</v>
      </c>
      <c r="F70">
        <v>2</v>
      </c>
      <c r="G70" t="str">
        <f t="shared" si="2"/>
        <v>insert into game_score (id, matchid, squad, goals, points, time_type) values (1009, 250, 55, 2, 2, 2);</v>
      </c>
    </row>
    <row r="71" spans="1:7" x14ac:dyDescent="0.25">
      <c r="A71">
        <f t="shared" si="3"/>
        <v>1010</v>
      </c>
      <c r="B71">
        <f t="shared" si="37"/>
        <v>250</v>
      </c>
      <c r="C71">
        <v>55</v>
      </c>
      <c r="D71">
        <v>1</v>
      </c>
      <c r="E71">
        <v>0</v>
      </c>
      <c r="F71">
        <v>1</v>
      </c>
      <c r="G71" t="str">
        <f t="shared" si="2"/>
        <v>insert into game_score (id, matchid, squad, goals, points, time_type) values (1010, 250, 55, 1, 0, 1);</v>
      </c>
    </row>
    <row r="72" spans="1:7" x14ac:dyDescent="0.25">
      <c r="A72">
        <f t="shared" si="3"/>
        <v>1011</v>
      </c>
      <c r="B72">
        <f t="shared" si="38"/>
        <v>250</v>
      </c>
      <c r="C72">
        <v>593</v>
      </c>
      <c r="D72">
        <v>0</v>
      </c>
      <c r="E72">
        <v>0</v>
      </c>
      <c r="F72">
        <v>2</v>
      </c>
      <c r="G72" t="str">
        <f t="shared" si="2"/>
        <v>insert into game_score (id, matchid, squad, goals, points, time_type) values (1011, 250, 593, 0, 0, 2);</v>
      </c>
    </row>
    <row r="73" spans="1:7" x14ac:dyDescent="0.25">
      <c r="A73">
        <f t="shared" si="3"/>
        <v>1012</v>
      </c>
      <c r="B73">
        <f t="shared" si="39"/>
        <v>250</v>
      </c>
      <c r="C73">
        <v>593</v>
      </c>
      <c r="D73">
        <v>0</v>
      </c>
      <c r="E73">
        <v>0</v>
      </c>
      <c r="F73">
        <v>1</v>
      </c>
      <c r="G73" t="str">
        <f t="shared" si="2"/>
        <v>insert into game_score (id, matchid, squad, goals, points, time_type) values (1012, 250, 593, 0, 0, 1);</v>
      </c>
    </row>
    <row r="74" spans="1:7" x14ac:dyDescent="0.25">
      <c r="A74" s="4">
        <f t="shared" si="3"/>
        <v>1013</v>
      </c>
      <c r="B74" s="4">
        <f t="shared" si="36"/>
        <v>251</v>
      </c>
      <c r="C74" s="4">
        <v>55</v>
      </c>
      <c r="D74" s="4">
        <v>1</v>
      </c>
      <c r="E74" s="4">
        <v>2</v>
      </c>
      <c r="F74" s="4">
        <v>2</v>
      </c>
      <c r="G74" s="4" t="str">
        <f t="shared" si="2"/>
        <v>insert into game_score (id, matchid, squad, goals, points, time_type) values (1013, 251, 55, 1, 2, 2);</v>
      </c>
    </row>
    <row r="75" spans="1:7" x14ac:dyDescent="0.25">
      <c r="A75" s="4">
        <f t="shared" si="3"/>
        <v>1014</v>
      </c>
      <c r="B75" s="4">
        <f t="shared" si="37"/>
        <v>251</v>
      </c>
      <c r="C75" s="4">
        <v>55</v>
      </c>
      <c r="D75" s="4">
        <v>0</v>
      </c>
      <c r="E75" s="4">
        <v>0</v>
      </c>
      <c r="F75" s="4">
        <v>1</v>
      </c>
      <c r="G75" s="4" t="str">
        <f t="shared" si="2"/>
        <v>insert into game_score (id, matchid, squad, goals, points, time_type) values (1014, 251, 55, 0, 0, 1);</v>
      </c>
    </row>
    <row r="76" spans="1:7" x14ac:dyDescent="0.25">
      <c r="A76" s="4">
        <f t="shared" si="3"/>
        <v>1015</v>
      </c>
      <c r="B76" s="4">
        <f t="shared" si="38"/>
        <v>251</v>
      </c>
      <c r="C76" s="4">
        <v>598</v>
      </c>
      <c r="D76" s="4">
        <v>0</v>
      </c>
      <c r="E76" s="4">
        <v>0</v>
      </c>
      <c r="F76" s="4">
        <v>2</v>
      </c>
      <c r="G76" s="4" t="str">
        <f t="shared" si="2"/>
        <v>insert into game_score (id, matchid, squad, goals, points, time_type) values (1015, 251, 598, 0, 0, 2);</v>
      </c>
    </row>
    <row r="77" spans="1:7" x14ac:dyDescent="0.25">
      <c r="A77" s="4">
        <f t="shared" si="3"/>
        <v>1016</v>
      </c>
      <c r="B77" s="4">
        <f t="shared" si="39"/>
        <v>251</v>
      </c>
      <c r="C77" s="4">
        <v>598</v>
      </c>
      <c r="D77" s="4">
        <v>0</v>
      </c>
      <c r="E77" s="4">
        <v>0</v>
      </c>
      <c r="F77" s="4">
        <v>1</v>
      </c>
      <c r="G77" s="4" t="str">
        <f t="shared" si="2"/>
        <v>insert into game_score (id, matchid, squad, goals, points, time_type) values (1016, 251, 598, 0, 0, 1);</v>
      </c>
    </row>
    <row r="78" spans="1:7" x14ac:dyDescent="0.25">
      <c r="A78">
        <f t="shared" si="3"/>
        <v>1017</v>
      </c>
      <c r="B78">
        <f t="shared" si="36"/>
        <v>252</v>
      </c>
      <c r="C78">
        <v>595</v>
      </c>
      <c r="D78">
        <v>2</v>
      </c>
      <c r="E78">
        <v>2</v>
      </c>
      <c r="F78">
        <v>2</v>
      </c>
      <c r="G78" t="str">
        <f t="shared" si="2"/>
        <v>insert into game_score (id, matchid, squad, goals, points, time_type) values (1017, 252, 595, 2, 2, 2);</v>
      </c>
    </row>
    <row r="79" spans="1:7" x14ac:dyDescent="0.25">
      <c r="A79">
        <f t="shared" si="3"/>
        <v>1018</v>
      </c>
      <c r="B79">
        <f t="shared" si="37"/>
        <v>252</v>
      </c>
      <c r="C79">
        <v>595</v>
      </c>
      <c r="D79">
        <v>2</v>
      </c>
      <c r="E79">
        <v>0</v>
      </c>
      <c r="F79">
        <v>1</v>
      </c>
      <c r="G79" t="str">
        <f t="shared" si="2"/>
        <v>insert into game_score (id, matchid, squad, goals, points, time_type) values (1018, 252, 595, 2, 0, 1);</v>
      </c>
    </row>
    <row r="80" spans="1:7" x14ac:dyDescent="0.25">
      <c r="A80">
        <f t="shared" si="3"/>
        <v>1019</v>
      </c>
      <c r="B80">
        <f t="shared" si="38"/>
        <v>252</v>
      </c>
      <c r="C80">
        <v>591</v>
      </c>
      <c r="D80">
        <v>1</v>
      </c>
      <c r="E80">
        <v>0</v>
      </c>
      <c r="F80">
        <v>2</v>
      </c>
      <c r="G80" t="str">
        <f t="shared" si="2"/>
        <v>insert into game_score (id, matchid, squad, goals, points, time_type) values (1019, 252, 591, 1, 0, 2);</v>
      </c>
    </row>
    <row r="81" spans="1:7" x14ac:dyDescent="0.25">
      <c r="A81">
        <f t="shared" si="3"/>
        <v>1020</v>
      </c>
      <c r="B81">
        <f t="shared" si="39"/>
        <v>252</v>
      </c>
      <c r="C81">
        <v>591</v>
      </c>
      <c r="D81">
        <v>0</v>
      </c>
      <c r="E81">
        <v>0</v>
      </c>
      <c r="F81">
        <v>1</v>
      </c>
      <c r="G81" t="str">
        <f t="shared" si="2"/>
        <v>insert into game_score (id, matchid, squad, goals, points, time_type) values (1020, 252, 591, 0, 0, 1);</v>
      </c>
    </row>
    <row r="82" spans="1:7" x14ac:dyDescent="0.25">
      <c r="A82" s="4">
        <f t="shared" si="3"/>
        <v>1021</v>
      </c>
      <c r="B82" s="4">
        <f t="shared" si="36"/>
        <v>253</v>
      </c>
      <c r="C82" s="4">
        <v>56</v>
      </c>
      <c r="D82" s="4">
        <v>3</v>
      </c>
      <c r="E82" s="4">
        <v>2</v>
      </c>
      <c r="F82" s="4">
        <v>2</v>
      </c>
      <c r="G82" s="4" t="str">
        <f t="shared" si="2"/>
        <v>insert into game_score (id, matchid, squad, goals, points, time_type) values (1021, 253, 56, 3, 2, 2);</v>
      </c>
    </row>
    <row r="83" spans="1:7" x14ac:dyDescent="0.25">
      <c r="A83" s="4">
        <f t="shared" si="3"/>
        <v>1022</v>
      </c>
      <c r="B83" s="4">
        <f t="shared" si="37"/>
        <v>253</v>
      </c>
      <c r="C83" s="4">
        <v>56</v>
      </c>
      <c r="D83" s="4">
        <v>1</v>
      </c>
      <c r="E83" s="4">
        <v>0</v>
      </c>
      <c r="F83" s="4">
        <v>1</v>
      </c>
      <c r="G83" s="4" t="str">
        <f t="shared" si="2"/>
        <v>insert into game_score (id, matchid, squad, goals, points, time_type) values (1022, 253, 56, 1, 0, 1);</v>
      </c>
    </row>
    <row r="84" spans="1:7" x14ac:dyDescent="0.25">
      <c r="A84" s="4">
        <f t="shared" si="3"/>
        <v>1023</v>
      </c>
      <c r="B84" s="4">
        <f t="shared" si="38"/>
        <v>253</v>
      </c>
      <c r="C84" s="4">
        <v>593</v>
      </c>
      <c r="D84" s="4">
        <v>0</v>
      </c>
      <c r="E84" s="4">
        <v>0</v>
      </c>
      <c r="F84" s="4">
        <v>2</v>
      </c>
      <c r="G84" s="4" t="str">
        <f t="shared" si="2"/>
        <v>insert into game_score (id, matchid, squad, goals, points, time_type) values (1023, 253, 593, 0, 0, 2);</v>
      </c>
    </row>
    <row r="85" spans="1:7" x14ac:dyDescent="0.25">
      <c r="A85" s="4">
        <f t="shared" si="3"/>
        <v>1024</v>
      </c>
      <c r="B85" s="4">
        <f t="shared" si="39"/>
        <v>253</v>
      </c>
      <c r="C85" s="4">
        <v>593</v>
      </c>
      <c r="D85" s="4">
        <v>0</v>
      </c>
      <c r="E85" s="4">
        <v>0</v>
      </c>
      <c r="F85" s="4">
        <v>1</v>
      </c>
      <c r="G85" s="4" t="str">
        <f t="shared" si="2"/>
        <v>insert into game_score (id, matchid, squad, goals, points, time_type) values (1024, 253, 593, 0, 0, 1);</v>
      </c>
    </row>
    <row r="86" spans="1:7" x14ac:dyDescent="0.25">
      <c r="A86">
        <f t="shared" si="3"/>
        <v>1025</v>
      </c>
      <c r="B86">
        <f t="shared" ref="B86" si="40">B82+1</f>
        <v>254</v>
      </c>
      <c r="C86">
        <v>51</v>
      </c>
      <c r="D86">
        <v>1</v>
      </c>
      <c r="E86">
        <v>2</v>
      </c>
      <c r="F86">
        <v>2</v>
      </c>
      <c r="G86" t="str">
        <f t="shared" si="2"/>
        <v>insert into game_score (id, matchid, squad, goals, points, time_type) values (1025, 254, 51, 1, 2, 2);</v>
      </c>
    </row>
    <row r="87" spans="1:7" x14ac:dyDescent="0.25">
      <c r="A87">
        <f t="shared" si="3"/>
        <v>1026</v>
      </c>
      <c r="B87">
        <f t="shared" ref="B87" si="41">B86</f>
        <v>254</v>
      </c>
      <c r="C87">
        <v>51</v>
      </c>
      <c r="D87">
        <v>0</v>
      </c>
      <c r="E87">
        <v>0</v>
      </c>
      <c r="F87">
        <v>1</v>
      </c>
      <c r="G87" t="str">
        <f t="shared" si="2"/>
        <v>insert into game_score (id, matchid, squad, goals, points, time_type) values (1026, 254, 51, 0, 0, 1);</v>
      </c>
    </row>
    <row r="88" spans="1:7" x14ac:dyDescent="0.25">
      <c r="A88">
        <f t="shared" si="3"/>
        <v>1027</v>
      </c>
      <c r="B88">
        <f t="shared" ref="B88" si="42">B86</f>
        <v>254</v>
      </c>
      <c r="C88">
        <v>55</v>
      </c>
      <c r="D88">
        <v>0</v>
      </c>
      <c r="E88">
        <v>0</v>
      </c>
      <c r="F88">
        <v>2</v>
      </c>
      <c r="G88" t="str">
        <f t="shared" si="2"/>
        <v>insert into game_score (id, matchid, squad, goals, points, time_type) values (1027, 254, 55, 0, 0, 2);</v>
      </c>
    </row>
    <row r="89" spans="1:7" x14ac:dyDescent="0.25">
      <c r="A89">
        <f t="shared" si="3"/>
        <v>1028</v>
      </c>
      <c r="B89">
        <f t="shared" ref="B89" si="43">B86</f>
        <v>254</v>
      </c>
      <c r="C89">
        <v>55</v>
      </c>
      <c r="D89">
        <v>0</v>
      </c>
      <c r="E89">
        <v>0</v>
      </c>
      <c r="F89">
        <v>1</v>
      </c>
      <c r="G89" t="str">
        <f t="shared" si="2"/>
        <v>insert into game_score (id, matchid, squad, goals, points, time_type) values (1028, 254, 55, 0, 0, 1);</v>
      </c>
    </row>
    <row r="90" spans="1:7" x14ac:dyDescent="0.25">
      <c r="A90" s="4">
        <f t="shared" si="3"/>
        <v>1029</v>
      </c>
      <c r="B90" s="4">
        <f t="shared" ref="B90" si="44">B86+1</f>
        <v>255</v>
      </c>
      <c r="C90" s="4">
        <v>55</v>
      </c>
      <c r="D90" s="4">
        <v>3</v>
      </c>
      <c r="E90" s="4">
        <v>2</v>
      </c>
      <c r="F90" s="4">
        <v>2</v>
      </c>
      <c r="G90" s="4" t="str">
        <f t="shared" ref="G90:G113" si="45">"insert into game_score (id, matchid, squad, goals, points, time_type) values (" &amp; A90 &amp; ", " &amp; B90 &amp; ", " &amp; C90 &amp; ", " &amp; D90 &amp; ", " &amp; E90 &amp; ", " &amp; F90 &amp; ");"</f>
        <v>insert into game_score (id, matchid, squad, goals, points, time_type) values (1029, 255, 55, 3, 2, 2);</v>
      </c>
    </row>
    <row r="91" spans="1:7" x14ac:dyDescent="0.25">
      <c r="A91" s="4">
        <f t="shared" si="3"/>
        <v>1030</v>
      </c>
      <c r="B91" s="4">
        <f t="shared" ref="B91" si="46">B90</f>
        <v>255</v>
      </c>
      <c r="C91" s="4">
        <v>55</v>
      </c>
      <c r="D91" s="4">
        <v>1</v>
      </c>
      <c r="E91" s="4">
        <v>0</v>
      </c>
      <c r="F91" s="4">
        <v>1</v>
      </c>
      <c r="G91" s="4" t="str">
        <f t="shared" si="45"/>
        <v>insert into game_score (id, matchid, squad, goals, points, time_type) values (1030, 255, 55, 1, 0, 1);</v>
      </c>
    </row>
    <row r="92" spans="1:7" x14ac:dyDescent="0.25">
      <c r="A92" s="4">
        <f t="shared" ref="A92:A113" si="47">A91+1</f>
        <v>1031</v>
      </c>
      <c r="B92" s="4">
        <f t="shared" ref="B92" si="48">B90</f>
        <v>255</v>
      </c>
      <c r="C92" s="4">
        <v>56</v>
      </c>
      <c r="D92" s="4">
        <v>2</v>
      </c>
      <c r="E92" s="4">
        <v>0</v>
      </c>
      <c r="F92" s="4">
        <v>2</v>
      </c>
      <c r="G92" s="4" t="str">
        <f t="shared" si="45"/>
        <v>insert into game_score (id, matchid, squad, goals, points, time_type) values (1031, 255, 56, 2, 0, 2);</v>
      </c>
    </row>
    <row r="93" spans="1:7" x14ac:dyDescent="0.25">
      <c r="A93" s="4">
        <f t="shared" si="47"/>
        <v>1032</v>
      </c>
      <c r="B93" s="4">
        <f t="shared" ref="B93" si="49">B90</f>
        <v>255</v>
      </c>
      <c r="C93" s="4">
        <v>56</v>
      </c>
      <c r="D93" s="4">
        <v>0</v>
      </c>
      <c r="E93" s="4">
        <v>0</v>
      </c>
      <c r="F93" s="4">
        <v>1</v>
      </c>
      <c r="G93" s="4" t="str">
        <f t="shared" si="45"/>
        <v>insert into game_score (id, matchid, squad, goals, points, time_type) values (1032, 255, 56, 0, 0, 1);</v>
      </c>
    </row>
    <row r="94" spans="1:7" x14ac:dyDescent="0.25">
      <c r="A94">
        <f t="shared" si="47"/>
        <v>1033</v>
      </c>
      <c r="B94">
        <f t="shared" ref="B94" si="50">B90+1</f>
        <v>256</v>
      </c>
      <c r="C94">
        <v>598</v>
      </c>
      <c r="D94">
        <v>6</v>
      </c>
      <c r="E94">
        <v>2</v>
      </c>
      <c r="F94">
        <v>2</v>
      </c>
      <c r="G94" t="str">
        <f t="shared" si="45"/>
        <v>insert into game_score (id, matchid, squad, goals, points, time_type) values (1033, 256, 598, 6, 2, 2);</v>
      </c>
    </row>
    <row r="95" spans="1:7" x14ac:dyDescent="0.25">
      <c r="A95">
        <f t="shared" si="47"/>
        <v>1034</v>
      </c>
      <c r="B95">
        <f t="shared" ref="B95" si="51">B94</f>
        <v>256</v>
      </c>
      <c r="C95">
        <v>598</v>
      </c>
      <c r="D95">
        <v>1</v>
      </c>
      <c r="E95">
        <v>0</v>
      </c>
      <c r="F95">
        <v>1</v>
      </c>
      <c r="G95" t="str">
        <f t="shared" si="45"/>
        <v>insert into game_score (id, matchid, squad, goals, points, time_type) values (1034, 256, 598, 1, 0, 1);</v>
      </c>
    </row>
    <row r="96" spans="1:7" x14ac:dyDescent="0.25">
      <c r="A96">
        <f t="shared" si="47"/>
        <v>1035</v>
      </c>
      <c r="B96">
        <f t="shared" ref="B96" si="52">B94</f>
        <v>256</v>
      </c>
      <c r="C96">
        <v>593</v>
      </c>
      <c r="D96">
        <v>0</v>
      </c>
      <c r="E96">
        <v>0</v>
      </c>
      <c r="F96">
        <v>2</v>
      </c>
      <c r="G96" t="str">
        <f t="shared" si="45"/>
        <v>insert into game_score (id, matchid, squad, goals, points, time_type) values (1035, 256, 593, 0, 0, 2);</v>
      </c>
    </row>
    <row r="97" spans="1:7" x14ac:dyDescent="0.25">
      <c r="A97">
        <f t="shared" si="47"/>
        <v>1036</v>
      </c>
      <c r="B97">
        <f t="shared" ref="B97" si="53">B94</f>
        <v>256</v>
      </c>
      <c r="C97">
        <v>593</v>
      </c>
      <c r="D97">
        <v>0</v>
      </c>
      <c r="E97">
        <v>0</v>
      </c>
      <c r="F97">
        <v>1</v>
      </c>
      <c r="G97" t="str">
        <f t="shared" si="45"/>
        <v>insert into game_score (id, matchid, squad, goals, points, time_type) values (1036, 256, 593, 0, 0, 1);</v>
      </c>
    </row>
    <row r="98" spans="1:7" x14ac:dyDescent="0.25">
      <c r="A98" s="4">
        <f t="shared" si="47"/>
        <v>1037</v>
      </c>
      <c r="B98" s="4">
        <f t="shared" ref="B98" si="54">B94+1</f>
        <v>257</v>
      </c>
      <c r="C98" s="4">
        <v>595</v>
      </c>
      <c r="D98" s="4">
        <v>2</v>
      </c>
      <c r="E98" s="4">
        <v>2</v>
      </c>
      <c r="F98" s="4">
        <v>2</v>
      </c>
      <c r="G98" s="4" t="str">
        <f t="shared" si="45"/>
        <v>insert into game_score (id, matchid, squad, goals, points, time_type) values (1037, 257, 595, 2, 2, 2);</v>
      </c>
    </row>
    <row r="99" spans="1:7" x14ac:dyDescent="0.25">
      <c r="A99" s="4">
        <f t="shared" si="47"/>
        <v>1038</v>
      </c>
      <c r="B99" s="4">
        <f t="shared" ref="B99" si="55">B98</f>
        <v>257</v>
      </c>
      <c r="C99" s="4">
        <v>595</v>
      </c>
      <c r="D99" s="4">
        <v>0</v>
      </c>
      <c r="E99" s="4">
        <v>0</v>
      </c>
      <c r="F99" s="4">
        <v>1</v>
      </c>
      <c r="G99" s="4" t="str">
        <f t="shared" si="45"/>
        <v>insert into game_score (id, matchid, squad, goals, points, time_type) values (1038, 257, 595, 0, 0, 1);</v>
      </c>
    </row>
    <row r="100" spans="1:7" x14ac:dyDescent="0.25">
      <c r="A100" s="4">
        <f t="shared" si="47"/>
        <v>1039</v>
      </c>
      <c r="B100" s="4">
        <f t="shared" ref="B100" si="56">B98</f>
        <v>257</v>
      </c>
      <c r="C100" s="4">
        <v>55</v>
      </c>
      <c r="D100" s="4">
        <v>1</v>
      </c>
      <c r="E100" s="4">
        <v>0</v>
      </c>
      <c r="F100" s="4">
        <v>2</v>
      </c>
      <c r="G100" s="4" t="str">
        <f t="shared" si="45"/>
        <v>insert into game_score (id, matchid, squad, goals, points, time_type) values (1039, 257, 55, 1, 0, 2);</v>
      </c>
    </row>
    <row r="101" spans="1:7" x14ac:dyDescent="0.25">
      <c r="A101" s="4">
        <f t="shared" si="47"/>
        <v>1040</v>
      </c>
      <c r="B101" s="4">
        <f t="shared" ref="B101" si="57">B98</f>
        <v>257</v>
      </c>
      <c r="C101" s="4">
        <v>55</v>
      </c>
      <c r="D101" s="4">
        <v>1</v>
      </c>
      <c r="E101" s="4">
        <v>0</v>
      </c>
      <c r="F101" s="4">
        <v>1</v>
      </c>
      <c r="G101" s="4" t="str">
        <f t="shared" si="45"/>
        <v>insert into game_score (id, matchid, squad, goals, points, time_type) values (1040, 257, 55, 1, 0, 1);</v>
      </c>
    </row>
    <row r="102" spans="1:7" x14ac:dyDescent="0.25">
      <c r="A102">
        <f t="shared" si="47"/>
        <v>1041</v>
      </c>
      <c r="B102">
        <f t="shared" ref="B102" si="58">B98+1</f>
        <v>258</v>
      </c>
      <c r="C102">
        <v>56</v>
      </c>
      <c r="D102">
        <v>2</v>
      </c>
      <c r="E102">
        <v>2</v>
      </c>
      <c r="F102">
        <v>2</v>
      </c>
      <c r="G102" t="str">
        <f t="shared" si="45"/>
        <v>insert into game_score (id, matchid, squad, goals, points, time_type) values (1041, 258, 56, 2, 2, 2);</v>
      </c>
    </row>
    <row r="103" spans="1:7" x14ac:dyDescent="0.25">
      <c r="A103">
        <f t="shared" si="47"/>
        <v>1042</v>
      </c>
      <c r="B103">
        <f t="shared" ref="B103" si="59">B102</f>
        <v>258</v>
      </c>
      <c r="C103">
        <v>56</v>
      </c>
      <c r="D103">
        <v>1</v>
      </c>
      <c r="E103">
        <v>0</v>
      </c>
      <c r="F103">
        <v>1</v>
      </c>
      <c r="G103" t="str">
        <f t="shared" si="45"/>
        <v>insert into game_score (id, matchid, squad, goals, points, time_type) values (1042, 258, 56, 1, 0, 1);</v>
      </c>
    </row>
    <row r="104" spans="1:7" x14ac:dyDescent="0.25">
      <c r="A104">
        <f t="shared" si="47"/>
        <v>1043</v>
      </c>
      <c r="B104">
        <f t="shared" ref="B104" si="60">B102</f>
        <v>258</v>
      </c>
      <c r="C104">
        <v>591</v>
      </c>
      <c r="D104">
        <v>2</v>
      </c>
      <c r="E104">
        <v>0</v>
      </c>
      <c r="F104">
        <v>2</v>
      </c>
      <c r="G104" t="str">
        <f t="shared" si="45"/>
        <v>insert into game_score (id, matchid, squad, goals, points, time_type) values (1043, 258, 591, 2, 0, 2);</v>
      </c>
    </row>
    <row r="105" spans="1:7" x14ac:dyDescent="0.25">
      <c r="A105">
        <f t="shared" si="47"/>
        <v>1044</v>
      </c>
      <c r="B105">
        <f t="shared" ref="B105" si="61">B102</f>
        <v>258</v>
      </c>
      <c r="C105">
        <v>591</v>
      </c>
      <c r="D105">
        <v>1</v>
      </c>
      <c r="E105">
        <v>0</v>
      </c>
      <c r="F105">
        <v>1</v>
      </c>
      <c r="G105" t="str">
        <f t="shared" si="45"/>
        <v>insert into game_score (id, matchid, squad, goals, points, time_type) values (1044, 258, 591, 1, 0, 1);</v>
      </c>
    </row>
    <row r="106" spans="1:7" x14ac:dyDescent="0.25">
      <c r="A106" s="4">
        <f t="shared" si="47"/>
        <v>1045</v>
      </c>
      <c r="B106" s="4">
        <f t="shared" ref="B106" si="62">B102+1</f>
        <v>259</v>
      </c>
      <c r="C106" s="4">
        <v>598</v>
      </c>
      <c r="D106" s="4">
        <v>3</v>
      </c>
      <c r="E106" s="4">
        <v>2</v>
      </c>
      <c r="F106" s="4">
        <v>2</v>
      </c>
      <c r="G106" s="4" t="str">
        <f t="shared" si="45"/>
        <v>insert into game_score (id, matchid, squad, goals, points, time_type) values (1045, 259, 598, 3, 2, 2);</v>
      </c>
    </row>
    <row r="107" spans="1:7" x14ac:dyDescent="0.25">
      <c r="A107" s="4">
        <f t="shared" si="47"/>
        <v>1046</v>
      </c>
      <c r="B107" s="4">
        <f t="shared" ref="B107" si="63">B106</f>
        <v>259</v>
      </c>
      <c r="C107" s="4">
        <v>598</v>
      </c>
      <c r="D107" s="4">
        <v>1</v>
      </c>
      <c r="E107" s="4">
        <v>0</v>
      </c>
      <c r="F107" s="4">
        <v>1</v>
      </c>
      <c r="G107" s="4" t="str">
        <f t="shared" si="45"/>
        <v>insert into game_score (id, matchid, squad, goals, points, time_type) values (1046, 259, 598, 1, 0, 1);</v>
      </c>
    </row>
    <row r="108" spans="1:7" x14ac:dyDescent="0.25">
      <c r="A108" s="4">
        <f t="shared" si="47"/>
        <v>1047</v>
      </c>
      <c r="B108" s="4">
        <f t="shared" ref="B108" si="64">B106</f>
        <v>259</v>
      </c>
      <c r="C108" s="4">
        <v>51</v>
      </c>
      <c r="D108" s="4">
        <v>0</v>
      </c>
      <c r="E108" s="4">
        <v>0</v>
      </c>
      <c r="F108" s="4">
        <v>2</v>
      </c>
      <c r="G108" s="4" t="str">
        <f t="shared" si="45"/>
        <v>insert into game_score (id, matchid, squad, goals, points, time_type) values (1047, 259, 51, 0, 0, 2);</v>
      </c>
    </row>
    <row r="109" spans="1:7" x14ac:dyDescent="0.25">
      <c r="A109" s="4">
        <f t="shared" si="47"/>
        <v>1048</v>
      </c>
      <c r="B109" s="4">
        <f t="shared" ref="B109" si="65">B106</f>
        <v>259</v>
      </c>
      <c r="C109" s="4">
        <v>51</v>
      </c>
      <c r="D109" s="4">
        <v>0</v>
      </c>
      <c r="E109" s="4">
        <v>0</v>
      </c>
      <c r="F109" s="4">
        <v>1</v>
      </c>
      <c r="G109" s="4" t="str">
        <f t="shared" si="45"/>
        <v>insert into game_score (id, matchid, squad, goals, points, time_type) values (1048, 259, 51, 0, 0, 1);</v>
      </c>
    </row>
    <row r="110" spans="1:7" x14ac:dyDescent="0.25">
      <c r="A110">
        <f t="shared" si="47"/>
        <v>1049</v>
      </c>
      <c r="B110">
        <f t="shared" ref="B110" si="66">B106+1</f>
        <v>260</v>
      </c>
      <c r="C110">
        <v>595</v>
      </c>
      <c r="D110">
        <v>3</v>
      </c>
      <c r="E110">
        <v>2</v>
      </c>
      <c r="F110">
        <v>2</v>
      </c>
      <c r="G110" t="str">
        <f t="shared" si="45"/>
        <v>insert into game_score (id, matchid, squad, goals, points, time_type) values (1049, 260, 595, 3, 2, 2);</v>
      </c>
    </row>
    <row r="111" spans="1:7" x14ac:dyDescent="0.25">
      <c r="A111">
        <f t="shared" si="47"/>
        <v>1050</v>
      </c>
      <c r="B111">
        <f t="shared" ref="B111" si="67">B110</f>
        <v>260</v>
      </c>
      <c r="C111">
        <v>595</v>
      </c>
      <c r="D111">
        <v>3</v>
      </c>
      <c r="E111">
        <v>0</v>
      </c>
      <c r="F111">
        <v>1</v>
      </c>
      <c r="G111" t="str">
        <f t="shared" si="45"/>
        <v>insert into game_score (id, matchid, squad, goals, points, time_type) values (1050, 260, 595, 3, 0, 1);</v>
      </c>
    </row>
    <row r="112" spans="1:7" x14ac:dyDescent="0.25">
      <c r="A112">
        <f t="shared" si="47"/>
        <v>1051</v>
      </c>
      <c r="B112">
        <f t="shared" ref="B112" si="68">B110</f>
        <v>260</v>
      </c>
      <c r="C112">
        <v>55</v>
      </c>
      <c r="D112">
        <v>2</v>
      </c>
      <c r="E112">
        <v>0</v>
      </c>
      <c r="F112">
        <v>2</v>
      </c>
      <c r="G112" t="str">
        <f t="shared" si="45"/>
        <v>insert into game_score (id, matchid, squad, goals, points, time_type) values (1051, 260, 55, 2, 0, 2);</v>
      </c>
    </row>
    <row r="113" spans="1:7" x14ac:dyDescent="0.25">
      <c r="A113">
        <f t="shared" si="47"/>
        <v>1052</v>
      </c>
      <c r="B113">
        <f t="shared" ref="B113" si="69">B110</f>
        <v>260</v>
      </c>
      <c r="C113">
        <v>55</v>
      </c>
      <c r="D113">
        <v>0</v>
      </c>
      <c r="E113">
        <v>0</v>
      </c>
      <c r="F113">
        <v>1</v>
      </c>
      <c r="G113" t="str">
        <f t="shared" si="45"/>
        <v>insert into game_score (id, matchid, squad, goals, points, time_type) values (1052, 260, 55, 0, 0, 1);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6.855468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5" t="s">
        <v>1</v>
      </c>
      <c r="B1" s="1" t="s">
        <v>6</v>
      </c>
      <c r="C1" s="1" t="s">
        <v>7</v>
      </c>
      <c r="D1" s="1" t="s">
        <v>9</v>
      </c>
      <c r="G1" t="str">
        <f t="shared" ref="G1:G16" si="0">"insert into game (matchid, matchdate, game_type, country) values (" &amp; A1 &amp; ", '" &amp; B1 &amp; "', " &amp; C1 &amp; ", " &amp; D1 &amp;  ");"</f>
        <v>insert into game (matchid, matchdate, game_type, country) values (matchid, 'matchdate', game_type, ountry);</v>
      </c>
    </row>
    <row r="2" spans="1:7" x14ac:dyDescent="0.25">
      <c r="A2">
        <f>'1953'!A23+1</f>
        <v>261</v>
      </c>
      <c r="B2" s="2" t="str">
        <f>"1955-02-27"</f>
        <v>1955-02-27</v>
      </c>
      <c r="C2">
        <v>2</v>
      </c>
      <c r="D2">
        <v>56</v>
      </c>
      <c r="G2" t="str">
        <f t="shared" si="0"/>
        <v>insert into game (matchid, matchdate, game_type, country) values (261, '1955-02-27', 2, 56);</v>
      </c>
    </row>
    <row r="3" spans="1:7" x14ac:dyDescent="0.25">
      <c r="A3">
        <f>A2+1</f>
        <v>262</v>
      </c>
      <c r="B3" s="2" t="str">
        <f>"1955-03-02"</f>
        <v>1955-03-02</v>
      </c>
      <c r="C3">
        <v>2</v>
      </c>
      <c r="D3">
        <v>56</v>
      </c>
      <c r="G3" t="str">
        <f t="shared" si="0"/>
        <v>insert into game (matchid, matchdate, game_type, country) values (262, '1955-03-02', 2, 56);</v>
      </c>
    </row>
    <row r="4" spans="1:7" x14ac:dyDescent="0.25">
      <c r="A4">
        <f t="shared" ref="A4:A16" si="1">A3+1</f>
        <v>263</v>
      </c>
      <c r="B4" s="2" t="str">
        <f>"1955-03-06"</f>
        <v>1955-03-06</v>
      </c>
      <c r="C4">
        <v>2</v>
      </c>
      <c r="D4">
        <v>56</v>
      </c>
      <c r="G4" t="str">
        <f t="shared" si="0"/>
        <v>insert into game (matchid, matchdate, game_type, country) values (263, '1955-03-06', 2, 56);</v>
      </c>
    </row>
    <row r="5" spans="1:7" x14ac:dyDescent="0.25">
      <c r="A5">
        <f t="shared" si="1"/>
        <v>264</v>
      </c>
      <c r="B5" s="2" t="str">
        <f>"1955-03-09"</f>
        <v>1955-03-09</v>
      </c>
      <c r="C5">
        <v>2</v>
      </c>
      <c r="D5">
        <v>56</v>
      </c>
      <c r="G5" t="str">
        <f t="shared" si="0"/>
        <v>insert into game (matchid, matchdate, game_type, country) values (264, '1955-03-09', 2, 56);</v>
      </c>
    </row>
    <row r="6" spans="1:7" x14ac:dyDescent="0.25">
      <c r="A6">
        <f t="shared" si="1"/>
        <v>265</v>
      </c>
      <c r="B6" s="2" t="str">
        <f>"1955-03-09"</f>
        <v>1955-03-09</v>
      </c>
      <c r="C6">
        <v>2</v>
      </c>
      <c r="D6">
        <v>56</v>
      </c>
      <c r="G6" t="str">
        <f t="shared" si="0"/>
        <v>insert into game (matchid, matchdate, game_type, country) values (265, '1955-03-09', 2, 56);</v>
      </c>
    </row>
    <row r="7" spans="1:7" x14ac:dyDescent="0.25">
      <c r="A7">
        <f t="shared" si="1"/>
        <v>266</v>
      </c>
      <c r="B7" s="2" t="str">
        <f>"1955-03-13"</f>
        <v>1955-03-13</v>
      </c>
      <c r="C7">
        <v>2</v>
      </c>
      <c r="D7">
        <v>56</v>
      </c>
      <c r="G7" t="str">
        <f t="shared" si="0"/>
        <v>insert into game (matchid, matchdate, game_type, country) values (266, '1955-03-13', 2, 56);</v>
      </c>
    </row>
    <row r="8" spans="1:7" x14ac:dyDescent="0.25">
      <c r="A8">
        <f t="shared" si="1"/>
        <v>267</v>
      </c>
      <c r="B8" s="2" t="str">
        <f>"1955-03-13"</f>
        <v>1955-03-13</v>
      </c>
      <c r="C8">
        <v>2</v>
      </c>
      <c r="D8">
        <v>56</v>
      </c>
      <c r="G8" t="str">
        <f t="shared" si="0"/>
        <v>insert into game (matchid, matchdate, game_type, country) values (267, '1955-03-13', 2, 56);</v>
      </c>
    </row>
    <row r="9" spans="1:7" x14ac:dyDescent="0.25">
      <c r="A9">
        <f t="shared" si="1"/>
        <v>268</v>
      </c>
      <c r="B9" s="2" t="str">
        <f>"1955-03-18"</f>
        <v>1955-03-18</v>
      </c>
      <c r="C9">
        <v>2</v>
      </c>
      <c r="D9">
        <v>56</v>
      </c>
      <c r="G9" t="str">
        <f t="shared" si="0"/>
        <v>insert into game (matchid, matchdate, game_type, country) values (268, '1955-03-18', 2, 56);</v>
      </c>
    </row>
    <row r="10" spans="1:7" x14ac:dyDescent="0.25">
      <c r="A10">
        <f t="shared" si="1"/>
        <v>269</v>
      </c>
      <c r="B10" s="2" t="str">
        <f>"1955-03-18"</f>
        <v>1955-03-18</v>
      </c>
      <c r="C10">
        <v>2</v>
      </c>
      <c r="D10">
        <v>56</v>
      </c>
      <c r="G10" t="str">
        <f t="shared" si="0"/>
        <v>insert into game (matchid, matchdate, game_type, country) values (269, '1955-03-18', 2, 56);</v>
      </c>
    </row>
    <row r="11" spans="1:7" x14ac:dyDescent="0.25">
      <c r="A11">
        <f t="shared" si="1"/>
        <v>270</v>
      </c>
      <c r="B11" s="2" t="str">
        <f>"1955-03-20"</f>
        <v>1955-03-20</v>
      </c>
      <c r="C11">
        <v>2</v>
      </c>
      <c r="D11">
        <v>56</v>
      </c>
      <c r="G11" t="str">
        <f t="shared" si="0"/>
        <v>insert into game (matchid, matchdate, game_type, country) values (270, '1955-03-20', 2, 56);</v>
      </c>
    </row>
    <row r="12" spans="1:7" x14ac:dyDescent="0.25">
      <c r="A12">
        <f t="shared" si="1"/>
        <v>271</v>
      </c>
      <c r="B12" s="2" t="str">
        <f>"1955-03-23"</f>
        <v>1955-03-23</v>
      </c>
      <c r="C12">
        <v>2</v>
      </c>
      <c r="D12">
        <v>56</v>
      </c>
      <c r="G12" t="str">
        <f t="shared" si="0"/>
        <v>insert into game (matchid, matchdate, game_type, country) values (271, '1955-03-23', 2, 56);</v>
      </c>
    </row>
    <row r="13" spans="1:7" x14ac:dyDescent="0.25">
      <c r="A13">
        <f t="shared" si="1"/>
        <v>272</v>
      </c>
      <c r="B13" s="2" t="str">
        <f>"1955-03-23"</f>
        <v>1955-03-23</v>
      </c>
      <c r="C13">
        <v>2</v>
      </c>
      <c r="D13">
        <v>56</v>
      </c>
      <c r="G13" t="str">
        <f t="shared" si="0"/>
        <v>insert into game (matchid, matchdate, game_type, country) values (272, '1955-03-23', 2, 56);</v>
      </c>
    </row>
    <row r="14" spans="1:7" x14ac:dyDescent="0.25">
      <c r="A14">
        <f t="shared" si="1"/>
        <v>273</v>
      </c>
      <c r="B14" s="2" t="str">
        <f>"1955-03-27"</f>
        <v>1955-03-27</v>
      </c>
      <c r="C14">
        <v>2</v>
      </c>
      <c r="D14">
        <v>56</v>
      </c>
      <c r="G14" t="str">
        <f t="shared" si="0"/>
        <v>insert into game (matchid, matchdate, game_type, country) values (273, '1955-03-27', 2, 56);</v>
      </c>
    </row>
    <row r="15" spans="1:7" x14ac:dyDescent="0.25">
      <c r="A15">
        <f t="shared" si="1"/>
        <v>274</v>
      </c>
      <c r="B15" s="2" t="str">
        <f>"1955-03-30"</f>
        <v>1955-03-30</v>
      </c>
      <c r="C15">
        <v>2</v>
      </c>
      <c r="D15">
        <v>56</v>
      </c>
      <c r="G15" t="str">
        <f t="shared" si="0"/>
        <v>insert into game (matchid, matchdate, game_type, country) values (274, '1955-03-30', 2, 56);</v>
      </c>
    </row>
    <row r="16" spans="1:7" x14ac:dyDescent="0.25">
      <c r="A16">
        <f t="shared" si="1"/>
        <v>275</v>
      </c>
      <c r="B16" s="2" t="str">
        <f>"1955-03-30"</f>
        <v>1955-03-30</v>
      </c>
      <c r="C16">
        <v>2</v>
      </c>
      <c r="D16">
        <v>56</v>
      </c>
      <c r="G16" t="str">
        <f t="shared" si="0"/>
        <v>insert into game (matchid, matchdate, game_type, country) values (275, '1955-03-30', 2, 56);</v>
      </c>
    </row>
    <row r="17" spans="1:7" x14ac:dyDescent="0.25">
      <c r="B17" s="2"/>
    </row>
    <row r="18" spans="1:7" x14ac:dyDescent="0.25">
      <c r="A18" s="1" t="s">
        <v>0</v>
      </c>
      <c r="B18" s="1" t="s">
        <v>1</v>
      </c>
      <c r="C18" s="1" t="s">
        <v>2</v>
      </c>
      <c r="D18" s="1" t="s">
        <v>3</v>
      </c>
      <c r="E18" s="1" t="s">
        <v>4</v>
      </c>
      <c r="F18" s="1" t="s">
        <v>5</v>
      </c>
      <c r="G18" t="str">
        <f>"insert into game_score (id, matchid, squad, goals, points, time_type) values (" &amp; A18 &amp; ", " &amp; B18 &amp; ", " &amp; C18 &amp; ", " &amp; D18 &amp; ", " &amp; E18 &amp; ", " &amp; F18 &amp; ");"</f>
        <v>insert into game_score (id, matchid, squad, goals, points, time_type) values (id, matchid, squad, goals, points, time_type);</v>
      </c>
    </row>
    <row r="19" spans="1:7" x14ac:dyDescent="0.25">
      <c r="A19" s="4">
        <f>'1953'!A113+1</f>
        <v>1053</v>
      </c>
      <c r="B19" s="4">
        <f>A2</f>
        <v>261</v>
      </c>
      <c r="C19" s="4">
        <v>56</v>
      </c>
      <c r="D19" s="4">
        <v>7</v>
      </c>
      <c r="E19" s="4">
        <v>2</v>
      </c>
      <c r="F19" s="4">
        <v>2</v>
      </c>
      <c r="G19" s="4" t="str">
        <f t="shared" ref="G19:G78" si="2">"insert into game_score (id, matchid, squad, goals, points, time_type) values (" &amp; A19 &amp; ", " &amp; B19 &amp; ", " &amp; C19 &amp; ", " &amp; D19 &amp; ", " &amp; E19 &amp; ", " &amp; F19 &amp; ");"</f>
        <v>insert into game_score (id, matchid, squad, goals, points, time_type) values (1053, 261, 56, 7, 2, 2);</v>
      </c>
    </row>
    <row r="20" spans="1:7" x14ac:dyDescent="0.25">
      <c r="A20" s="4">
        <f>A19+1</f>
        <v>1054</v>
      </c>
      <c r="B20" s="4">
        <f>B19</f>
        <v>261</v>
      </c>
      <c r="C20" s="4">
        <v>56</v>
      </c>
      <c r="D20" s="4">
        <v>4</v>
      </c>
      <c r="E20" s="4">
        <v>0</v>
      </c>
      <c r="F20" s="4">
        <v>1</v>
      </c>
      <c r="G20" s="4" t="str">
        <f t="shared" si="2"/>
        <v>insert into game_score (id, matchid, squad, goals, points, time_type) values (1054, 261, 56, 4, 0, 1);</v>
      </c>
    </row>
    <row r="21" spans="1:7" x14ac:dyDescent="0.25">
      <c r="A21" s="4">
        <f t="shared" ref="A21:A78" si="3">A20+1</f>
        <v>1055</v>
      </c>
      <c r="B21" s="4">
        <f>B19</f>
        <v>261</v>
      </c>
      <c r="C21" s="4">
        <v>593</v>
      </c>
      <c r="D21" s="4">
        <v>1</v>
      </c>
      <c r="E21" s="4">
        <v>0</v>
      </c>
      <c r="F21" s="4">
        <v>2</v>
      </c>
      <c r="G21" s="4" t="str">
        <f t="shared" si="2"/>
        <v>insert into game_score (id, matchid, squad, goals, points, time_type) values (1055, 261, 593, 1, 0, 2);</v>
      </c>
    </row>
    <row r="22" spans="1:7" x14ac:dyDescent="0.25">
      <c r="A22" s="4">
        <f t="shared" si="3"/>
        <v>1056</v>
      </c>
      <c r="B22" s="4">
        <f>B19</f>
        <v>261</v>
      </c>
      <c r="C22" s="4">
        <v>593</v>
      </c>
      <c r="D22" s="4">
        <v>0</v>
      </c>
      <c r="E22" s="4">
        <v>0</v>
      </c>
      <c r="F22" s="4">
        <v>1</v>
      </c>
      <c r="G22" s="4" t="str">
        <f t="shared" si="2"/>
        <v>insert into game_score (id, matchid, squad, goals, points, time_type) values (1056, 261, 593, 0, 0, 1);</v>
      </c>
    </row>
    <row r="23" spans="1:7" x14ac:dyDescent="0.25">
      <c r="A23">
        <f t="shared" si="3"/>
        <v>1057</v>
      </c>
      <c r="B23">
        <f>B19+1</f>
        <v>262</v>
      </c>
      <c r="C23">
        <v>54</v>
      </c>
      <c r="D23">
        <v>5</v>
      </c>
      <c r="E23">
        <v>2</v>
      </c>
      <c r="F23">
        <v>2</v>
      </c>
      <c r="G23" t="str">
        <f t="shared" si="2"/>
        <v>insert into game_score (id, matchid, squad, goals, points, time_type) values (1057, 262, 54, 5, 2, 2);</v>
      </c>
    </row>
    <row r="24" spans="1:7" x14ac:dyDescent="0.25">
      <c r="A24">
        <f t="shared" si="3"/>
        <v>1058</v>
      </c>
      <c r="B24">
        <f>B23</f>
        <v>262</v>
      </c>
      <c r="C24">
        <v>54</v>
      </c>
      <c r="D24">
        <v>2</v>
      </c>
      <c r="E24">
        <v>0</v>
      </c>
      <c r="F24">
        <v>1</v>
      </c>
      <c r="G24" t="str">
        <f t="shared" si="2"/>
        <v>insert into game_score (id, matchid, squad, goals, points, time_type) values (1058, 262, 54, 2, 0, 1);</v>
      </c>
    </row>
    <row r="25" spans="1:7" x14ac:dyDescent="0.25">
      <c r="A25">
        <f t="shared" si="3"/>
        <v>1059</v>
      </c>
      <c r="B25">
        <f>B23</f>
        <v>262</v>
      </c>
      <c r="C25">
        <v>595</v>
      </c>
      <c r="D25">
        <v>3</v>
      </c>
      <c r="E25">
        <v>0</v>
      </c>
      <c r="F25">
        <v>2</v>
      </c>
      <c r="G25" t="str">
        <f t="shared" si="2"/>
        <v>insert into game_score (id, matchid, squad, goals, points, time_type) values (1059, 262, 595, 3, 0, 2);</v>
      </c>
    </row>
    <row r="26" spans="1:7" x14ac:dyDescent="0.25">
      <c r="A26">
        <f t="shared" si="3"/>
        <v>1060</v>
      </c>
      <c r="B26">
        <f>B23</f>
        <v>262</v>
      </c>
      <c r="C26">
        <v>595</v>
      </c>
      <c r="D26">
        <v>1</v>
      </c>
      <c r="E26">
        <v>0</v>
      </c>
      <c r="F26">
        <v>1</v>
      </c>
      <c r="G26" t="str">
        <f t="shared" si="2"/>
        <v>insert into game_score (id, matchid, squad, goals, points, time_type) values (1060, 262, 595, 1, 0, 1);</v>
      </c>
    </row>
    <row r="27" spans="1:7" x14ac:dyDescent="0.25">
      <c r="A27" s="4">
        <f t="shared" si="3"/>
        <v>1061</v>
      </c>
      <c r="B27" s="4">
        <f t="shared" ref="B27" si="4">B23+1</f>
        <v>263</v>
      </c>
      <c r="C27" s="4">
        <v>56</v>
      </c>
      <c r="D27" s="4">
        <v>5</v>
      </c>
      <c r="E27" s="4">
        <v>2</v>
      </c>
      <c r="F27" s="4">
        <v>2</v>
      </c>
      <c r="G27" s="4" t="str">
        <f t="shared" si="2"/>
        <v>insert into game_score (id, matchid, squad, goals, points, time_type) values (1061, 263, 56, 5, 2, 2);</v>
      </c>
    </row>
    <row r="28" spans="1:7" x14ac:dyDescent="0.25">
      <c r="A28" s="4">
        <f t="shared" si="3"/>
        <v>1062</v>
      </c>
      <c r="B28" s="4">
        <f t="shared" ref="B28" si="5">B27</f>
        <v>263</v>
      </c>
      <c r="C28" s="4">
        <v>56</v>
      </c>
      <c r="D28" s="4">
        <v>2</v>
      </c>
      <c r="E28" s="4">
        <v>0</v>
      </c>
      <c r="F28" s="4">
        <v>1</v>
      </c>
      <c r="G28" s="4" t="str">
        <f t="shared" si="2"/>
        <v>insert into game_score (id, matchid, squad, goals, points, time_type) values (1062, 263, 56, 2, 0, 1);</v>
      </c>
    </row>
    <row r="29" spans="1:7" x14ac:dyDescent="0.25">
      <c r="A29" s="4">
        <f t="shared" si="3"/>
        <v>1063</v>
      </c>
      <c r="B29" s="4">
        <f t="shared" ref="B29" si="6">B27</f>
        <v>263</v>
      </c>
      <c r="C29" s="4">
        <v>51</v>
      </c>
      <c r="D29" s="4">
        <v>4</v>
      </c>
      <c r="E29" s="4">
        <v>0</v>
      </c>
      <c r="F29" s="4">
        <v>2</v>
      </c>
      <c r="G29" s="4" t="str">
        <f t="shared" si="2"/>
        <v>insert into game_score (id, matchid, squad, goals, points, time_type) values (1063, 263, 51, 4, 0, 2);</v>
      </c>
    </row>
    <row r="30" spans="1:7" x14ac:dyDescent="0.25">
      <c r="A30" s="4">
        <f t="shared" si="3"/>
        <v>1064</v>
      </c>
      <c r="B30" s="4">
        <f t="shared" ref="B30" si="7">B27</f>
        <v>263</v>
      </c>
      <c r="C30" s="4">
        <v>51</v>
      </c>
      <c r="D30" s="4">
        <v>1</v>
      </c>
      <c r="E30" s="4">
        <v>0</v>
      </c>
      <c r="F30" s="4">
        <v>1</v>
      </c>
      <c r="G30" s="4" t="str">
        <f t="shared" si="2"/>
        <v>insert into game_score (id, matchid, squad, goals, points, time_type) values (1064, 263, 51, 1, 0, 1);</v>
      </c>
    </row>
    <row r="31" spans="1:7" x14ac:dyDescent="0.25">
      <c r="A31">
        <f t="shared" si="3"/>
        <v>1065</v>
      </c>
      <c r="B31">
        <f t="shared" ref="B31" si="8">B27+1</f>
        <v>264</v>
      </c>
      <c r="C31">
        <v>598</v>
      </c>
      <c r="D31">
        <v>3</v>
      </c>
      <c r="E31">
        <v>2</v>
      </c>
      <c r="F31">
        <v>2</v>
      </c>
      <c r="G31" t="str">
        <f t="shared" si="2"/>
        <v>insert into game_score (id, matchid, squad, goals, points, time_type) values (1065, 264, 598, 3, 2, 2);</v>
      </c>
    </row>
    <row r="32" spans="1:7" x14ac:dyDescent="0.25">
      <c r="A32">
        <f t="shared" si="3"/>
        <v>1066</v>
      </c>
      <c r="B32">
        <f t="shared" ref="B32" si="9">B31</f>
        <v>264</v>
      </c>
      <c r="C32">
        <v>598</v>
      </c>
      <c r="D32">
        <v>2</v>
      </c>
      <c r="E32">
        <v>0</v>
      </c>
      <c r="F32">
        <v>1</v>
      </c>
      <c r="G32" t="str">
        <f t="shared" si="2"/>
        <v>insert into game_score (id, matchid, squad, goals, points, time_type) values (1066, 264, 598, 2, 0, 1);</v>
      </c>
    </row>
    <row r="33" spans="1:7" x14ac:dyDescent="0.25">
      <c r="A33">
        <f t="shared" si="3"/>
        <v>1067</v>
      </c>
      <c r="B33">
        <f t="shared" ref="B33" si="10">B31</f>
        <v>264</v>
      </c>
      <c r="C33">
        <v>595</v>
      </c>
      <c r="D33">
        <v>1</v>
      </c>
      <c r="E33">
        <v>0</v>
      </c>
      <c r="F33">
        <v>2</v>
      </c>
      <c r="G33" t="str">
        <f t="shared" si="2"/>
        <v>insert into game_score (id, matchid, squad, goals, points, time_type) values (1067, 264, 595, 1, 0, 2);</v>
      </c>
    </row>
    <row r="34" spans="1:7" x14ac:dyDescent="0.25">
      <c r="A34">
        <f t="shared" si="3"/>
        <v>1068</v>
      </c>
      <c r="B34">
        <f t="shared" ref="B34" si="11">B31</f>
        <v>264</v>
      </c>
      <c r="C34">
        <v>595</v>
      </c>
      <c r="D34">
        <v>1</v>
      </c>
      <c r="E34">
        <v>0</v>
      </c>
      <c r="F34">
        <v>1</v>
      </c>
      <c r="G34" t="str">
        <f t="shared" si="2"/>
        <v>insert into game_score (id, matchid, squad, goals, points, time_type) values (1068, 264, 595, 1, 0, 1);</v>
      </c>
    </row>
    <row r="35" spans="1:7" x14ac:dyDescent="0.25">
      <c r="A35" s="4">
        <f t="shared" si="3"/>
        <v>1069</v>
      </c>
      <c r="B35" s="4">
        <f t="shared" ref="B35" si="12">B31+1</f>
        <v>265</v>
      </c>
      <c r="C35" s="4">
        <v>54</v>
      </c>
      <c r="D35" s="4">
        <v>4</v>
      </c>
      <c r="E35" s="4">
        <v>2</v>
      </c>
      <c r="F35" s="4">
        <v>2</v>
      </c>
      <c r="G35" s="4" t="str">
        <f t="shared" si="2"/>
        <v>insert into game_score (id, matchid, squad, goals, points, time_type) values (1069, 265, 54, 4, 2, 2);</v>
      </c>
    </row>
    <row r="36" spans="1:7" x14ac:dyDescent="0.25">
      <c r="A36" s="4">
        <f t="shared" si="3"/>
        <v>1070</v>
      </c>
      <c r="B36" s="4">
        <f t="shared" ref="B36" si="13">B35</f>
        <v>265</v>
      </c>
      <c r="C36" s="4">
        <v>54</v>
      </c>
      <c r="D36" s="4">
        <v>3</v>
      </c>
      <c r="E36" s="4">
        <v>0</v>
      </c>
      <c r="F36" s="4">
        <v>1</v>
      </c>
      <c r="G36" s="4" t="str">
        <f t="shared" si="2"/>
        <v>insert into game_score (id, matchid, squad, goals, points, time_type) values (1070, 265, 54, 3, 0, 1);</v>
      </c>
    </row>
    <row r="37" spans="1:7" x14ac:dyDescent="0.25">
      <c r="A37" s="4">
        <f t="shared" si="3"/>
        <v>1071</v>
      </c>
      <c r="B37" s="4">
        <f t="shared" ref="B37" si="14">B35</f>
        <v>265</v>
      </c>
      <c r="C37" s="4">
        <v>593</v>
      </c>
      <c r="D37" s="4">
        <v>0</v>
      </c>
      <c r="E37" s="4">
        <v>0</v>
      </c>
      <c r="F37" s="4">
        <v>2</v>
      </c>
      <c r="G37" s="4" t="str">
        <f t="shared" si="2"/>
        <v>insert into game_score (id, matchid, squad, goals, points, time_type) values (1071, 265, 593, 0, 0, 2);</v>
      </c>
    </row>
    <row r="38" spans="1:7" x14ac:dyDescent="0.25">
      <c r="A38" s="4">
        <f t="shared" si="3"/>
        <v>1072</v>
      </c>
      <c r="B38" s="4">
        <f t="shared" ref="B38" si="15">B35</f>
        <v>265</v>
      </c>
      <c r="C38" s="4">
        <v>593</v>
      </c>
      <c r="D38" s="4">
        <v>0</v>
      </c>
      <c r="E38" s="4">
        <v>0</v>
      </c>
      <c r="F38" s="4">
        <v>1</v>
      </c>
      <c r="G38" s="4" t="str">
        <f t="shared" si="2"/>
        <v>insert into game_score (id, matchid, squad, goals, points, time_type) values (1072, 265, 593, 0, 0, 1);</v>
      </c>
    </row>
    <row r="39" spans="1:7" x14ac:dyDescent="0.25">
      <c r="A39">
        <f t="shared" si="3"/>
        <v>1073</v>
      </c>
      <c r="B39">
        <f t="shared" ref="B39" si="16">B35+1</f>
        <v>266</v>
      </c>
      <c r="C39">
        <v>51</v>
      </c>
      <c r="D39">
        <v>4</v>
      </c>
      <c r="E39">
        <v>2</v>
      </c>
      <c r="F39">
        <v>2</v>
      </c>
      <c r="G39" t="str">
        <f t="shared" si="2"/>
        <v>insert into game_score (id, matchid, squad, goals, points, time_type) values (1073, 266, 51, 4, 2, 2);</v>
      </c>
    </row>
    <row r="40" spans="1:7" x14ac:dyDescent="0.25">
      <c r="A40">
        <f t="shared" si="3"/>
        <v>1074</v>
      </c>
      <c r="B40">
        <f t="shared" ref="B40" si="17">B39</f>
        <v>266</v>
      </c>
      <c r="C40">
        <v>51</v>
      </c>
      <c r="D40">
        <v>3</v>
      </c>
      <c r="E40">
        <v>0</v>
      </c>
      <c r="F40">
        <v>1</v>
      </c>
      <c r="G40" t="str">
        <f t="shared" si="2"/>
        <v>insert into game_score (id, matchid, squad, goals, points, time_type) values (1074, 266, 51, 3, 0, 1);</v>
      </c>
    </row>
    <row r="41" spans="1:7" x14ac:dyDescent="0.25">
      <c r="A41">
        <f t="shared" si="3"/>
        <v>1075</v>
      </c>
      <c r="B41">
        <f t="shared" ref="B41" si="18">B39</f>
        <v>266</v>
      </c>
      <c r="C41">
        <v>593</v>
      </c>
      <c r="D41">
        <v>2</v>
      </c>
      <c r="E41">
        <v>0</v>
      </c>
      <c r="F41">
        <v>2</v>
      </c>
      <c r="G41" t="str">
        <f t="shared" si="2"/>
        <v>insert into game_score (id, matchid, squad, goals, points, time_type) values (1075, 266, 593, 2, 0, 2);</v>
      </c>
    </row>
    <row r="42" spans="1:7" x14ac:dyDescent="0.25">
      <c r="A42">
        <f t="shared" si="3"/>
        <v>1076</v>
      </c>
      <c r="B42">
        <f t="shared" ref="B42" si="19">B39</f>
        <v>266</v>
      </c>
      <c r="C42">
        <v>593</v>
      </c>
      <c r="D42">
        <v>1</v>
      </c>
      <c r="E42">
        <v>0</v>
      </c>
      <c r="F42">
        <v>1</v>
      </c>
      <c r="G42" t="str">
        <f t="shared" si="2"/>
        <v>insert into game_score (id, matchid, squad, goals, points, time_type) values (1076, 266, 593, 1, 0, 1);</v>
      </c>
    </row>
    <row r="43" spans="1:7" x14ac:dyDescent="0.25">
      <c r="A43" s="4">
        <f t="shared" si="3"/>
        <v>1077</v>
      </c>
      <c r="B43" s="4">
        <f t="shared" ref="B43" si="20">B39+1</f>
        <v>267</v>
      </c>
      <c r="C43" s="4">
        <v>56</v>
      </c>
      <c r="D43" s="4">
        <v>2</v>
      </c>
      <c r="E43" s="4">
        <v>1</v>
      </c>
      <c r="F43" s="4">
        <v>2</v>
      </c>
      <c r="G43" s="4" t="str">
        <f t="shared" si="2"/>
        <v>insert into game_score (id, matchid, squad, goals, points, time_type) values (1077, 267, 56, 2, 1, 2);</v>
      </c>
    </row>
    <row r="44" spans="1:7" x14ac:dyDescent="0.25">
      <c r="A44" s="4">
        <f t="shared" si="3"/>
        <v>1078</v>
      </c>
      <c r="B44" s="4">
        <f t="shared" ref="B44" si="21">B43</f>
        <v>267</v>
      </c>
      <c r="C44" s="4">
        <v>56</v>
      </c>
      <c r="D44" s="4">
        <v>1</v>
      </c>
      <c r="E44" s="4">
        <v>0</v>
      </c>
      <c r="F44" s="4">
        <v>1</v>
      </c>
      <c r="G44" s="4" t="str">
        <f t="shared" si="2"/>
        <v>insert into game_score (id, matchid, squad, goals, points, time_type) values (1078, 267, 56, 1, 0, 1);</v>
      </c>
    </row>
    <row r="45" spans="1:7" x14ac:dyDescent="0.25">
      <c r="A45" s="4">
        <f t="shared" si="3"/>
        <v>1079</v>
      </c>
      <c r="B45" s="4">
        <f t="shared" ref="B45" si="22">B43</f>
        <v>267</v>
      </c>
      <c r="C45" s="4">
        <v>598</v>
      </c>
      <c r="D45" s="4">
        <v>2</v>
      </c>
      <c r="E45" s="4">
        <v>1</v>
      </c>
      <c r="F45" s="4">
        <v>2</v>
      </c>
      <c r="G45" s="4" t="str">
        <f t="shared" si="2"/>
        <v>insert into game_score (id, matchid, squad, goals, points, time_type) values (1079, 267, 598, 2, 1, 2);</v>
      </c>
    </row>
    <row r="46" spans="1:7" x14ac:dyDescent="0.25">
      <c r="A46" s="4">
        <f t="shared" si="3"/>
        <v>1080</v>
      </c>
      <c r="B46" s="4">
        <f t="shared" ref="B46" si="23">B43</f>
        <v>267</v>
      </c>
      <c r="C46" s="4">
        <v>598</v>
      </c>
      <c r="D46" s="4">
        <v>1</v>
      </c>
      <c r="E46" s="4">
        <v>0</v>
      </c>
      <c r="F46" s="4">
        <v>1</v>
      </c>
      <c r="G46" s="4" t="str">
        <f t="shared" si="2"/>
        <v>insert into game_score (id, matchid, squad, goals, points, time_type) values (1080, 267, 598, 1, 0, 1);</v>
      </c>
    </row>
    <row r="47" spans="1:7" x14ac:dyDescent="0.25">
      <c r="A47">
        <f t="shared" si="3"/>
        <v>1081</v>
      </c>
      <c r="B47">
        <f t="shared" ref="B47" si="24">B43+1</f>
        <v>268</v>
      </c>
      <c r="C47">
        <v>595</v>
      </c>
      <c r="D47">
        <v>2</v>
      </c>
      <c r="E47">
        <v>2</v>
      </c>
      <c r="F47">
        <v>2</v>
      </c>
      <c r="G47" t="str">
        <f t="shared" si="2"/>
        <v>insert into game_score (id, matchid, squad, goals, points, time_type) values (1081, 268, 595, 2, 2, 2);</v>
      </c>
    </row>
    <row r="48" spans="1:7" x14ac:dyDescent="0.25">
      <c r="A48">
        <f t="shared" si="3"/>
        <v>1082</v>
      </c>
      <c r="B48">
        <f t="shared" ref="B48" si="25">B47</f>
        <v>268</v>
      </c>
      <c r="C48">
        <v>595</v>
      </c>
      <c r="D48">
        <v>2</v>
      </c>
      <c r="E48">
        <v>0</v>
      </c>
      <c r="F48">
        <v>1</v>
      </c>
      <c r="G48" t="str">
        <f t="shared" si="2"/>
        <v>insert into game_score (id, matchid, squad, goals, points, time_type) values (1082, 268, 595, 2, 0, 1);</v>
      </c>
    </row>
    <row r="49" spans="1:7" x14ac:dyDescent="0.25">
      <c r="A49">
        <f t="shared" si="3"/>
        <v>1083</v>
      </c>
      <c r="B49">
        <f t="shared" ref="B49" si="26">B47</f>
        <v>268</v>
      </c>
      <c r="C49">
        <v>593</v>
      </c>
      <c r="D49">
        <v>0</v>
      </c>
      <c r="E49">
        <v>0</v>
      </c>
      <c r="F49">
        <v>2</v>
      </c>
      <c r="G49" t="str">
        <f t="shared" si="2"/>
        <v>insert into game_score (id, matchid, squad, goals, points, time_type) values (1083, 268, 593, 0, 0, 2);</v>
      </c>
    </row>
    <row r="50" spans="1:7" x14ac:dyDescent="0.25">
      <c r="A50">
        <f t="shared" si="3"/>
        <v>1084</v>
      </c>
      <c r="B50">
        <f t="shared" ref="B50" si="27">B47</f>
        <v>268</v>
      </c>
      <c r="C50">
        <v>593</v>
      </c>
      <c r="D50">
        <v>0</v>
      </c>
      <c r="E50">
        <v>0</v>
      </c>
      <c r="F50">
        <v>1</v>
      </c>
      <c r="G50" t="str">
        <f t="shared" si="2"/>
        <v>insert into game_score (id, matchid, squad, goals, points, time_type) values (1084, 268, 593, 0, 0, 1);</v>
      </c>
    </row>
    <row r="51" spans="1:7" x14ac:dyDescent="0.25">
      <c r="A51" s="4">
        <f t="shared" si="3"/>
        <v>1085</v>
      </c>
      <c r="B51" s="4">
        <f t="shared" ref="B51" si="28">B47+1</f>
        <v>269</v>
      </c>
      <c r="C51" s="4">
        <v>54</v>
      </c>
      <c r="D51" s="4">
        <v>2</v>
      </c>
      <c r="E51" s="4">
        <v>1</v>
      </c>
      <c r="F51" s="4">
        <v>2</v>
      </c>
      <c r="G51" s="4" t="str">
        <f t="shared" si="2"/>
        <v>insert into game_score (id, matchid, squad, goals, points, time_type) values (1085, 269, 54, 2, 1, 2);</v>
      </c>
    </row>
    <row r="52" spans="1:7" x14ac:dyDescent="0.25">
      <c r="A52" s="4">
        <f t="shared" si="3"/>
        <v>1086</v>
      </c>
      <c r="B52" s="4">
        <f t="shared" ref="B52" si="29">B51</f>
        <v>269</v>
      </c>
      <c r="C52" s="4">
        <v>54</v>
      </c>
      <c r="D52" s="4">
        <v>1</v>
      </c>
      <c r="E52" s="4">
        <v>0</v>
      </c>
      <c r="F52" s="4">
        <v>1</v>
      </c>
      <c r="G52" s="4" t="str">
        <f t="shared" si="2"/>
        <v>insert into game_score (id, matchid, squad, goals, points, time_type) values (1086, 269, 54, 1, 0, 1);</v>
      </c>
    </row>
    <row r="53" spans="1:7" x14ac:dyDescent="0.25">
      <c r="A53" s="4">
        <f t="shared" si="3"/>
        <v>1087</v>
      </c>
      <c r="B53" s="4">
        <f t="shared" ref="B53" si="30">B51</f>
        <v>269</v>
      </c>
      <c r="C53" s="4">
        <v>51</v>
      </c>
      <c r="D53" s="4">
        <v>2</v>
      </c>
      <c r="E53" s="4">
        <v>1</v>
      </c>
      <c r="F53" s="4">
        <v>2</v>
      </c>
      <c r="G53" s="4" t="str">
        <f t="shared" si="2"/>
        <v>insert into game_score (id, matchid, squad, goals, points, time_type) values (1087, 269, 51, 2, 1, 2);</v>
      </c>
    </row>
    <row r="54" spans="1:7" x14ac:dyDescent="0.25">
      <c r="A54" s="4">
        <f t="shared" si="3"/>
        <v>1088</v>
      </c>
      <c r="B54" s="4">
        <f t="shared" ref="B54" si="31">B51</f>
        <v>269</v>
      </c>
      <c r="C54" s="4">
        <v>51</v>
      </c>
      <c r="D54" s="4">
        <v>1</v>
      </c>
      <c r="E54" s="4">
        <v>0</v>
      </c>
      <c r="F54" s="4">
        <v>1</v>
      </c>
      <c r="G54" s="4" t="str">
        <f t="shared" si="2"/>
        <v>insert into game_score (id, matchid, squad, goals, points, time_type) values (1088, 269, 51, 1, 0, 1);</v>
      </c>
    </row>
    <row r="55" spans="1:7" x14ac:dyDescent="0.25">
      <c r="A55">
        <f t="shared" si="3"/>
        <v>1089</v>
      </c>
      <c r="B55">
        <f t="shared" ref="B55" si="32">B51+1</f>
        <v>270</v>
      </c>
      <c r="C55">
        <v>56</v>
      </c>
      <c r="D55">
        <v>5</v>
      </c>
      <c r="E55">
        <v>2</v>
      </c>
      <c r="F55">
        <v>2</v>
      </c>
      <c r="G55" t="str">
        <f t="shared" si="2"/>
        <v>insert into game_score (id, matchid, squad, goals, points, time_type) values (1089, 270, 56, 5, 2, 2);</v>
      </c>
    </row>
    <row r="56" spans="1:7" x14ac:dyDescent="0.25">
      <c r="A56">
        <f t="shared" si="3"/>
        <v>1090</v>
      </c>
      <c r="B56">
        <f t="shared" ref="B56" si="33">B55</f>
        <v>270</v>
      </c>
      <c r="C56">
        <v>56</v>
      </c>
      <c r="D56">
        <v>1</v>
      </c>
      <c r="E56">
        <v>0</v>
      </c>
      <c r="F56">
        <v>1</v>
      </c>
      <c r="G56" t="str">
        <f t="shared" si="2"/>
        <v>insert into game_score (id, matchid, squad, goals, points, time_type) values (1090, 270, 56, 1, 0, 1);</v>
      </c>
    </row>
    <row r="57" spans="1:7" x14ac:dyDescent="0.25">
      <c r="A57">
        <f t="shared" si="3"/>
        <v>1091</v>
      </c>
      <c r="B57">
        <f t="shared" ref="B57" si="34">B55</f>
        <v>270</v>
      </c>
      <c r="C57">
        <v>595</v>
      </c>
      <c r="D57">
        <v>0</v>
      </c>
      <c r="E57">
        <v>0</v>
      </c>
      <c r="F57">
        <v>2</v>
      </c>
      <c r="G57" t="str">
        <f t="shared" si="2"/>
        <v>insert into game_score (id, matchid, squad, goals, points, time_type) values (1091, 270, 595, 0, 0, 2);</v>
      </c>
    </row>
    <row r="58" spans="1:7" x14ac:dyDescent="0.25">
      <c r="A58">
        <f t="shared" si="3"/>
        <v>1092</v>
      </c>
      <c r="B58">
        <f t="shared" ref="B58" si="35">B55</f>
        <v>270</v>
      </c>
      <c r="C58">
        <v>595</v>
      </c>
      <c r="D58">
        <v>0</v>
      </c>
      <c r="E58">
        <v>0</v>
      </c>
      <c r="F58">
        <v>1</v>
      </c>
      <c r="G58" t="str">
        <f t="shared" si="2"/>
        <v>insert into game_score (id, matchid, squad, goals, points, time_type) values (1092, 270, 595, 0, 0, 1);</v>
      </c>
    </row>
    <row r="59" spans="1:7" x14ac:dyDescent="0.25">
      <c r="A59" s="4">
        <f t="shared" si="3"/>
        <v>1093</v>
      </c>
      <c r="B59" s="4">
        <f t="shared" ref="B59:B75" si="36">B55+1</f>
        <v>271</v>
      </c>
      <c r="C59" s="4">
        <v>51</v>
      </c>
      <c r="D59" s="4">
        <v>1</v>
      </c>
      <c r="E59" s="4">
        <v>1</v>
      </c>
      <c r="F59" s="4">
        <v>2</v>
      </c>
      <c r="G59" s="4" t="str">
        <f t="shared" si="2"/>
        <v>insert into game_score (id, matchid, squad, goals, points, time_type) values (1093, 271, 51, 1, 1, 2);</v>
      </c>
    </row>
    <row r="60" spans="1:7" x14ac:dyDescent="0.25">
      <c r="A60" s="4">
        <f t="shared" si="3"/>
        <v>1094</v>
      </c>
      <c r="B60" s="4">
        <f t="shared" ref="B60:B76" si="37">B59</f>
        <v>271</v>
      </c>
      <c r="C60" s="4">
        <v>51</v>
      </c>
      <c r="D60" s="4">
        <v>1</v>
      </c>
      <c r="E60" s="4">
        <v>0</v>
      </c>
      <c r="F60" s="4">
        <v>1</v>
      </c>
      <c r="G60" s="4" t="str">
        <f t="shared" si="2"/>
        <v>insert into game_score (id, matchid, squad, goals, points, time_type) values (1094, 271, 51, 1, 0, 1);</v>
      </c>
    </row>
    <row r="61" spans="1:7" x14ac:dyDescent="0.25">
      <c r="A61" s="4">
        <f t="shared" si="3"/>
        <v>1095</v>
      </c>
      <c r="B61" s="4">
        <f t="shared" ref="B61:B77" si="38">B59</f>
        <v>271</v>
      </c>
      <c r="C61" s="4">
        <v>595</v>
      </c>
      <c r="D61" s="4">
        <v>1</v>
      </c>
      <c r="E61" s="4">
        <v>1</v>
      </c>
      <c r="F61" s="4">
        <v>2</v>
      </c>
      <c r="G61" s="4" t="str">
        <f t="shared" si="2"/>
        <v>insert into game_score (id, matchid, squad, goals, points, time_type) values (1095, 271, 595, 1, 1, 2);</v>
      </c>
    </row>
    <row r="62" spans="1:7" x14ac:dyDescent="0.25">
      <c r="A62" s="4">
        <f t="shared" si="3"/>
        <v>1096</v>
      </c>
      <c r="B62" s="4">
        <f t="shared" ref="B62:B78" si="39">B59</f>
        <v>271</v>
      </c>
      <c r="C62" s="4">
        <v>595</v>
      </c>
      <c r="D62" s="4">
        <v>0</v>
      </c>
      <c r="E62" s="4">
        <v>0</v>
      </c>
      <c r="F62" s="4">
        <v>1</v>
      </c>
      <c r="G62" s="4" t="str">
        <f t="shared" si="2"/>
        <v>insert into game_score (id, matchid, squad, goals, points, time_type) values (1096, 271, 595, 0, 0, 1);</v>
      </c>
    </row>
    <row r="63" spans="1:7" x14ac:dyDescent="0.25">
      <c r="A63">
        <f t="shared" si="3"/>
        <v>1097</v>
      </c>
      <c r="B63">
        <f t="shared" si="36"/>
        <v>272</v>
      </c>
      <c r="C63">
        <v>598</v>
      </c>
      <c r="D63">
        <v>5</v>
      </c>
      <c r="E63">
        <v>2</v>
      </c>
      <c r="F63">
        <v>2</v>
      </c>
      <c r="G63" t="str">
        <f t="shared" si="2"/>
        <v>insert into game_score (id, matchid, squad, goals, points, time_type) values (1097, 272, 598, 5, 2, 2);</v>
      </c>
    </row>
    <row r="64" spans="1:7" x14ac:dyDescent="0.25">
      <c r="A64">
        <f t="shared" si="3"/>
        <v>1098</v>
      </c>
      <c r="B64">
        <f t="shared" si="37"/>
        <v>272</v>
      </c>
      <c r="C64">
        <v>598</v>
      </c>
      <c r="D64">
        <v>3</v>
      </c>
      <c r="E64">
        <v>0</v>
      </c>
      <c r="F64">
        <v>1</v>
      </c>
      <c r="G64" t="str">
        <f t="shared" si="2"/>
        <v>insert into game_score (id, matchid, squad, goals, points, time_type) values (1098, 272, 598, 3, 0, 1);</v>
      </c>
    </row>
    <row r="65" spans="1:7" x14ac:dyDescent="0.25">
      <c r="A65">
        <f t="shared" si="3"/>
        <v>1099</v>
      </c>
      <c r="B65">
        <f t="shared" si="38"/>
        <v>272</v>
      </c>
      <c r="C65">
        <v>593</v>
      </c>
      <c r="D65">
        <v>1</v>
      </c>
      <c r="E65">
        <v>0</v>
      </c>
      <c r="F65">
        <v>2</v>
      </c>
      <c r="G65" t="str">
        <f t="shared" si="2"/>
        <v>insert into game_score (id, matchid, squad, goals, points, time_type) values (1099, 272, 593, 1, 0, 2);</v>
      </c>
    </row>
    <row r="66" spans="1:7" x14ac:dyDescent="0.25">
      <c r="A66">
        <f t="shared" si="3"/>
        <v>1100</v>
      </c>
      <c r="B66">
        <f t="shared" si="39"/>
        <v>272</v>
      </c>
      <c r="C66">
        <v>593</v>
      </c>
      <c r="D66">
        <v>1</v>
      </c>
      <c r="E66">
        <v>0</v>
      </c>
      <c r="F66">
        <v>1</v>
      </c>
      <c r="G66" t="str">
        <f t="shared" si="2"/>
        <v>insert into game_score (id, matchid, squad, goals, points, time_type) values (1100, 272, 593, 1, 0, 1);</v>
      </c>
    </row>
    <row r="67" spans="1:7" x14ac:dyDescent="0.25">
      <c r="A67" s="4">
        <f t="shared" si="3"/>
        <v>1101</v>
      </c>
      <c r="B67" s="4">
        <f t="shared" si="36"/>
        <v>273</v>
      </c>
      <c r="C67" s="4">
        <v>54</v>
      </c>
      <c r="D67" s="4">
        <v>6</v>
      </c>
      <c r="E67" s="4">
        <v>2</v>
      </c>
      <c r="F67" s="4">
        <v>2</v>
      </c>
      <c r="G67" s="4" t="str">
        <f t="shared" si="2"/>
        <v>insert into game_score (id, matchid, squad, goals, points, time_type) values (1101, 273, 54, 6, 2, 2);</v>
      </c>
    </row>
    <row r="68" spans="1:7" x14ac:dyDescent="0.25">
      <c r="A68" s="4">
        <f t="shared" si="3"/>
        <v>1102</v>
      </c>
      <c r="B68" s="4">
        <f t="shared" si="37"/>
        <v>273</v>
      </c>
      <c r="C68" s="4">
        <v>54</v>
      </c>
      <c r="D68" s="4">
        <v>2</v>
      </c>
      <c r="E68" s="4">
        <v>0</v>
      </c>
      <c r="F68" s="4">
        <v>1</v>
      </c>
      <c r="G68" s="4" t="str">
        <f t="shared" si="2"/>
        <v>insert into game_score (id, matchid, squad, goals, points, time_type) values (1102, 273, 54, 2, 0, 1);</v>
      </c>
    </row>
    <row r="69" spans="1:7" x14ac:dyDescent="0.25">
      <c r="A69" s="4">
        <f t="shared" si="3"/>
        <v>1103</v>
      </c>
      <c r="B69" s="4">
        <f t="shared" si="38"/>
        <v>273</v>
      </c>
      <c r="C69" s="4">
        <v>598</v>
      </c>
      <c r="D69" s="4">
        <v>1</v>
      </c>
      <c r="E69" s="4">
        <v>0</v>
      </c>
      <c r="F69" s="4">
        <v>2</v>
      </c>
      <c r="G69" s="4" t="str">
        <f t="shared" si="2"/>
        <v>insert into game_score (id, matchid, squad, goals, points, time_type) values (1103, 273, 598, 1, 0, 2);</v>
      </c>
    </row>
    <row r="70" spans="1:7" x14ac:dyDescent="0.25">
      <c r="A70" s="4">
        <f t="shared" si="3"/>
        <v>1104</v>
      </c>
      <c r="B70" s="4">
        <f t="shared" si="39"/>
        <v>273</v>
      </c>
      <c r="C70" s="4">
        <v>598</v>
      </c>
      <c r="D70" s="4">
        <v>1</v>
      </c>
      <c r="E70" s="4">
        <v>0</v>
      </c>
      <c r="F70" s="4">
        <v>1</v>
      </c>
      <c r="G70" s="4" t="str">
        <f t="shared" si="2"/>
        <v>insert into game_score (id, matchid, squad, goals, points, time_type) values (1104, 273, 598, 1, 0, 1);</v>
      </c>
    </row>
    <row r="71" spans="1:7" x14ac:dyDescent="0.25">
      <c r="A71">
        <f t="shared" si="3"/>
        <v>1105</v>
      </c>
      <c r="B71">
        <f t="shared" si="36"/>
        <v>274</v>
      </c>
      <c r="C71">
        <v>51</v>
      </c>
      <c r="D71">
        <v>2</v>
      </c>
      <c r="E71">
        <v>2</v>
      </c>
      <c r="F71">
        <v>2</v>
      </c>
      <c r="G71" t="str">
        <f t="shared" si="2"/>
        <v>insert into game_score (id, matchid, squad, goals, points, time_type) values (1105, 274, 51, 2, 2, 2);</v>
      </c>
    </row>
    <row r="72" spans="1:7" x14ac:dyDescent="0.25">
      <c r="A72">
        <f t="shared" si="3"/>
        <v>1106</v>
      </c>
      <c r="B72">
        <f t="shared" si="37"/>
        <v>274</v>
      </c>
      <c r="C72">
        <v>51</v>
      </c>
      <c r="D72">
        <v>1</v>
      </c>
      <c r="E72">
        <v>0</v>
      </c>
      <c r="F72">
        <v>1</v>
      </c>
      <c r="G72" t="str">
        <f t="shared" si="2"/>
        <v>insert into game_score (id, matchid, squad, goals, points, time_type) values (1106, 274, 51, 1, 0, 1);</v>
      </c>
    </row>
    <row r="73" spans="1:7" x14ac:dyDescent="0.25">
      <c r="A73">
        <f t="shared" si="3"/>
        <v>1107</v>
      </c>
      <c r="B73">
        <f t="shared" si="38"/>
        <v>274</v>
      </c>
      <c r="C73">
        <v>598</v>
      </c>
      <c r="D73">
        <v>1</v>
      </c>
      <c r="E73">
        <v>0</v>
      </c>
      <c r="F73">
        <v>2</v>
      </c>
      <c r="G73" t="str">
        <f t="shared" si="2"/>
        <v>insert into game_score (id, matchid, squad, goals, points, time_type) values (1107, 274, 598, 1, 0, 2);</v>
      </c>
    </row>
    <row r="74" spans="1:7" x14ac:dyDescent="0.25">
      <c r="A74">
        <f t="shared" si="3"/>
        <v>1108</v>
      </c>
      <c r="B74">
        <f t="shared" si="39"/>
        <v>274</v>
      </c>
      <c r="C74">
        <v>598</v>
      </c>
      <c r="D74">
        <v>0</v>
      </c>
      <c r="E74">
        <v>0</v>
      </c>
      <c r="F74">
        <v>1</v>
      </c>
      <c r="G74" t="str">
        <f t="shared" si="2"/>
        <v>insert into game_score (id, matchid, squad, goals, points, time_type) values (1108, 274, 598, 0, 0, 1);</v>
      </c>
    </row>
    <row r="75" spans="1:7" x14ac:dyDescent="0.25">
      <c r="A75" s="4">
        <f t="shared" si="3"/>
        <v>1109</v>
      </c>
      <c r="B75" s="4">
        <f t="shared" si="36"/>
        <v>275</v>
      </c>
      <c r="C75" s="4">
        <v>54</v>
      </c>
      <c r="D75" s="4">
        <v>1</v>
      </c>
      <c r="E75" s="4">
        <v>2</v>
      </c>
      <c r="F75" s="4">
        <v>2</v>
      </c>
      <c r="G75" s="4" t="str">
        <f t="shared" si="2"/>
        <v>insert into game_score (id, matchid, squad, goals, points, time_type) values (1109, 275, 54, 1, 2, 2);</v>
      </c>
    </row>
    <row r="76" spans="1:7" x14ac:dyDescent="0.25">
      <c r="A76" s="4">
        <f t="shared" si="3"/>
        <v>1110</v>
      </c>
      <c r="B76" s="4">
        <f t="shared" si="37"/>
        <v>275</v>
      </c>
      <c r="C76" s="4">
        <v>54</v>
      </c>
      <c r="D76" s="4">
        <v>0</v>
      </c>
      <c r="E76" s="4">
        <v>0</v>
      </c>
      <c r="F76" s="4">
        <v>1</v>
      </c>
      <c r="G76" s="4" t="str">
        <f t="shared" si="2"/>
        <v>insert into game_score (id, matchid, squad, goals, points, time_type) values (1110, 275, 54, 0, 0, 1);</v>
      </c>
    </row>
    <row r="77" spans="1:7" x14ac:dyDescent="0.25">
      <c r="A77" s="4">
        <f t="shared" si="3"/>
        <v>1111</v>
      </c>
      <c r="B77" s="4">
        <f t="shared" si="38"/>
        <v>275</v>
      </c>
      <c r="C77" s="4">
        <v>56</v>
      </c>
      <c r="D77" s="4">
        <v>0</v>
      </c>
      <c r="E77" s="4">
        <v>0</v>
      </c>
      <c r="F77" s="4">
        <v>2</v>
      </c>
      <c r="G77" s="4" t="str">
        <f t="shared" si="2"/>
        <v>insert into game_score (id, matchid, squad, goals, points, time_type) values (1111, 275, 56, 0, 0, 2);</v>
      </c>
    </row>
    <row r="78" spans="1:7" x14ac:dyDescent="0.25">
      <c r="A78" s="4">
        <f t="shared" si="3"/>
        <v>1112</v>
      </c>
      <c r="B78" s="4">
        <f t="shared" si="39"/>
        <v>275</v>
      </c>
      <c r="C78" s="4">
        <v>56</v>
      </c>
      <c r="D78" s="4">
        <v>0</v>
      </c>
      <c r="E78" s="4">
        <v>0</v>
      </c>
      <c r="F78" s="4">
        <v>1</v>
      </c>
      <c r="G78" s="4" t="str">
        <f t="shared" si="2"/>
        <v>insert into game_score (id, matchid, squad, goals, points, time_type) values (1112, 275, 56, 0, 0, 1);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16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'1955'!A16+1</f>
        <v>276</v>
      </c>
      <c r="B2" s="2" t="str">
        <f>"1956-01-21"</f>
        <v>1956-01-21</v>
      </c>
      <c r="C2">
        <v>2</v>
      </c>
      <c r="D2">
        <v>598</v>
      </c>
      <c r="G2" t="str">
        <f t="shared" si="0"/>
        <v>insert into game (matchid, matchdate, game_type, country) values (276, '1956-01-21', 2, 598);</v>
      </c>
    </row>
    <row r="3" spans="1:7" x14ac:dyDescent="0.25">
      <c r="A3">
        <f>A2+1</f>
        <v>277</v>
      </c>
      <c r="B3" s="2" t="str">
        <f>"1956-01-22"</f>
        <v>1956-01-22</v>
      </c>
      <c r="C3">
        <v>2</v>
      </c>
      <c r="D3">
        <v>598</v>
      </c>
      <c r="G3" t="str">
        <f t="shared" si="0"/>
        <v>insert into game (matchid, matchdate, game_type, country) values (277, '1956-01-22', 2, 598);</v>
      </c>
    </row>
    <row r="4" spans="1:7" x14ac:dyDescent="0.25">
      <c r="A4">
        <f t="shared" ref="A4:A16" si="1">A3+1</f>
        <v>278</v>
      </c>
      <c r="B4" s="2" t="str">
        <f>"1956-01-24"</f>
        <v>1956-01-24</v>
      </c>
      <c r="C4">
        <v>2</v>
      </c>
      <c r="D4">
        <v>598</v>
      </c>
      <c r="G4" t="str">
        <f t="shared" si="0"/>
        <v>insert into game (matchid, matchdate, game_type, country) values (278, '1956-01-24', 2, 598);</v>
      </c>
    </row>
    <row r="5" spans="1:7" x14ac:dyDescent="0.25">
      <c r="A5">
        <f t="shared" si="1"/>
        <v>279</v>
      </c>
      <c r="B5" s="2" t="str">
        <f>"1956-01-28"</f>
        <v>1956-01-28</v>
      </c>
      <c r="C5">
        <v>2</v>
      </c>
      <c r="D5">
        <v>598</v>
      </c>
      <c r="G5" t="str">
        <f t="shared" si="0"/>
        <v>insert into game (matchid, matchdate, game_type, country) values (279, '1956-01-28', 2, 598);</v>
      </c>
    </row>
    <row r="6" spans="1:7" x14ac:dyDescent="0.25">
      <c r="A6">
        <f t="shared" si="1"/>
        <v>280</v>
      </c>
      <c r="B6" s="2" t="str">
        <f>"1956-01-29"</f>
        <v>1956-01-29</v>
      </c>
      <c r="C6">
        <v>2</v>
      </c>
      <c r="D6">
        <v>598</v>
      </c>
      <c r="G6" t="str">
        <f t="shared" si="0"/>
        <v>insert into game (matchid, matchdate, game_type, country) values (280, '1956-01-29', 2, 598);</v>
      </c>
    </row>
    <row r="7" spans="1:7" x14ac:dyDescent="0.25">
      <c r="A7">
        <f t="shared" si="1"/>
        <v>281</v>
      </c>
      <c r="B7" s="2" t="str">
        <f>"1956-01-29"</f>
        <v>1956-01-29</v>
      </c>
      <c r="C7">
        <v>2</v>
      </c>
      <c r="D7">
        <v>598</v>
      </c>
      <c r="G7" t="str">
        <f t="shared" si="0"/>
        <v>insert into game (matchid, matchdate, game_type, country) values (281, '1956-01-29', 2, 598);</v>
      </c>
    </row>
    <row r="8" spans="1:7" x14ac:dyDescent="0.25">
      <c r="A8">
        <f t="shared" si="1"/>
        <v>282</v>
      </c>
      <c r="B8" s="2" t="str">
        <f>"1956-02-01"</f>
        <v>1956-02-01</v>
      </c>
      <c r="C8">
        <v>2</v>
      </c>
      <c r="D8">
        <v>598</v>
      </c>
      <c r="G8" t="str">
        <f t="shared" si="0"/>
        <v>insert into game (matchid, matchdate, game_type, country) values (282, '1956-02-01', 2, 598);</v>
      </c>
    </row>
    <row r="9" spans="1:7" x14ac:dyDescent="0.25">
      <c r="A9">
        <f t="shared" si="1"/>
        <v>283</v>
      </c>
      <c r="B9" s="2" t="str">
        <f>"1956-02-01"</f>
        <v>1956-02-01</v>
      </c>
      <c r="C9">
        <v>2</v>
      </c>
      <c r="D9">
        <v>598</v>
      </c>
      <c r="G9" t="str">
        <f t="shared" si="0"/>
        <v>insert into game (matchid, matchdate, game_type, country) values (283, '1956-02-01', 2, 598);</v>
      </c>
    </row>
    <row r="10" spans="1:7" x14ac:dyDescent="0.25">
      <c r="A10">
        <f t="shared" si="1"/>
        <v>284</v>
      </c>
      <c r="B10" s="2" t="str">
        <f>"1956-02-05"</f>
        <v>1956-02-05</v>
      </c>
      <c r="C10">
        <v>2</v>
      </c>
      <c r="D10">
        <v>598</v>
      </c>
      <c r="G10" t="str">
        <f t="shared" si="0"/>
        <v>insert into game (matchid, matchdate, game_type, country) values (284, '1956-02-05', 2, 598);</v>
      </c>
    </row>
    <row r="11" spans="1:7" x14ac:dyDescent="0.25">
      <c r="A11">
        <f t="shared" si="1"/>
        <v>285</v>
      </c>
      <c r="B11" s="2" t="str">
        <f>"1956-02-05"</f>
        <v>1956-02-05</v>
      </c>
      <c r="C11">
        <v>2</v>
      </c>
      <c r="D11">
        <v>598</v>
      </c>
      <c r="G11" t="str">
        <f t="shared" si="0"/>
        <v>insert into game (matchid, matchdate, game_type, country) values (285, '1956-02-05', 2, 598);</v>
      </c>
    </row>
    <row r="12" spans="1:7" x14ac:dyDescent="0.25">
      <c r="A12">
        <f t="shared" si="1"/>
        <v>286</v>
      </c>
      <c r="B12" s="2" t="str">
        <f>"1956-02-06"</f>
        <v>1956-02-06</v>
      </c>
      <c r="C12">
        <v>2</v>
      </c>
      <c r="D12">
        <v>598</v>
      </c>
      <c r="G12" t="str">
        <f t="shared" si="0"/>
        <v>insert into game (matchid, matchdate, game_type, country) values (286, '1956-02-06', 2, 598);</v>
      </c>
    </row>
    <row r="13" spans="1:7" x14ac:dyDescent="0.25">
      <c r="A13">
        <f t="shared" si="1"/>
        <v>287</v>
      </c>
      <c r="B13" s="2" t="str">
        <f>"1956-02-09"</f>
        <v>1956-02-09</v>
      </c>
      <c r="C13">
        <v>2</v>
      </c>
      <c r="D13">
        <v>598</v>
      </c>
      <c r="G13" t="str">
        <f t="shared" si="0"/>
        <v>insert into game (matchid, matchdate, game_type, country) values (287, '1956-02-09', 2, 598);</v>
      </c>
    </row>
    <row r="14" spans="1:7" x14ac:dyDescent="0.25">
      <c r="A14">
        <f t="shared" si="1"/>
        <v>288</v>
      </c>
      <c r="B14" s="2" t="str">
        <f>"1956-02-10"</f>
        <v>1956-02-10</v>
      </c>
      <c r="C14">
        <v>2</v>
      </c>
      <c r="D14">
        <v>598</v>
      </c>
      <c r="G14" t="str">
        <f t="shared" si="0"/>
        <v>insert into game (matchid, matchdate, game_type, country) values (288, '1956-02-10', 2, 598);</v>
      </c>
    </row>
    <row r="15" spans="1:7" x14ac:dyDescent="0.25">
      <c r="A15">
        <f t="shared" si="1"/>
        <v>289</v>
      </c>
      <c r="B15" s="2" t="str">
        <f>"1956-02-12"</f>
        <v>1956-02-12</v>
      </c>
      <c r="C15">
        <v>2</v>
      </c>
      <c r="D15">
        <v>598</v>
      </c>
      <c r="G15" t="str">
        <f t="shared" si="0"/>
        <v>insert into game (matchid, matchdate, game_type, country) values (289, '1956-02-12', 2, 598);</v>
      </c>
    </row>
    <row r="16" spans="1:7" x14ac:dyDescent="0.25">
      <c r="A16">
        <f t="shared" si="1"/>
        <v>290</v>
      </c>
      <c r="B16" s="2" t="str">
        <f>"1956-02-15"</f>
        <v>1956-02-15</v>
      </c>
      <c r="C16">
        <v>2</v>
      </c>
      <c r="D16">
        <v>598</v>
      </c>
      <c r="G16" t="str">
        <f t="shared" si="0"/>
        <v>insert into game (matchid, matchdate, game_type, country) values (290, '1956-02-15', 2, 598);</v>
      </c>
    </row>
    <row r="17" spans="1:7" x14ac:dyDescent="0.25">
      <c r="B17" s="2"/>
    </row>
    <row r="18" spans="1:7" x14ac:dyDescent="0.25">
      <c r="A18" s="1" t="s">
        <v>0</v>
      </c>
      <c r="B18" s="1" t="s">
        <v>1</v>
      </c>
      <c r="C18" s="1" t="s">
        <v>2</v>
      </c>
      <c r="D18" s="1" t="s">
        <v>3</v>
      </c>
      <c r="E18" s="1" t="s">
        <v>4</v>
      </c>
      <c r="F18" s="1" t="s">
        <v>5</v>
      </c>
      <c r="G18" t="str">
        <f>"insert into game_score (id, matchid, squad, goals, points, time_type) values (" &amp; A18 &amp; ", " &amp; B18 &amp; ", " &amp; C18 &amp; ", " &amp; D18 &amp; ", " &amp; E18 &amp; ", " &amp; F18 &amp; ");"</f>
        <v>insert into game_score (id, matchid, squad, goals, points, time_type) values (id, matchid, squad, goals, points, time_type);</v>
      </c>
    </row>
    <row r="19" spans="1:7" x14ac:dyDescent="0.25">
      <c r="A19" s="4">
        <f>'1955'!A78+1</f>
        <v>1113</v>
      </c>
      <c r="B19" s="4">
        <f>A2</f>
        <v>276</v>
      </c>
      <c r="C19" s="4">
        <v>598</v>
      </c>
      <c r="D19" s="4">
        <v>4</v>
      </c>
      <c r="E19" s="4">
        <v>2</v>
      </c>
      <c r="F19" s="4">
        <v>2</v>
      </c>
      <c r="G19" s="4" t="str">
        <f t="shared" ref="G19:G78" si="2">"insert into game_score (id, matchid, squad, goals, points, time_type) values (" &amp; A19 &amp; ", " &amp; B19 &amp; ", " &amp; C19 &amp; ", " &amp; D19 &amp; ", " &amp; E19 &amp; ", " &amp; F19 &amp; ");"</f>
        <v>insert into game_score (id, matchid, squad, goals, points, time_type) values (1113, 276, 598, 4, 2, 2);</v>
      </c>
    </row>
    <row r="20" spans="1:7" x14ac:dyDescent="0.25">
      <c r="A20" s="4">
        <f>A19+1</f>
        <v>1114</v>
      </c>
      <c r="B20" s="4">
        <f>B19</f>
        <v>276</v>
      </c>
      <c r="C20" s="4">
        <v>598</v>
      </c>
      <c r="D20" s="4">
        <v>3</v>
      </c>
      <c r="E20" s="4">
        <v>0</v>
      </c>
      <c r="F20" s="4">
        <v>1</v>
      </c>
      <c r="G20" s="4" t="str">
        <f t="shared" si="2"/>
        <v>insert into game_score (id, matchid, squad, goals, points, time_type) values (1114, 276, 598, 3, 0, 1);</v>
      </c>
    </row>
    <row r="21" spans="1:7" x14ac:dyDescent="0.25">
      <c r="A21" s="4">
        <f t="shared" ref="A21:A78" si="3">A20+1</f>
        <v>1115</v>
      </c>
      <c r="B21" s="4">
        <f>B19</f>
        <v>276</v>
      </c>
      <c r="C21" s="4">
        <v>595</v>
      </c>
      <c r="D21" s="4">
        <v>2</v>
      </c>
      <c r="E21" s="4">
        <v>0</v>
      </c>
      <c r="F21" s="4">
        <v>2</v>
      </c>
      <c r="G21" s="4" t="str">
        <f t="shared" si="2"/>
        <v>insert into game_score (id, matchid, squad, goals, points, time_type) values (1115, 276, 595, 2, 0, 2);</v>
      </c>
    </row>
    <row r="22" spans="1:7" x14ac:dyDescent="0.25">
      <c r="A22" s="4">
        <f t="shared" si="3"/>
        <v>1116</v>
      </c>
      <c r="B22" s="4">
        <f>B19</f>
        <v>276</v>
      </c>
      <c r="C22" s="4">
        <v>595</v>
      </c>
      <c r="D22" s="4">
        <v>0</v>
      </c>
      <c r="E22" s="4">
        <v>0</v>
      </c>
      <c r="F22" s="4">
        <v>1</v>
      </c>
      <c r="G22" s="4" t="str">
        <f t="shared" si="2"/>
        <v>insert into game_score (id, matchid, squad, goals, points, time_type) values (1116, 276, 595, 0, 0, 1);</v>
      </c>
    </row>
    <row r="23" spans="1:7" x14ac:dyDescent="0.25">
      <c r="A23">
        <f t="shared" si="3"/>
        <v>1117</v>
      </c>
      <c r="B23">
        <f>B19+1</f>
        <v>277</v>
      </c>
      <c r="C23">
        <v>54</v>
      </c>
      <c r="D23">
        <v>2</v>
      </c>
      <c r="E23">
        <v>2</v>
      </c>
      <c r="F23">
        <v>2</v>
      </c>
      <c r="G23" t="str">
        <f t="shared" si="2"/>
        <v>insert into game_score (id, matchid, squad, goals, points, time_type) values (1117, 277, 54, 2, 2, 2);</v>
      </c>
    </row>
    <row r="24" spans="1:7" x14ac:dyDescent="0.25">
      <c r="A24">
        <f t="shared" si="3"/>
        <v>1118</v>
      </c>
      <c r="B24">
        <f>B23</f>
        <v>277</v>
      </c>
      <c r="C24">
        <v>54</v>
      </c>
      <c r="D24">
        <v>1</v>
      </c>
      <c r="E24">
        <v>0</v>
      </c>
      <c r="F24">
        <v>1</v>
      </c>
      <c r="G24" t="str">
        <f t="shared" si="2"/>
        <v>insert into game_score (id, matchid, squad, goals, points, time_type) values (1118, 277, 54, 1, 0, 1);</v>
      </c>
    </row>
    <row r="25" spans="1:7" x14ac:dyDescent="0.25">
      <c r="A25">
        <f t="shared" si="3"/>
        <v>1119</v>
      </c>
      <c r="B25">
        <f>B23</f>
        <v>277</v>
      </c>
      <c r="C25">
        <v>51</v>
      </c>
      <c r="D25">
        <v>1</v>
      </c>
      <c r="E25">
        <v>0</v>
      </c>
      <c r="F25">
        <v>2</v>
      </c>
      <c r="G25" t="str">
        <f t="shared" si="2"/>
        <v>insert into game_score (id, matchid, squad, goals, points, time_type) values (1119, 277, 51, 1, 0, 2);</v>
      </c>
    </row>
    <row r="26" spans="1:7" x14ac:dyDescent="0.25">
      <c r="A26">
        <f t="shared" si="3"/>
        <v>1120</v>
      </c>
      <c r="B26">
        <f>B23</f>
        <v>277</v>
      </c>
      <c r="C26">
        <v>51</v>
      </c>
      <c r="D26">
        <v>0</v>
      </c>
      <c r="E26">
        <v>0</v>
      </c>
      <c r="F26">
        <v>1</v>
      </c>
      <c r="G26" t="str">
        <f t="shared" si="2"/>
        <v>insert into game_score (id, matchid, squad, goals, points, time_type) values (1120, 277, 51, 0, 0, 1);</v>
      </c>
    </row>
    <row r="27" spans="1:7" x14ac:dyDescent="0.25">
      <c r="A27" s="4">
        <f t="shared" si="3"/>
        <v>1121</v>
      </c>
      <c r="B27" s="4">
        <f t="shared" ref="B27" si="4">B23+1</f>
        <v>278</v>
      </c>
      <c r="C27" s="4">
        <v>56</v>
      </c>
      <c r="D27" s="4">
        <v>4</v>
      </c>
      <c r="E27" s="4">
        <v>2</v>
      </c>
      <c r="F27" s="4">
        <v>2</v>
      </c>
      <c r="G27" s="4" t="str">
        <f t="shared" si="2"/>
        <v>insert into game_score (id, matchid, squad, goals, points, time_type) values (1121, 278, 56, 4, 2, 2);</v>
      </c>
    </row>
    <row r="28" spans="1:7" x14ac:dyDescent="0.25">
      <c r="A28" s="4">
        <f t="shared" si="3"/>
        <v>1122</v>
      </c>
      <c r="B28" s="4">
        <f t="shared" ref="B28" si="5">B27</f>
        <v>278</v>
      </c>
      <c r="C28" s="4">
        <v>56</v>
      </c>
      <c r="D28" s="4">
        <v>1</v>
      </c>
      <c r="E28" s="4">
        <v>0</v>
      </c>
      <c r="F28" s="4">
        <v>1</v>
      </c>
      <c r="G28" s="4" t="str">
        <f t="shared" si="2"/>
        <v>insert into game_score (id, matchid, squad, goals, points, time_type) values (1122, 278, 56, 1, 0, 1);</v>
      </c>
    </row>
    <row r="29" spans="1:7" x14ac:dyDescent="0.25">
      <c r="A29" s="4">
        <f t="shared" si="3"/>
        <v>1123</v>
      </c>
      <c r="B29" s="4">
        <f t="shared" ref="B29" si="6">B27</f>
        <v>278</v>
      </c>
      <c r="C29" s="4">
        <v>55</v>
      </c>
      <c r="D29" s="4">
        <v>1</v>
      </c>
      <c r="E29" s="4">
        <v>0</v>
      </c>
      <c r="F29" s="4">
        <v>2</v>
      </c>
      <c r="G29" s="4" t="str">
        <f t="shared" si="2"/>
        <v>insert into game_score (id, matchid, squad, goals, points, time_type) values (1123, 278, 55, 1, 0, 2);</v>
      </c>
    </row>
    <row r="30" spans="1:7" x14ac:dyDescent="0.25">
      <c r="A30" s="4">
        <f t="shared" si="3"/>
        <v>1124</v>
      </c>
      <c r="B30" s="4">
        <f t="shared" ref="B30" si="7">B27</f>
        <v>278</v>
      </c>
      <c r="C30" s="4">
        <v>55</v>
      </c>
      <c r="D30" s="4">
        <v>1</v>
      </c>
      <c r="E30" s="4">
        <v>0</v>
      </c>
      <c r="F30" s="4">
        <v>1</v>
      </c>
      <c r="G30" s="4" t="str">
        <f t="shared" si="2"/>
        <v>insert into game_score (id, matchid, squad, goals, points, time_type) values (1124, 278, 55, 1, 0, 1);</v>
      </c>
    </row>
    <row r="31" spans="1:7" x14ac:dyDescent="0.25">
      <c r="A31">
        <f t="shared" si="3"/>
        <v>1125</v>
      </c>
      <c r="B31">
        <f t="shared" ref="B31" si="8">B27+1</f>
        <v>279</v>
      </c>
      <c r="C31">
        <v>598</v>
      </c>
      <c r="D31">
        <v>2</v>
      </c>
      <c r="E31">
        <v>2</v>
      </c>
      <c r="F31">
        <v>2</v>
      </c>
      <c r="G31" t="str">
        <f t="shared" si="2"/>
        <v>insert into game_score (id, matchid, squad, goals, points, time_type) values (1125, 279, 598, 2, 2, 2);</v>
      </c>
    </row>
    <row r="32" spans="1:7" x14ac:dyDescent="0.25">
      <c r="A32">
        <f t="shared" si="3"/>
        <v>1126</v>
      </c>
      <c r="B32">
        <f t="shared" ref="B32" si="9">B31</f>
        <v>279</v>
      </c>
      <c r="C32">
        <v>598</v>
      </c>
      <c r="D32">
        <v>1</v>
      </c>
      <c r="E32">
        <v>0</v>
      </c>
      <c r="F32">
        <v>1</v>
      </c>
      <c r="G32" t="str">
        <f t="shared" si="2"/>
        <v>insert into game_score (id, matchid, squad, goals, points, time_type) values (1126, 279, 598, 1, 0, 1);</v>
      </c>
    </row>
    <row r="33" spans="1:7" x14ac:dyDescent="0.25">
      <c r="A33">
        <f t="shared" si="3"/>
        <v>1127</v>
      </c>
      <c r="B33">
        <f t="shared" ref="B33" si="10">B31</f>
        <v>279</v>
      </c>
      <c r="C33">
        <v>51</v>
      </c>
      <c r="D33">
        <v>0</v>
      </c>
      <c r="E33">
        <v>0</v>
      </c>
      <c r="F33">
        <v>2</v>
      </c>
      <c r="G33" t="str">
        <f t="shared" si="2"/>
        <v>insert into game_score (id, matchid, squad, goals, points, time_type) values (1127, 279, 51, 0, 0, 2);</v>
      </c>
    </row>
    <row r="34" spans="1:7" x14ac:dyDescent="0.25">
      <c r="A34">
        <f t="shared" si="3"/>
        <v>1128</v>
      </c>
      <c r="B34">
        <f t="shared" ref="B34" si="11">B31</f>
        <v>279</v>
      </c>
      <c r="C34">
        <v>51</v>
      </c>
      <c r="D34">
        <v>0</v>
      </c>
      <c r="E34">
        <v>0</v>
      </c>
      <c r="F34">
        <v>1</v>
      </c>
      <c r="G34" t="str">
        <f t="shared" si="2"/>
        <v>insert into game_score (id, matchid, squad, goals, points, time_type) values (1128, 279, 51, 0, 0, 1);</v>
      </c>
    </row>
    <row r="35" spans="1:7" x14ac:dyDescent="0.25">
      <c r="A35" s="4">
        <f t="shared" si="3"/>
        <v>1129</v>
      </c>
      <c r="B35" s="4">
        <f t="shared" ref="B35" si="12">B31+1</f>
        <v>280</v>
      </c>
      <c r="C35" s="4">
        <v>55</v>
      </c>
      <c r="D35" s="4">
        <v>0</v>
      </c>
      <c r="E35" s="4">
        <v>1</v>
      </c>
      <c r="F35" s="4">
        <v>2</v>
      </c>
      <c r="G35" s="4" t="str">
        <f t="shared" si="2"/>
        <v>insert into game_score (id, matchid, squad, goals, points, time_type) values (1129, 280, 55, 0, 1, 2);</v>
      </c>
    </row>
    <row r="36" spans="1:7" x14ac:dyDescent="0.25">
      <c r="A36" s="4">
        <f t="shared" si="3"/>
        <v>1130</v>
      </c>
      <c r="B36" s="4">
        <f t="shared" ref="B36" si="13">B35</f>
        <v>280</v>
      </c>
      <c r="C36" s="4">
        <v>55</v>
      </c>
      <c r="D36" s="4">
        <v>0</v>
      </c>
      <c r="E36" s="4">
        <v>0</v>
      </c>
      <c r="F36" s="4">
        <v>1</v>
      </c>
      <c r="G36" s="4" t="str">
        <f t="shared" si="2"/>
        <v>insert into game_score (id, matchid, squad, goals, points, time_type) values (1130, 280, 55, 0, 0, 1);</v>
      </c>
    </row>
    <row r="37" spans="1:7" x14ac:dyDescent="0.25">
      <c r="A37" s="4">
        <f t="shared" si="3"/>
        <v>1131</v>
      </c>
      <c r="B37" s="4">
        <f t="shared" ref="B37" si="14">B35</f>
        <v>280</v>
      </c>
      <c r="C37" s="4">
        <v>595</v>
      </c>
      <c r="D37" s="4">
        <v>0</v>
      </c>
      <c r="E37" s="4">
        <v>1</v>
      </c>
      <c r="F37" s="4">
        <v>2</v>
      </c>
      <c r="G37" s="4" t="str">
        <f t="shared" si="2"/>
        <v>insert into game_score (id, matchid, squad, goals, points, time_type) values (1131, 280, 595, 0, 1, 2);</v>
      </c>
    </row>
    <row r="38" spans="1:7" x14ac:dyDescent="0.25">
      <c r="A38" s="4">
        <f t="shared" si="3"/>
        <v>1132</v>
      </c>
      <c r="B38" s="4">
        <f t="shared" ref="B38" si="15">B35</f>
        <v>280</v>
      </c>
      <c r="C38" s="4">
        <v>595</v>
      </c>
      <c r="D38" s="4">
        <v>0</v>
      </c>
      <c r="E38" s="4">
        <v>0</v>
      </c>
      <c r="F38" s="4">
        <v>1</v>
      </c>
      <c r="G38" s="4" t="str">
        <f t="shared" si="2"/>
        <v>insert into game_score (id, matchid, squad, goals, points, time_type) values (1132, 280, 595, 0, 0, 1);</v>
      </c>
    </row>
    <row r="39" spans="1:7" x14ac:dyDescent="0.25">
      <c r="A39">
        <f t="shared" si="3"/>
        <v>1133</v>
      </c>
      <c r="B39">
        <f t="shared" ref="B39" si="16">B35+1</f>
        <v>281</v>
      </c>
      <c r="C39">
        <v>54</v>
      </c>
      <c r="D39">
        <v>2</v>
      </c>
      <c r="E39">
        <v>2</v>
      </c>
      <c r="F39">
        <v>2</v>
      </c>
      <c r="G39" t="str">
        <f t="shared" si="2"/>
        <v>insert into game_score (id, matchid, squad, goals, points, time_type) values (1133, 281, 54, 2, 2, 2);</v>
      </c>
    </row>
    <row r="40" spans="1:7" x14ac:dyDescent="0.25">
      <c r="A40">
        <f t="shared" si="3"/>
        <v>1134</v>
      </c>
      <c r="B40">
        <f t="shared" ref="B40" si="17">B39</f>
        <v>281</v>
      </c>
      <c r="C40">
        <v>54</v>
      </c>
      <c r="D40">
        <v>1</v>
      </c>
      <c r="E40">
        <v>0</v>
      </c>
      <c r="F40">
        <v>1</v>
      </c>
      <c r="G40" t="str">
        <f t="shared" si="2"/>
        <v>insert into game_score (id, matchid, squad, goals, points, time_type) values (1134, 281, 54, 1, 0, 1);</v>
      </c>
    </row>
    <row r="41" spans="1:7" x14ac:dyDescent="0.25">
      <c r="A41">
        <f t="shared" si="3"/>
        <v>1135</v>
      </c>
      <c r="B41">
        <f t="shared" ref="B41" si="18">B39</f>
        <v>281</v>
      </c>
      <c r="C41">
        <v>56</v>
      </c>
      <c r="D41">
        <v>0</v>
      </c>
      <c r="E41">
        <v>0</v>
      </c>
      <c r="F41">
        <v>2</v>
      </c>
      <c r="G41" t="str">
        <f t="shared" si="2"/>
        <v>insert into game_score (id, matchid, squad, goals, points, time_type) values (1135, 281, 56, 0, 0, 2);</v>
      </c>
    </row>
    <row r="42" spans="1:7" x14ac:dyDescent="0.25">
      <c r="A42">
        <f t="shared" si="3"/>
        <v>1136</v>
      </c>
      <c r="B42">
        <f t="shared" ref="B42" si="19">B39</f>
        <v>281</v>
      </c>
      <c r="C42">
        <v>56</v>
      </c>
      <c r="D42">
        <v>0</v>
      </c>
      <c r="E42">
        <v>0</v>
      </c>
      <c r="F42">
        <v>1</v>
      </c>
      <c r="G42" t="str">
        <f t="shared" si="2"/>
        <v>insert into game_score (id, matchid, squad, goals, points, time_type) values (1136, 281, 56, 0, 0, 1);</v>
      </c>
    </row>
    <row r="43" spans="1:7" x14ac:dyDescent="0.25">
      <c r="A43" s="4">
        <f t="shared" si="3"/>
        <v>1137</v>
      </c>
      <c r="B43" s="4">
        <f t="shared" ref="B43" si="20">B39+1</f>
        <v>282</v>
      </c>
      <c r="C43" s="4">
        <v>55</v>
      </c>
      <c r="D43" s="4">
        <v>2</v>
      </c>
      <c r="E43" s="4">
        <v>2</v>
      </c>
      <c r="F43" s="4">
        <v>2</v>
      </c>
      <c r="G43" s="4" t="str">
        <f t="shared" si="2"/>
        <v>insert into game_score (id, matchid, squad, goals, points, time_type) values (1137, 282, 55, 2, 2, 2);</v>
      </c>
    </row>
    <row r="44" spans="1:7" x14ac:dyDescent="0.25">
      <c r="A44" s="4">
        <f t="shared" si="3"/>
        <v>1138</v>
      </c>
      <c r="B44" s="4">
        <f t="shared" ref="B44" si="21">B43</f>
        <v>282</v>
      </c>
      <c r="C44" s="4">
        <v>55</v>
      </c>
      <c r="D44" s="4">
        <v>1</v>
      </c>
      <c r="E44" s="4">
        <v>0</v>
      </c>
      <c r="F44" s="4">
        <v>1</v>
      </c>
      <c r="G44" s="4" t="str">
        <f t="shared" si="2"/>
        <v>insert into game_score (id, matchid, squad, goals, points, time_type) values (1138, 282, 55, 1, 0, 1);</v>
      </c>
    </row>
    <row r="45" spans="1:7" x14ac:dyDescent="0.25">
      <c r="A45" s="4">
        <f t="shared" si="3"/>
        <v>1139</v>
      </c>
      <c r="B45" s="4">
        <f t="shared" ref="B45" si="22">B43</f>
        <v>282</v>
      </c>
      <c r="C45" s="4">
        <v>51</v>
      </c>
      <c r="D45" s="4">
        <v>1</v>
      </c>
      <c r="E45" s="4">
        <v>0</v>
      </c>
      <c r="F45" s="4">
        <v>2</v>
      </c>
      <c r="G45" s="4" t="str">
        <f t="shared" si="2"/>
        <v>insert into game_score (id, matchid, squad, goals, points, time_type) values (1139, 282, 51, 1, 0, 2);</v>
      </c>
    </row>
    <row r="46" spans="1:7" x14ac:dyDescent="0.25">
      <c r="A46" s="4">
        <f t="shared" si="3"/>
        <v>1140</v>
      </c>
      <c r="B46" s="4">
        <f t="shared" ref="B46" si="23">B43</f>
        <v>282</v>
      </c>
      <c r="C46" s="4">
        <v>51</v>
      </c>
      <c r="D46" s="4">
        <v>1</v>
      </c>
      <c r="E46" s="4">
        <v>0</v>
      </c>
      <c r="F46" s="4">
        <v>1</v>
      </c>
      <c r="G46" s="4" t="str">
        <f t="shared" si="2"/>
        <v>insert into game_score (id, matchid, squad, goals, points, time_type) values (1140, 282, 51, 1, 0, 1);</v>
      </c>
    </row>
    <row r="47" spans="1:7" x14ac:dyDescent="0.25">
      <c r="A47">
        <f t="shared" si="3"/>
        <v>1141</v>
      </c>
      <c r="B47">
        <f t="shared" ref="B47" si="24">B43+1</f>
        <v>283</v>
      </c>
      <c r="C47">
        <v>54</v>
      </c>
      <c r="D47">
        <v>1</v>
      </c>
      <c r="E47">
        <v>2</v>
      </c>
      <c r="F47">
        <v>2</v>
      </c>
      <c r="G47" t="str">
        <f t="shared" si="2"/>
        <v>insert into game_score (id, matchid, squad, goals, points, time_type) values (1141, 283, 54, 1, 2, 2);</v>
      </c>
    </row>
    <row r="48" spans="1:7" x14ac:dyDescent="0.25">
      <c r="A48">
        <f t="shared" si="3"/>
        <v>1142</v>
      </c>
      <c r="B48">
        <f t="shared" ref="B48" si="25">B47</f>
        <v>283</v>
      </c>
      <c r="C48">
        <v>54</v>
      </c>
      <c r="D48">
        <v>0</v>
      </c>
      <c r="E48">
        <v>0</v>
      </c>
      <c r="F48">
        <v>1</v>
      </c>
      <c r="G48" t="str">
        <f t="shared" si="2"/>
        <v>insert into game_score (id, matchid, squad, goals, points, time_type) values (1142, 283, 54, 0, 0, 1);</v>
      </c>
    </row>
    <row r="49" spans="1:7" x14ac:dyDescent="0.25">
      <c r="A49">
        <f t="shared" si="3"/>
        <v>1143</v>
      </c>
      <c r="B49">
        <f t="shared" ref="B49" si="26">B47</f>
        <v>283</v>
      </c>
      <c r="C49">
        <v>595</v>
      </c>
      <c r="D49">
        <v>0</v>
      </c>
      <c r="E49">
        <v>0</v>
      </c>
      <c r="F49">
        <v>2</v>
      </c>
      <c r="G49" t="str">
        <f t="shared" si="2"/>
        <v>insert into game_score (id, matchid, squad, goals, points, time_type) values (1143, 283, 595, 0, 0, 2);</v>
      </c>
    </row>
    <row r="50" spans="1:7" x14ac:dyDescent="0.25">
      <c r="A50">
        <f t="shared" si="3"/>
        <v>1144</v>
      </c>
      <c r="B50">
        <f t="shared" ref="B50" si="27">B47</f>
        <v>283</v>
      </c>
      <c r="C50">
        <v>595</v>
      </c>
      <c r="D50">
        <v>0</v>
      </c>
      <c r="E50">
        <v>0</v>
      </c>
      <c r="F50">
        <v>1</v>
      </c>
      <c r="G50" t="str">
        <f t="shared" si="2"/>
        <v>insert into game_score (id, matchid, squad, goals, points, time_type) values (1144, 283, 595, 0, 0, 1);</v>
      </c>
    </row>
    <row r="51" spans="1:7" x14ac:dyDescent="0.25">
      <c r="A51" s="4">
        <f t="shared" si="3"/>
        <v>1145</v>
      </c>
      <c r="B51" s="4">
        <f t="shared" ref="B51" si="28">B47+1</f>
        <v>284</v>
      </c>
      <c r="C51" s="4">
        <v>595</v>
      </c>
      <c r="D51" s="4">
        <v>1</v>
      </c>
      <c r="E51" s="4">
        <v>1</v>
      </c>
      <c r="F51" s="4">
        <v>2</v>
      </c>
      <c r="G51" s="4" t="str">
        <f t="shared" si="2"/>
        <v>insert into game_score (id, matchid, squad, goals, points, time_type) values (1145, 284, 595, 1, 1, 2);</v>
      </c>
    </row>
    <row r="52" spans="1:7" x14ac:dyDescent="0.25">
      <c r="A52" s="4">
        <f t="shared" si="3"/>
        <v>1146</v>
      </c>
      <c r="B52" s="4">
        <f t="shared" ref="B52" si="29">B51</f>
        <v>284</v>
      </c>
      <c r="C52" s="4">
        <v>595</v>
      </c>
      <c r="D52" s="4">
        <v>0</v>
      </c>
      <c r="E52" s="4">
        <v>0</v>
      </c>
      <c r="F52" s="4">
        <v>1</v>
      </c>
      <c r="G52" s="4" t="str">
        <f t="shared" si="2"/>
        <v>insert into game_score (id, matchid, squad, goals, points, time_type) values (1146, 284, 595, 0, 0, 1);</v>
      </c>
    </row>
    <row r="53" spans="1:7" x14ac:dyDescent="0.25">
      <c r="A53" s="4">
        <f t="shared" si="3"/>
        <v>1147</v>
      </c>
      <c r="B53" s="4">
        <f t="shared" ref="B53" si="30">B51</f>
        <v>284</v>
      </c>
      <c r="C53" s="4">
        <v>51</v>
      </c>
      <c r="D53" s="4">
        <v>1</v>
      </c>
      <c r="E53" s="4">
        <v>1</v>
      </c>
      <c r="F53" s="4">
        <v>2</v>
      </c>
      <c r="G53" s="4" t="str">
        <f t="shared" si="2"/>
        <v>insert into game_score (id, matchid, squad, goals, points, time_type) values (1147, 284, 51, 1, 1, 2);</v>
      </c>
    </row>
    <row r="54" spans="1:7" x14ac:dyDescent="0.25">
      <c r="A54" s="4">
        <f t="shared" si="3"/>
        <v>1148</v>
      </c>
      <c r="B54" s="4">
        <f t="shared" ref="B54" si="31">B51</f>
        <v>284</v>
      </c>
      <c r="C54" s="4">
        <v>51</v>
      </c>
      <c r="D54" s="4">
        <v>0</v>
      </c>
      <c r="E54" s="4">
        <v>0</v>
      </c>
      <c r="F54" s="4">
        <v>1</v>
      </c>
      <c r="G54" s="4" t="str">
        <f t="shared" si="2"/>
        <v>insert into game_score (id, matchid, squad, goals, points, time_type) values (1148, 284, 51, 0, 0, 1);</v>
      </c>
    </row>
    <row r="55" spans="1:7" x14ac:dyDescent="0.25">
      <c r="A55">
        <f t="shared" si="3"/>
        <v>1149</v>
      </c>
      <c r="B55">
        <f t="shared" ref="B55" si="32">B51+1</f>
        <v>285</v>
      </c>
      <c r="C55">
        <v>55</v>
      </c>
      <c r="D55">
        <v>1</v>
      </c>
      <c r="E55">
        <v>2</v>
      </c>
      <c r="F55">
        <v>2</v>
      </c>
      <c r="G55" t="str">
        <f t="shared" si="2"/>
        <v>insert into game_score (id, matchid, squad, goals, points, time_type) values (1149, 285, 55, 1, 2, 2);</v>
      </c>
    </row>
    <row r="56" spans="1:7" x14ac:dyDescent="0.25">
      <c r="A56">
        <f t="shared" si="3"/>
        <v>1150</v>
      </c>
      <c r="B56">
        <f t="shared" ref="B56" si="33">B55</f>
        <v>285</v>
      </c>
      <c r="C56">
        <v>55</v>
      </c>
      <c r="D56">
        <v>0</v>
      </c>
      <c r="E56">
        <v>0</v>
      </c>
      <c r="F56">
        <v>1</v>
      </c>
      <c r="G56" t="str">
        <f t="shared" si="2"/>
        <v>insert into game_score (id, matchid, squad, goals, points, time_type) values (1150, 285, 55, 0, 0, 1);</v>
      </c>
    </row>
    <row r="57" spans="1:7" x14ac:dyDescent="0.25">
      <c r="A57">
        <f t="shared" si="3"/>
        <v>1151</v>
      </c>
      <c r="B57">
        <f t="shared" ref="B57" si="34">B55</f>
        <v>285</v>
      </c>
      <c r="C57">
        <v>54</v>
      </c>
      <c r="D57">
        <v>0</v>
      </c>
      <c r="E57">
        <v>0</v>
      </c>
      <c r="F57">
        <v>2</v>
      </c>
      <c r="G57" t="str">
        <f t="shared" si="2"/>
        <v>insert into game_score (id, matchid, squad, goals, points, time_type) values (1151, 285, 54, 0, 0, 2);</v>
      </c>
    </row>
    <row r="58" spans="1:7" x14ac:dyDescent="0.25">
      <c r="A58">
        <f t="shared" si="3"/>
        <v>1152</v>
      </c>
      <c r="B58">
        <f t="shared" ref="B58" si="35">B55</f>
        <v>285</v>
      </c>
      <c r="C58">
        <v>54</v>
      </c>
      <c r="D58">
        <v>0</v>
      </c>
      <c r="E58">
        <v>0</v>
      </c>
      <c r="F58">
        <v>1</v>
      </c>
      <c r="G58" t="str">
        <f t="shared" si="2"/>
        <v>insert into game_score (id, matchid, squad, goals, points, time_type) values (1152, 285, 54, 0, 0, 1);</v>
      </c>
    </row>
    <row r="59" spans="1:7" x14ac:dyDescent="0.25">
      <c r="A59" s="4">
        <f t="shared" si="3"/>
        <v>1153</v>
      </c>
      <c r="B59" s="4">
        <f t="shared" ref="B59:B75" si="36">B55+1</f>
        <v>286</v>
      </c>
      <c r="C59" s="4">
        <v>598</v>
      </c>
      <c r="D59" s="4">
        <v>2</v>
      </c>
      <c r="E59" s="4">
        <v>2</v>
      </c>
      <c r="F59" s="4">
        <v>2</v>
      </c>
      <c r="G59" s="4" t="str">
        <f t="shared" si="2"/>
        <v>insert into game_score (id, matchid, squad, goals, points, time_type) values (1153, 286, 598, 2, 2, 2);</v>
      </c>
    </row>
    <row r="60" spans="1:7" x14ac:dyDescent="0.25">
      <c r="A60" s="4">
        <f t="shared" si="3"/>
        <v>1154</v>
      </c>
      <c r="B60" s="4">
        <f t="shared" ref="B60:B76" si="37">B59</f>
        <v>286</v>
      </c>
      <c r="C60" s="4">
        <v>598</v>
      </c>
      <c r="D60" s="4">
        <v>1</v>
      </c>
      <c r="E60" s="4">
        <v>0</v>
      </c>
      <c r="F60" s="4">
        <v>1</v>
      </c>
      <c r="G60" s="4" t="str">
        <f t="shared" si="2"/>
        <v>insert into game_score (id, matchid, squad, goals, points, time_type) values (1154, 286, 598, 1, 0, 1);</v>
      </c>
    </row>
    <row r="61" spans="1:7" x14ac:dyDescent="0.25">
      <c r="A61" s="4">
        <f t="shared" si="3"/>
        <v>1155</v>
      </c>
      <c r="B61" s="4">
        <f t="shared" ref="B61:B77" si="38">B59</f>
        <v>286</v>
      </c>
      <c r="C61" s="4">
        <v>56</v>
      </c>
      <c r="D61" s="4">
        <v>1</v>
      </c>
      <c r="E61" s="4">
        <v>0</v>
      </c>
      <c r="F61" s="4">
        <v>2</v>
      </c>
      <c r="G61" s="4" t="str">
        <f t="shared" si="2"/>
        <v>insert into game_score (id, matchid, squad, goals, points, time_type) values (1155, 286, 56, 1, 0, 2);</v>
      </c>
    </row>
    <row r="62" spans="1:7" x14ac:dyDescent="0.25">
      <c r="A62" s="4">
        <f t="shared" si="3"/>
        <v>1156</v>
      </c>
      <c r="B62" s="4">
        <f t="shared" ref="B62:B78" si="39">B59</f>
        <v>286</v>
      </c>
      <c r="C62" s="4">
        <v>56</v>
      </c>
      <c r="D62" s="4">
        <v>0</v>
      </c>
      <c r="E62" s="4">
        <v>0</v>
      </c>
      <c r="F62" s="4">
        <v>1</v>
      </c>
      <c r="G62" s="4" t="str">
        <f t="shared" si="2"/>
        <v>insert into game_score (id, matchid, squad, goals, points, time_type) values (1156, 286, 56, 0, 0, 1);</v>
      </c>
    </row>
    <row r="63" spans="1:7" x14ac:dyDescent="0.25">
      <c r="A63">
        <f t="shared" si="3"/>
        <v>1157</v>
      </c>
      <c r="B63">
        <f t="shared" si="36"/>
        <v>287</v>
      </c>
      <c r="C63">
        <v>56</v>
      </c>
      <c r="D63">
        <v>4</v>
      </c>
      <c r="E63">
        <v>2</v>
      </c>
      <c r="F63">
        <v>2</v>
      </c>
      <c r="G63" t="str">
        <f t="shared" si="2"/>
        <v>insert into game_score (id, matchid, squad, goals, points, time_type) values (1157, 287, 56, 4, 2, 2);</v>
      </c>
    </row>
    <row r="64" spans="1:7" x14ac:dyDescent="0.25">
      <c r="A64">
        <f t="shared" si="3"/>
        <v>1158</v>
      </c>
      <c r="B64">
        <f t="shared" si="37"/>
        <v>287</v>
      </c>
      <c r="C64">
        <v>56</v>
      </c>
      <c r="D64">
        <v>2</v>
      </c>
      <c r="E64">
        <v>0</v>
      </c>
      <c r="F64">
        <v>1</v>
      </c>
      <c r="G64" t="str">
        <f t="shared" si="2"/>
        <v>insert into game_score (id, matchid, squad, goals, points, time_type) values (1158, 287, 56, 2, 0, 1);</v>
      </c>
    </row>
    <row r="65" spans="1:7" x14ac:dyDescent="0.25">
      <c r="A65">
        <f t="shared" si="3"/>
        <v>1159</v>
      </c>
      <c r="B65">
        <f t="shared" si="38"/>
        <v>287</v>
      </c>
      <c r="C65">
        <v>51</v>
      </c>
      <c r="D65">
        <v>3</v>
      </c>
      <c r="E65">
        <v>0</v>
      </c>
      <c r="F65">
        <v>2</v>
      </c>
      <c r="G65" t="str">
        <f t="shared" si="2"/>
        <v>insert into game_score (id, matchid, squad, goals, points, time_type) values (1159, 287, 51, 3, 0, 2);</v>
      </c>
    </row>
    <row r="66" spans="1:7" x14ac:dyDescent="0.25">
      <c r="A66">
        <f t="shared" si="3"/>
        <v>1160</v>
      </c>
      <c r="B66">
        <f t="shared" si="39"/>
        <v>287</v>
      </c>
      <c r="C66">
        <v>51</v>
      </c>
      <c r="D66">
        <v>1</v>
      </c>
      <c r="E66">
        <v>0</v>
      </c>
      <c r="F66">
        <v>1</v>
      </c>
      <c r="G66" t="str">
        <f t="shared" si="2"/>
        <v>insert into game_score (id, matchid, squad, goals, points, time_type) values (1160, 287, 51, 1, 0, 1);</v>
      </c>
    </row>
    <row r="67" spans="1:7" x14ac:dyDescent="0.25">
      <c r="A67" s="4">
        <f t="shared" si="3"/>
        <v>1161</v>
      </c>
      <c r="B67" s="4">
        <f t="shared" si="36"/>
        <v>288</v>
      </c>
      <c r="C67" s="4">
        <v>598</v>
      </c>
      <c r="D67" s="4">
        <v>0</v>
      </c>
      <c r="E67" s="4">
        <v>1</v>
      </c>
      <c r="F67" s="4">
        <v>2</v>
      </c>
      <c r="G67" s="4" t="str">
        <f t="shared" si="2"/>
        <v>insert into game_score (id, matchid, squad, goals, points, time_type) values (1161, 288, 598, 0, 1, 2);</v>
      </c>
    </row>
    <row r="68" spans="1:7" x14ac:dyDescent="0.25">
      <c r="A68" s="4">
        <f t="shared" si="3"/>
        <v>1162</v>
      </c>
      <c r="B68" s="4">
        <f t="shared" si="37"/>
        <v>288</v>
      </c>
      <c r="C68" s="4">
        <v>598</v>
      </c>
      <c r="D68" s="4">
        <v>0</v>
      </c>
      <c r="E68" s="4">
        <v>0</v>
      </c>
      <c r="F68" s="4">
        <v>1</v>
      </c>
      <c r="G68" s="4" t="str">
        <f t="shared" si="2"/>
        <v>insert into game_score (id, matchid, squad, goals, points, time_type) values (1162, 288, 598, 0, 0, 1);</v>
      </c>
    </row>
    <row r="69" spans="1:7" x14ac:dyDescent="0.25">
      <c r="A69" s="4">
        <f t="shared" si="3"/>
        <v>1163</v>
      </c>
      <c r="B69" s="4">
        <f t="shared" si="38"/>
        <v>288</v>
      </c>
      <c r="C69" s="4">
        <v>55</v>
      </c>
      <c r="D69" s="4">
        <v>0</v>
      </c>
      <c r="E69" s="4">
        <v>1</v>
      </c>
      <c r="F69" s="4">
        <v>2</v>
      </c>
      <c r="G69" s="4" t="str">
        <f t="shared" si="2"/>
        <v>insert into game_score (id, matchid, squad, goals, points, time_type) values (1163, 288, 55, 0, 1, 2);</v>
      </c>
    </row>
    <row r="70" spans="1:7" x14ac:dyDescent="0.25">
      <c r="A70" s="4">
        <f t="shared" si="3"/>
        <v>1164</v>
      </c>
      <c r="B70" s="4">
        <f t="shared" si="39"/>
        <v>288</v>
      </c>
      <c r="C70" s="4">
        <v>55</v>
      </c>
      <c r="D70" s="4">
        <v>0</v>
      </c>
      <c r="E70" s="4">
        <v>0</v>
      </c>
      <c r="F70" s="4">
        <v>1</v>
      </c>
      <c r="G70" s="4" t="str">
        <f t="shared" si="2"/>
        <v>insert into game_score (id, matchid, squad, goals, points, time_type) values (1164, 288, 55, 0, 0, 1);</v>
      </c>
    </row>
    <row r="71" spans="1:7" x14ac:dyDescent="0.25">
      <c r="A71">
        <f t="shared" si="3"/>
        <v>1165</v>
      </c>
      <c r="B71">
        <f t="shared" si="36"/>
        <v>289</v>
      </c>
      <c r="C71">
        <v>56</v>
      </c>
      <c r="D71">
        <v>2</v>
      </c>
      <c r="E71">
        <v>2</v>
      </c>
      <c r="F71">
        <v>2</v>
      </c>
      <c r="G71" t="str">
        <f t="shared" si="2"/>
        <v>insert into game_score (id, matchid, squad, goals, points, time_type) values (1165, 289, 56, 2, 2, 2);</v>
      </c>
    </row>
    <row r="72" spans="1:7" x14ac:dyDescent="0.25">
      <c r="A72">
        <f t="shared" si="3"/>
        <v>1166</v>
      </c>
      <c r="B72">
        <f t="shared" si="37"/>
        <v>289</v>
      </c>
      <c r="C72">
        <v>56</v>
      </c>
      <c r="D72">
        <v>1</v>
      </c>
      <c r="E72">
        <v>0</v>
      </c>
      <c r="F72">
        <v>1</v>
      </c>
      <c r="G72" t="str">
        <f t="shared" si="2"/>
        <v>insert into game_score (id, matchid, squad, goals, points, time_type) values (1166, 289, 56, 1, 0, 1);</v>
      </c>
    </row>
    <row r="73" spans="1:7" x14ac:dyDescent="0.25">
      <c r="A73">
        <f t="shared" si="3"/>
        <v>1167</v>
      </c>
      <c r="B73">
        <f t="shared" si="38"/>
        <v>289</v>
      </c>
      <c r="C73">
        <v>595</v>
      </c>
      <c r="D73">
        <v>0</v>
      </c>
      <c r="E73">
        <v>0</v>
      </c>
      <c r="F73">
        <v>2</v>
      </c>
      <c r="G73" t="str">
        <f t="shared" si="2"/>
        <v>insert into game_score (id, matchid, squad, goals, points, time_type) values (1167, 289, 595, 0, 0, 2);</v>
      </c>
    </row>
    <row r="74" spans="1:7" x14ac:dyDescent="0.25">
      <c r="A74">
        <f t="shared" si="3"/>
        <v>1168</v>
      </c>
      <c r="B74">
        <f t="shared" si="39"/>
        <v>289</v>
      </c>
      <c r="C74">
        <v>595</v>
      </c>
      <c r="D74">
        <v>0</v>
      </c>
      <c r="E74">
        <v>0</v>
      </c>
      <c r="F74">
        <v>1</v>
      </c>
      <c r="G74" t="str">
        <f t="shared" si="2"/>
        <v>insert into game_score (id, matchid, squad, goals, points, time_type) values (1168, 289, 595, 0, 0, 1);</v>
      </c>
    </row>
    <row r="75" spans="1:7" x14ac:dyDescent="0.25">
      <c r="A75" s="4">
        <f t="shared" si="3"/>
        <v>1169</v>
      </c>
      <c r="B75" s="4">
        <f t="shared" si="36"/>
        <v>290</v>
      </c>
      <c r="C75" s="4">
        <v>598</v>
      </c>
      <c r="D75" s="4">
        <v>1</v>
      </c>
      <c r="E75" s="4">
        <v>2</v>
      </c>
      <c r="F75" s="4">
        <v>2</v>
      </c>
      <c r="G75" s="4" t="str">
        <f t="shared" si="2"/>
        <v>insert into game_score (id, matchid, squad, goals, points, time_type) values (1169, 290, 598, 1, 2, 2);</v>
      </c>
    </row>
    <row r="76" spans="1:7" x14ac:dyDescent="0.25">
      <c r="A76" s="4">
        <f t="shared" si="3"/>
        <v>1170</v>
      </c>
      <c r="B76" s="4">
        <f t="shared" si="37"/>
        <v>290</v>
      </c>
      <c r="C76" s="4">
        <v>598</v>
      </c>
      <c r="D76" s="4">
        <v>1</v>
      </c>
      <c r="E76" s="4">
        <v>0</v>
      </c>
      <c r="F76" s="4">
        <v>1</v>
      </c>
      <c r="G76" s="4" t="str">
        <f t="shared" si="2"/>
        <v>insert into game_score (id, matchid, squad, goals, points, time_type) values (1170, 290, 598, 1, 0, 1);</v>
      </c>
    </row>
    <row r="77" spans="1:7" x14ac:dyDescent="0.25">
      <c r="A77" s="4">
        <f t="shared" si="3"/>
        <v>1171</v>
      </c>
      <c r="B77" s="4">
        <f t="shared" si="38"/>
        <v>290</v>
      </c>
      <c r="C77" s="4">
        <v>54</v>
      </c>
      <c r="D77" s="4">
        <v>0</v>
      </c>
      <c r="E77" s="4">
        <v>0</v>
      </c>
      <c r="F77" s="4">
        <v>2</v>
      </c>
      <c r="G77" s="4" t="str">
        <f t="shared" si="2"/>
        <v>insert into game_score (id, matchid, squad, goals, points, time_type) values (1171, 290, 54, 0, 0, 2);</v>
      </c>
    </row>
    <row r="78" spans="1:7" x14ac:dyDescent="0.25">
      <c r="A78" s="4">
        <f t="shared" si="3"/>
        <v>1172</v>
      </c>
      <c r="B78" s="4">
        <f t="shared" si="39"/>
        <v>290</v>
      </c>
      <c r="C78" s="4">
        <v>54</v>
      </c>
      <c r="D78" s="4">
        <v>0</v>
      </c>
      <c r="E78" s="4">
        <v>0</v>
      </c>
      <c r="F78" s="4">
        <v>1</v>
      </c>
      <c r="G78" s="4" t="str">
        <f t="shared" si="2"/>
        <v>insert into game_score (id, matchid, squad, goals, points, time_type) values (1172, 290, 54, 0, 0, 1);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22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'1956'!A16+1</f>
        <v>291</v>
      </c>
      <c r="B2" s="2" t="str">
        <f>"1957-03-07"</f>
        <v>1957-03-07</v>
      </c>
      <c r="C2">
        <v>2</v>
      </c>
      <c r="D2">
        <v>51</v>
      </c>
      <c r="G2" t="str">
        <f t="shared" si="0"/>
        <v>insert into game (matchid, matchdate, game_type, country) values (291, '1957-03-07', 2, 51);</v>
      </c>
    </row>
    <row r="3" spans="1:7" x14ac:dyDescent="0.25">
      <c r="A3">
        <f>A2+1</f>
        <v>292</v>
      </c>
      <c r="B3" s="2" t="str">
        <f>"1957-03-10"</f>
        <v>1957-03-10</v>
      </c>
      <c r="C3">
        <v>2</v>
      </c>
      <c r="D3">
        <v>51</v>
      </c>
      <c r="G3" t="str">
        <f t="shared" si="0"/>
        <v>insert into game (matchid, matchdate, game_type, country) values (292, '1957-03-10', 2, 51);</v>
      </c>
    </row>
    <row r="4" spans="1:7" x14ac:dyDescent="0.25">
      <c r="A4">
        <f t="shared" ref="A4:A22" si="1">A3+1</f>
        <v>293</v>
      </c>
      <c r="B4" s="2" t="str">
        <f>"1957-03-13"</f>
        <v>1957-03-13</v>
      </c>
      <c r="C4">
        <v>2</v>
      </c>
      <c r="D4">
        <v>51</v>
      </c>
      <c r="G4" t="str">
        <f t="shared" si="0"/>
        <v>insert into game (matchid, matchdate, game_type, country) values (293, '1957-03-13', 2, 51);</v>
      </c>
    </row>
    <row r="5" spans="1:7" x14ac:dyDescent="0.25">
      <c r="A5">
        <f t="shared" si="1"/>
        <v>294</v>
      </c>
      <c r="B5" s="2" t="str">
        <f>"1957-03-13"</f>
        <v>1957-03-13</v>
      </c>
      <c r="C5">
        <v>2</v>
      </c>
      <c r="D5">
        <v>51</v>
      </c>
      <c r="G5" t="str">
        <f t="shared" si="0"/>
        <v>insert into game (matchid, matchdate, game_type, country) values (294, '1957-03-13', 2, 51);</v>
      </c>
    </row>
    <row r="6" spans="1:7" x14ac:dyDescent="0.25">
      <c r="A6">
        <f t="shared" si="1"/>
        <v>295</v>
      </c>
      <c r="B6" s="2" t="str">
        <f>"1957-03-16"</f>
        <v>1957-03-16</v>
      </c>
      <c r="C6">
        <v>2</v>
      </c>
      <c r="D6">
        <v>51</v>
      </c>
      <c r="G6" t="str">
        <f t="shared" si="0"/>
        <v>insert into game (matchid, matchdate, game_type, country) values (295, '1957-03-16', 2, 51);</v>
      </c>
    </row>
    <row r="7" spans="1:7" x14ac:dyDescent="0.25">
      <c r="A7">
        <f t="shared" si="1"/>
        <v>296</v>
      </c>
      <c r="B7" s="2" t="str">
        <f>"1957-03-17"</f>
        <v>1957-03-17</v>
      </c>
      <c r="C7">
        <v>2</v>
      </c>
      <c r="D7">
        <v>51</v>
      </c>
      <c r="G7" t="str">
        <f t="shared" si="0"/>
        <v>insert into game (matchid, matchdate, game_type, country) values (296, '1957-03-17', 2, 51);</v>
      </c>
    </row>
    <row r="8" spans="1:7" x14ac:dyDescent="0.25">
      <c r="A8">
        <f t="shared" si="1"/>
        <v>297</v>
      </c>
      <c r="B8" s="2" t="str">
        <f>"1957-03-17"</f>
        <v>1957-03-17</v>
      </c>
      <c r="C8">
        <v>2</v>
      </c>
      <c r="D8">
        <v>51</v>
      </c>
      <c r="G8" t="str">
        <f t="shared" si="0"/>
        <v>insert into game (matchid, matchdate, game_type, country) values (297, '1957-03-17', 2, 51);</v>
      </c>
    </row>
    <row r="9" spans="1:7" x14ac:dyDescent="0.25">
      <c r="A9">
        <f t="shared" si="1"/>
        <v>298</v>
      </c>
      <c r="B9" s="2" t="str">
        <f>"1957-03-20"</f>
        <v>1957-03-20</v>
      </c>
      <c r="C9">
        <v>2</v>
      </c>
      <c r="D9">
        <v>51</v>
      </c>
      <c r="G9" t="str">
        <f t="shared" si="0"/>
        <v>insert into game (matchid, matchdate, game_type, country) values (298, '1957-03-20', 2, 51);</v>
      </c>
    </row>
    <row r="10" spans="1:7" x14ac:dyDescent="0.25">
      <c r="A10">
        <f t="shared" si="1"/>
        <v>299</v>
      </c>
      <c r="B10" s="2" t="str">
        <f>"1957-03-21"</f>
        <v>1957-03-21</v>
      </c>
      <c r="C10">
        <v>2</v>
      </c>
      <c r="D10">
        <v>51</v>
      </c>
      <c r="G10" t="str">
        <f t="shared" si="0"/>
        <v>insert into game (matchid, matchdate, game_type, country) values (299, '1957-03-21', 2, 51);</v>
      </c>
    </row>
    <row r="11" spans="1:7" x14ac:dyDescent="0.25">
      <c r="A11">
        <f t="shared" si="1"/>
        <v>300</v>
      </c>
      <c r="B11" s="2" t="str">
        <f>"1957-03-21"</f>
        <v>1957-03-21</v>
      </c>
      <c r="C11">
        <v>2</v>
      </c>
      <c r="D11">
        <v>51</v>
      </c>
      <c r="G11" t="str">
        <f t="shared" si="0"/>
        <v>insert into game (matchid, matchdate, game_type, country) values (300, '1957-03-21', 2, 51);</v>
      </c>
    </row>
    <row r="12" spans="1:7" x14ac:dyDescent="0.25">
      <c r="A12">
        <f t="shared" si="1"/>
        <v>301</v>
      </c>
      <c r="B12" s="2" t="str">
        <f>"1957-03-23"</f>
        <v>1957-03-23</v>
      </c>
      <c r="C12">
        <v>2</v>
      </c>
      <c r="D12">
        <v>51</v>
      </c>
      <c r="G12" t="str">
        <f t="shared" si="0"/>
        <v>insert into game (matchid, matchdate, game_type, country) values (301, '1957-03-23', 2, 51);</v>
      </c>
    </row>
    <row r="13" spans="1:7" x14ac:dyDescent="0.25">
      <c r="A13">
        <f t="shared" si="1"/>
        <v>302</v>
      </c>
      <c r="B13" s="2" t="str">
        <f>"1957-03-24"</f>
        <v>1957-03-24</v>
      </c>
      <c r="C13">
        <v>2</v>
      </c>
      <c r="D13">
        <v>51</v>
      </c>
      <c r="G13" t="str">
        <f t="shared" si="0"/>
        <v>insert into game (matchid, matchdate, game_type, country) values (302, '1957-03-24', 2, 51);</v>
      </c>
    </row>
    <row r="14" spans="1:7" x14ac:dyDescent="0.25">
      <c r="A14">
        <f t="shared" si="1"/>
        <v>303</v>
      </c>
      <c r="B14" s="2" t="str">
        <f>"1957-03-24"</f>
        <v>1957-03-24</v>
      </c>
      <c r="C14">
        <v>2</v>
      </c>
      <c r="D14">
        <v>51</v>
      </c>
      <c r="G14" t="str">
        <f t="shared" si="0"/>
        <v>insert into game (matchid, matchdate, game_type, country) values (303, '1957-03-24', 2, 51);</v>
      </c>
    </row>
    <row r="15" spans="1:7" x14ac:dyDescent="0.25">
      <c r="A15">
        <f t="shared" si="1"/>
        <v>304</v>
      </c>
      <c r="B15" s="2" t="str">
        <f>"1957-03-27"</f>
        <v>1957-03-27</v>
      </c>
      <c r="C15">
        <v>2</v>
      </c>
      <c r="D15">
        <v>51</v>
      </c>
      <c r="G15" t="str">
        <f t="shared" si="0"/>
        <v>insert into game (matchid, matchdate, game_type, country) values (304, '1957-03-27', 2, 51);</v>
      </c>
    </row>
    <row r="16" spans="1:7" x14ac:dyDescent="0.25">
      <c r="A16">
        <f t="shared" si="1"/>
        <v>305</v>
      </c>
      <c r="B16" s="2" t="str">
        <f>"1957-03-28"</f>
        <v>1957-03-28</v>
      </c>
      <c r="C16">
        <v>2</v>
      </c>
      <c r="D16">
        <v>51</v>
      </c>
      <c r="G16" t="str">
        <f t="shared" si="0"/>
        <v>insert into game (matchid, matchdate, game_type, country) values (305, '1957-03-28', 2, 51);</v>
      </c>
    </row>
    <row r="17" spans="1:7" x14ac:dyDescent="0.25">
      <c r="A17">
        <f t="shared" si="1"/>
        <v>306</v>
      </c>
      <c r="B17" s="2" t="str">
        <f>"1957-03-28"</f>
        <v>1957-03-28</v>
      </c>
      <c r="C17">
        <v>2</v>
      </c>
      <c r="D17">
        <v>51</v>
      </c>
      <c r="G17" t="str">
        <f t="shared" si="0"/>
        <v>insert into game (matchid, matchdate, game_type, country) values (306, '1957-03-28', 2, 51);</v>
      </c>
    </row>
    <row r="18" spans="1:7" x14ac:dyDescent="0.25">
      <c r="A18">
        <f t="shared" si="1"/>
        <v>307</v>
      </c>
      <c r="B18" s="2" t="str">
        <f>"1957-03-31"</f>
        <v>1957-03-31</v>
      </c>
      <c r="C18">
        <v>2</v>
      </c>
      <c r="D18">
        <v>51</v>
      </c>
      <c r="G18" t="str">
        <f t="shared" si="0"/>
        <v>insert into game (matchid, matchdate, game_type, country) values (307, '1957-03-31', 2, 51);</v>
      </c>
    </row>
    <row r="19" spans="1:7" x14ac:dyDescent="0.25">
      <c r="A19">
        <f t="shared" si="1"/>
        <v>308</v>
      </c>
      <c r="B19" s="2" t="str">
        <f>"1957-04-01"</f>
        <v>1957-04-01</v>
      </c>
      <c r="C19">
        <v>2</v>
      </c>
      <c r="D19">
        <v>51</v>
      </c>
      <c r="G19" t="str">
        <f t="shared" si="0"/>
        <v>insert into game (matchid, matchdate, game_type, country) values (308, '1957-04-01', 2, 51);</v>
      </c>
    </row>
    <row r="20" spans="1:7" x14ac:dyDescent="0.25">
      <c r="A20">
        <f t="shared" si="1"/>
        <v>309</v>
      </c>
      <c r="B20" s="2" t="str">
        <f>"1957-04-01"</f>
        <v>1957-04-01</v>
      </c>
      <c r="C20">
        <v>2</v>
      </c>
      <c r="D20">
        <v>51</v>
      </c>
      <c r="G20" t="str">
        <f t="shared" si="0"/>
        <v>insert into game (matchid, matchdate, game_type, country) values (309, '1957-04-01', 2, 51);</v>
      </c>
    </row>
    <row r="21" spans="1:7" x14ac:dyDescent="0.25">
      <c r="A21">
        <f t="shared" si="1"/>
        <v>310</v>
      </c>
      <c r="B21" s="2" t="str">
        <f>"1957-04-03"</f>
        <v>1957-04-03</v>
      </c>
      <c r="C21">
        <v>2</v>
      </c>
      <c r="D21">
        <v>51</v>
      </c>
      <c r="G21" t="str">
        <f t="shared" si="0"/>
        <v>insert into game (matchid, matchdate, game_type, country) values (310, '1957-04-03', 2, 51);</v>
      </c>
    </row>
    <row r="22" spans="1:7" x14ac:dyDescent="0.25">
      <c r="A22">
        <f t="shared" si="1"/>
        <v>311</v>
      </c>
      <c r="B22" s="2" t="str">
        <f>"1957-04-06"</f>
        <v>1957-04-06</v>
      </c>
      <c r="C22">
        <v>2</v>
      </c>
      <c r="D22">
        <v>51</v>
      </c>
      <c r="G22" t="str">
        <f t="shared" si="0"/>
        <v>insert into game (matchid, matchdate, game_type, country) values (311, '1957-04-06', 2, 51);</v>
      </c>
    </row>
    <row r="24" spans="1:7" x14ac:dyDescent="0.25">
      <c r="A24" s="1" t="s">
        <v>0</v>
      </c>
      <c r="B24" s="1" t="s">
        <v>1</v>
      </c>
      <c r="C24" s="1" t="s">
        <v>2</v>
      </c>
      <c r="D24" s="1" t="s">
        <v>3</v>
      </c>
      <c r="E24" s="1" t="s">
        <v>4</v>
      </c>
      <c r="F24" s="1" t="s">
        <v>5</v>
      </c>
      <c r="G24" t="str">
        <f>"insert into game_score (id, matchid, squad, goals, points, time_type) values (" &amp; A24 &amp; ", " &amp; B24 &amp; ", " &amp; C24 &amp; ", " &amp; D24 &amp; ", " &amp; E24 &amp; ", " &amp; F24 &amp; ");"</f>
        <v>insert into game_score (id, matchid, squad, goals, points, time_type) values (id, matchid, squad, goals, points, time_type);</v>
      </c>
    </row>
    <row r="25" spans="1:7" x14ac:dyDescent="0.25">
      <c r="A25" s="4">
        <f>'1956'!A78+1</f>
        <v>1173</v>
      </c>
      <c r="B25" s="4">
        <f>A2</f>
        <v>291</v>
      </c>
      <c r="C25" s="4">
        <v>598</v>
      </c>
      <c r="D25" s="4">
        <v>5</v>
      </c>
      <c r="E25" s="4">
        <v>2</v>
      </c>
      <c r="F25" s="4">
        <v>2</v>
      </c>
      <c r="G25" s="4" t="str">
        <f t="shared" ref="G25:G72" si="2">"insert into game_score (id, matchid, squad, goals, points, time_type) values (" &amp; A25 &amp; ", " &amp; B25 &amp; ", " &amp; C25 &amp; ", " &amp; D25 &amp; ", " &amp; E25 &amp; ", " &amp; F25 &amp; ");"</f>
        <v>insert into game_score (id, matchid, squad, goals, points, time_type) values (1173, 291, 598, 5, 2, 2);</v>
      </c>
    </row>
    <row r="26" spans="1:7" x14ac:dyDescent="0.25">
      <c r="A26" s="4">
        <f>A25+1</f>
        <v>1174</v>
      </c>
      <c r="B26" s="4">
        <f>B25</f>
        <v>291</v>
      </c>
      <c r="C26" s="4">
        <v>598</v>
      </c>
      <c r="D26" s="4">
        <v>2</v>
      </c>
      <c r="E26" s="4">
        <v>0</v>
      </c>
      <c r="F26" s="4">
        <v>1</v>
      </c>
      <c r="G26" s="4" t="str">
        <f t="shared" si="2"/>
        <v>insert into game_score (id, matchid, squad, goals, points, time_type) values (1174, 291, 598, 2, 0, 1);</v>
      </c>
    </row>
    <row r="27" spans="1:7" x14ac:dyDescent="0.25">
      <c r="A27" s="4">
        <f t="shared" ref="A27:A90" si="3">A26+1</f>
        <v>1175</v>
      </c>
      <c r="B27" s="4">
        <f>B25</f>
        <v>291</v>
      </c>
      <c r="C27" s="4">
        <v>593</v>
      </c>
      <c r="D27" s="4">
        <v>2</v>
      </c>
      <c r="E27" s="4">
        <v>0</v>
      </c>
      <c r="F27" s="4">
        <v>2</v>
      </c>
      <c r="G27" s="4" t="str">
        <f t="shared" si="2"/>
        <v>insert into game_score (id, matchid, squad, goals, points, time_type) values (1175, 291, 593, 2, 0, 2);</v>
      </c>
    </row>
    <row r="28" spans="1:7" x14ac:dyDescent="0.25">
      <c r="A28" s="4">
        <f t="shared" si="3"/>
        <v>1176</v>
      </c>
      <c r="B28" s="4">
        <f>B25</f>
        <v>291</v>
      </c>
      <c r="C28" s="4">
        <v>593</v>
      </c>
      <c r="D28" s="4">
        <v>2</v>
      </c>
      <c r="E28" s="4">
        <v>0</v>
      </c>
      <c r="F28" s="4">
        <v>1</v>
      </c>
      <c r="G28" s="4" t="str">
        <f t="shared" si="2"/>
        <v>insert into game_score (id, matchid, squad, goals, points, time_type) values (1176, 291, 593, 2, 0, 1);</v>
      </c>
    </row>
    <row r="29" spans="1:7" x14ac:dyDescent="0.25">
      <c r="A29">
        <f t="shared" si="3"/>
        <v>1177</v>
      </c>
      <c r="B29">
        <f>B25+1</f>
        <v>292</v>
      </c>
      <c r="C29">
        <v>51</v>
      </c>
      <c r="D29">
        <v>2</v>
      </c>
      <c r="E29">
        <v>2</v>
      </c>
      <c r="F29">
        <v>2</v>
      </c>
      <c r="G29" t="str">
        <f t="shared" si="2"/>
        <v>insert into game_score (id, matchid, squad, goals, points, time_type) values (1177, 292, 51, 2, 2, 2);</v>
      </c>
    </row>
    <row r="30" spans="1:7" x14ac:dyDescent="0.25">
      <c r="A30">
        <f t="shared" si="3"/>
        <v>1178</v>
      </c>
      <c r="B30">
        <f>B29</f>
        <v>292</v>
      </c>
      <c r="C30">
        <v>51</v>
      </c>
      <c r="D30">
        <v>2</v>
      </c>
      <c r="E30">
        <v>0</v>
      </c>
      <c r="F30">
        <v>1</v>
      </c>
      <c r="G30" t="str">
        <f t="shared" si="2"/>
        <v>insert into game_score (id, matchid, squad, goals, points, time_type) values (1178, 292, 51, 2, 0, 1);</v>
      </c>
    </row>
    <row r="31" spans="1:7" x14ac:dyDescent="0.25">
      <c r="A31">
        <f t="shared" si="3"/>
        <v>1179</v>
      </c>
      <c r="B31">
        <f>B29</f>
        <v>292</v>
      </c>
      <c r="C31">
        <v>593</v>
      </c>
      <c r="D31">
        <v>1</v>
      </c>
      <c r="E31">
        <v>0</v>
      </c>
      <c r="F31">
        <v>2</v>
      </c>
      <c r="G31" t="str">
        <f t="shared" si="2"/>
        <v>insert into game_score (id, matchid, squad, goals, points, time_type) values (1179, 292, 593, 1, 0, 2);</v>
      </c>
    </row>
    <row r="32" spans="1:7" x14ac:dyDescent="0.25">
      <c r="A32">
        <f t="shared" si="3"/>
        <v>1180</v>
      </c>
      <c r="B32">
        <f>B29</f>
        <v>292</v>
      </c>
      <c r="C32">
        <v>593</v>
      </c>
      <c r="D32">
        <v>1</v>
      </c>
      <c r="E32">
        <v>0</v>
      </c>
      <c r="F32">
        <v>1</v>
      </c>
      <c r="G32" t="str">
        <f t="shared" si="2"/>
        <v>insert into game_score (id, matchid, squad, goals, points, time_type) values (1180, 292, 593, 1, 0, 1);</v>
      </c>
    </row>
    <row r="33" spans="1:7" x14ac:dyDescent="0.25">
      <c r="A33" s="4">
        <f t="shared" si="3"/>
        <v>1181</v>
      </c>
      <c r="B33" s="4">
        <f t="shared" ref="B33" si="4">B29+1</f>
        <v>293</v>
      </c>
      <c r="C33" s="4">
        <v>54</v>
      </c>
      <c r="D33" s="4">
        <v>8</v>
      </c>
      <c r="E33" s="4">
        <v>2</v>
      </c>
      <c r="F33" s="4">
        <v>2</v>
      </c>
      <c r="G33" s="4" t="str">
        <f t="shared" si="2"/>
        <v>insert into game_score (id, matchid, squad, goals, points, time_type) values (1181, 293, 54, 8, 2, 2);</v>
      </c>
    </row>
    <row r="34" spans="1:7" x14ac:dyDescent="0.25">
      <c r="A34" s="4">
        <f t="shared" si="3"/>
        <v>1182</v>
      </c>
      <c r="B34" s="4">
        <f t="shared" ref="B34" si="5">B33</f>
        <v>293</v>
      </c>
      <c r="C34" s="4">
        <v>54</v>
      </c>
      <c r="D34" s="4">
        <v>3</v>
      </c>
      <c r="E34" s="4">
        <v>0</v>
      </c>
      <c r="F34" s="4">
        <v>1</v>
      </c>
      <c r="G34" s="4" t="str">
        <f t="shared" si="2"/>
        <v>insert into game_score (id, matchid, squad, goals, points, time_type) values (1182, 293, 54, 3, 0, 1);</v>
      </c>
    </row>
    <row r="35" spans="1:7" x14ac:dyDescent="0.25">
      <c r="A35" s="4">
        <f t="shared" si="3"/>
        <v>1183</v>
      </c>
      <c r="B35" s="4">
        <f t="shared" ref="B35" si="6">B33</f>
        <v>293</v>
      </c>
      <c r="C35" s="4">
        <v>57</v>
      </c>
      <c r="D35" s="4">
        <v>2</v>
      </c>
      <c r="E35" s="4">
        <v>0</v>
      </c>
      <c r="F35" s="4">
        <v>2</v>
      </c>
      <c r="G35" s="4" t="str">
        <f t="shared" si="2"/>
        <v>insert into game_score (id, matchid, squad, goals, points, time_type) values (1183, 293, 57, 2, 0, 2);</v>
      </c>
    </row>
    <row r="36" spans="1:7" x14ac:dyDescent="0.25">
      <c r="A36" s="4">
        <f t="shared" si="3"/>
        <v>1184</v>
      </c>
      <c r="B36" s="4">
        <f t="shared" ref="B36" si="7">B33</f>
        <v>293</v>
      </c>
      <c r="C36" s="4">
        <v>57</v>
      </c>
      <c r="D36" s="4">
        <v>2</v>
      </c>
      <c r="E36" s="4">
        <v>0</v>
      </c>
      <c r="F36" s="4">
        <v>1</v>
      </c>
      <c r="G36" s="4" t="str">
        <f t="shared" si="2"/>
        <v>insert into game_score (id, matchid, squad, goals, points, time_type) values (1184, 293, 57, 2, 0, 1);</v>
      </c>
    </row>
    <row r="37" spans="1:7" x14ac:dyDescent="0.25">
      <c r="A37">
        <f t="shared" si="3"/>
        <v>1185</v>
      </c>
      <c r="B37">
        <f t="shared" ref="B37" si="8">B33+1</f>
        <v>294</v>
      </c>
      <c r="C37">
        <v>55</v>
      </c>
      <c r="D37">
        <v>4</v>
      </c>
      <c r="E37">
        <v>2</v>
      </c>
      <c r="F37">
        <v>2</v>
      </c>
      <c r="G37" t="str">
        <f t="shared" si="2"/>
        <v>insert into game_score (id, matchid, squad, goals, points, time_type) values (1185, 294, 55, 4, 2, 2);</v>
      </c>
    </row>
    <row r="38" spans="1:7" x14ac:dyDescent="0.25">
      <c r="A38">
        <f t="shared" si="3"/>
        <v>1186</v>
      </c>
      <c r="B38">
        <f t="shared" ref="B38" si="9">B37</f>
        <v>294</v>
      </c>
      <c r="C38">
        <v>55</v>
      </c>
      <c r="D38">
        <v>3</v>
      </c>
      <c r="E38">
        <v>0</v>
      </c>
      <c r="F38">
        <v>1</v>
      </c>
      <c r="G38" t="str">
        <f t="shared" si="2"/>
        <v>insert into game_score (id, matchid, squad, goals, points, time_type) values (1186, 294, 55, 3, 0, 1);</v>
      </c>
    </row>
    <row r="39" spans="1:7" x14ac:dyDescent="0.25">
      <c r="A39">
        <f t="shared" si="3"/>
        <v>1187</v>
      </c>
      <c r="B39">
        <f t="shared" ref="B39" si="10">B37</f>
        <v>294</v>
      </c>
      <c r="C39">
        <v>56</v>
      </c>
      <c r="D39">
        <v>2</v>
      </c>
      <c r="E39">
        <v>0</v>
      </c>
      <c r="F39">
        <v>2</v>
      </c>
      <c r="G39" t="str">
        <f t="shared" si="2"/>
        <v>insert into game_score (id, matchid, squad, goals, points, time_type) values (1187, 294, 56, 2, 0, 2);</v>
      </c>
    </row>
    <row r="40" spans="1:7" x14ac:dyDescent="0.25">
      <c r="A40">
        <f t="shared" si="3"/>
        <v>1188</v>
      </c>
      <c r="B40">
        <f t="shared" ref="B40" si="11">B37</f>
        <v>294</v>
      </c>
      <c r="C40">
        <v>56</v>
      </c>
      <c r="D40">
        <v>1</v>
      </c>
      <c r="E40">
        <v>0</v>
      </c>
      <c r="F40">
        <v>1</v>
      </c>
      <c r="G40" t="str">
        <f t="shared" si="2"/>
        <v>insert into game_score (id, matchid, squad, goals, points, time_type) values (1188, 294, 56, 1, 0, 1);</v>
      </c>
    </row>
    <row r="41" spans="1:7" x14ac:dyDescent="0.25">
      <c r="A41" s="4">
        <f t="shared" si="3"/>
        <v>1189</v>
      </c>
      <c r="B41" s="4">
        <f t="shared" ref="B41" si="12">B37+1</f>
        <v>295</v>
      </c>
      <c r="C41" s="4">
        <v>51</v>
      </c>
      <c r="D41" s="4">
        <v>1</v>
      </c>
      <c r="E41" s="4">
        <v>2</v>
      </c>
      <c r="F41" s="4">
        <v>2</v>
      </c>
      <c r="G41" s="4" t="str">
        <f t="shared" si="2"/>
        <v>insert into game_score (id, matchid, squad, goals, points, time_type) values (1189, 295, 51, 1, 2, 2);</v>
      </c>
    </row>
    <row r="42" spans="1:7" x14ac:dyDescent="0.25">
      <c r="A42" s="4">
        <f t="shared" si="3"/>
        <v>1190</v>
      </c>
      <c r="B42" s="4">
        <f t="shared" ref="B42" si="13">B41</f>
        <v>295</v>
      </c>
      <c r="C42" s="4">
        <v>51</v>
      </c>
      <c r="D42" s="4">
        <v>0</v>
      </c>
      <c r="E42" s="4">
        <v>0</v>
      </c>
      <c r="F42" s="4">
        <v>1</v>
      </c>
      <c r="G42" s="4" t="str">
        <f t="shared" si="2"/>
        <v>insert into game_score (id, matchid, squad, goals, points, time_type) values (1190, 295, 51, 0, 0, 1);</v>
      </c>
    </row>
    <row r="43" spans="1:7" x14ac:dyDescent="0.25">
      <c r="A43" s="4">
        <f t="shared" si="3"/>
        <v>1191</v>
      </c>
      <c r="B43" s="4">
        <f t="shared" ref="B43" si="14">B41</f>
        <v>295</v>
      </c>
      <c r="C43" s="4">
        <v>56</v>
      </c>
      <c r="D43" s="4">
        <v>0</v>
      </c>
      <c r="E43" s="4">
        <v>0</v>
      </c>
      <c r="F43" s="4">
        <v>2</v>
      </c>
      <c r="G43" s="4" t="str">
        <f t="shared" si="2"/>
        <v>insert into game_score (id, matchid, squad, goals, points, time_type) values (1191, 295, 56, 0, 0, 2);</v>
      </c>
    </row>
    <row r="44" spans="1:7" x14ac:dyDescent="0.25">
      <c r="A44" s="4">
        <f t="shared" si="3"/>
        <v>1192</v>
      </c>
      <c r="B44" s="4">
        <f t="shared" ref="B44" si="15">B41</f>
        <v>295</v>
      </c>
      <c r="C44" s="4">
        <v>56</v>
      </c>
      <c r="D44" s="4">
        <v>0</v>
      </c>
      <c r="E44" s="4">
        <v>0</v>
      </c>
      <c r="F44" s="4">
        <v>1</v>
      </c>
      <c r="G44" s="4" t="str">
        <f t="shared" si="2"/>
        <v>insert into game_score (id, matchid, squad, goals, points, time_type) values (1192, 295, 56, 0, 0, 1);</v>
      </c>
    </row>
    <row r="45" spans="1:7" x14ac:dyDescent="0.25">
      <c r="A45">
        <f t="shared" si="3"/>
        <v>1193</v>
      </c>
      <c r="B45">
        <f t="shared" ref="B45" si="16">B41+1</f>
        <v>296</v>
      </c>
      <c r="C45">
        <v>57</v>
      </c>
      <c r="D45">
        <v>1</v>
      </c>
      <c r="E45">
        <v>2</v>
      </c>
      <c r="F45">
        <v>2</v>
      </c>
      <c r="G45" t="str">
        <f t="shared" si="2"/>
        <v>insert into game_score (id, matchid, squad, goals, points, time_type) values (1193, 296, 57, 1, 2, 2);</v>
      </c>
    </row>
    <row r="46" spans="1:7" x14ac:dyDescent="0.25">
      <c r="A46">
        <f t="shared" si="3"/>
        <v>1194</v>
      </c>
      <c r="B46">
        <f t="shared" ref="B46" si="17">B45</f>
        <v>296</v>
      </c>
      <c r="C46">
        <v>57</v>
      </c>
      <c r="D46">
        <v>1</v>
      </c>
      <c r="E46">
        <v>0</v>
      </c>
      <c r="F46">
        <v>1</v>
      </c>
      <c r="G46" t="str">
        <f t="shared" si="2"/>
        <v>insert into game_score (id, matchid, squad, goals, points, time_type) values (1194, 296, 57, 1, 0, 1);</v>
      </c>
    </row>
    <row r="47" spans="1:7" x14ac:dyDescent="0.25">
      <c r="A47">
        <f t="shared" si="3"/>
        <v>1195</v>
      </c>
      <c r="B47">
        <f t="shared" ref="B47" si="18">B45</f>
        <v>296</v>
      </c>
      <c r="C47">
        <v>598</v>
      </c>
      <c r="D47">
        <v>0</v>
      </c>
      <c r="E47">
        <v>0</v>
      </c>
      <c r="F47">
        <v>2</v>
      </c>
      <c r="G47" t="str">
        <f t="shared" si="2"/>
        <v>insert into game_score (id, matchid, squad, goals, points, time_type) values (1195, 296, 598, 0, 0, 2);</v>
      </c>
    </row>
    <row r="48" spans="1:7" x14ac:dyDescent="0.25">
      <c r="A48">
        <f t="shared" si="3"/>
        <v>1196</v>
      </c>
      <c r="B48">
        <f t="shared" ref="B48" si="19">B45</f>
        <v>296</v>
      </c>
      <c r="C48">
        <v>598</v>
      </c>
      <c r="D48">
        <v>0</v>
      </c>
      <c r="E48">
        <v>0</v>
      </c>
      <c r="F48">
        <v>1</v>
      </c>
      <c r="G48" t="str">
        <f t="shared" si="2"/>
        <v>insert into game_score (id, matchid, squad, goals, points, time_type) values (1196, 296, 598, 0, 0, 1);</v>
      </c>
    </row>
    <row r="49" spans="1:7" x14ac:dyDescent="0.25">
      <c r="A49" s="4">
        <f t="shared" si="3"/>
        <v>1197</v>
      </c>
      <c r="B49" s="4">
        <f t="shared" ref="B49" si="20">B45+1</f>
        <v>297</v>
      </c>
      <c r="C49" s="4">
        <v>54</v>
      </c>
      <c r="D49" s="4">
        <v>3</v>
      </c>
      <c r="E49" s="4">
        <v>2</v>
      </c>
      <c r="F49" s="4">
        <v>2</v>
      </c>
      <c r="G49" s="4" t="str">
        <f t="shared" si="2"/>
        <v>insert into game_score (id, matchid, squad, goals, points, time_type) values (1197, 297, 54, 3, 2, 2);</v>
      </c>
    </row>
    <row r="50" spans="1:7" x14ac:dyDescent="0.25">
      <c r="A50" s="4">
        <f t="shared" si="3"/>
        <v>1198</v>
      </c>
      <c r="B50" s="4">
        <f t="shared" ref="B50" si="21">B49</f>
        <v>297</v>
      </c>
      <c r="C50" s="4">
        <v>54</v>
      </c>
      <c r="D50" s="4">
        <v>2</v>
      </c>
      <c r="E50" s="4">
        <v>0</v>
      </c>
      <c r="F50" s="4">
        <v>1</v>
      </c>
      <c r="G50" s="4" t="str">
        <f t="shared" si="2"/>
        <v>insert into game_score (id, matchid, squad, goals, points, time_type) values (1198, 297, 54, 2, 0, 1);</v>
      </c>
    </row>
    <row r="51" spans="1:7" x14ac:dyDescent="0.25">
      <c r="A51" s="4">
        <f t="shared" si="3"/>
        <v>1199</v>
      </c>
      <c r="B51" s="4">
        <f t="shared" ref="B51" si="22">B49</f>
        <v>297</v>
      </c>
      <c r="C51" s="4">
        <v>593</v>
      </c>
      <c r="D51" s="4">
        <v>0</v>
      </c>
      <c r="E51" s="4">
        <v>0</v>
      </c>
      <c r="F51" s="4">
        <v>2</v>
      </c>
      <c r="G51" s="4" t="str">
        <f t="shared" si="2"/>
        <v>insert into game_score (id, matchid, squad, goals, points, time_type) values (1199, 297, 593, 0, 0, 2);</v>
      </c>
    </row>
    <row r="52" spans="1:7" x14ac:dyDescent="0.25">
      <c r="A52" s="4">
        <f t="shared" si="3"/>
        <v>1200</v>
      </c>
      <c r="B52" s="4">
        <f t="shared" ref="B52" si="23">B49</f>
        <v>297</v>
      </c>
      <c r="C52" s="4">
        <v>593</v>
      </c>
      <c r="D52" s="4">
        <v>0</v>
      </c>
      <c r="E52" s="4">
        <v>0</v>
      </c>
      <c r="F52" s="4">
        <v>1</v>
      </c>
      <c r="G52" s="4" t="str">
        <f t="shared" si="2"/>
        <v>insert into game_score (id, matchid, squad, goals, points, time_type) values (1200, 297, 593, 0, 0, 1);</v>
      </c>
    </row>
    <row r="53" spans="1:7" x14ac:dyDescent="0.25">
      <c r="A53">
        <f t="shared" si="3"/>
        <v>1201</v>
      </c>
      <c r="B53">
        <f t="shared" ref="B53" si="24">B49+1</f>
        <v>298</v>
      </c>
      <c r="C53">
        <v>54</v>
      </c>
      <c r="D53">
        <v>4</v>
      </c>
      <c r="E53">
        <v>2</v>
      </c>
      <c r="F53">
        <v>2</v>
      </c>
      <c r="G53" t="str">
        <f t="shared" si="2"/>
        <v>insert into game_score (id, matchid, squad, goals, points, time_type) values (1201, 298, 54, 4, 2, 2);</v>
      </c>
    </row>
    <row r="54" spans="1:7" x14ac:dyDescent="0.25">
      <c r="A54">
        <f t="shared" si="3"/>
        <v>1202</v>
      </c>
      <c r="B54">
        <f t="shared" ref="B54" si="25">B53</f>
        <v>298</v>
      </c>
      <c r="C54">
        <v>54</v>
      </c>
      <c r="D54">
        <v>1</v>
      </c>
      <c r="E54">
        <v>0</v>
      </c>
      <c r="F54">
        <v>1</v>
      </c>
      <c r="G54" t="str">
        <f t="shared" si="2"/>
        <v>insert into game_score (id, matchid, squad, goals, points, time_type) values (1202, 298, 54, 1, 0, 1);</v>
      </c>
    </row>
    <row r="55" spans="1:7" x14ac:dyDescent="0.25">
      <c r="A55">
        <f t="shared" si="3"/>
        <v>1203</v>
      </c>
      <c r="B55">
        <f t="shared" ref="B55" si="26">B53</f>
        <v>298</v>
      </c>
      <c r="C55">
        <v>598</v>
      </c>
      <c r="D55">
        <v>0</v>
      </c>
      <c r="E55">
        <v>0</v>
      </c>
      <c r="F55">
        <v>2</v>
      </c>
      <c r="G55" t="str">
        <f t="shared" si="2"/>
        <v>insert into game_score (id, matchid, squad, goals, points, time_type) values (1203, 298, 598, 0, 0, 2);</v>
      </c>
    </row>
    <row r="56" spans="1:7" x14ac:dyDescent="0.25">
      <c r="A56">
        <f t="shared" si="3"/>
        <v>1204</v>
      </c>
      <c r="B56">
        <f t="shared" ref="B56" si="27">B53</f>
        <v>298</v>
      </c>
      <c r="C56">
        <v>598</v>
      </c>
      <c r="D56">
        <v>0</v>
      </c>
      <c r="E56">
        <v>0</v>
      </c>
      <c r="F56">
        <v>1</v>
      </c>
      <c r="G56" t="str">
        <f t="shared" si="2"/>
        <v>insert into game_score (id, matchid, squad, goals, points, time_type) values (1204, 298, 598, 0, 0, 1);</v>
      </c>
    </row>
    <row r="57" spans="1:7" x14ac:dyDescent="0.25">
      <c r="A57" s="4">
        <f t="shared" si="3"/>
        <v>1205</v>
      </c>
      <c r="B57" s="4">
        <f t="shared" ref="B57" si="28">B53+1</f>
        <v>299</v>
      </c>
      <c r="C57" s="4">
        <v>55</v>
      </c>
      <c r="D57" s="4">
        <v>7</v>
      </c>
      <c r="E57" s="4">
        <v>2</v>
      </c>
      <c r="F57" s="4">
        <v>2</v>
      </c>
      <c r="G57" s="4" t="str">
        <f t="shared" si="2"/>
        <v>insert into game_score (id, matchid, squad, goals, points, time_type) values (1205, 299, 55, 7, 2, 2);</v>
      </c>
    </row>
    <row r="58" spans="1:7" x14ac:dyDescent="0.25">
      <c r="A58" s="4">
        <f t="shared" si="3"/>
        <v>1206</v>
      </c>
      <c r="B58" s="4">
        <f t="shared" ref="B58" si="29">B57</f>
        <v>299</v>
      </c>
      <c r="C58" s="4">
        <v>55</v>
      </c>
      <c r="D58" s="4">
        <v>4</v>
      </c>
      <c r="E58" s="4">
        <v>0</v>
      </c>
      <c r="F58" s="4">
        <v>1</v>
      </c>
      <c r="G58" s="4" t="str">
        <f t="shared" si="2"/>
        <v>insert into game_score (id, matchid, squad, goals, points, time_type) values (1206, 299, 55, 4, 0, 1);</v>
      </c>
    </row>
    <row r="59" spans="1:7" x14ac:dyDescent="0.25">
      <c r="A59" s="4">
        <f t="shared" si="3"/>
        <v>1207</v>
      </c>
      <c r="B59" s="4">
        <f t="shared" ref="B59" si="30">B57</f>
        <v>299</v>
      </c>
      <c r="C59" s="4">
        <v>593</v>
      </c>
      <c r="D59" s="4">
        <v>1</v>
      </c>
      <c r="E59" s="4">
        <v>0</v>
      </c>
      <c r="F59" s="4">
        <v>2</v>
      </c>
      <c r="G59" s="4" t="str">
        <f t="shared" si="2"/>
        <v>insert into game_score (id, matchid, squad, goals, points, time_type) values (1207, 299, 593, 1, 0, 2);</v>
      </c>
    </row>
    <row r="60" spans="1:7" x14ac:dyDescent="0.25">
      <c r="A60" s="4">
        <f t="shared" si="3"/>
        <v>1208</v>
      </c>
      <c r="B60" s="4">
        <f t="shared" ref="B60" si="31">B57</f>
        <v>299</v>
      </c>
      <c r="C60" s="4">
        <v>593</v>
      </c>
      <c r="D60" s="4">
        <v>0</v>
      </c>
      <c r="E60" s="4">
        <v>0</v>
      </c>
      <c r="F60" s="4">
        <v>1</v>
      </c>
      <c r="G60" s="4" t="str">
        <f t="shared" si="2"/>
        <v>insert into game_score (id, matchid, squad, goals, points, time_type) values (1208, 299, 593, 0, 0, 1);</v>
      </c>
    </row>
    <row r="61" spans="1:7" x14ac:dyDescent="0.25">
      <c r="A61">
        <f t="shared" si="3"/>
        <v>1209</v>
      </c>
      <c r="B61">
        <f t="shared" ref="B61" si="32">B57+1</f>
        <v>300</v>
      </c>
      <c r="C61">
        <v>56</v>
      </c>
      <c r="D61">
        <v>3</v>
      </c>
      <c r="E61">
        <v>2</v>
      </c>
      <c r="F61">
        <v>2</v>
      </c>
      <c r="G61" t="str">
        <f t="shared" si="2"/>
        <v>insert into game_score (id, matchid, squad, goals, points, time_type) values (1209, 300, 56, 3, 2, 2);</v>
      </c>
    </row>
    <row r="62" spans="1:7" x14ac:dyDescent="0.25">
      <c r="A62">
        <f t="shared" si="3"/>
        <v>1210</v>
      </c>
      <c r="B62">
        <f t="shared" ref="B62" si="33">B61</f>
        <v>300</v>
      </c>
      <c r="C62">
        <v>56</v>
      </c>
      <c r="D62">
        <v>1</v>
      </c>
      <c r="E62">
        <v>0</v>
      </c>
      <c r="F62">
        <v>1</v>
      </c>
      <c r="G62" t="str">
        <f t="shared" si="2"/>
        <v>insert into game_score (id, matchid, squad, goals, points, time_type) values (1210, 300, 56, 1, 0, 1);</v>
      </c>
    </row>
    <row r="63" spans="1:7" x14ac:dyDescent="0.25">
      <c r="A63">
        <f t="shared" si="3"/>
        <v>1211</v>
      </c>
      <c r="B63">
        <f t="shared" ref="B63" si="34">B61</f>
        <v>300</v>
      </c>
      <c r="C63">
        <v>57</v>
      </c>
      <c r="D63">
        <v>2</v>
      </c>
      <c r="E63">
        <v>0</v>
      </c>
      <c r="F63">
        <v>2</v>
      </c>
      <c r="G63" t="str">
        <f t="shared" si="2"/>
        <v>insert into game_score (id, matchid, squad, goals, points, time_type) values (1211, 300, 57, 2, 0, 2);</v>
      </c>
    </row>
    <row r="64" spans="1:7" x14ac:dyDescent="0.25">
      <c r="A64">
        <f t="shared" si="3"/>
        <v>1212</v>
      </c>
      <c r="B64">
        <f t="shared" ref="B64" si="35">B61</f>
        <v>300</v>
      </c>
      <c r="C64">
        <v>57</v>
      </c>
      <c r="D64">
        <v>0</v>
      </c>
      <c r="E64">
        <v>0</v>
      </c>
      <c r="F64">
        <v>1</v>
      </c>
      <c r="G64" t="str">
        <f t="shared" si="2"/>
        <v>insert into game_score (id, matchid, squad, goals, points, time_type) values (1212, 300, 57, 0, 0, 1);</v>
      </c>
    </row>
    <row r="65" spans="1:7" x14ac:dyDescent="0.25">
      <c r="A65" s="4">
        <f t="shared" si="3"/>
        <v>1213</v>
      </c>
      <c r="B65" s="4">
        <f t="shared" ref="B65:B81" si="36">B61+1</f>
        <v>301</v>
      </c>
      <c r="C65" s="4">
        <v>598</v>
      </c>
      <c r="D65" s="4">
        <v>5</v>
      </c>
      <c r="E65" s="4">
        <v>2</v>
      </c>
      <c r="F65" s="4">
        <v>2</v>
      </c>
      <c r="G65" s="4" t="str">
        <f t="shared" si="2"/>
        <v>insert into game_score (id, matchid, squad, goals, points, time_type) values (1213, 301, 598, 5, 2, 2);</v>
      </c>
    </row>
    <row r="66" spans="1:7" x14ac:dyDescent="0.25">
      <c r="A66" s="4">
        <f t="shared" si="3"/>
        <v>1214</v>
      </c>
      <c r="B66" s="4">
        <f t="shared" ref="B66:B82" si="37">B65</f>
        <v>301</v>
      </c>
      <c r="C66" s="4">
        <v>598</v>
      </c>
      <c r="D66" s="4">
        <v>2</v>
      </c>
      <c r="E66" s="4">
        <v>0</v>
      </c>
      <c r="F66" s="4">
        <v>1</v>
      </c>
      <c r="G66" s="4" t="str">
        <f t="shared" si="2"/>
        <v>insert into game_score (id, matchid, squad, goals, points, time_type) values (1214, 301, 598, 2, 0, 1);</v>
      </c>
    </row>
    <row r="67" spans="1:7" x14ac:dyDescent="0.25">
      <c r="A67" s="4">
        <f t="shared" si="3"/>
        <v>1215</v>
      </c>
      <c r="B67" s="4">
        <f t="shared" ref="B67:B83" si="38">B65</f>
        <v>301</v>
      </c>
      <c r="C67" s="4">
        <v>51</v>
      </c>
      <c r="D67" s="4">
        <v>3</v>
      </c>
      <c r="E67" s="4">
        <v>0</v>
      </c>
      <c r="F67" s="4">
        <v>2</v>
      </c>
      <c r="G67" s="4" t="str">
        <f t="shared" si="2"/>
        <v>insert into game_score (id, matchid, squad, goals, points, time_type) values (1215, 301, 51, 3, 0, 2);</v>
      </c>
    </row>
    <row r="68" spans="1:7" x14ac:dyDescent="0.25">
      <c r="A68" s="4">
        <f t="shared" si="3"/>
        <v>1216</v>
      </c>
      <c r="B68" s="4">
        <f t="shared" ref="B68:B84" si="39">B65</f>
        <v>301</v>
      </c>
      <c r="C68" s="4">
        <v>51</v>
      </c>
      <c r="D68" s="4">
        <v>1</v>
      </c>
      <c r="E68" s="4">
        <v>0</v>
      </c>
      <c r="F68" s="4">
        <v>1</v>
      </c>
      <c r="G68" s="4" t="str">
        <f t="shared" si="2"/>
        <v>insert into game_score (id, matchid, squad, goals, points, time_type) values (1216, 301, 51, 1, 0, 1);</v>
      </c>
    </row>
    <row r="69" spans="1:7" x14ac:dyDescent="0.25">
      <c r="A69">
        <f t="shared" si="3"/>
        <v>1217</v>
      </c>
      <c r="B69">
        <f t="shared" si="36"/>
        <v>302</v>
      </c>
      <c r="C69">
        <v>56</v>
      </c>
      <c r="D69">
        <v>2</v>
      </c>
      <c r="E69">
        <v>1</v>
      </c>
      <c r="F69">
        <v>2</v>
      </c>
      <c r="G69" t="str">
        <f t="shared" si="2"/>
        <v>insert into game_score (id, matchid, squad, goals, points, time_type) values (1217, 302, 56, 2, 1, 2);</v>
      </c>
    </row>
    <row r="70" spans="1:7" x14ac:dyDescent="0.25">
      <c r="A70">
        <f t="shared" si="3"/>
        <v>1218</v>
      </c>
      <c r="B70">
        <f t="shared" si="37"/>
        <v>302</v>
      </c>
      <c r="C70">
        <v>56</v>
      </c>
      <c r="D70">
        <v>2</v>
      </c>
      <c r="E70">
        <v>0</v>
      </c>
      <c r="F70">
        <v>1</v>
      </c>
      <c r="G70" t="str">
        <f t="shared" si="2"/>
        <v>insert into game_score (id, matchid, squad, goals, points, time_type) values (1218, 302, 56, 2, 0, 1);</v>
      </c>
    </row>
    <row r="71" spans="1:7" x14ac:dyDescent="0.25">
      <c r="A71">
        <f t="shared" si="3"/>
        <v>1219</v>
      </c>
      <c r="B71">
        <f t="shared" si="38"/>
        <v>302</v>
      </c>
      <c r="C71">
        <v>593</v>
      </c>
      <c r="D71">
        <v>2</v>
      </c>
      <c r="E71">
        <v>1</v>
      </c>
      <c r="F71">
        <v>2</v>
      </c>
      <c r="G71" t="str">
        <f t="shared" si="2"/>
        <v>insert into game_score (id, matchid, squad, goals, points, time_type) values (1219, 302, 593, 2, 1, 2);</v>
      </c>
    </row>
    <row r="72" spans="1:7" x14ac:dyDescent="0.25">
      <c r="A72">
        <f t="shared" si="3"/>
        <v>1220</v>
      </c>
      <c r="B72">
        <f t="shared" si="39"/>
        <v>302</v>
      </c>
      <c r="C72">
        <v>593</v>
      </c>
      <c r="D72">
        <v>1</v>
      </c>
      <c r="E72">
        <v>0</v>
      </c>
      <c r="F72">
        <v>1</v>
      </c>
      <c r="G72" t="str">
        <f t="shared" si="2"/>
        <v>insert into game_score (id, matchid, squad, goals, points, time_type) values (1220, 302, 593, 1, 0, 1);</v>
      </c>
    </row>
    <row r="73" spans="1:7" x14ac:dyDescent="0.25">
      <c r="A73" s="4">
        <f t="shared" si="3"/>
        <v>1221</v>
      </c>
      <c r="B73" s="4">
        <f t="shared" si="36"/>
        <v>303</v>
      </c>
      <c r="C73" s="4">
        <v>55</v>
      </c>
      <c r="D73" s="4">
        <v>9</v>
      </c>
      <c r="E73" s="4">
        <v>2</v>
      </c>
      <c r="F73" s="4">
        <v>2</v>
      </c>
      <c r="G73" s="4" t="str">
        <f t="shared" ref="G73:G108" si="40">"insert into game_score (id, matchid, squad, goals, points, time_type) values (" &amp; A73 &amp; ", " &amp; B73 &amp; ", " &amp; C73 &amp; ", " &amp; D73 &amp; ", " &amp; E73 &amp; ", " &amp; F73 &amp; ");"</f>
        <v>insert into game_score (id, matchid, squad, goals, points, time_type) values (1221, 303, 55, 9, 2, 2);</v>
      </c>
    </row>
    <row r="74" spans="1:7" x14ac:dyDescent="0.25">
      <c r="A74" s="4">
        <f t="shared" si="3"/>
        <v>1222</v>
      </c>
      <c r="B74" s="4">
        <f t="shared" si="37"/>
        <v>303</v>
      </c>
      <c r="C74" s="4">
        <v>55</v>
      </c>
      <c r="D74" s="4">
        <v>4</v>
      </c>
      <c r="E74" s="4">
        <v>0</v>
      </c>
      <c r="F74" s="4">
        <v>1</v>
      </c>
      <c r="G74" s="4" t="str">
        <f t="shared" si="40"/>
        <v>insert into game_score (id, matchid, squad, goals, points, time_type) values (1222, 303, 55, 4, 0, 1);</v>
      </c>
    </row>
    <row r="75" spans="1:7" x14ac:dyDescent="0.25">
      <c r="A75" s="4">
        <f t="shared" si="3"/>
        <v>1223</v>
      </c>
      <c r="B75" s="4">
        <f t="shared" si="38"/>
        <v>303</v>
      </c>
      <c r="C75" s="4">
        <v>57</v>
      </c>
      <c r="D75" s="4">
        <v>0</v>
      </c>
      <c r="E75" s="4">
        <v>0</v>
      </c>
      <c r="F75" s="4">
        <v>2</v>
      </c>
      <c r="G75" s="4" t="str">
        <f t="shared" si="40"/>
        <v>insert into game_score (id, matchid, squad, goals, points, time_type) values (1223, 303, 57, 0, 0, 2);</v>
      </c>
    </row>
    <row r="76" spans="1:7" x14ac:dyDescent="0.25">
      <c r="A76" s="4">
        <f t="shared" si="3"/>
        <v>1224</v>
      </c>
      <c r="B76" s="4">
        <f t="shared" si="39"/>
        <v>303</v>
      </c>
      <c r="C76" s="4">
        <v>57</v>
      </c>
      <c r="D76" s="4">
        <v>0</v>
      </c>
      <c r="E76" s="4">
        <v>0</v>
      </c>
      <c r="F76" s="4">
        <v>1</v>
      </c>
      <c r="G76" s="4" t="str">
        <f t="shared" si="40"/>
        <v>insert into game_score (id, matchid, squad, goals, points, time_type) values (1224, 303, 57, 0, 0, 1);</v>
      </c>
    </row>
    <row r="77" spans="1:7" x14ac:dyDescent="0.25">
      <c r="A77">
        <f t="shared" si="3"/>
        <v>1225</v>
      </c>
      <c r="B77">
        <f t="shared" si="36"/>
        <v>304</v>
      </c>
      <c r="C77">
        <v>51</v>
      </c>
      <c r="D77">
        <v>4</v>
      </c>
      <c r="E77">
        <v>2</v>
      </c>
      <c r="F77">
        <v>2</v>
      </c>
      <c r="G77" t="str">
        <f t="shared" si="40"/>
        <v>insert into game_score (id, matchid, squad, goals, points, time_type) values (1225, 304, 51, 4, 2, 2);</v>
      </c>
    </row>
    <row r="78" spans="1:7" x14ac:dyDescent="0.25">
      <c r="A78">
        <f t="shared" si="3"/>
        <v>1226</v>
      </c>
      <c r="B78">
        <f t="shared" si="37"/>
        <v>304</v>
      </c>
      <c r="C78">
        <v>51</v>
      </c>
      <c r="D78">
        <v>3</v>
      </c>
      <c r="E78">
        <v>0</v>
      </c>
      <c r="F78">
        <v>1</v>
      </c>
      <c r="G78" t="str">
        <f t="shared" si="40"/>
        <v>insert into game_score (id, matchid, squad, goals, points, time_type) values (1226, 304, 51, 3, 0, 1);</v>
      </c>
    </row>
    <row r="79" spans="1:7" x14ac:dyDescent="0.25">
      <c r="A79">
        <f t="shared" si="3"/>
        <v>1227</v>
      </c>
      <c r="B79">
        <f t="shared" si="38"/>
        <v>304</v>
      </c>
      <c r="C79">
        <v>57</v>
      </c>
      <c r="D79">
        <v>1</v>
      </c>
      <c r="E79">
        <v>0</v>
      </c>
      <c r="F79">
        <v>2</v>
      </c>
      <c r="G79" t="str">
        <f t="shared" si="40"/>
        <v>insert into game_score (id, matchid, squad, goals, points, time_type) values (1227, 304, 57, 1, 0, 2);</v>
      </c>
    </row>
    <row r="80" spans="1:7" x14ac:dyDescent="0.25">
      <c r="A80">
        <f t="shared" si="3"/>
        <v>1228</v>
      </c>
      <c r="B80">
        <f t="shared" si="39"/>
        <v>304</v>
      </c>
      <c r="C80">
        <v>57</v>
      </c>
      <c r="D80">
        <v>0</v>
      </c>
      <c r="E80">
        <v>0</v>
      </c>
      <c r="F80">
        <v>1</v>
      </c>
      <c r="G80" t="str">
        <f t="shared" si="40"/>
        <v>insert into game_score (id, matchid, squad, goals, points, time_type) values (1228, 304, 57, 0, 0, 1);</v>
      </c>
    </row>
    <row r="81" spans="1:7" x14ac:dyDescent="0.25">
      <c r="A81" s="4">
        <f t="shared" si="3"/>
        <v>1229</v>
      </c>
      <c r="B81" s="4">
        <f t="shared" si="36"/>
        <v>305</v>
      </c>
      <c r="C81" s="4">
        <v>54</v>
      </c>
      <c r="D81" s="4">
        <v>6</v>
      </c>
      <c r="E81" s="4">
        <v>2</v>
      </c>
      <c r="F81" s="4">
        <v>2</v>
      </c>
      <c r="G81" s="4" t="str">
        <f t="shared" si="40"/>
        <v>insert into game_score (id, matchid, squad, goals, points, time_type) values (1229, 305, 54, 6, 2, 2);</v>
      </c>
    </row>
    <row r="82" spans="1:7" x14ac:dyDescent="0.25">
      <c r="A82" s="4">
        <f t="shared" si="3"/>
        <v>1230</v>
      </c>
      <c r="B82" s="4">
        <f t="shared" si="37"/>
        <v>305</v>
      </c>
      <c r="C82" s="4">
        <v>54</v>
      </c>
      <c r="D82" s="4">
        <v>2</v>
      </c>
      <c r="E82" s="4">
        <v>0</v>
      </c>
      <c r="F82" s="4">
        <v>1</v>
      </c>
      <c r="G82" s="4" t="str">
        <f t="shared" si="40"/>
        <v>insert into game_score (id, matchid, squad, goals, points, time_type) values (1230, 305, 54, 2, 0, 1);</v>
      </c>
    </row>
    <row r="83" spans="1:7" x14ac:dyDescent="0.25">
      <c r="A83" s="4">
        <f t="shared" si="3"/>
        <v>1231</v>
      </c>
      <c r="B83" s="4">
        <f t="shared" si="38"/>
        <v>305</v>
      </c>
      <c r="C83" s="4">
        <v>56</v>
      </c>
      <c r="D83" s="4">
        <v>2</v>
      </c>
      <c r="E83" s="4">
        <v>0</v>
      </c>
      <c r="F83" s="4">
        <v>2</v>
      </c>
      <c r="G83" s="4" t="str">
        <f t="shared" si="40"/>
        <v>insert into game_score (id, matchid, squad, goals, points, time_type) values (1231, 305, 56, 2, 0, 2);</v>
      </c>
    </row>
    <row r="84" spans="1:7" x14ac:dyDescent="0.25">
      <c r="A84" s="4">
        <f t="shared" si="3"/>
        <v>1232</v>
      </c>
      <c r="B84" s="4">
        <f t="shared" si="39"/>
        <v>305</v>
      </c>
      <c r="C84" s="4">
        <v>56</v>
      </c>
      <c r="D84" s="4">
        <v>2</v>
      </c>
      <c r="E84" s="4">
        <v>0</v>
      </c>
      <c r="F84" s="4">
        <v>1</v>
      </c>
      <c r="G84" s="4" t="str">
        <f t="shared" si="40"/>
        <v>insert into game_score (id, matchid, squad, goals, points, time_type) values (1232, 305, 56, 2, 0, 1);</v>
      </c>
    </row>
    <row r="85" spans="1:7" x14ac:dyDescent="0.25">
      <c r="A85">
        <f t="shared" si="3"/>
        <v>1233</v>
      </c>
      <c r="B85">
        <f t="shared" ref="B85" si="41">B81+1</f>
        <v>306</v>
      </c>
      <c r="C85">
        <v>598</v>
      </c>
      <c r="D85">
        <v>3</v>
      </c>
      <c r="E85">
        <v>2</v>
      </c>
      <c r="F85">
        <v>2</v>
      </c>
      <c r="G85" t="str">
        <f t="shared" si="40"/>
        <v>insert into game_score (id, matchid, squad, goals, points, time_type) values (1233, 306, 598, 3, 2, 2);</v>
      </c>
    </row>
    <row r="86" spans="1:7" x14ac:dyDescent="0.25">
      <c r="A86">
        <f t="shared" si="3"/>
        <v>1234</v>
      </c>
      <c r="B86">
        <f t="shared" ref="B86" si="42">B85</f>
        <v>306</v>
      </c>
      <c r="C86">
        <v>598</v>
      </c>
      <c r="D86">
        <v>3</v>
      </c>
      <c r="E86">
        <v>0</v>
      </c>
      <c r="F86">
        <v>1</v>
      </c>
      <c r="G86" t="str">
        <f t="shared" si="40"/>
        <v>insert into game_score (id, matchid, squad, goals, points, time_type) values (1234, 306, 598, 3, 0, 1);</v>
      </c>
    </row>
    <row r="87" spans="1:7" x14ac:dyDescent="0.25">
      <c r="A87">
        <f t="shared" si="3"/>
        <v>1235</v>
      </c>
      <c r="B87">
        <f t="shared" ref="B87" si="43">B85</f>
        <v>306</v>
      </c>
      <c r="C87">
        <v>55</v>
      </c>
      <c r="D87">
        <v>2</v>
      </c>
      <c r="E87">
        <v>0</v>
      </c>
      <c r="F87">
        <v>2</v>
      </c>
      <c r="G87" t="str">
        <f t="shared" si="40"/>
        <v>insert into game_score (id, matchid, squad, goals, points, time_type) values (1235, 306, 55, 2, 0, 2);</v>
      </c>
    </row>
    <row r="88" spans="1:7" x14ac:dyDescent="0.25">
      <c r="A88">
        <f t="shared" si="3"/>
        <v>1236</v>
      </c>
      <c r="B88">
        <f t="shared" ref="B88" si="44">B85</f>
        <v>306</v>
      </c>
      <c r="C88">
        <v>55</v>
      </c>
      <c r="D88">
        <v>0</v>
      </c>
      <c r="E88">
        <v>0</v>
      </c>
      <c r="F88">
        <v>1</v>
      </c>
      <c r="G88" t="str">
        <f t="shared" si="40"/>
        <v>insert into game_score (id, matchid, squad, goals, points, time_type) values (1236, 306, 55, 0, 0, 1);</v>
      </c>
    </row>
    <row r="89" spans="1:7" x14ac:dyDescent="0.25">
      <c r="A89" s="4">
        <f t="shared" si="3"/>
        <v>1237</v>
      </c>
      <c r="B89" s="4">
        <f t="shared" ref="B89" si="45">B85+1</f>
        <v>307</v>
      </c>
      <c r="C89" s="4">
        <v>55</v>
      </c>
      <c r="D89" s="4">
        <v>1</v>
      </c>
      <c r="E89" s="4">
        <v>2</v>
      </c>
      <c r="F89" s="4">
        <v>2</v>
      </c>
      <c r="G89" s="4" t="str">
        <f t="shared" si="40"/>
        <v>insert into game_score (id, matchid, squad, goals, points, time_type) values (1237, 307, 55, 1, 2, 2);</v>
      </c>
    </row>
    <row r="90" spans="1:7" x14ac:dyDescent="0.25">
      <c r="A90" s="4">
        <f t="shared" si="3"/>
        <v>1238</v>
      </c>
      <c r="B90" s="4">
        <f t="shared" ref="B90" si="46">B89</f>
        <v>307</v>
      </c>
      <c r="C90" s="4">
        <v>55</v>
      </c>
      <c r="D90" s="4">
        <v>0</v>
      </c>
      <c r="E90" s="4">
        <v>0</v>
      </c>
      <c r="F90" s="4">
        <v>1</v>
      </c>
      <c r="G90" s="4" t="str">
        <f t="shared" si="40"/>
        <v>insert into game_score (id, matchid, squad, goals, points, time_type) values (1238, 307, 55, 0, 0, 1);</v>
      </c>
    </row>
    <row r="91" spans="1:7" x14ac:dyDescent="0.25">
      <c r="A91" s="4">
        <f t="shared" ref="A91:A108" si="47">A90+1</f>
        <v>1239</v>
      </c>
      <c r="B91" s="4">
        <f t="shared" ref="B91" si="48">B89</f>
        <v>307</v>
      </c>
      <c r="C91" s="4">
        <v>51</v>
      </c>
      <c r="D91" s="4">
        <v>0</v>
      </c>
      <c r="E91" s="4">
        <v>0</v>
      </c>
      <c r="F91" s="4">
        <v>2</v>
      </c>
      <c r="G91" s="4" t="str">
        <f t="shared" si="40"/>
        <v>insert into game_score (id, matchid, squad, goals, points, time_type) values (1239, 307, 51, 0, 0, 2);</v>
      </c>
    </row>
    <row r="92" spans="1:7" x14ac:dyDescent="0.25">
      <c r="A92" s="4">
        <f t="shared" si="47"/>
        <v>1240</v>
      </c>
      <c r="B92" s="4">
        <f t="shared" ref="B92" si="49">B89</f>
        <v>307</v>
      </c>
      <c r="C92" s="4">
        <v>51</v>
      </c>
      <c r="D92" s="4">
        <v>0</v>
      </c>
      <c r="E92" s="4">
        <v>0</v>
      </c>
      <c r="F92" s="4">
        <v>1</v>
      </c>
      <c r="G92" s="4" t="str">
        <f t="shared" si="40"/>
        <v>insert into game_score (id, matchid, squad, goals, points, time_type) values (1240, 307, 51, 0, 0, 1);</v>
      </c>
    </row>
    <row r="93" spans="1:7" x14ac:dyDescent="0.25">
      <c r="A93">
        <f t="shared" si="47"/>
        <v>1241</v>
      </c>
      <c r="B93">
        <f t="shared" ref="B93" si="50">B89+1</f>
        <v>308</v>
      </c>
      <c r="C93">
        <v>57</v>
      </c>
      <c r="D93">
        <v>4</v>
      </c>
      <c r="E93">
        <v>2</v>
      </c>
      <c r="F93">
        <v>2</v>
      </c>
      <c r="G93" t="str">
        <f t="shared" si="40"/>
        <v>insert into game_score (id, matchid, squad, goals, points, time_type) values (1241, 308, 57, 4, 2, 2);</v>
      </c>
    </row>
    <row r="94" spans="1:7" x14ac:dyDescent="0.25">
      <c r="A94">
        <f t="shared" si="47"/>
        <v>1242</v>
      </c>
      <c r="B94">
        <f t="shared" ref="B94" si="51">B93</f>
        <v>308</v>
      </c>
      <c r="C94">
        <v>57</v>
      </c>
      <c r="D94">
        <v>3</v>
      </c>
      <c r="E94">
        <v>0</v>
      </c>
      <c r="F94">
        <v>1</v>
      </c>
      <c r="G94" t="str">
        <f t="shared" si="40"/>
        <v>insert into game_score (id, matchid, squad, goals, points, time_type) values (1242, 308, 57, 3, 0, 1);</v>
      </c>
    </row>
    <row r="95" spans="1:7" x14ac:dyDescent="0.25">
      <c r="A95">
        <f t="shared" si="47"/>
        <v>1243</v>
      </c>
      <c r="B95">
        <f t="shared" ref="B95" si="52">B93</f>
        <v>308</v>
      </c>
      <c r="C95">
        <v>593</v>
      </c>
      <c r="D95">
        <v>1</v>
      </c>
      <c r="E95">
        <v>0</v>
      </c>
      <c r="F95">
        <v>2</v>
      </c>
      <c r="G95" t="str">
        <f t="shared" si="40"/>
        <v>insert into game_score (id, matchid, squad, goals, points, time_type) values (1243, 308, 593, 1, 0, 2);</v>
      </c>
    </row>
    <row r="96" spans="1:7" x14ac:dyDescent="0.25">
      <c r="A96">
        <f t="shared" si="47"/>
        <v>1244</v>
      </c>
      <c r="B96">
        <f t="shared" ref="B96" si="53">B93</f>
        <v>308</v>
      </c>
      <c r="C96">
        <v>593</v>
      </c>
      <c r="D96">
        <v>1</v>
      </c>
      <c r="E96">
        <v>0</v>
      </c>
      <c r="F96">
        <v>1</v>
      </c>
      <c r="G96" t="str">
        <f t="shared" si="40"/>
        <v>insert into game_score (id, matchid, squad, goals, points, time_type) values (1244, 308, 593, 1, 0, 1);</v>
      </c>
    </row>
    <row r="97" spans="1:7" x14ac:dyDescent="0.25">
      <c r="A97" s="4">
        <f t="shared" si="47"/>
        <v>1245</v>
      </c>
      <c r="B97" s="4">
        <f t="shared" ref="B97" si="54">B93+1</f>
        <v>309</v>
      </c>
      <c r="C97" s="4">
        <v>598</v>
      </c>
      <c r="D97" s="4">
        <v>2</v>
      </c>
      <c r="E97" s="4">
        <v>2</v>
      </c>
      <c r="F97" s="4">
        <v>2</v>
      </c>
      <c r="G97" s="4" t="str">
        <f t="shared" si="40"/>
        <v>insert into game_score (id, matchid, squad, goals, points, time_type) values (1245, 309, 598, 2, 2, 2);</v>
      </c>
    </row>
    <row r="98" spans="1:7" x14ac:dyDescent="0.25">
      <c r="A98" s="4">
        <f t="shared" si="47"/>
        <v>1246</v>
      </c>
      <c r="B98" s="4">
        <f t="shared" ref="B98" si="55">B97</f>
        <v>309</v>
      </c>
      <c r="C98" s="4">
        <v>598</v>
      </c>
      <c r="D98" s="4">
        <v>2</v>
      </c>
      <c r="E98" s="4">
        <v>0</v>
      </c>
      <c r="F98" s="4">
        <v>1</v>
      </c>
      <c r="G98" s="4" t="str">
        <f t="shared" si="40"/>
        <v>insert into game_score (id, matchid, squad, goals, points, time_type) values (1246, 309, 598, 2, 0, 1);</v>
      </c>
    </row>
    <row r="99" spans="1:7" x14ac:dyDescent="0.25">
      <c r="A99" s="4">
        <f t="shared" si="47"/>
        <v>1247</v>
      </c>
      <c r="B99" s="4">
        <f t="shared" ref="B99" si="56">B97</f>
        <v>309</v>
      </c>
      <c r="C99" s="4">
        <v>56</v>
      </c>
      <c r="D99" s="4">
        <v>0</v>
      </c>
      <c r="E99" s="4">
        <v>0</v>
      </c>
      <c r="F99" s="4">
        <v>2</v>
      </c>
      <c r="G99" s="4" t="str">
        <f t="shared" si="40"/>
        <v>insert into game_score (id, matchid, squad, goals, points, time_type) values (1247, 309, 56, 0, 0, 2);</v>
      </c>
    </row>
    <row r="100" spans="1:7" x14ac:dyDescent="0.25">
      <c r="A100" s="4">
        <f t="shared" si="47"/>
        <v>1248</v>
      </c>
      <c r="B100" s="4">
        <f t="shared" ref="B100" si="57">B97</f>
        <v>309</v>
      </c>
      <c r="C100" s="4">
        <v>56</v>
      </c>
      <c r="D100" s="4">
        <v>0</v>
      </c>
      <c r="E100" s="4">
        <v>0</v>
      </c>
      <c r="F100" s="4">
        <v>1</v>
      </c>
      <c r="G100" s="4" t="str">
        <f t="shared" si="40"/>
        <v>insert into game_score (id, matchid, squad, goals, points, time_type) values (1248, 309, 56, 0, 0, 1);</v>
      </c>
    </row>
    <row r="101" spans="1:7" x14ac:dyDescent="0.25">
      <c r="A101">
        <f t="shared" si="47"/>
        <v>1249</v>
      </c>
      <c r="B101">
        <f t="shared" ref="B101" si="58">B97+1</f>
        <v>310</v>
      </c>
      <c r="C101">
        <v>54</v>
      </c>
      <c r="D101">
        <v>3</v>
      </c>
      <c r="E101">
        <v>2</v>
      </c>
      <c r="F101">
        <v>2</v>
      </c>
      <c r="G101" t="str">
        <f t="shared" si="40"/>
        <v>insert into game_score (id, matchid, squad, goals, points, time_type) values (1249, 310, 54, 3, 2, 2);</v>
      </c>
    </row>
    <row r="102" spans="1:7" x14ac:dyDescent="0.25">
      <c r="A102">
        <f t="shared" si="47"/>
        <v>1250</v>
      </c>
      <c r="B102">
        <f t="shared" ref="B102" si="59">B101</f>
        <v>310</v>
      </c>
      <c r="C102">
        <v>54</v>
      </c>
      <c r="D102">
        <v>1</v>
      </c>
      <c r="E102">
        <v>0</v>
      </c>
      <c r="F102">
        <v>1</v>
      </c>
      <c r="G102" t="str">
        <f t="shared" si="40"/>
        <v>insert into game_score (id, matchid, squad, goals, points, time_type) values (1250, 310, 54, 1, 0, 1);</v>
      </c>
    </row>
    <row r="103" spans="1:7" x14ac:dyDescent="0.25">
      <c r="A103">
        <f t="shared" si="47"/>
        <v>1251</v>
      </c>
      <c r="B103">
        <f t="shared" ref="B103" si="60">B101</f>
        <v>310</v>
      </c>
      <c r="C103">
        <v>55</v>
      </c>
      <c r="D103">
        <v>0</v>
      </c>
      <c r="E103">
        <v>0</v>
      </c>
      <c r="F103">
        <v>2</v>
      </c>
      <c r="G103" t="str">
        <f t="shared" si="40"/>
        <v>insert into game_score (id, matchid, squad, goals, points, time_type) values (1251, 310, 55, 0, 0, 2);</v>
      </c>
    </row>
    <row r="104" spans="1:7" x14ac:dyDescent="0.25">
      <c r="A104">
        <f t="shared" si="47"/>
        <v>1252</v>
      </c>
      <c r="B104">
        <f t="shared" ref="B104" si="61">B101</f>
        <v>310</v>
      </c>
      <c r="C104">
        <v>55</v>
      </c>
      <c r="D104">
        <v>0</v>
      </c>
      <c r="E104">
        <v>0</v>
      </c>
      <c r="F104">
        <v>1</v>
      </c>
      <c r="G104" t="str">
        <f t="shared" si="40"/>
        <v>insert into game_score (id, matchid, squad, goals, points, time_type) values (1252, 310, 55, 0, 0, 1);</v>
      </c>
    </row>
    <row r="105" spans="1:7" x14ac:dyDescent="0.25">
      <c r="A105" s="4">
        <f t="shared" si="47"/>
        <v>1253</v>
      </c>
      <c r="B105" s="4">
        <f t="shared" ref="B105" si="62">B101+1</f>
        <v>311</v>
      </c>
      <c r="C105" s="4">
        <v>51</v>
      </c>
      <c r="D105" s="4">
        <v>2</v>
      </c>
      <c r="E105" s="4">
        <v>2</v>
      </c>
      <c r="F105" s="4">
        <v>2</v>
      </c>
      <c r="G105" s="4" t="str">
        <f t="shared" si="40"/>
        <v>insert into game_score (id, matchid, squad, goals, points, time_type) values (1253, 311, 51, 2, 2, 2);</v>
      </c>
    </row>
    <row r="106" spans="1:7" x14ac:dyDescent="0.25">
      <c r="A106" s="4">
        <f t="shared" si="47"/>
        <v>1254</v>
      </c>
      <c r="B106" s="4">
        <f t="shared" ref="B106" si="63">B105</f>
        <v>311</v>
      </c>
      <c r="C106" s="4">
        <v>51</v>
      </c>
      <c r="D106" s="4">
        <v>1</v>
      </c>
      <c r="E106" s="4">
        <v>0</v>
      </c>
      <c r="F106" s="4">
        <v>1</v>
      </c>
      <c r="G106" s="4" t="str">
        <f t="shared" si="40"/>
        <v>insert into game_score (id, matchid, squad, goals, points, time_type) values (1254, 311, 51, 1, 0, 1);</v>
      </c>
    </row>
    <row r="107" spans="1:7" x14ac:dyDescent="0.25">
      <c r="A107" s="4">
        <f t="shared" si="47"/>
        <v>1255</v>
      </c>
      <c r="B107" s="4">
        <f t="shared" ref="B107" si="64">B105</f>
        <v>311</v>
      </c>
      <c r="C107" s="4">
        <v>54</v>
      </c>
      <c r="D107" s="4">
        <v>1</v>
      </c>
      <c r="E107" s="4">
        <v>0</v>
      </c>
      <c r="F107" s="4">
        <v>2</v>
      </c>
      <c r="G107" s="4" t="str">
        <f t="shared" si="40"/>
        <v>insert into game_score (id, matchid, squad, goals, points, time_type) values (1255, 311, 54, 1, 0, 2);</v>
      </c>
    </row>
    <row r="108" spans="1:7" x14ac:dyDescent="0.25">
      <c r="A108" s="4">
        <f t="shared" si="47"/>
        <v>1256</v>
      </c>
      <c r="B108" s="4">
        <f t="shared" ref="B108" si="65">B105</f>
        <v>311</v>
      </c>
      <c r="C108" s="4">
        <v>54</v>
      </c>
      <c r="D108" s="4">
        <v>0</v>
      </c>
      <c r="E108" s="4">
        <v>0</v>
      </c>
      <c r="F108" s="4">
        <v>1</v>
      </c>
      <c r="G108" s="4" t="str">
        <f t="shared" si="40"/>
        <v>insert into game_score (id, matchid, squad, goals, points, time_type) values (1256, 311, 54, 0, 0, 1);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8"/>
  <sheetViews>
    <sheetView zoomScaleNormal="100" workbookViewId="0"/>
  </sheetViews>
  <sheetFormatPr baseColWidth="10" defaultColWidth="9.140625" defaultRowHeight="15" x14ac:dyDescent="0.25"/>
  <cols>
    <col min="1" max="1" width="11.8554687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22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'1957'!A22+1</f>
        <v>312</v>
      </c>
      <c r="B2" s="2" t="str">
        <f>"1959-03-07"</f>
        <v>1959-03-07</v>
      </c>
      <c r="C2">
        <v>2</v>
      </c>
      <c r="D2">
        <v>54</v>
      </c>
      <c r="G2" t="str">
        <f t="shared" si="0"/>
        <v>insert into game (matchid, matchdate, game_type, country) values (312, '1959-03-07', 2, 54);</v>
      </c>
    </row>
    <row r="3" spans="1:7" x14ac:dyDescent="0.25">
      <c r="A3">
        <f>A2+1</f>
        <v>313</v>
      </c>
      <c r="B3" s="2" t="str">
        <f>"1959-03-08"</f>
        <v>1959-03-08</v>
      </c>
      <c r="C3">
        <v>2</v>
      </c>
      <c r="D3">
        <v>54</v>
      </c>
      <c r="G3" t="str">
        <f t="shared" si="0"/>
        <v>insert into game (matchid, matchdate, game_type, country) values (313, '1959-03-08', 2, 54);</v>
      </c>
    </row>
    <row r="4" spans="1:7" x14ac:dyDescent="0.25">
      <c r="A4">
        <f t="shared" ref="A4:A22" si="1">A3+1</f>
        <v>314</v>
      </c>
      <c r="B4" s="2" t="str">
        <f t="shared" ref="B4" si="2">"1959-03-07"</f>
        <v>1959-03-07</v>
      </c>
      <c r="C4">
        <v>2</v>
      </c>
      <c r="D4">
        <v>54</v>
      </c>
      <c r="G4" t="str">
        <f t="shared" si="0"/>
        <v>insert into game (matchid, matchdate, game_type, country) values (314, '1959-03-07', 2, 54);</v>
      </c>
    </row>
    <row r="5" spans="1:7" x14ac:dyDescent="0.25">
      <c r="A5">
        <f t="shared" si="1"/>
        <v>315</v>
      </c>
      <c r="B5" s="2" t="str">
        <f>"1959-03-10"</f>
        <v>1959-03-10</v>
      </c>
      <c r="C5">
        <v>2</v>
      </c>
      <c r="D5">
        <v>54</v>
      </c>
      <c r="G5" t="str">
        <f t="shared" si="0"/>
        <v>insert into game (matchid, matchdate, game_type, country) values (315, '1959-03-10', 2, 54);</v>
      </c>
    </row>
    <row r="6" spans="1:7" x14ac:dyDescent="0.25">
      <c r="A6">
        <f t="shared" si="1"/>
        <v>316</v>
      </c>
      <c r="B6" s="2" t="str">
        <f>"1959-03-11"</f>
        <v>1959-03-11</v>
      </c>
      <c r="C6">
        <v>2</v>
      </c>
      <c r="D6">
        <v>54</v>
      </c>
      <c r="G6" t="str">
        <f t="shared" si="0"/>
        <v>insert into game (matchid, matchdate, game_type, country) values (316, '1959-03-11', 2, 54);</v>
      </c>
    </row>
    <row r="7" spans="1:7" x14ac:dyDescent="0.25">
      <c r="A7">
        <f t="shared" si="1"/>
        <v>317</v>
      </c>
      <c r="B7" s="2" t="str">
        <f>"1959-03-11"</f>
        <v>1959-03-11</v>
      </c>
      <c r="C7">
        <v>2</v>
      </c>
      <c r="D7">
        <v>54</v>
      </c>
      <c r="G7" t="str">
        <f t="shared" si="0"/>
        <v>insert into game (matchid, matchdate, game_type, country) values (317, '1959-03-11', 2, 54);</v>
      </c>
    </row>
    <row r="8" spans="1:7" x14ac:dyDescent="0.25">
      <c r="A8">
        <f t="shared" si="1"/>
        <v>318</v>
      </c>
      <c r="B8" s="2" t="str">
        <f>"1959-03-14"</f>
        <v>1959-03-14</v>
      </c>
      <c r="C8">
        <v>2</v>
      </c>
      <c r="D8">
        <v>54</v>
      </c>
      <c r="G8" t="str">
        <f t="shared" si="0"/>
        <v>insert into game (matchid, matchdate, game_type, country) values (318, '1959-03-14', 2, 54);</v>
      </c>
    </row>
    <row r="9" spans="1:7" x14ac:dyDescent="0.25">
      <c r="A9">
        <f t="shared" si="1"/>
        <v>319</v>
      </c>
      <c r="B9" s="2" t="str">
        <f>"1959-03-15"</f>
        <v>1959-03-15</v>
      </c>
      <c r="C9">
        <v>2</v>
      </c>
      <c r="D9">
        <v>54</v>
      </c>
      <c r="G9" t="str">
        <f t="shared" si="0"/>
        <v>insert into game (matchid, matchdate, game_type, country) values (319, '1959-03-15', 2, 54);</v>
      </c>
    </row>
    <row r="10" spans="1:7" x14ac:dyDescent="0.25">
      <c r="A10">
        <f t="shared" si="1"/>
        <v>320</v>
      </c>
      <c r="B10" s="2" t="str">
        <f>"1959-03-15"</f>
        <v>1959-03-15</v>
      </c>
      <c r="C10">
        <v>2</v>
      </c>
      <c r="D10">
        <v>54</v>
      </c>
      <c r="G10" t="str">
        <f t="shared" si="0"/>
        <v>insert into game (matchid, matchdate, game_type, country) values (320, '1959-03-15', 2, 54);</v>
      </c>
    </row>
    <row r="11" spans="1:7" x14ac:dyDescent="0.25">
      <c r="A11">
        <f t="shared" si="1"/>
        <v>321</v>
      </c>
      <c r="B11" s="2" t="str">
        <f>"1959-03-18"</f>
        <v>1959-03-18</v>
      </c>
      <c r="C11">
        <v>2</v>
      </c>
      <c r="D11">
        <v>54</v>
      </c>
      <c r="G11" t="str">
        <f t="shared" si="0"/>
        <v>insert into game (matchid, matchdate, game_type, country) values (321, '1959-03-18', 2, 54);</v>
      </c>
    </row>
    <row r="12" spans="1:7" x14ac:dyDescent="0.25">
      <c r="A12">
        <f t="shared" si="1"/>
        <v>322</v>
      </c>
      <c r="B12" s="2" t="str">
        <f>"1959-03-18"</f>
        <v>1959-03-18</v>
      </c>
      <c r="C12">
        <v>2</v>
      </c>
      <c r="D12">
        <v>54</v>
      </c>
      <c r="G12" t="str">
        <f t="shared" si="0"/>
        <v>insert into game (matchid, matchdate, game_type, country) values (322, '1959-03-18', 2, 54);</v>
      </c>
    </row>
    <row r="13" spans="1:7" x14ac:dyDescent="0.25">
      <c r="A13">
        <f t="shared" si="1"/>
        <v>323</v>
      </c>
      <c r="B13" s="2" t="str">
        <f>"1959-03-21"</f>
        <v>1959-03-21</v>
      </c>
      <c r="C13">
        <v>2</v>
      </c>
      <c r="D13">
        <v>54</v>
      </c>
      <c r="G13" t="str">
        <f t="shared" si="0"/>
        <v>insert into game (matchid, matchdate, game_type, country) values (323, '1959-03-21', 2, 54);</v>
      </c>
    </row>
    <row r="14" spans="1:7" x14ac:dyDescent="0.25">
      <c r="A14">
        <f t="shared" si="1"/>
        <v>324</v>
      </c>
      <c r="B14" s="2" t="str">
        <f>"1959-03-21"</f>
        <v>1959-03-21</v>
      </c>
      <c r="C14">
        <v>2</v>
      </c>
      <c r="D14">
        <v>54</v>
      </c>
      <c r="G14" t="str">
        <f t="shared" si="0"/>
        <v>insert into game (matchid, matchdate, game_type, country) values (324, '1959-03-21', 2, 54);</v>
      </c>
    </row>
    <row r="15" spans="1:7" x14ac:dyDescent="0.25">
      <c r="A15">
        <f t="shared" si="1"/>
        <v>325</v>
      </c>
      <c r="B15" s="2" t="str">
        <f>"1959-03-22"</f>
        <v>1959-03-22</v>
      </c>
      <c r="C15">
        <v>2</v>
      </c>
      <c r="D15">
        <v>54</v>
      </c>
      <c r="G15" t="str">
        <f t="shared" si="0"/>
        <v>insert into game (matchid, matchdate, game_type, country) values (325, '1959-03-22', 2, 54);</v>
      </c>
    </row>
    <row r="16" spans="1:7" x14ac:dyDescent="0.25">
      <c r="A16">
        <f t="shared" si="1"/>
        <v>326</v>
      </c>
      <c r="B16" s="2" t="str">
        <f>"1959-03-26"</f>
        <v>1959-03-26</v>
      </c>
      <c r="C16">
        <v>2</v>
      </c>
      <c r="D16">
        <v>54</v>
      </c>
      <c r="G16" t="str">
        <f t="shared" si="0"/>
        <v>insert into game (matchid, matchdate, game_type, country) values (326, '1959-03-26', 2, 54);</v>
      </c>
    </row>
    <row r="17" spans="1:7" x14ac:dyDescent="0.25">
      <c r="A17">
        <f t="shared" si="1"/>
        <v>327</v>
      </c>
      <c r="B17" s="2" t="str">
        <f>"1959-03-26"</f>
        <v>1959-03-26</v>
      </c>
      <c r="C17">
        <v>2</v>
      </c>
      <c r="D17">
        <v>54</v>
      </c>
      <c r="G17" t="str">
        <f t="shared" si="0"/>
        <v>insert into game (matchid, matchdate, game_type, country) values (327, '1959-03-26', 2, 54);</v>
      </c>
    </row>
    <row r="18" spans="1:7" x14ac:dyDescent="0.25">
      <c r="A18">
        <f t="shared" si="1"/>
        <v>328</v>
      </c>
      <c r="B18" s="2" t="str">
        <f>"1959-03-29"</f>
        <v>1959-03-29</v>
      </c>
      <c r="C18">
        <v>2</v>
      </c>
      <c r="D18">
        <v>54</v>
      </c>
      <c r="G18" t="str">
        <f t="shared" si="0"/>
        <v>insert into game (matchid, matchdate, game_type, country) values (328, '1959-03-29', 2, 54);</v>
      </c>
    </row>
    <row r="19" spans="1:7" x14ac:dyDescent="0.25">
      <c r="A19">
        <f t="shared" si="1"/>
        <v>329</v>
      </c>
      <c r="B19" s="2" t="str">
        <f>"1959-03-30"</f>
        <v>1959-03-30</v>
      </c>
      <c r="C19">
        <v>2</v>
      </c>
      <c r="D19">
        <v>54</v>
      </c>
      <c r="G19" t="str">
        <f t="shared" si="0"/>
        <v>insert into game (matchid, matchdate, game_type, country) values (329, '1959-03-30', 2, 54);</v>
      </c>
    </row>
    <row r="20" spans="1:7" x14ac:dyDescent="0.25">
      <c r="A20">
        <f t="shared" si="1"/>
        <v>330</v>
      </c>
      <c r="B20" s="2" t="str">
        <f>"1959-04-02"</f>
        <v>1959-04-02</v>
      </c>
      <c r="C20">
        <v>2</v>
      </c>
      <c r="D20">
        <v>54</v>
      </c>
      <c r="G20" t="str">
        <f t="shared" si="0"/>
        <v>insert into game (matchid, matchdate, game_type, country) values (330, '1959-04-02', 2, 54);</v>
      </c>
    </row>
    <row r="21" spans="1:7" x14ac:dyDescent="0.25">
      <c r="A21">
        <f t="shared" si="1"/>
        <v>331</v>
      </c>
      <c r="B21" s="2" t="str">
        <f>"1959-04-02"</f>
        <v>1959-04-02</v>
      </c>
      <c r="C21">
        <v>2</v>
      </c>
      <c r="D21">
        <v>54</v>
      </c>
      <c r="G21" t="str">
        <f t="shared" si="0"/>
        <v>insert into game (matchid, matchdate, game_type, country) values (331, '1959-04-02', 2, 54);</v>
      </c>
    </row>
    <row r="22" spans="1:7" x14ac:dyDescent="0.25">
      <c r="A22">
        <f t="shared" si="1"/>
        <v>332</v>
      </c>
      <c r="B22" s="2" t="str">
        <f>"1959-04-04"</f>
        <v>1959-04-04</v>
      </c>
      <c r="C22">
        <v>2</v>
      </c>
      <c r="D22">
        <v>54</v>
      </c>
      <c r="G22" t="str">
        <f t="shared" si="0"/>
        <v>insert into game (matchid, matchdate, game_type, country) values (332, '1959-04-04', 2, 54);</v>
      </c>
    </row>
    <row r="24" spans="1:7" x14ac:dyDescent="0.25">
      <c r="A24" s="1" t="s">
        <v>0</v>
      </c>
      <c r="B24" s="1" t="s">
        <v>1</v>
      </c>
      <c r="C24" s="1" t="s">
        <v>2</v>
      </c>
      <c r="D24" s="1" t="s">
        <v>3</v>
      </c>
      <c r="E24" s="1" t="s">
        <v>4</v>
      </c>
      <c r="F24" s="1" t="s">
        <v>5</v>
      </c>
      <c r="G24" t="str">
        <f>"insert into game_score (id, matchid, squad, goals, points, time_type) values (" &amp; A24 &amp; ", " &amp; B24 &amp; ", " &amp; C24 &amp; ", " &amp; D24 &amp; ", " &amp; E24 &amp; ", " &amp; F24 &amp; ");"</f>
        <v>insert into game_score (id, matchid, squad, goals, points, time_type) values (id, matchid, squad, goals, points, time_type);</v>
      </c>
    </row>
    <row r="25" spans="1:7" x14ac:dyDescent="0.25">
      <c r="A25" s="4">
        <f>'1957'!A108+1</f>
        <v>1257</v>
      </c>
      <c r="B25" s="4">
        <f>A2</f>
        <v>312</v>
      </c>
      <c r="C25" s="4">
        <v>54</v>
      </c>
      <c r="D25" s="4">
        <v>6</v>
      </c>
      <c r="E25" s="4">
        <v>2</v>
      </c>
      <c r="F25" s="4">
        <v>2</v>
      </c>
      <c r="G25" s="4" t="str">
        <f t="shared" ref="G25:G88" si="3">"insert into game_score (id, matchid, squad, goals, points, time_type) values (" &amp; A25 &amp; ", " &amp; B25 &amp; ", " &amp; C25 &amp; ", " &amp; D25 &amp; ", " &amp; E25 &amp; ", " &amp; F25 &amp; ");"</f>
        <v>insert into game_score (id, matchid, squad, goals, points, time_type) values (1257, 312, 54, 6, 2, 2);</v>
      </c>
    </row>
    <row r="26" spans="1:7" x14ac:dyDescent="0.25">
      <c r="A26" s="4">
        <f>A25+1</f>
        <v>1258</v>
      </c>
      <c r="B26" s="4">
        <f>B25</f>
        <v>312</v>
      </c>
      <c r="C26" s="4">
        <v>54</v>
      </c>
      <c r="D26" s="4">
        <v>4</v>
      </c>
      <c r="E26" s="4">
        <v>0</v>
      </c>
      <c r="F26" s="4">
        <v>1</v>
      </c>
      <c r="G26" s="4" t="str">
        <f t="shared" si="3"/>
        <v>insert into game_score (id, matchid, squad, goals, points, time_type) values (1258, 312, 54, 4, 0, 1);</v>
      </c>
    </row>
    <row r="27" spans="1:7" x14ac:dyDescent="0.25">
      <c r="A27" s="4">
        <f t="shared" ref="A27:A90" si="4">A26+1</f>
        <v>1259</v>
      </c>
      <c r="B27" s="4">
        <f>B25</f>
        <v>312</v>
      </c>
      <c r="C27" s="4">
        <v>56</v>
      </c>
      <c r="D27" s="4">
        <v>1</v>
      </c>
      <c r="E27" s="4">
        <v>0</v>
      </c>
      <c r="F27" s="4">
        <v>2</v>
      </c>
      <c r="G27" s="4" t="str">
        <f t="shared" si="3"/>
        <v>insert into game_score (id, matchid, squad, goals, points, time_type) values (1259, 312, 56, 1, 0, 2);</v>
      </c>
    </row>
    <row r="28" spans="1:7" x14ac:dyDescent="0.25">
      <c r="A28" s="4">
        <f t="shared" si="4"/>
        <v>1260</v>
      </c>
      <c r="B28" s="4">
        <f>B25</f>
        <v>312</v>
      </c>
      <c r="C28" s="4">
        <v>56</v>
      </c>
      <c r="D28" s="4">
        <v>1</v>
      </c>
      <c r="E28" s="4">
        <v>0</v>
      </c>
      <c r="F28" s="4">
        <v>1</v>
      </c>
      <c r="G28" s="4" t="str">
        <f t="shared" si="3"/>
        <v>insert into game_score (id, matchid, squad, goals, points, time_type) values (1260, 312, 56, 1, 0, 1);</v>
      </c>
    </row>
    <row r="29" spans="1:7" x14ac:dyDescent="0.25">
      <c r="A29">
        <f t="shared" si="4"/>
        <v>1261</v>
      </c>
      <c r="B29">
        <f>B25+1</f>
        <v>313</v>
      </c>
      <c r="C29">
        <v>598</v>
      </c>
      <c r="D29">
        <v>7</v>
      </c>
      <c r="E29">
        <v>2</v>
      </c>
      <c r="F29">
        <v>2</v>
      </c>
      <c r="G29" t="str">
        <f t="shared" si="3"/>
        <v>insert into game_score (id, matchid, squad, goals, points, time_type) values (1261, 313, 598, 7, 2, 2);</v>
      </c>
    </row>
    <row r="30" spans="1:7" x14ac:dyDescent="0.25">
      <c r="A30">
        <f t="shared" si="4"/>
        <v>1262</v>
      </c>
      <c r="B30">
        <f>B29</f>
        <v>313</v>
      </c>
      <c r="C30">
        <v>598</v>
      </c>
      <c r="D30">
        <v>3</v>
      </c>
      <c r="E30">
        <v>0</v>
      </c>
      <c r="F30">
        <v>1</v>
      </c>
      <c r="G30" t="str">
        <f t="shared" si="3"/>
        <v>insert into game_score (id, matchid, squad, goals, points, time_type) values (1262, 313, 598, 3, 0, 1);</v>
      </c>
    </row>
    <row r="31" spans="1:7" x14ac:dyDescent="0.25">
      <c r="A31">
        <f t="shared" si="4"/>
        <v>1263</v>
      </c>
      <c r="B31">
        <f>B29</f>
        <v>313</v>
      </c>
      <c r="C31">
        <v>591</v>
      </c>
      <c r="D31">
        <v>0</v>
      </c>
      <c r="E31">
        <v>0</v>
      </c>
      <c r="F31">
        <v>2</v>
      </c>
      <c r="G31" t="str">
        <f t="shared" si="3"/>
        <v>insert into game_score (id, matchid, squad, goals, points, time_type) values (1263, 313, 591, 0, 0, 2);</v>
      </c>
    </row>
    <row r="32" spans="1:7" x14ac:dyDescent="0.25">
      <c r="A32">
        <f t="shared" si="4"/>
        <v>1264</v>
      </c>
      <c r="B32">
        <f>B29</f>
        <v>313</v>
      </c>
      <c r="C32">
        <v>591</v>
      </c>
      <c r="D32">
        <v>0</v>
      </c>
      <c r="E32">
        <v>0</v>
      </c>
      <c r="F32">
        <v>1</v>
      </c>
      <c r="G32" t="str">
        <f t="shared" si="3"/>
        <v>insert into game_score (id, matchid, squad, goals, points, time_type) values (1264, 313, 591, 0, 0, 1);</v>
      </c>
    </row>
    <row r="33" spans="1:7" x14ac:dyDescent="0.25">
      <c r="A33" s="4">
        <f t="shared" si="4"/>
        <v>1265</v>
      </c>
      <c r="B33" s="4">
        <f t="shared" ref="B33" si="5">B29+1</f>
        <v>314</v>
      </c>
      <c r="C33" s="4">
        <v>55</v>
      </c>
      <c r="D33" s="4">
        <v>2</v>
      </c>
      <c r="E33" s="4">
        <v>1</v>
      </c>
      <c r="F33" s="4">
        <v>2</v>
      </c>
      <c r="G33" s="4" t="str">
        <f t="shared" si="3"/>
        <v>insert into game_score (id, matchid, squad, goals, points, time_type) values (1265, 314, 55, 2, 1, 2);</v>
      </c>
    </row>
    <row r="34" spans="1:7" x14ac:dyDescent="0.25">
      <c r="A34" s="4">
        <f t="shared" si="4"/>
        <v>1266</v>
      </c>
      <c r="B34" s="4">
        <f t="shared" ref="B34" si="6">B33</f>
        <v>314</v>
      </c>
      <c r="C34" s="4">
        <v>55</v>
      </c>
      <c r="D34" s="4">
        <v>1</v>
      </c>
      <c r="E34" s="4">
        <v>0</v>
      </c>
      <c r="F34" s="4">
        <v>1</v>
      </c>
      <c r="G34" s="4" t="str">
        <f t="shared" si="3"/>
        <v>insert into game_score (id, matchid, squad, goals, points, time_type) values (1266, 314, 55, 1, 0, 1);</v>
      </c>
    </row>
    <row r="35" spans="1:7" x14ac:dyDescent="0.25">
      <c r="A35" s="4">
        <f t="shared" si="4"/>
        <v>1267</v>
      </c>
      <c r="B35" s="4">
        <f t="shared" ref="B35" si="7">B33</f>
        <v>314</v>
      </c>
      <c r="C35" s="4">
        <v>51</v>
      </c>
      <c r="D35" s="4">
        <v>2</v>
      </c>
      <c r="E35" s="4">
        <v>1</v>
      </c>
      <c r="F35" s="4">
        <v>2</v>
      </c>
      <c r="G35" s="4" t="str">
        <f t="shared" si="3"/>
        <v>insert into game_score (id, matchid, squad, goals, points, time_type) values (1267, 314, 51, 2, 1, 2);</v>
      </c>
    </row>
    <row r="36" spans="1:7" x14ac:dyDescent="0.25">
      <c r="A36" s="4">
        <f t="shared" si="4"/>
        <v>1268</v>
      </c>
      <c r="B36" s="4">
        <f t="shared" ref="B36" si="8">B33</f>
        <v>314</v>
      </c>
      <c r="C36" s="4">
        <v>51</v>
      </c>
      <c r="D36" s="4">
        <v>0</v>
      </c>
      <c r="E36" s="4">
        <v>0</v>
      </c>
      <c r="F36" s="4">
        <v>1</v>
      </c>
      <c r="G36" s="4" t="str">
        <f t="shared" si="3"/>
        <v>insert into game_score (id, matchid, squad, goals, points, time_type) values (1268, 314, 51, 0, 0, 1);</v>
      </c>
    </row>
    <row r="37" spans="1:7" x14ac:dyDescent="0.25">
      <c r="A37">
        <f t="shared" si="4"/>
        <v>1269</v>
      </c>
      <c r="B37">
        <f t="shared" ref="B37" si="9">B33+1</f>
        <v>315</v>
      </c>
      <c r="C37">
        <v>595</v>
      </c>
      <c r="D37">
        <v>2</v>
      </c>
      <c r="E37">
        <v>2</v>
      </c>
      <c r="F37">
        <v>2</v>
      </c>
      <c r="G37" t="str">
        <f t="shared" si="3"/>
        <v>insert into game_score (id, matchid, squad, goals, points, time_type) values (1269, 315, 595, 2, 2, 2);</v>
      </c>
    </row>
    <row r="38" spans="1:7" x14ac:dyDescent="0.25">
      <c r="A38">
        <f t="shared" si="4"/>
        <v>1270</v>
      </c>
      <c r="B38">
        <f t="shared" ref="B38" si="10">B37</f>
        <v>315</v>
      </c>
      <c r="C38">
        <v>595</v>
      </c>
      <c r="D38">
        <v>2</v>
      </c>
      <c r="E38">
        <v>0</v>
      </c>
      <c r="F38">
        <v>1</v>
      </c>
      <c r="G38" t="str">
        <f t="shared" si="3"/>
        <v>insert into game_score (id, matchid, squad, goals, points, time_type) values (1270, 315, 595, 2, 0, 1);</v>
      </c>
    </row>
    <row r="39" spans="1:7" x14ac:dyDescent="0.25">
      <c r="A39">
        <f t="shared" si="4"/>
        <v>1271</v>
      </c>
      <c r="B39">
        <f t="shared" ref="B39" si="11">B37</f>
        <v>315</v>
      </c>
      <c r="C39">
        <v>56</v>
      </c>
      <c r="D39">
        <v>1</v>
      </c>
      <c r="E39">
        <v>0</v>
      </c>
      <c r="F39">
        <v>2</v>
      </c>
      <c r="G39" t="str">
        <f t="shared" si="3"/>
        <v>insert into game_score (id, matchid, squad, goals, points, time_type) values (1271, 315, 56, 1, 0, 2);</v>
      </c>
    </row>
    <row r="40" spans="1:7" x14ac:dyDescent="0.25">
      <c r="A40">
        <f t="shared" si="4"/>
        <v>1272</v>
      </c>
      <c r="B40">
        <f t="shared" ref="B40" si="12">B37</f>
        <v>315</v>
      </c>
      <c r="C40">
        <v>56</v>
      </c>
      <c r="D40">
        <v>1</v>
      </c>
      <c r="E40">
        <v>0</v>
      </c>
      <c r="F40">
        <v>1</v>
      </c>
      <c r="G40" t="str">
        <f t="shared" si="3"/>
        <v>insert into game_score (id, matchid, squad, goals, points, time_type) values (1272, 315, 56, 1, 0, 1);</v>
      </c>
    </row>
    <row r="41" spans="1:7" x14ac:dyDescent="0.25">
      <c r="A41" s="4">
        <f t="shared" si="4"/>
        <v>1273</v>
      </c>
      <c r="B41" s="4">
        <f t="shared" ref="B41" si="13">B37+1</f>
        <v>316</v>
      </c>
      <c r="C41" s="4">
        <v>54</v>
      </c>
      <c r="D41" s="4">
        <v>2</v>
      </c>
      <c r="E41" s="4">
        <v>2</v>
      </c>
      <c r="F41" s="4">
        <v>2</v>
      </c>
      <c r="G41" s="4" t="str">
        <f t="shared" si="3"/>
        <v>insert into game_score (id, matchid, squad, goals, points, time_type) values (1273, 316, 54, 2, 2, 2);</v>
      </c>
    </row>
    <row r="42" spans="1:7" x14ac:dyDescent="0.25">
      <c r="A42" s="4">
        <f t="shared" si="4"/>
        <v>1274</v>
      </c>
      <c r="B42" s="4">
        <f t="shared" ref="B42" si="14">B41</f>
        <v>316</v>
      </c>
      <c r="C42" s="4">
        <v>54</v>
      </c>
      <c r="D42" s="4">
        <v>1</v>
      </c>
      <c r="E42" s="4">
        <v>0</v>
      </c>
      <c r="F42" s="4">
        <v>1</v>
      </c>
      <c r="G42" s="4" t="str">
        <f t="shared" si="3"/>
        <v>insert into game_score (id, matchid, squad, goals, points, time_type) values (1274, 316, 54, 1, 0, 1);</v>
      </c>
    </row>
    <row r="43" spans="1:7" x14ac:dyDescent="0.25">
      <c r="A43" s="4">
        <f t="shared" si="4"/>
        <v>1275</v>
      </c>
      <c r="B43" s="4">
        <f t="shared" ref="B43" si="15">B41</f>
        <v>316</v>
      </c>
      <c r="C43" s="4">
        <v>591</v>
      </c>
      <c r="D43" s="4">
        <v>0</v>
      </c>
      <c r="E43" s="4">
        <v>0</v>
      </c>
      <c r="F43" s="4">
        <v>2</v>
      </c>
      <c r="G43" s="4" t="str">
        <f t="shared" si="3"/>
        <v>insert into game_score (id, matchid, squad, goals, points, time_type) values (1275, 316, 591, 0, 0, 2);</v>
      </c>
    </row>
    <row r="44" spans="1:7" x14ac:dyDescent="0.25">
      <c r="A44" s="4">
        <f t="shared" si="4"/>
        <v>1276</v>
      </c>
      <c r="B44" s="4">
        <f t="shared" ref="B44" si="16">B41</f>
        <v>316</v>
      </c>
      <c r="C44" s="4">
        <v>591</v>
      </c>
      <c r="D44" s="4">
        <v>0</v>
      </c>
      <c r="E44" s="4">
        <v>0</v>
      </c>
      <c r="F44" s="4">
        <v>1</v>
      </c>
      <c r="G44" s="4" t="str">
        <f t="shared" si="3"/>
        <v>insert into game_score (id, matchid, squad, goals, points, time_type) values (1276, 316, 591, 0, 0, 1);</v>
      </c>
    </row>
    <row r="45" spans="1:7" x14ac:dyDescent="0.25">
      <c r="A45">
        <f t="shared" si="4"/>
        <v>1277</v>
      </c>
      <c r="B45">
        <f t="shared" ref="B45" si="17">B41+1</f>
        <v>317</v>
      </c>
      <c r="C45">
        <v>51</v>
      </c>
      <c r="D45">
        <v>5</v>
      </c>
      <c r="E45">
        <v>2</v>
      </c>
      <c r="F45">
        <v>2</v>
      </c>
      <c r="G45" t="str">
        <f t="shared" si="3"/>
        <v>insert into game_score (id, matchid, squad, goals, points, time_type) values (1277, 317, 51, 5, 2, 2);</v>
      </c>
    </row>
    <row r="46" spans="1:7" x14ac:dyDescent="0.25">
      <c r="A46">
        <f t="shared" si="4"/>
        <v>1278</v>
      </c>
      <c r="B46">
        <f t="shared" ref="B46" si="18">B45</f>
        <v>317</v>
      </c>
      <c r="C46">
        <v>51</v>
      </c>
      <c r="D46">
        <v>4</v>
      </c>
      <c r="E46">
        <v>0</v>
      </c>
      <c r="F46">
        <v>1</v>
      </c>
      <c r="G46" t="str">
        <f t="shared" si="3"/>
        <v>insert into game_score (id, matchid, squad, goals, points, time_type) values (1278, 317, 51, 4, 0, 1);</v>
      </c>
    </row>
    <row r="47" spans="1:7" x14ac:dyDescent="0.25">
      <c r="A47">
        <f t="shared" si="4"/>
        <v>1279</v>
      </c>
      <c r="B47">
        <f t="shared" ref="B47" si="19">B45</f>
        <v>317</v>
      </c>
      <c r="C47">
        <v>598</v>
      </c>
      <c r="D47">
        <v>3</v>
      </c>
      <c r="E47">
        <v>0</v>
      </c>
      <c r="F47">
        <v>2</v>
      </c>
      <c r="G47" t="str">
        <f t="shared" si="3"/>
        <v>insert into game_score (id, matchid, squad, goals, points, time_type) values (1279, 317, 598, 3, 0, 2);</v>
      </c>
    </row>
    <row r="48" spans="1:7" x14ac:dyDescent="0.25">
      <c r="A48">
        <f t="shared" si="4"/>
        <v>1280</v>
      </c>
      <c r="B48">
        <f t="shared" ref="B48" si="20">B45</f>
        <v>317</v>
      </c>
      <c r="C48">
        <v>598</v>
      </c>
      <c r="D48">
        <v>2</v>
      </c>
      <c r="E48">
        <v>0</v>
      </c>
      <c r="F48">
        <v>1</v>
      </c>
      <c r="G48" t="str">
        <f t="shared" si="3"/>
        <v>insert into game_score (id, matchid, squad, goals, points, time_type) values (1280, 317, 598, 2, 0, 1);</v>
      </c>
    </row>
    <row r="49" spans="1:7" x14ac:dyDescent="0.25">
      <c r="A49" s="4">
        <f t="shared" si="4"/>
        <v>1281</v>
      </c>
      <c r="B49" s="4">
        <f t="shared" ref="B49" si="21">B45+1</f>
        <v>318</v>
      </c>
      <c r="C49" s="4">
        <v>595</v>
      </c>
      <c r="D49" s="4">
        <v>5</v>
      </c>
      <c r="E49" s="4">
        <v>2</v>
      </c>
      <c r="F49" s="4">
        <v>2</v>
      </c>
      <c r="G49" s="4" t="str">
        <f t="shared" si="3"/>
        <v>insert into game_score (id, matchid, squad, goals, points, time_type) values (1281, 318, 595, 5, 2, 2);</v>
      </c>
    </row>
    <row r="50" spans="1:7" x14ac:dyDescent="0.25">
      <c r="A50" s="4">
        <f t="shared" si="4"/>
        <v>1282</v>
      </c>
      <c r="B50" s="4">
        <f t="shared" ref="B50" si="22">B49</f>
        <v>318</v>
      </c>
      <c r="C50" s="4">
        <v>595</v>
      </c>
      <c r="D50" s="4">
        <v>3</v>
      </c>
      <c r="E50" s="4">
        <v>0</v>
      </c>
      <c r="F50" s="4">
        <v>1</v>
      </c>
      <c r="G50" s="4" t="str">
        <f t="shared" si="3"/>
        <v>insert into game_score (id, matchid, squad, goals, points, time_type) values (1282, 318, 595, 3, 0, 1);</v>
      </c>
    </row>
    <row r="51" spans="1:7" x14ac:dyDescent="0.25">
      <c r="A51" s="4">
        <f t="shared" si="4"/>
        <v>1283</v>
      </c>
      <c r="B51" s="4">
        <f t="shared" ref="B51" si="23">B49</f>
        <v>318</v>
      </c>
      <c r="C51" s="4">
        <v>591</v>
      </c>
      <c r="D51" s="4">
        <v>0</v>
      </c>
      <c r="E51" s="4">
        <v>0</v>
      </c>
      <c r="F51" s="4">
        <v>2</v>
      </c>
      <c r="G51" s="4" t="str">
        <f t="shared" si="3"/>
        <v>insert into game_score (id, matchid, squad, goals, points, time_type) values (1283, 318, 591, 0, 0, 2);</v>
      </c>
    </row>
    <row r="52" spans="1:7" x14ac:dyDescent="0.25">
      <c r="A52" s="4">
        <f t="shared" si="4"/>
        <v>1284</v>
      </c>
      <c r="B52" s="4">
        <f t="shared" ref="B52" si="24">B49</f>
        <v>318</v>
      </c>
      <c r="C52" s="4">
        <v>591</v>
      </c>
      <c r="D52" s="4">
        <v>0</v>
      </c>
      <c r="E52" s="4">
        <v>0</v>
      </c>
      <c r="F52" s="4">
        <v>1</v>
      </c>
      <c r="G52" s="4" t="str">
        <f t="shared" si="3"/>
        <v>insert into game_score (id, matchid, squad, goals, points, time_type) values (1284, 318, 591, 0, 0, 1);</v>
      </c>
    </row>
    <row r="53" spans="1:7" x14ac:dyDescent="0.25">
      <c r="A53">
        <f t="shared" si="4"/>
        <v>1285</v>
      </c>
      <c r="B53">
        <f t="shared" ref="B53" si="25">B49+1</f>
        <v>319</v>
      </c>
      <c r="C53">
        <v>55</v>
      </c>
      <c r="D53">
        <v>3</v>
      </c>
      <c r="E53">
        <v>2</v>
      </c>
      <c r="F53">
        <v>2</v>
      </c>
      <c r="G53" t="str">
        <f t="shared" si="3"/>
        <v>insert into game_score (id, matchid, squad, goals, points, time_type) values (1285, 319, 55, 3, 2, 2);</v>
      </c>
    </row>
    <row r="54" spans="1:7" x14ac:dyDescent="0.25">
      <c r="A54">
        <f t="shared" si="4"/>
        <v>1286</v>
      </c>
      <c r="B54">
        <f t="shared" ref="B54" si="26">B53</f>
        <v>319</v>
      </c>
      <c r="C54">
        <v>55</v>
      </c>
      <c r="D54">
        <v>2</v>
      </c>
      <c r="E54">
        <v>0</v>
      </c>
      <c r="F54">
        <v>1</v>
      </c>
      <c r="G54" t="str">
        <f t="shared" si="3"/>
        <v>insert into game_score (id, matchid, squad, goals, points, time_type) values (1286, 319, 55, 2, 0, 1);</v>
      </c>
    </row>
    <row r="55" spans="1:7" x14ac:dyDescent="0.25">
      <c r="A55">
        <f t="shared" si="4"/>
        <v>1287</v>
      </c>
      <c r="B55">
        <f t="shared" ref="B55" si="27">B53</f>
        <v>319</v>
      </c>
      <c r="C55">
        <v>56</v>
      </c>
      <c r="D55">
        <v>0</v>
      </c>
      <c r="E55">
        <v>0</v>
      </c>
      <c r="F55">
        <v>2</v>
      </c>
      <c r="G55" t="str">
        <f t="shared" si="3"/>
        <v>insert into game_score (id, matchid, squad, goals, points, time_type) values (1287, 319, 56, 0, 0, 2);</v>
      </c>
    </row>
    <row r="56" spans="1:7" x14ac:dyDescent="0.25">
      <c r="A56">
        <f t="shared" si="4"/>
        <v>1288</v>
      </c>
      <c r="B56">
        <f t="shared" ref="B56" si="28">B53</f>
        <v>319</v>
      </c>
      <c r="C56">
        <v>56</v>
      </c>
      <c r="D56">
        <v>0</v>
      </c>
      <c r="E56">
        <v>0</v>
      </c>
      <c r="F56">
        <v>1</v>
      </c>
      <c r="G56" t="str">
        <f t="shared" si="3"/>
        <v>insert into game_score (id, matchid, squad, goals, points, time_type) values (1288, 319, 56, 0, 0, 1);</v>
      </c>
    </row>
    <row r="57" spans="1:7" x14ac:dyDescent="0.25">
      <c r="A57" s="4">
        <f t="shared" si="4"/>
        <v>1289</v>
      </c>
      <c r="B57" s="4">
        <f t="shared" ref="B57" si="29">B53+1</f>
        <v>320</v>
      </c>
      <c r="C57" s="4">
        <v>598</v>
      </c>
      <c r="D57" s="4">
        <v>3</v>
      </c>
      <c r="E57" s="4">
        <v>2</v>
      </c>
      <c r="F57" s="4">
        <v>2</v>
      </c>
      <c r="G57" s="4" t="str">
        <f t="shared" si="3"/>
        <v>insert into game_score (id, matchid, squad, goals, points, time_type) values (1289, 320, 598, 3, 2, 2);</v>
      </c>
    </row>
    <row r="58" spans="1:7" x14ac:dyDescent="0.25">
      <c r="A58" s="4">
        <f t="shared" si="4"/>
        <v>1290</v>
      </c>
      <c r="B58" s="4">
        <f t="shared" ref="B58" si="30">B57</f>
        <v>320</v>
      </c>
      <c r="C58" s="4">
        <v>598</v>
      </c>
      <c r="D58" s="4">
        <v>2</v>
      </c>
      <c r="E58" s="4">
        <v>0</v>
      </c>
      <c r="F58" s="4">
        <v>1</v>
      </c>
      <c r="G58" s="4" t="str">
        <f t="shared" si="3"/>
        <v>insert into game_score (id, matchid, squad, goals, points, time_type) values (1290, 320, 598, 2, 0, 1);</v>
      </c>
    </row>
    <row r="59" spans="1:7" x14ac:dyDescent="0.25">
      <c r="A59" s="4">
        <f t="shared" si="4"/>
        <v>1291</v>
      </c>
      <c r="B59" s="4">
        <f t="shared" ref="B59" si="31">B57</f>
        <v>320</v>
      </c>
      <c r="C59" s="4">
        <v>595</v>
      </c>
      <c r="D59" s="4">
        <v>1</v>
      </c>
      <c r="E59" s="4">
        <v>0</v>
      </c>
      <c r="F59" s="4">
        <v>2</v>
      </c>
      <c r="G59" s="4" t="str">
        <f t="shared" si="3"/>
        <v>insert into game_score (id, matchid, squad, goals, points, time_type) values (1291, 320, 595, 1, 0, 2);</v>
      </c>
    </row>
    <row r="60" spans="1:7" x14ac:dyDescent="0.25">
      <c r="A60" s="4">
        <f t="shared" si="4"/>
        <v>1292</v>
      </c>
      <c r="B60" s="4">
        <f t="shared" ref="B60" si="32">B57</f>
        <v>320</v>
      </c>
      <c r="C60" s="4">
        <v>595</v>
      </c>
      <c r="D60" s="4">
        <v>0</v>
      </c>
      <c r="E60" s="4">
        <v>0</v>
      </c>
      <c r="F60" s="4">
        <v>1</v>
      </c>
      <c r="G60" s="4" t="str">
        <f t="shared" si="3"/>
        <v>insert into game_score (id, matchid, squad, goals, points, time_type) values (1292, 320, 595, 0, 0, 1);</v>
      </c>
    </row>
    <row r="61" spans="1:7" x14ac:dyDescent="0.25">
      <c r="A61">
        <f t="shared" si="4"/>
        <v>1293</v>
      </c>
      <c r="B61">
        <f t="shared" ref="B61" si="33">B57+1</f>
        <v>321</v>
      </c>
      <c r="C61">
        <v>54</v>
      </c>
      <c r="D61">
        <v>3</v>
      </c>
      <c r="E61">
        <v>2</v>
      </c>
      <c r="F61">
        <v>2</v>
      </c>
      <c r="G61" t="str">
        <f t="shared" si="3"/>
        <v>insert into game_score (id, matchid, squad, goals, points, time_type) values (1293, 321, 54, 3, 2, 2);</v>
      </c>
    </row>
    <row r="62" spans="1:7" x14ac:dyDescent="0.25">
      <c r="A62">
        <f t="shared" si="4"/>
        <v>1294</v>
      </c>
      <c r="B62">
        <f t="shared" ref="B62" si="34">B61</f>
        <v>321</v>
      </c>
      <c r="C62">
        <v>54</v>
      </c>
      <c r="D62">
        <v>2</v>
      </c>
      <c r="E62">
        <v>0</v>
      </c>
      <c r="F62">
        <v>1</v>
      </c>
      <c r="G62" t="str">
        <f t="shared" si="3"/>
        <v>insert into game_score (id, matchid, squad, goals, points, time_type) values (1294, 321, 54, 2, 0, 1);</v>
      </c>
    </row>
    <row r="63" spans="1:7" x14ac:dyDescent="0.25">
      <c r="A63">
        <f t="shared" si="4"/>
        <v>1295</v>
      </c>
      <c r="B63">
        <f t="shared" ref="B63" si="35">B61</f>
        <v>321</v>
      </c>
      <c r="C63">
        <v>51</v>
      </c>
      <c r="D63">
        <v>1</v>
      </c>
      <c r="E63">
        <v>0</v>
      </c>
      <c r="F63">
        <v>2</v>
      </c>
      <c r="G63" t="str">
        <f t="shared" si="3"/>
        <v>insert into game_score (id, matchid, squad, goals, points, time_type) values (1295, 321, 51, 1, 0, 2);</v>
      </c>
    </row>
    <row r="64" spans="1:7" x14ac:dyDescent="0.25">
      <c r="A64">
        <f t="shared" si="4"/>
        <v>1296</v>
      </c>
      <c r="B64">
        <f t="shared" ref="B64" si="36">B61</f>
        <v>321</v>
      </c>
      <c r="C64">
        <v>51</v>
      </c>
      <c r="D64">
        <v>0</v>
      </c>
      <c r="E64">
        <v>0</v>
      </c>
      <c r="F64">
        <v>1</v>
      </c>
      <c r="G64" t="str">
        <f t="shared" si="3"/>
        <v>insert into game_score (id, matchid, squad, goals, points, time_type) values (1296, 321, 51, 0, 0, 1);</v>
      </c>
    </row>
    <row r="65" spans="1:7" x14ac:dyDescent="0.25">
      <c r="A65" s="4">
        <f t="shared" si="4"/>
        <v>1297</v>
      </c>
      <c r="B65" s="4">
        <f t="shared" ref="B65:B81" si="37">B61+1</f>
        <v>322</v>
      </c>
      <c r="C65" s="4">
        <v>55</v>
      </c>
      <c r="D65" s="4">
        <v>4</v>
      </c>
      <c r="E65" s="4">
        <v>2</v>
      </c>
      <c r="F65" s="4">
        <v>2</v>
      </c>
      <c r="G65" s="4" t="str">
        <f t="shared" si="3"/>
        <v>insert into game_score (id, matchid, squad, goals, points, time_type) values (1297, 322, 55, 4, 2, 2);</v>
      </c>
    </row>
    <row r="66" spans="1:7" x14ac:dyDescent="0.25">
      <c r="A66" s="4">
        <f t="shared" si="4"/>
        <v>1298</v>
      </c>
      <c r="B66" s="4">
        <f t="shared" ref="B66:B82" si="38">B65</f>
        <v>322</v>
      </c>
      <c r="C66" s="4">
        <v>55</v>
      </c>
      <c r="D66" s="4">
        <v>3</v>
      </c>
      <c r="E66" s="4">
        <v>0</v>
      </c>
      <c r="F66" s="4">
        <v>1</v>
      </c>
      <c r="G66" s="4" t="str">
        <f t="shared" si="3"/>
        <v>insert into game_score (id, matchid, squad, goals, points, time_type) values (1298, 322, 55, 3, 0, 1);</v>
      </c>
    </row>
    <row r="67" spans="1:7" x14ac:dyDescent="0.25">
      <c r="A67" s="4">
        <f t="shared" si="4"/>
        <v>1299</v>
      </c>
      <c r="B67" s="4">
        <f t="shared" ref="B67:B83" si="39">B65</f>
        <v>322</v>
      </c>
      <c r="C67" s="4">
        <v>591</v>
      </c>
      <c r="D67" s="4">
        <v>2</v>
      </c>
      <c r="E67" s="4">
        <v>0</v>
      </c>
      <c r="F67" s="4">
        <v>2</v>
      </c>
      <c r="G67" s="4" t="str">
        <f t="shared" si="3"/>
        <v>insert into game_score (id, matchid, squad, goals, points, time_type) values (1299, 322, 591, 2, 0, 2);</v>
      </c>
    </row>
    <row r="68" spans="1:7" x14ac:dyDescent="0.25">
      <c r="A68" s="4">
        <f t="shared" si="4"/>
        <v>1300</v>
      </c>
      <c r="B68" s="4">
        <f t="shared" ref="B68:B84" si="40">B65</f>
        <v>322</v>
      </c>
      <c r="C68" s="4">
        <v>591</v>
      </c>
      <c r="D68" s="4">
        <v>2</v>
      </c>
      <c r="E68" s="4">
        <v>0</v>
      </c>
      <c r="F68" s="4">
        <v>1</v>
      </c>
      <c r="G68" s="4" t="str">
        <f t="shared" si="3"/>
        <v>insert into game_score (id, matchid, squad, goals, points, time_type) values (1300, 322, 591, 2, 0, 1);</v>
      </c>
    </row>
    <row r="69" spans="1:7" x14ac:dyDescent="0.25">
      <c r="A69">
        <f t="shared" si="4"/>
        <v>1301</v>
      </c>
      <c r="B69">
        <f t="shared" si="37"/>
        <v>323</v>
      </c>
      <c r="C69">
        <v>56</v>
      </c>
      <c r="D69">
        <v>1</v>
      </c>
      <c r="E69">
        <v>1</v>
      </c>
      <c r="F69">
        <v>2</v>
      </c>
      <c r="G69" t="str">
        <f t="shared" si="3"/>
        <v>insert into game_score (id, matchid, squad, goals, points, time_type) values (1301, 323, 56, 1, 1, 2);</v>
      </c>
    </row>
    <row r="70" spans="1:7" x14ac:dyDescent="0.25">
      <c r="A70">
        <f t="shared" si="4"/>
        <v>1302</v>
      </c>
      <c r="B70">
        <f t="shared" si="38"/>
        <v>323</v>
      </c>
      <c r="C70">
        <v>56</v>
      </c>
      <c r="D70">
        <v>0</v>
      </c>
      <c r="E70">
        <v>0</v>
      </c>
      <c r="F70">
        <v>1</v>
      </c>
      <c r="G70" t="str">
        <f t="shared" si="3"/>
        <v>insert into game_score (id, matchid, squad, goals, points, time_type) values (1302, 323, 56, 0, 0, 1);</v>
      </c>
    </row>
    <row r="71" spans="1:7" x14ac:dyDescent="0.25">
      <c r="A71">
        <f t="shared" si="4"/>
        <v>1303</v>
      </c>
      <c r="B71">
        <f t="shared" si="39"/>
        <v>323</v>
      </c>
      <c r="C71">
        <v>51</v>
      </c>
      <c r="D71">
        <v>1</v>
      </c>
      <c r="E71">
        <v>1</v>
      </c>
      <c r="F71">
        <v>2</v>
      </c>
      <c r="G71" t="str">
        <f t="shared" si="3"/>
        <v>insert into game_score (id, matchid, squad, goals, points, time_type) values (1303, 323, 51, 1, 1, 2);</v>
      </c>
    </row>
    <row r="72" spans="1:7" x14ac:dyDescent="0.25">
      <c r="A72">
        <f t="shared" si="4"/>
        <v>1304</v>
      </c>
      <c r="B72">
        <f t="shared" si="40"/>
        <v>323</v>
      </c>
      <c r="C72">
        <v>51</v>
      </c>
      <c r="D72">
        <v>1</v>
      </c>
      <c r="E72">
        <v>0</v>
      </c>
      <c r="F72">
        <v>1</v>
      </c>
      <c r="G72" t="str">
        <f t="shared" si="3"/>
        <v>insert into game_score (id, matchid, squad, goals, points, time_type) values (1304, 323, 51, 1, 0, 1);</v>
      </c>
    </row>
    <row r="73" spans="1:7" x14ac:dyDescent="0.25">
      <c r="A73" s="4">
        <f t="shared" si="4"/>
        <v>1305</v>
      </c>
      <c r="B73" s="4">
        <f t="shared" si="37"/>
        <v>324</v>
      </c>
      <c r="C73" s="4">
        <v>54</v>
      </c>
      <c r="D73" s="4">
        <v>3</v>
      </c>
      <c r="E73" s="4">
        <v>2</v>
      </c>
      <c r="F73" s="4">
        <v>2</v>
      </c>
      <c r="G73" s="4" t="str">
        <f t="shared" si="3"/>
        <v>insert into game_score (id, matchid, squad, goals, points, time_type) values (1305, 324, 54, 3, 2, 2);</v>
      </c>
    </row>
    <row r="74" spans="1:7" x14ac:dyDescent="0.25">
      <c r="A74" s="4">
        <f t="shared" si="4"/>
        <v>1306</v>
      </c>
      <c r="B74" s="4">
        <f t="shared" si="38"/>
        <v>324</v>
      </c>
      <c r="C74" s="4">
        <v>54</v>
      </c>
      <c r="D74" s="4">
        <v>1</v>
      </c>
      <c r="E74" s="4">
        <v>0</v>
      </c>
      <c r="F74" s="4">
        <v>1</v>
      </c>
      <c r="G74" s="4" t="str">
        <f t="shared" si="3"/>
        <v>insert into game_score (id, matchid, squad, goals, points, time_type) values (1306, 324, 54, 1, 0, 1);</v>
      </c>
    </row>
    <row r="75" spans="1:7" x14ac:dyDescent="0.25">
      <c r="A75" s="4">
        <f t="shared" si="4"/>
        <v>1307</v>
      </c>
      <c r="B75" s="4">
        <f t="shared" si="39"/>
        <v>324</v>
      </c>
      <c r="C75" s="4">
        <v>595</v>
      </c>
      <c r="D75" s="4">
        <v>1</v>
      </c>
      <c r="E75" s="4">
        <v>0</v>
      </c>
      <c r="F75" s="4">
        <v>2</v>
      </c>
      <c r="G75" s="4" t="str">
        <f t="shared" si="3"/>
        <v>insert into game_score (id, matchid, squad, goals, points, time_type) values (1307, 324, 595, 1, 0, 2);</v>
      </c>
    </row>
    <row r="76" spans="1:7" x14ac:dyDescent="0.25">
      <c r="A76" s="4">
        <f t="shared" si="4"/>
        <v>1308</v>
      </c>
      <c r="B76" s="4">
        <f t="shared" si="40"/>
        <v>324</v>
      </c>
      <c r="C76" s="4">
        <v>595</v>
      </c>
      <c r="D76" s="4">
        <v>1</v>
      </c>
      <c r="E76" s="4">
        <v>0</v>
      </c>
      <c r="F76" s="4">
        <v>1</v>
      </c>
      <c r="G76" s="4" t="str">
        <f t="shared" si="3"/>
        <v>insert into game_score (id, matchid, squad, goals, points, time_type) values (1308, 324, 595, 1, 0, 1);</v>
      </c>
    </row>
    <row r="77" spans="1:7" x14ac:dyDescent="0.25">
      <c r="A77">
        <f t="shared" si="4"/>
        <v>1309</v>
      </c>
      <c r="B77">
        <f t="shared" si="37"/>
        <v>325</v>
      </c>
      <c r="C77">
        <v>56</v>
      </c>
      <c r="D77">
        <v>5</v>
      </c>
      <c r="E77">
        <v>2</v>
      </c>
      <c r="F77">
        <v>2</v>
      </c>
      <c r="G77" t="str">
        <f t="shared" si="3"/>
        <v>insert into game_score (id, matchid, squad, goals, points, time_type) values (1309, 325, 56, 5, 2, 2);</v>
      </c>
    </row>
    <row r="78" spans="1:7" x14ac:dyDescent="0.25">
      <c r="A78">
        <f t="shared" si="4"/>
        <v>1310</v>
      </c>
      <c r="B78">
        <f t="shared" si="38"/>
        <v>325</v>
      </c>
      <c r="C78">
        <v>56</v>
      </c>
      <c r="D78">
        <v>3</v>
      </c>
      <c r="E78">
        <v>0</v>
      </c>
      <c r="F78">
        <v>1</v>
      </c>
      <c r="G78" t="str">
        <f t="shared" si="3"/>
        <v>insert into game_score (id, matchid, squad, goals, points, time_type) values (1310, 325, 56, 3, 0, 1);</v>
      </c>
    </row>
    <row r="79" spans="1:7" x14ac:dyDescent="0.25">
      <c r="A79">
        <f t="shared" si="4"/>
        <v>1311</v>
      </c>
      <c r="B79">
        <f t="shared" si="39"/>
        <v>325</v>
      </c>
      <c r="C79">
        <v>591</v>
      </c>
      <c r="D79">
        <v>2</v>
      </c>
      <c r="E79">
        <v>0</v>
      </c>
      <c r="F79">
        <v>2</v>
      </c>
      <c r="G79" t="str">
        <f t="shared" si="3"/>
        <v>insert into game_score (id, matchid, squad, goals, points, time_type) values (1311, 325, 591, 2, 0, 2);</v>
      </c>
    </row>
    <row r="80" spans="1:7" x14ac:dyDescent="0.25">
      <c r="A80">
        <f t="shared" si="4"/>
        <v>1312</v>
      </c>
      <c r="B80">
        <f t="shared" si="40"/>
        <v>325</v>
      </c>
      <c r="C80">
        <v>591</v>
      </c>
      <c r="D80">
        <v>1</v>
      </c>
      <c r="E80">
        <v>0</v>
      </c>
      <c r="F80">
        <v>1</v>
      </c>
      <c r="G80" t="str">
        <f t="shared" si="3"/>
        <v>insert into game_score (id, matchid, squad, goals, points, time_type) values (1312, 325, 591, 1, 0, 1);</v>
      </c>
    </row>
    <row r="81" spans="1:7" x14ac:dyDescent="0.25">
      <c r="A81" s="4">
        <f t="shared" si="4"/>
        <v>1313</v>
      </c>
      <c r="B81" s="4">
        <f t="shared" si="37"/>
        <v>326</v>
      </c>
      <c r="C81" s="4">
        <v>55</v>
      </c>
      <c r="D81" s="4">
        <v>3</v>
      </c>
      <c r="E81" s="4">
        <v>2</v>
      </c>
      <c r="F81" s="4">
        <v>2</v>
      </c>
      <c r="G81" s="4" t="str">
        <f t="shared" si="3"/>
        <v>insert into game_score (id, matchid, squad, goals, points, time_type) values (1313, 326, 55, 3, 2, 2);</v>
      </c>
    </row>
    <row r="82" spans="1:7" x14ac:dyDescent="0.25">
      <c r="A82" s="4">
        <f t="shared" si="4"/>
        <v>1314</v>
      </c>
      <c r="B82" s="4">
        <f t="shared" si="38"/>
        <v>326</v>
      </c>
      <c r="C82" s="4">
        <v>55</v>
      </c>
      <c r="D82" s="4">
        <v>0</v>
      </c>
      <c r="E82" s="4">
        <v>0</v>
      </c>
      <c r="F82" s="4">
        <v>1</v>
      </c>
      <c r="G82" s="4" t="str">
        <f t="shared" si="3"/>
        <v>insert into game_score (id, matchid, squad, goals, points, time_type) values (1314, 326, 55, 0, 0, 1);</v>
      </c>
    </row>
    <row r="83" spans="1:7" x14ac:dyDescent="0.25">
      <c r="A83" s="4">
        <f t="shared" si="4"/>
        <v>1315</v>
      </c>
      <c r="B83" s="4">
        <f t="shared" si="39"/>
        <v>326</v>
      </c>
      <c r="C83" s="4">
        <v>598</v>
      </c>
      <c r="D83" s="4">
        <v>1</v>
      </c>
      <c r="E83" s="4">
        <v>0</v>
      </c>
      <c r="F83" s="4">
        <v>2</v>
      </c>
      <c r="G83" s="4" t="str">
        <f t="shared" si="3"/>
        <v>insert into game_score (id, matchid, squad, goals, points, time_type) values (1315, 326, 598, 1, 0, 2);</v>
      </c>
    </row>
    <row r="84" spans="1:7" x14ac:dyDescent="0.25">
      <c r="A84" s="4">
        <f t="shared" si="4"/>
        <v>1316</v>
      </c>
      <c r="B84" s="4">
        <f t="shared" si="40"/>
        <v>326</v>
      </c>
      <c r="C84" s="4">
        <v>598</v>
      </c>
      <c r="D84" s="4">
        <v>1</v>
      </c>
      <c r="E84" s="4">
        <v>0</v>
      </c>
      <c r="F84" s="4">
        <v>1</v>
      </c>
      <c r="G84" s="4" t="str">
        <f t="shared" si="3"/>
        <v>insert into game_score (id, matchid, squad, goals, points, time_type) values (1316, 326, 598, 1, 0, 1);</v>
      </c>
    </row>
    <row r="85" spans="1:7" x14ac:dyDescent="0.25">
      <c r="A85">
        <f t="shared" si="4"/>
        <v>1317</v>
      </c>
      <c r="B85">
        <f t="shared" ref="B85" si="41">B81+1</f>
        <v>327</v>
      </c>
      <c r="C85">
        <v>51</v>
      </c>
      <c r="D85">
        <v>0</v>
      </c>
      <c r="E85">
        <v>1</v>
      </c>
      <c r="F85">
        <v>2</v>
      </c>
      <c r="G85" t="str">
        <f t="shared" si="3"/>
        <v>insert into game_score (id, matchid, squad, goals, points, time_type) values (1317, 327, 51, 0, 1, 2);</v>
      </c>
    </row>
    <row r="86" spans="1:7" x14ac:dyDescent="0.25">
      <c r="A86">
        <f t="shared" si="4"/>
        <v>1318</v>
      </c>
      <c r="B86">
        <f t="shared" ref="B86" si="42">B85</f>
        <v>327</v>
      </c>
      <c r="C86">
        <v>51</v>
      </c>
      <c r="D86">
        <v>0</v>
      </c>
      <c r="E86">
        <v>0</v>
      </c>
      <c r="F86">
        <v>1</v>
      </c>
      <c r="G86" t="str">
        <f t="shared" si="3"/>
        <v>insert into game_score (id, matchid, squad, goals, points, time_type) values (1318, 327, 51, 0, 0, 1);</v>
      </c>
    </row>
    <row r="87" spans="1:7" x14ac:dyDescent="0.25">
      <c r="A87">
        <f t="shared" si="4"/>
        <v>1319</v>
      </c>
      <c r="B87">
        <f t="shared" ref="B87" si="43">B85</f>
        <v>327</v>
      </c>
      <c r="C87">
        <v>591</v>
      </c>
      <c r="D87">
        <v>0</v>
      </c>
      <c r="E87">
        <v>1</v>
      </c>
      <c r="F87">
        <v>2</v>
      </c>
      <c r="G87" t="str">
        <f t="shared" si="3"/>
        <v>insert into game_score (id, matchid, squad, goals, points, time_type) values (1319, 327, 591, 0, 1, 2);</v>
      </c>
    </row>
    <row r="88" spans="1:7" x14ac:dyDescent="0.25">
      <c r="A88">
        <f t="shared" si="4"/>
        <v>1320</v>
      </c>
      <c r="B88">
        <f t="shared" ref="B88" si="44">B85</f>
        <v>327</v>
      </c>
      <c r="C88">
        <v>591</v>
      </c>
      <c r="D88">
        <v>0</v>
      </c>
      <c r="E88">
        <v>0</v>
      </c>
      <c r="F88">
        <v>1</v>
      </c>
      <c r="G88" t="str">
        <f t="shared" si="3"/>
        <v>insert into game_score (id, matchid, squad, goals, points, time_type) values (1320, 327, 591, 0, 0, 1);</v>
      </c>
    </row>
    <row r="89" spans="1:7" x14ac:dyDescent="0.25">
      <c r="A89" s="4">
        <f t="shared" si="4"/>
        <v>1321</v>
      </c>
      <c r="B89" s="4">
        <f t="shared" ref="B89" si="45">B85+1</f>
        <v>328</v>
      </c>
      <c r="C89" s="4">
        <v>55</v>
      </c>
      <c r="D89" s="4">
        <v>4</v>
      </c>
      <c r="E89" s="4">
        <v>2</v>
      </c>
      <c r="F89" s="4">
        <v>2</v>
      </c>
      <c r="G89" s="4" t="str">
        <f t="shared" ref="G89:G108" si="46">"insert into game_score (id, matchid, squad, goals, points, time_type) values (" &amp; A89 &amp; ", " &amp; B89 &amp; ", " &amp; C89 &amp; ", " &amp; D89 &amp; ", " &amp; E89 &amp; ", " &amp; F89 &amp; ");"</f>
        <v>insert into game_score (id, matchid, squad, goals, points, time_type) values (1321, 328, 55, 4, 2, 2);</v>
      </c>
    </row>
    <row r="90" spans="1:7" x14ac:dyDescent="0.25">
      <c r="A90" s="4">
        <f t="shared" si="4"/>
        <v>1322</v>
      </c>
      <c r="B90" s="4">
        <f t="shared" ref="B90" si="47">B89</f>
        <v>328</v>
      </c>
      <c r="C90" s="4">
        <v>55</v>
      </c>
      <c r="D90" s="4">
        <v>2</v>
      </c>
      <c r="E90" s="4">
        <v>0</v>
      </c>
      <c r="F90" s="4">
        <v>1</v>
      </c>
      <c r="G90" s="4" t="str">
        <f t="shared" si="46"/>
        <v>insert into game_score (id, matchid, squad, goals, points, time_type) values (1322, 328, 55, 2, 0, 1);</v>
      </c>
    </row>
    <row r="91" spans="1:7" x14ac:dyDescent="0.25">
      <c r="A91" s="4">
        <f t="shared" ref="A91:A108" si="48">A90+1</f>
        <v>1323</v>
      </c>
      <c r="B91" s="4">
        <f t="shared" ref="B91" si="49">B89</f>
        <v>328</v>
      </c>
      <c r="C91" s="4">
        <v>595</v>
      </c>
      <c r="D91" s="4">
        <v>1</v>
      </c>
      <c r="E91" s="4">
        <v>0</v>
      </c>
      <c r="F91" s="4">
        <v>2</v>
      </c>
      <c r="G91" s="4" t="str">
        <f t="shared" si="46"/>
        <v>insert into game_score (id, matchid, squad, goals, points, time_type) values (1323, 328, 595, 1, 0, 2);</v>
      </c>
    </row>
    <row r="92" spans="1:7" x14ac:dyDescent="0.25">
      <c r="A92" s="4">
        <f t="shared" si="48"/>
        <v>1324</v>
      </c>
      <c r="B92" s="4">
        <f t="shared" ref="B92" si="50">B89</f>
        <v>328</v>
      </c>
      <c r="C92" s="4">
        <v>595</v>
      </c>
      <c r="D92" s="4">
        <v>1</v>
      </c>
      <c r="E92" s="4">
        <v>0</v>
      </c>
      <c r="F92" s="4">
        <v>1</v>
      </c>
      <c r="G92" s="4" t="str">
        <f t="shared" si="46"/>
        <v>insert into game_score (id, matchid, squad, goals, points, time_type) values (1324, 328, 595, 1, 0, 1);</v>
      </c>
    </row>
    <row r="93" spans="1:7" x14ac:dyDescent="0.25">
      <c r="A93">
        <f t="shared" si="48"/>
        <v>1325</v>
      </c>
      <c r="B93">
        <f t="shared" ref="B93" si="51">B89+1</f>
        <v>329</v>
      </c>
      <c r="C93">
        <v>54</v>
      </c>
      <c r="D93">
        <v>4</v>
      </c>
      <c r="E93">
        <v>2</v>
      </c>
      <c r="F93">
        <v>2</v>
      </c>
      <c r="G93" t="str">
        <f t="shared" si="46"/>
        <v>insert into game_score (id, matchid, squad, goals, points, time_type) values (1325, 329, 54, 4, 2, 2);</v>
      </c>
    </row>
    <row r="94" spans="1:7" x14ac:dyDescent="0.25">
      <c r="A94">
        <f t="shared" si="48"/>
        <v>1326</v>
      </c>
      <c r="B94">
        <f t="shared" ref="B94" si="52">B93</f>
        <v>329</v>
      </c>
      <c r="C94">
        <v>54</v>
      </c>
      <c r="D94">
        <v>1</v>
      </c>
      <c r="E94">
        <v>0</v>
      </c>
      <c r="F94">
        <v>1</v>
      </c>
      <c r="G94" t="str">
        <f t="shared" si="46"/>
        <v>insert into game_score (id, matchid, squad, goals, points, time_type) values (1326, 329, 54, 1, 0, 1);</v>
      </c>
    </row>
    <row r="95" spans="1:7" x14ac:dyDescent="0.25">
      <c r="A95">
        <f t="shared" si="48"/>
        <v>1327</v>
      </c>
      <c r="B95">
        <f t="shared" ref="B95" si="53">B93</f>
        <v>329</v>
      </c>
      <c r="C95">
        <v>598</v>
      </c>
      <c r="D95">
        <v>1</v>
      </c>
      <c r="E95">
        <v>0</v>
      </c>
      <c r="F95">
        <v>2</v>
      </c>
      <c r="G95" t="str">
        <f t="shared" si="46"/>
        <v>insert into game_score (id, matchid, squad, goals, points, time_type) values (1327, 329, 598, 1, 0, 2);</v>
      </c>
    </row>
    <row r="96" spans="1:7" x14ac:dyDescent="0.25">
      <c r="A96">
        <f t="shared" si="48"/>
        <v>1328</v>
      </c>
      <c r="B96">
        <f t="shared" ref="B96" si="54">B93</f>
        <v>329</v>
      </c>
      <c r="C96">
        <v>598</v>
      </c>
      <c r="D96">
        <v>0</v>
      </c>
      <c r="E96">
        <v>0</v>
      </c>
      <c r="F96">
        <v>1</v>
      </c>
      <c r="G96" t="str">
        <f t="shared" si="46"/>
        <v>insert into game_score (id, matchid, squad, goals, points, time_type) values (1328, 329, 598, 0, 0, 1);</v>
      </c>
    </row>
    <row r="97" spans="1:7" x14ac:dyDescent="0.25">
      <c r="A97" s="4">
        <f t="shared" si="48"/>
        <v>1329</v>
      </c>
      <c r="B97" s="4">
        <f t="shared" ref="B97" si="55">B93+1</f>
        <v>330</v>
      </c>
      <c r="C97" s="4">
        <v>595</v>
      </c>
      <c r="D97" s="4">
        <v>2</v>
      </c>
      <c r="E97" s="4">
        <v>2</v>
      </c>
      <c r="F97" s="4">
        <v>2</v>
      </c>
      <c r="G97" s="4" t="str">
        <f t="shared" si="46"/>
        <v>insert into game_score (id, matchid, squad, goals, points, time_type) values (1329, 330, 595, 2, 2, 2);</v>
      </c>
    </row>
    <row r="98" spans="1:7" x14ac:dyDescent="0.25">
      <c r="A98" s="4">
        <f t="shared" si="48"/>
        <v>1330</v>
      </c>
      <c r="B98" s="4">
        <f t="shared" ref="B98" si="56">B97</f>
        <v>330</v>
      </c>
      <c r="C98" s="4">
        <v>595</v>
      </c>
      <c r="D98" s="4">
        <v>1</v>
      </c>
      <c r="E98" s="4">
        <v>0</v>
      </c>
      <c r="F98" s="4">
        <v>1</v>
      </c>
      <c r="G98" s="4" t="str">
        <f t="shared" si="46"/>
        <v>insert into game_score (id, matchid, squad, goals, points, time_type) values (1330, 330, 595, 1, 0, 1);</v>
      </c>
    </row>
    <row r="99" spans="1:7" x14ac:dyDescent="0.25">
      <c r="A99" s="4">
        <f t="shared" si="48"/>
        <v>1331</v>
      </c>
      <c r="B99" s="4">
        <f t="shared" ref="B99" si="57">B97</f>
        <v>330</v>
      </c>
      <c r="C99" s="4">
        <v>51</v>
      </c>
      <c r="D99" s="4">
        <v>1</v>
      </c>
      <c r="E99" s="4">
        <v>0</v>
      </c>
      <c r="F99" s="4">
        <v>2</v>
      </c>
      <c r="G99" s="4" t="str">
        <f t="shared" si="46"/>
        <v>insert into game_score (id, matchid, squad, goals, points, time_type) values (1331, 330, 51, 1, 0, 2);</v>
      </c>
    </row>
    <row r="100" spans="1:7" x14ac:dyDescent="0.25">
      <c r="A100" s="4">
        <f t="shared" si="48"/>
        <v>1332</v>
      </c>
      <c r="B100" s="4">
        <f t="shared" ref="B100" si="58">B97</f>
        <v>330</v>
      </c>
      <c r="C100" s="4">
        <v>51</v>
      </c>
      <c r="D100" s="4">
        <v>0</v>
      </c>
      <c r="E100" s="4">
        <v>0</v>
      </c>
      <c r="F100" s="4">
        <v>1</v>
      </c>
      <c r="G100" s="4" t="str">
        <f t="shared" si="46"/>
        <v>insert into game_score (id, matchid, squad, goals, points, time_type) values (1332, 330, 51, 0, 0, 1);</v>
      </c>
    </row>
    <row r="101" spans="1:7" x14ac:dyDescent="0.25">
      <c r="A101">
        <f t="shared" si="48"/>
        <v>1333</v>
      </c>
      <c r="B101">
        <f t="shared" ref="B101" si="59">B97+1</f>
        <v>331</v>
      </c>
      <c r="C101">
        <v>56</v>
      </c>
      <c r="D101">
        <v>1</v>
      </c>
      <c r="E101">
        <v>2</v>
      </c>
      <c r="F101">
        <v>2</v>
      </c>
      <c r="G101" t="str">
        <f t="shared" si="46"/>
        <v>insert into game_score (id, matchid, squad, goals, points, time_type) values (1333, 331, 56, 1, 2, 2);</v>
      </c>
    </row>
    <row r="102" spans="1:7" x14ac:dyDescent="0.25">
      <c r="A102">
        <f t="shared" si="48"/>
        <v>1334</v>
      </c>
      <c r="B102">
        <f t="shared" ref="B102" si="60">B101</f>
        <v>331</v>
      </c>
      <c r="C102">
        <v>56</v>
      </c>
      <c r="D102">
        <v>0</v>
      </c>
      <c r="E102">
        <v>0</v>
      </c>
      <c r="F102">
        <v>1</v>
      </c>
      <c r="G102" t="str">
        <f t="shared" si="46"/>
        <v>insert into game_score (id, matchid, squad, goals, points, time_type) values (1334, 331, 56, 0, 0, 1);</v>
      </c>
    </row>
    <row r="103" spans="1:7" x14ac:dyDescent="0.25">
      <c r="A103">
        <f t="shared" si="48"/>
        <v>1335</v>
      </c>
      <c r="B103">
        <f t="shared" ref="B103" si="61">B101</f>
        <v>331</v>
      </c>
      <c r="C103">
        <v>598</v>
      </c>
      <c r="D103">
        <v>0</v>
      </c>
      <c r="E103">
        <v>0</v>
      </c>
      <c r="F103">
        <v>2</v>
      </c>
      <c r="G103" t="str">
        <f t="shared" si="46"/>
        <v>insert into game_score (id, matchid, squad, goals, points, time_type) values (1335, 331, 598, 0, 0, 2);</v>
      </c>
    </row>
    <row r="104" spans="1:7" x14ac:dyDescent="0.25">
      <c r="A104">
        <f t="shared" si="48"/>
        <v>1336</v>
      </c>
      <c r="B104">
        <f t="shared" ref="B104" si="62">B101</f>
        <v>331</v>
      </c>
      <c r="C104">
        <v>598</v>
      </c>
      <c r="D104">
        <v>0</v>
      </c>
      <c r="E104">
        <v>0</v>
      </c>
      <c r="F104">
        <v>1</v>
      </c>
      <c r="G104" t="str">
        <f t="shared" si="46"/>
        <v>insert into game_score (id, matchid, squad, goals, points, time_type) values (1336, 331, 598, 0, 0, 1);</v>
      </c>
    </row>
    <row r="105" spans="1:7" x14ac:dyDescent="0.25">
      <c r="A105" s="4">
        <f t="shared" si="48"/>
        <v>1337</v>
      </c>
      <c r="B105" s="4">
        <f t="shared" ref="B105" si="63">B101+1</f>
        <v>332</v>
      </c>
      <c r="C105" s="4">
        <v>54</v>
      </c>
      <c r="D105" s="4">
        <v>1</v>
      </c>
      <c r="E105" s="4">
        <v>1</v>
      </c>
      <c r="F105" s="4">
        <v>2</v>
      </c>
      <c r="G105" s="4" t="str">
        <f t="shared" si="46"/>
        <v>insert into game_score (id, matchid, squad, goals, points, time_type) values (1337, 332, 54, 1, 1, 2);</v>
      </c>
    </row>
    <row r="106" spans="1:7" x14ac:dyDescent="0.25">
      <c r="A106" s="4">
        <f t="shared" si="48"/>
        <v>1338</v>
      </c>
      <c r="B106" s="4">
        <f t="shared" ref="B106" si="64">B105</f>
        <v>332</v>
      </c>
      <c r="C106" s="4">
        <v>54</v>
      </c>
      <c r="D106" s="4">
        <v>1</v>
      </c>
      <c r="E106" s="4">
        <v>0</v>
      </c>
      <c r="F106" s="4">
        <v>1</v>
      </c>
      <c r="G106" s="4" t="str">
        <f t="shared" si="46"/>
        <v>insert into game_score (id, matchid, squad, goals, points, time_type) values (1338, 332, 54, 1, 0, 1);</v>
      </c>
    </row>
    <row r="107" spans="1:7" x14ac:dyDescent="0.25">
      <c r="A107" s="4">
        <f t="shared" si="48"/>
        <v>1339</v>
      </c>
      <c r="B107" s="4">
        <f t="shared" ref="B107" si="65">B105</f>
        <v>332</v>
      </c>
      <c r="C107" s="4">
        <v>55</v>
      </c>
      <c r="D107" s="4">
        <v>1</v>
      </c>
      <c r="E107" s="4">
        <v>1</v>
      </c>
      <c r="F107" s="4">
        <v>2</v>
      </c>
      <c r="G107" s="4" t="str">
        <f t="shared" si="46"/>
        <v>insert into game_score (id, matchid, squad, goals, points, time_type) values (1339, 332, 55, 1, 1, 2);</v>
      </c>
    </row>
    <row r="108" spans="1:7" x14ac:dyDescent="0.25">
      <c r="A108" s="4">
        <f t="shared" si="48"/>
        <v>1340</v>
      </c>
      <c r="B108" s="4">
        <f t="shared" ref="B108" si="66">B105</f>
        <v>332</v>
      </c>
      <c r="C108" s="4">
        <v>55</v>
      </c>
      <c r="D108" s="4">
        <v>0</v>
      </c>
      <c r="E108" s="4">
        <v>0</v>
      </c>
      <c r="F108" s="4">
        <v>1</v>
      </c>
      <c r="G108" s="4" t="str">
        <f t="shared" si="46"/>
        <v>insert into game_score (id, matchid, squad, goals, points, time_type) values (1340, 332, 55, 0, 0, 1);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11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'1959 Argentina'!A22+1</f>
        <v>333</v>
      </c>
      <c r="B2" s="2" t="str">
        <f>"1959-12-05"</f>
        <v>1959-12-05</v>
      </c>
      <c r="C2">
        <v>2</v>
      </c>
      <c r="D2">
        <v>593</v>
      </c>
      <c r="G2" t="str">
        <f t="shared" si="0"/>
        <v>insert into game (matchid, matchdate, game_type, country) values (333, '1959-12-05', 2, 593);</v>
      </c>
    </row>
    <row r="3" spans="1:7" x14ac:dyDescent="0.25">
      <c r="A3">
        <f>A2+1</f>
        <v>334</v>
      </c>
      <c r="B3" s="2" t="str">
        <f>"1959-12-06"</f>
        <v>1959-12-06</v>
      </c>
      <c r="C3">
        <v>2</v>
      </c>
      <c r="D3">
        <v>593</v>
      </c>
      <c r="G3" t="str">
        <f t="shared" si="0"/>
        <v>insert into game (matchid, matchdate, game_type, country) values (334, '1959-12-06', 2, 593);</v>
      </c>
    </row>
    <row r="4" spans="1:7" x14ac:dyDescent="0.25">
      <c r="A4">
        <f t="shared" ref="A4:A11" si="1">A3+1</f>
        <v>335</v>
      </c>
      <c r="B4" s="2" t="str">
        <f>"1959-12-09"</f>
        <v>1959-12-09</v>
      </c>
      <c r="C4">
        <v>2</v>
      </c>
      <c r="D4">
        <v>593</v>
      </c>
      <c r="G4" t="str">
        <f t="shared" si="0"/>
        <v>insert into game (matchid, matchdate, game_type, country) values (335, '1959-12-09', 2, 593);</v>
      </c>
    </row>
    <row r="5" spans="1:7" x14ac:dyDescent="0.25">
      <c r="A5">
        <f t="shared" si="1"/>
        <v>336</v>
      </c>
      <c r="B5" s="2" t="str">
        <f>"1959-12-12"</f>
        <v>1959-12-12</v>
      </c>
      <c r="C5">
        <v>2</v>
      </c>
      <c r="D5">
        <v>593</v>
      </c>
      <c r="G5" t="str">
        <f t="shared" si="0"/>
        <v>insert into game (matchid, matchdate, game_type, country) values (336, '1959-12-12', 2, 593);</v>
      </c>
    </row>
    <row r="6" spans="1:7" x14ac:dyDescent="0.25">
      <c r="A6">
        <f t="shared" si="1"/>
        <v>337</v>
      </c>
      <c r="B6" s="2" t="str">
        <f>"1959-12-12"</f>
        <v>1959-12-12</v>
      </c>
      <c r="C6">
        <v>2</v>
      </c>
      <c r="D6">
        <v>593</v>
      </c>
      <c r="G6" t="str">
        <f t="shared" si="0"/>
        <v>insert into game (matchid, matchdate, game_type, country) values (337, '1959-12-12', 2, 593);</v>
      </c>
    </row>
    <row r="7" spans="1:7" x14ac:dyDescent="0.25">
      <c r="A7">
        <f t="shared" si="1"/>
        <v>338</v>
      </c>
      <c r="B7" s="2" t="str">
        <f>"1959-12-16"</f>
        <v>1959-12-16</v>
      </c>
      <c r="C7">
        <v>2</v>
      </c>
      <c r="D7">
        <v>593</v>
      </c>
      <c r="G7" t="str">
        <f t="shared" si="0"/>
        <v>insert into game (matchid, matchdate, game_type, country) values (338, '1959-12-16', 2, 593);</v>
      </c>
    </row>
    <row r="8" spans="1:7" x14ac:dyDescent="0.25">
      <c r="A8">
        <f t="shared" si="1"/>
        <v>339</v>
      </c>
      <c r="B8" s="2" t="str">
        <f>"1959-12-19"</f>
        <v>1959-12-19</v>
      </c>
      <c r="C8">
        <v>2</v>
      </c>
      <c r="D8">
        <v>593</v>
      </c>
      <c r="G8" t="str">
        <f t="shared" si="0"/>
        <v>insert into game (matchid, matchdate, game_type, country) values (339, '1959-12-19', 2, 593);</v>
      </c>
    </row>
    <row r="9" spans="1:7" x14ac:dyDescent="0.25">
      <c r="A9">
        <f t="shared" si="1"/>
        <v>340</v>
      </c>
      <c r="B9" s="2" t="str">
        <f>"1959-12-22"</f>
        <v>1959-12-22</v>
      </c>
      <c r="C9">
        <v>2</v>
      </c>
      <c r="D9">
        <v>593</v>
      </c>
      <c r="G9" t="str">
        <f t="shared" si="0"/>
        <v>insert into game (matchid, matchdate, game_type, country) values (340, '1959-12-22', 2, 593);</v>
      </c>
    </row>
    <row r="10" spans="1:7" x14ac:dyDescent="0.25">
      <c r="A10">
        <f t="shared" si="1"/>
        <v>341</v>
      </c>
      <c r="B10" s="2" t="str">
        <f>"1959-12-22"</f>
        <v>1959-12-22</v>
      </c>
      <c r="C10">
        <v>2</v>
      </c>
      <c r="D10">
        <v>593</v>
      </c>
      <c r="G10" t="str">
        <f t="shared" si="0"/>
        <v>insert into game (matchid, matchdate, game_type, country) values (341, '1959-12-22', 2, 593);</v>
      </c>
    </row>
    <row r="11" spans="1:7" x14ac:dyDescent="0.25">
      <c r="A11">
        <f t="shared" si="1"/>
        <v>342</v>
      </c>
      <c r="B11" s="2" t="str">
        <f>"1959-12-25"</f>
        <v>1959-12-25</v>
      </c>
      <c r="C11">
        <v>2</v>
      </c>
      <c r="D11">
        <v>593</v>
      </c>
      <c r="G11" t="str">
        <f t="shared" si="0"/>
        <v>insert into game (matchid, matchdate, game_type, country) values (342, '1959-12-25', 2, 593);</v>
      </c>
    </row>
    <row r="12" spans="1:7" x14ac:dyDescent="0.25">
      <c r="B12" s="2"/>
    </row>
    <row r="13" spans="1:7" x14ac:dyDescent="0.25">
      <c r="A13" s="1" t="s">
        <v>0</v>
      </c>
      <c r="B13" s="1" t="s">
        <v>1</v>
      </c>
      <c r="C13" s="1" t="s">
        <v>2</v>
      </c>
      <c r="D13" s="1" t="s">
        <v>3</v>
      </c>
      <c r="E13" s="1" t="s">
        <v>4</v>
      </c>
      <c r="F13" s="1" t="s">
        <v>5</v>
      </c>
      <c r="G13" t="str">
        <f>"insert into game_score (id, matchid, squad, goals, points, time_type) values (" &amp; A13 &amp; ", " &amp; B13 &amp; ", " &amp; C13 &amp; ", " &amp; D13 &amp; ", " &amp; E13 &amp; ", " &amp; F13 &amp; ");"</f>
        <v>insert into game_score (id, matchid, squad, goals, points, time_type) values (id, matchid, squad, goals, points, time_type);</v>
      </c>
    </row>
    <row r="14" spans="1:7" x14ac:dyDescent="0.25">
      <c r="A14" s="4">
        <f>'1959 Argentina'!A108+1</f>
        <v>1341</v>
      </c>
      <c r="B14" s="4">
        <f>A2</f>
        <v>333</v>
      </c>
      <c r="C14" s="4">
        <v>55</v>
      </c>
      <c r="D14" s="4">
        <v>3</v>
      </c>
      <c r="E14" s="4">
        <v>2</v>
      </c>
      <c r="F14" s="4">
        <v>2</v>
      </c>
      <c r="G14" s="4" t="str">
        <f t="shared" ref="G14:G53" si="2">"insert into game_score (id, matchid, squad, goals, points, time_type) values (" &amp; A14 &amp; ", " &amp; B14 &amp; ", " &amp; C14 &amp; ", " &amp; D14 &amp; ", " &amp; E14 &amp; ", " &amp; F14 &amp; ");"</f>
        <v>insert into game_score (id, matchid, squad, goals, points, time_type) values (1341, 333, 55, 3, 2, 2);</v>
      </c>
    </row>
    <row r="15" spans="1:7" x14ac:dyDescent="0.25">
      <c r="A15" s="4">
        <f>A14+1</f>
        <v>1342</v>
      </c>
      <c r="B15" s="4">
        <f>B14</f>
        <v>333</v>
      </c>
      <c r="C15" s="4">
        <v>55</v>
      </c>
      <c r="D15" s="4">
        <v>2</v>
      </c>
      <c r="E15" s="4">
        <v>0</v>
      </c>
      <c r="F15" s="4">
        <v>1</v>
      </c>
      <c r="G15" s="4" t="str">
        <f t="shared" si="2"/>
        <v>insert into game_score (id, matchid, squad, goals, points, time_type) values (1342, 333, 55, 2, 0, 1);</v>
      </c>
    </row>
    <row r="16" spans="1:7" x14ac:dyDescent="0.25">
      <c r="A16" s="4">
        <f t="shared" ref="A16:A53" si="3">A15+1</f>
        <v>1343</v>
      </c>
      <c r="B16" s="4">
        <f>B14</f>
        <v>333</v>
      </c>
      <c r="C16" s="4">
        <v>595</v>
      </c>
      <c r="D16" s="4">
        <v>2</v>
      </c>
      <c r="E16" s="4">
        <v>0</v>
      </c>
      <c r="F16" s="4">
        <v>2</v>
      </c>
      <c r="G16" s="4" t="str">
        <f t="shared" si="2"/>
        <v>insert into game_score (id, matchid, squad, goals, points, time_type) values (1343, 333, 595, 2, 0, 2);</v>
      </c>
    </row>
    <row r="17" spans="1:7" x14ac:dyDescent="0.25">
      <c r="A17" s="4">
        <f t="shared" si="3"/>
        <v>1344</v>
      </c>
      <c r="B17" s="4">
        <f>B14</f>
        <v>333</v>
      </c>
      <c r="C17" s="4">
        <v>595</v>
      </c>
      <c r="D17" s="4">
        <v>0</v>
      </c>
      <c r="E17" s="4">
        <v>0</v>
      </c>
      <c r="F17" s="4">
        <v>1</v>
      </c>
      <c r="G17" s="4" t="str">
        <f t="shared" si="2"/>
        <v>insert into game_score (id, matchid, squad, goals, points, time_type) values (1344, 333, 595, 0, 0, 1);</v>
      </c>
    </row>
    <row r="18" spans="1:7" x14ac:dyDescent="0.25">
      <c r="A18">
        <f t="shared" si="3"/>
        <v>1345</v>
      </c>
      <c r="B18">
        <f>B14+1</f>
        <v>334</v>
      </c>
      <c r="C18">
        <v>593</v>
      </c>
      <c r="D18">
        <v>0</v>
      </c>
      <c r="E18">
        <v>0</v>
      </c>
      <c r="F18">
        <v>2</v>
      </c>
      <c r="G18" t="str">
        <f t="shared" si="2"/>
        <v>insert into game_score (id, matchid, squad, goals, points, time_type) values (1345, 334, 593, 0, 0, 2);</v>
      </c>
    </row>
    <row r="19" spans="1:7" x14ac:dyDescent="0.25">
      <c r="A19">
        <f t="shared" si="3"/>
        <v>1346</v>
      </c>
      <c r="B19">
        <f>B18</f>
        <v>334</v>
      </c>
      <c r="C19">
        <v>593</v>
      </c>
      <c r="D19">
        <v>0</v>
      </c>
      <c r="E19">
        <v>0</v>
      </c>
      <c r="F19">
        <v>1</v>
      </c>
      <c r="G19" t="str">
        <f t="shared" si="2"/>
        <v>insert into game_score (id, matchid, squad, goals, points, time_type) values (1346, 334, 593, 0, 0, 1);</v>
      </c>
    </row>
    <row r="20" spans="1:7" x14ac:dyDescent="0.25">
      <c r="A20">
        <f t="shared" si="3"/>
        <v>1347</v>
      </c>
      <c r="B20">
        <f>B18</f>
        <v>334</v>
      </c>
      <c r="C20">
        <v>598</v>
      </c>
      <c r="D20">
        <v>4</v>
      </c>
      <c r="E20">
        <v>2</v>
      </c>
      <c r="F20">
        <v>2</v>
      </c>
      <c r="G20" t="str">
        <f t="shared" si="2"/>
        <v>insert into game_score (id, matchid, squad, goals, points, time_type) values (1347, 334, 598, 4, 2, 2);</v>
      </c>
    </row>
    <row r="21" spans="1:7" x14ac:dyDescent="0.25">
      <c r="A21">
        <f t="shared" si="3"/>
        <v>1348</v>
      </c>
      <c r="B21">
        <f>B18</f>
        <v>334</v>
      </c>
      <c r="C21">
        <v>598</v>
      </c>
      <c r="D21">
        <v>2</v>
      </c>
      <c r="E21">
        <v>0</v>
      </c>
      <c r="F21">
        <v>1</v>
      </c>
      <c r="G21" t="str">
        <f t="shared" si="2"/>
        <v>insert into game_score (id, matchid, squad, goals, points, time_type) values (1348, 334, 598, 2, 0, 1);</v>
      </c>
    </row>
    <row r="22" spans="1:7" x14ac:dyDescent="0.25">
      <c r="A22" s="4">
        <f t="shared" si="3"/>
        <v>1349</v>
      </c>
      <c r="B22" s="4">
        <f t="shared" ref="B22" si="4">B18+1</f>
        <v>335</v>
      </c>
      <c r="C22" s="4">
        <v>54</v>
      </c>
      <c r="D22" s="4">
        <v>4</v>
      </c>
      <c r="E22" s="4">
        <v>2</v>
      </c>
      <c r="F22" s="4">
        <v>2</v>
      </c>
      <c r="G22" s="4" t="str">
        <f t="shared" si="2"/>
        <v>insert into game_score (id, matchid, squad, goals, points, time_type) values (1349, 335, 54, 4, 2, 2);</v>
      </c>
    </row>
    <row r="23" spans="1:7" x14ac:dyDescent="0.25">
      <c r="A23" s="4">
        <f t="shared" si="3"/>
        <v>1350</v>
      </c>
      <c r="B23" s="4">
        <f t="shared" ref="B23" si="5">B22</f>
        <v>335</v>
      </c>
      <c r="C23" s="4">
        <v>54</v>
      </c>
      <c r="D23" s="4">
        <v>1</v>
      </c>
      <c r="E23" s="4">
        <v>0</v>
      </c>
      <c r="F23" s="4">
        <v>1</v>
      </c>
      <c r="G23" s="4" t="str">
        <f t="shared" si="2"/>
        <v>insert into game_score (id, matchid, squad, goals, points, time_type) values (1350, 335, 54, 1, 0, 1);</v>
      </c>
    </row>
    <row r="24" spans="1:7" x14ac:dyDescent="0.25">
      <c r="A24" s="4">
        <f t="shared" si="3"/>
        <v>1351</v>
      </c>
      <c r="B24" s="4">
        <f t="shared" ref="B24" si="6">B22</f>
        <v>335</v>
      </c>
      <c r="C24" s="4">
        <v>595</v>
      </c>
      <c r="D24" s="4">
        <v>2</v>
      </c>
      <c r="E24" s="4">
        <v>0</v>
      </c>
      <c r="F24" s="4">
        <v>2</v>
      </c>
      <c r="G24" s="4" t="str">
        <f t="shared" si="2"/>
        <v>insert into game_score (id, matchid, squad, goals, points, time_type) values (1351, 335, 595, 2, 0, 2);</v>
      </c>
    </row>
    <row r="25" spans="1:7" x14ac:dyDescent="0.25">
      <c r="A25" s="4">
        <f t="shared" si="3"/>
        <v>1352</v>
      </c>
      <c r="B25" s="4">
        <f t="shared" ref="B25" si="7">B22</f>
        <v>335</v>
      </c>
      <c r="C25" s="4">
        <v>595</v>
      </c>
      <c r="D25" s="4">
        <v>1</v>
      </c>
      <c r="E25" s="4">
        <v>0</v>
      </c>
      <c r="F25" s="4">
        <v>1</v>
      </c>
      <c r="G25" s="4" t="str">
        <f t="shared" si="2"/>
        <v>insert into game_score (id, matchid, squad, goals, points, time_type) values (1352, 335, 595, 1, 0, 1);</v>
      </c>
    </row>
    <row r="26" spans="1:7" x14ac:dyDescent="0.25">
      <c r="A26">
        <f t="shared" si="3"/>
        <v>1353</v>
      </c>
      <c r="B26">
        <f t="shared" ref="B26" si="8">B22+1</f>
        <v>336</v>
      </c>
      <c r="C26">
        <v>598</v>
      </c>
      <c r="D26">
        <v>3</v>
      </c>
      <c r="E26">
        <v>2</v>
      </c>
      <c r="F26">
        <v>2</v>
      </c>
      <c r="G26" t="str">
        <f t="shared" si="2"/>
        <v>insert into game_score (id, matchid, squad, goals, points, time_type) values (1353, 336, 598, 3, 2, 2);</v>
      </c>
    </row>
    <row r="27" spans="1:7" x14ac:dyDescent="0.25">
      <c r="A27">
        <f t="shared" si="3"/>
        <v>1354</v>
      </c>
      <c r="B27">
        <f t="shared" ref="B27" si="9">B26</f>
        <v>336</v>
      </c>
      <c r="C27">
        <v>598</v>
      </c>
      <c r="D27">
        <v>0</v>
      </c>
      <c r="E27">
        <v>0</v>
      </c>
      <c r="F27">
        <v>1</v>
      </c>
      <c r="G27" t="str">
        <f t="shared" si="2"/>
        <v>insert into game_score (id, matchid, squad, goals, points, time_type) values (1354, 336, 598, 0, 0, 1);</v>
      </c>
    </row>
    <row r="28" spans="1:7" x14ac:dyDescent="0.25">
      <c r="A28">
        <f t="shared" si="3"/>
        <v>1355</v>
      </c>
      <c r="B28">
        <f t="shared" ref="B28" si="10">B26</f>
        <v>336</v>
      </c>
      <c r="C28">
        <v>55</v>
      </c>
      <c r="D28">
        <v>0</v>
      </c>
      <c r="E28">
        <v>0</v>
      </c>
      <c r="F28">
        <v>2</v>
      </c>
      <c r="G28" t="str">
        <f t="shared" si="2"/>
        <v>insert into game_score (id, matchid, squad, goals, points, time_type) values (1355, 336, 55, 0, 0, 2);</v>
      </c>
    </row>
    <row r="29" spans="1:7" x14ac:dyDescent="0.25">
      <c r="A29">
        <f t="shared" si="3"/>
        <v>1356</v>
      </c>
      <c r="B29">
        <f t="shared" ref="B29" si="11">B26</f>
        <v>336</v>
      </c>
      <c r="C29">
        <v>55</v>
      </c>
      <c r="D29">
        <v>0</v>
      </c>
      <c r="E29">
        <v>0</v>
      </c>
      <c r="F29">
        <v>1</v>
      </c>
      <c r="G29" t="str">
        <f t="shared" si="2"/>
        <v>insert into game_score (id, matchid, squad, goals, points, time_type) values (1356, 336, 55, 0, 0, 1);</v>
      </c>
    </row>
    <row r="30" spans="1:7" x14ac:dyDescent="0.25">
      <c r="A30" s="4">
        <f t="shared" si="3"/>
        <v>1357</v>
      </c>
      <c r="B30" s="4">
        <f t="shared" ref="B30" si="12">B26+1</f>
        <v>337</v>
      </c>
      <c r="C30" s="4">
        <v>593</v>
      </c>
      <c r="D30" s="4">
        <v>1</v>
      </c>
      <c r="E30" s="4">
        <v>1</v>
      </c>
      <c r="F30" s="4">
        <v>2</v>
      </c>
      <c r="G30" s="4" t="str">
        <f t="shared" si="2"/>
        <v>insert into game_score (id, matchid, squad, goals, points, time_type) values (1357, 337, 593, 1, 1, 2);</v>
      </c>
    </row>
    <row r="31" spans="1:7" x14ac:dyDescent="0.25">
      <c r="A31" s="4">
        <f t="shared" si="3"/>
        <v>1358</v>
      </c>
      <c r="B31" s="4">
        <f t="shared" ref="B31" si="13">B30</f>
        <v>337</v>
      </c>
      <c r="C31" s="4">
        <v>593</v>
      </c>
      <c r="D31" s="4">
        <v>1</v>
      </c>
      <c r="E31" s="4">
        <v>0</v>
      </c>
      <c r="F31" s="4">
        <v>1</v>
      </c>
      <c r="G31" s="4" t="str">
        <f t="shared" si="2"/>
        <v>insert into game_score (id, matchid, squad, goals, points, time_type) values (1358, 337, 593, 1, 0, 1);</v>
      </c>
    </row>
    <row r="32" spans="1:7" x14ac:dyDescent="0.25">
      <c r="A32" s="4">
        <f t="shared" si="3"/>
        <v>1359</v>
      </c>
      <c r="B32" s="4">
        <f t="shared" ref="B32" si="14">B30</f>
        <v>337</v>
      </c>
      <c r="C32" s="4">
        <v>54</v>
      </c>
      <c r="D32" s="4">
        <v>1</v>
      </c>
      <c r="E32" s="4">
        <v>1</v>
      </c>
      <c r="F32" s="4">
        <v>2</v>
      </c>
      <c r="G32" s="4" t="str">
        <f t="shared" si="2"/>
        <v>insert into game_score (id, matchid, squad, goals, points, time_type) values (1359, 337, 54, 1, 1, 2);</v>
      </c>
    </row>
    <row r="33" spans="1:7" x14ac:dyDescent="0.25">
      <c r="A33" s="4">
        <f t="shared" si="3"/>
        <v>1360</v>
      </c>
      <c r="B33" s="4">
        <f t="shared" ref="B33" si="15">B30</f>
        <v>337</v>
      </c>
      <c r="C33" s="4">
        <v>54</v>
      </c>
      <c r="D33" s="4">
        <v>0</v>
      </c>
      <c r="E33" s="4">
        <v>0</v>
      </c>
      <c r="F33" s="4">
        <v>1</v>
      </c>
      <c r="G33" s="4" t="str">
        <f t="shared" si="2"/>
        <v>insert into game_score (id, matchid, squad, goals, points, time_type) values (1360, 337, 54, 0, 0, 1);</v>
      </c>
    </row>
    <row r="34" spans="1:7" x14ac:dyDescent="0.25">
      <c r="A34">
        <f t="shared" si="3"/>
        <v>1361</v>
      </c>
      <c r="B34">
        <f t="shared" ref="B34" si="16">B30+1</f>
        <v>338</v>
      </c>
      <c r="C34">
        <v>598</v>
      </c>
      <c r="D34">
        <v>5</v>
      </c>
      <c r="E34">
        <v>2</v>
      </c>
      <c r="F34">
        <v>2</v>
      </c>
      <c r="G34" t="str">
        <f t="shared" si="2"/>
        <v>insert into game_score (id, matchid, squad, goals, points, time_type) values (1361, 338, 598, 5, 2, 2);</v>
      </c>
    </row>
    <row r="35" spans="1:7" x14ac:dyDescent="0.25">
      <c r="A35">
        <f t="shared" si="3"/>
        <v>1362</v>
      </c>
      <c r="B35">
        <f t="shared" ref="B35" si="17">B34</f>
        <v>338</v>
      </c>
      <c r="C35">
        <v>598</v>
      </c>
      <c r="D35">
        <v>3</v>
      </c>
      <c r="E35">
        <v>0</v>
      </c>
      <c r="F35">
        <v>1</v>
      </c>
      <c r="G35" t="str">
        <f t="shared" si="2"/>
        <v>insert into game_score (id, matchid, squad, goals, points, time_type) values (1362, 338, 598, 3, 0, 1);</v>
      </c>
    </row>
    <row r="36" spans="1:7" x14ac:dyDescent="0.25">
      <c r="A36">
        <f t="shared" si="3"/>
        <v>1363</v>
      </c>
      <c r="B36">
        <f t="shared" ref="B36" si="18">B34</f>
        <v>338</v>
      </c>
      <c r="C36">
        <v>54</v>
      </c>
      <c r="D36">
        <v>0</v>
      </c>
      <c r="E36">
        <v>0</v>
      </c>
      <c r="F36">
        <v>2</v>
      </c>
      <c r="G36" t="str">
        <f t="shared" si="2"/>
        <v>insert into game_score (id, matchid, squad, goals, points, time_type) values (1363, 338, 54, 0, 0, 2);</v>
      </c>
    </row>
    <row r="37" spans="1:7" x14ac:dyDescent="0.25">
      <c r="A37">
        <f t="shared" si="3"/>
        <v>1364</v>
      </c>
      <c r="B37">
        <f t="shared" ref="B37" si="19">B34</f>
        <v>338</v>
      </c>
      <c r="C37">
        <v>54</v>
      </c>
      <c r="D37">
        <v>0</v>
      </c>
      <c r="E37">
        <v>0</v>
      </c>
      <c r="F37">
        <v>1</v>
      </c>
      <c r="G37" t="str">
        <f t="shared" si="2"/>
        <v>insert into game_score (id, matchid, squad, goals, points, time_type) values (1364, 338, 54, 0, 0, 1);</v>
      </c>
    </row>
    <row r="38" spans="1:7" x14ac:dyDescent="0.25">
      <c r="A38" s="4">
        <f t="shared" si="3"/>
        <v>1365</v>
      </c>
      <c r="B38" s="4">
        <f t="shared" ref="B38" si="20">B34+1</f>
        <v>339</v>
      </c>
      <c r="C38" s="4">
        <v>593</v>
      </c>
      <c r="D38" s="4">
        <v>1</v>
      </c>
      <c r="E38" s="4">
        <v>0</v>
      </c>
      <c r="F38" s="4">
        <v>2</v>
      </c>
      <c r="G38" s="4" t="str">
        <f t="shared" si="2"/>
        <v>insert into game_score (id, matchid, squad, goals, points, time_type) values (1365, 339, 593, 1, 0, 2);</v>
      </c>
    </row>
    <row r="39" spans="1:7" x14ac:dyDescent="0.25">
      <c r="A39" s="4">
        <f t="shared" si="3"/>
        <v>1366</v>
      </c>
      <c r="B39" s="4">
        <f t="shared" ref="B39" si="21">B38</f>
        <v>339</v>
      </c>
      <c r="C39" s="4">
        <v>593</v>
      </c>
      <c r="D39" s="4">
        <v>1</v>
      </c>
      <c r="E39" s="4">
        <v>0</v>
      </c>
      <c r="F39" s="4">
        <v>1</v>
      </c>
      <c r="G39" s="4" t="str">
        <f t="shared" si="2"/>
        <v>insert into game_score (id, matchid, squad, goals, points, time_type) values (1366, 339, 593, 1, 0, 1);</v>
      </c>
    </row>
    <row r="40" spans="1:7" x14ac:dyDescent="0.25">
      <c r="A40" s="4">
        <f t="shared" si="3"/>
        <v>1367</v>
      </c>
      <c r="B40" s="4">
        <f t="shared" ref="B40" si="22">B38</f>
        <v>339</v>
      </c>
      <c r="C40" s="4">
        <v>55</v>
      </c>
      <c r="D40" s="4">
        <v>3</v>
      </c>
      <c r="E40" s="4">
        <v>2</v>
      </c>
      <c r="F40" s="4">
        <v>2</v>
      </c>
      <c r="G40" s="4" t="str">
        <f t="shared" si="2"/>
        <v>insert into game_score (id, matchid, squad, goals, points, time_type) values (1367, 339, 55, 3, 2, 2);</v>
      </c>
    </row>
    <row r="41" spans="1:7" x14ac:dyDescent="0.25">
      <c r="A41" s="4">
        <f t="shared" si="3"/>
        <v>1368</v>
      </c>
      <c r="B41" s="4">
        <f t="shared" ref="B41" si="23">B38</f>
        <v>339</v>
      </c>
      <c r="C41" s="4">
        <v>55</v>
      </c>
      <c r="D41" s="4">
        <v>3</v>
      </c>
      <c r="E41" s="4">
        <v>0</v>
      </c>
      <c r="F41" s="4">
        <v>1</v>
      </c>
      <c r="G41" s="4" t="str">
        <f t="shared" si="2"/>
        <v>insert into game_score (id, matchid, squad, goals, points, time_type) values (1368, 339, 55, 3, 0, 1);</v>
      </c>
    </row>
    <row r="42" spans="1:7" x14ac:dyDescent="0.25">
      <c r="A42">
        <f t="shared" si="3"/>
        <v>1369</v>
      </c>
      <c r="B42">
        <f t="shared" ref="B42" si="24">B38+1</f>
        <v>340</v>
      </c>
      <c r="C42">
        <v>54</v>
      </c>
      <c r="D42">
        <v>4</v>
      </c>
      <c r="E42">
        <v>2</v>
      </c>
      <c r="F42">
        <v>2</v>
      </c>
      <c r="G42" t="str">
        <f t="shared" si="2"/>
        <v>insert into game_score (id, matchid, squad, goals, points, time_type) values (1369, 340, 54, 4, 2, 2);</v>
      </c>
    </row>
    <row r="43" spans="1:7" x14ac:dyDescent="0.25">
      <c r="A43">
        <f t="shared" si="3"/>
        <v>1370</v>
      </c>
      <c r="B43">
        <f t="shared" ref="B43" si="25">B42</f>
        <v>340</v>
      </c>
      <c r="C43">
        <v>54</v>
      </c>
      <c r="D43">
        <v>2</v>
      </c>
      <c r="E43">
        <v>0</v>
      </c>
      <c r="F43">
        <v>1</v>
      </c>
      <c r="G43" t="str">
        <f t="shared" si="2"/>
        <v>insert into game_score (id, matchid, squad, goals, points, time_type) values (1370, 340, 54, 2, 0, 1);</v>
      </c>
    </row>
    <row r="44" spans="1:7" x14ac:dyDescent="0.25">
      <c r="A44">
        <f t="shared" si="3"/>
        <v>1371</v>
      </c>
      <c r="B44">
        <f t="shared" ref="B44" si="26">B42</f>
        <v>340</v>
      </c>
      <c r="C44">
        <v>55</v>
      </c>
      <c r="D44">
        <v>1</v>
      </c>
      <c r="E44">
        <v>0</v>
      </c>
      <c r="F44">
        <v>2</v>
      </c>
      <c r="G44" t="str">
        <f t="shared" si="2"/>
        <v>insert into game_score (id, matchid, squad, goals, points, time_type) values (1371, 340, 55, 1, 0, 2);</v>
      </c>
    </row>
    <row r="45" spans="1:7" x14ac:dyDescent="0.25">
      <c r="A45">
        <f t="shared" si="3"/>
        <v>1372</v>
      </c>
      <c r="B45">
        <f t="shared" ref="B45" si="27">B42</f>
        <v>340</v>
      </c>
      <c r="C45">
        <v>55</v>
      </c>
      <c r="D45">
        <v>0</v>
      </c>
      <c r="E45">
        <v>0</v>
      </c>
      <c r="F45">
        <v>1</v>
      </c>
      <c r="G45" t="str">
        <f t="shared" si="2"/>
        <v>insert into game_score (id, matchid, squad, goals, points, time_type) values (1372, 340, 55, 0, 0, 1);</v>
      </c>
    </row>
    <row r="46" spans="1:7" x14ac:dyDescent="0.25">
      <c r="A46" s="4">
        <f t="shared" si="3"/>
        <v>1373</v>
      </c>
      <c r="B46" s="4">
        <f t="shared" ref="B46" si="28">B42+1</f>
        <v>341</v>
      </c>
      <c r="C46" s="4">
        <v>598</v>
      </c>
      <c r="D46" s="4">
        <v>1</v>
      </c>
      <c r="E46" s="4">
        <v>1</v>
      </c>
      <c r="F46" s="4">
        <v>2</v>
      </c>
      <c r="G46" s="4" t="str">
        <f t="shared" si="2"/>
        <v>insert into game_score (id, matchid, squad, goals, points, time_type) values (1373, 341, 598, 1, 1, 2);</v>
      </c>
    </row>
    <row r="47" spans="1:7" x14ac:dyDescent="0.25">
      <c r="A47" s="4">
        <f t="shared" si="3"/>
        <v>1374</v>
      </c>
      <c r="B47" s="4">
        <f t="shared" ref="B47" si="29">B46</f>
        <v>341</v>
      </c>
      <c r="C47" s="4">
        <v>598</v>
      </c>
      <c r="D47" s="4">
        <v>0</v>
      </c>
      <c r="E47" s="4">
        <v>0</v>
      </c>
      <c r="F47" s="4">
        <v>1</v>
      </c>
      <c r="G47" s="4" t="str">
        <f t="shared" si="2"/>
        <v>insert into game_score (id, matchid, squad, goals, points, time_type) values (1374, 341, 598, 0, 0, 1);</v>
      </c>
    </row>
    <row r="48" spans="1:7" x14ac:dyDescent="0.25">
      <c r="A48" s="4">
        <f t="shared" si="3"/>
        <v>1375</v>
      </c>
      <c r="B48" s="4">
        <f t="shared" ref="B48" si="30">B46</f>
        <v>341</v>
      </c>
      <c r="C48" s="4">
        <v>595</v>
      </c>
      <c r="D48" s="4">
        <v>1</v>
      </c>
      <c r="E48" s="4">
        <v>1</v>
      </c>
      <c r="F48" s="4">
        <v>2</v>
      </c>
      <c r="G48" s="4" t="str">
        <f t="shared" si="2"/>
        <v>insert into game_score (id, matchid, squad, goals, points, time_type) values (1375, 341, 595, 1, 1, 2);</v>
      </c>
    </row>
    <row r="49" spans="1:7" x14ac:dyDescent="0.25">
      <c r="A49" s="4">
        <f t="shared" si="3"/>
        <v>1376</v>
      </c>
      <c r="B49" s="4">
        <f t="shared" ref="B49" si="31">B46</f>
        <v>341</v>
      </c>
      <c r="C49" s="4">
        <v>595</v>
      </c>
      <c r="D49" s="4">
        <v>1</v>
      </c>
      <c r="E49" s="4">
        <v>0</v>
      </c>
      <c r="F49" s="4">
        <v>1</v>
      </c>
      <c r="G49" s="4" t="str">
        <f t="shared" si="2"/>
        <v>insert into game_score (id, matchid, squad, goals, points, time_type) values (1376, 341, 595, 1, 0, 1);</v>
      </c>
    </row>
    <row r="50" spans="1:7" x14ac:dyDescent="0.25">
      <c r="A50">
        <f t="shared" si="3"/>
        <v>1377</v>
      </c>
      <c r="B50">
        <f t="shared" ref="B50" si="32">B46+1</f>
        <v>342</v>
      </c>
      <c r="C50">
        <v>593</v>
      </c>
      <c r="D50">
        <v>3</v>
      </c>
      <c r="E50">
        <v>2</v>
      </c>
      <c r="F50">
        <v>2</v>
      </c>
      <c r="G50" t="str">
        <f t="shared" si="2"/>
        <v>insert into game_score (id, matchid, squad, goals, points, time_type) values (1377, 342, 593, 3, 2, 2);</v>
      </c>
    </row>
    <row r="51" spans="1:7" x14ac:dyDescent="0.25">
      <c r="A51">
        <f t="shared" si="3"/>
        <v>1378</v>
      </c>
      <c r="B51">
        <f t="shared" ref="B51" si="33">B50</f>
        <v>342</v>
      </c>
      <c r="C51">
        <v>593</v>
      </c>
      <c r="D51">
        <v>0</v>
      </c>
      <c r="E51">
        <v>0</v>
      </c>
      <c r="F51">
        <v>1</v>
      </c>
      <c r="G51" t="str">
        <f t="shared" si="2"/>
        <v>insert into game_score (id, matchid, squad, goals, points, time_type) values (1378, 342, 593, 0, 0, 1);</v>
      </c>
    </row>
    <row r="52" spans="1:7" x14ac:dyDescent="0.25">
      <c r="A52">
        <f t="shared" si="3"/>
        <v>1379</v>
      </c>
      <c r="B52">
        <f t="shared" ref="B52" si="34">B50</f>
        <v>342</v>
      </c>
      <c r="C52">
        <v>595</v>
      </c>
      <c r="D52">
        <v>1</v>
      </c>
      <c r="E52">
        <v>0</v>
      </c>
      <c r="F52">
        <v>2</v>
      </c>
      <c r="G52" t="str">
        <f t="shared" si="2"/>
        <v>insert into game_score (id, matchid, squad, goals, points, time_type) values (1379, 342, 595, 1, 0, 2);</v>
      </c>
    </row>
    <row r="53" spans="1:7" x14ac:dyDescent="0.25">
      <c r="A53">
        <f t="shared" si="3"/>
        <v>1380</v>
      </c>
      <c r="B53">
        <f t="shared" ref="B53" si="35">B50</f>
        <v>342</v>
      </c>
      <c r="C53">
        <v>595</v>
      </c>
      <c r="D53">
        <v>1</v>
      </c>
      <c r="E53">
        <v>0</v>
      </c>
      <c r="F53">
        <v>1</v>
      </c>
      <c r="G53" t="str">
        <f t="shared" si="2"/>
        <v>insert into game_score (id, matchid, squad, goals, points, time_type) values (1380, 342, 595, 1, 0, 1);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22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'1959 Ecuador'!A11+1</f>
        <v>343</v>
      </c>
      <c r="B2" s="2" t="str">
        <f>"1963-03-10"</f>
        <v>1963-03-10</v>
      </c>
      <c r="C2">
        <v>2</v>
      </c>
      <c r="D2">
        <v>591</v>
      </c>
      <c r="G2" t="str">
        <f t="shared" si="0"/>
        <v>insert into game (matchid, matchdate, game_type, country) values (343, '1963-03-10', 2, 591);</v>
      </c>
    </row>
    <row r="3" spans="1:7" x14ac:dyDescent="0.25">
      <c r="A3">
        <f>A2+1</f>
        <v>344</v>
      </c>
      <c r="B3" s="2" t="str">
        <f>"1963-03-10"</f>
        <v>1963-03-10</v>
      </c>
      <c r="C3">
        <v>2</v>
      </c>
      <c r="D3">
        <v>591</v>
      </c>
      <c r="G3" t="str">
        <f t="shared" si="0"/>
        <v>insert into game (matchid, matchdate, game_type, country) values (344, '1963-03-10', 2, 591);</v>
      </c>
    </row>
    <row r="4" spans="1:7" x14ac:dyDescent="0.25">
      <c r="A4">
        <f t="shared" ref="A4:A22" si="1">A3+1</f>
        <v>345</v>
      </c>
      <c r="B4" s="2" t="str">
        <f>"1963-03-10"</f>
        <v>1963-03-10</v>
      </c>
      <c r="C4">
        <v>2</v>
      </c>
      <c r="D4">
        <v>591</v>
      </c>
      <c r="G4" t="str">
        <f t="shared" si="0"/>
        <v>insert into game (matchid, matchdate, game_type, country) values (345, '1963-03-10', 2, 591);</v>
      </c>
    </row>
    <row r="5" spans="1:7" x14ac:dyDescent="0.25">
      <c r="A5">
        <f t="shared" si="1"/>
        <v>346</v>
      </c>
      <c r="B5" s="2" t="str">
        <f>"1963-03-13"</f>
        <v>1963-03-13</v>
      </c>
      <c r="C5">
        <v>2</v>
      </c>
      <c r="D5">
        <v>591</v>
      </c>
      <c r="G5" t="str">
        <f t="shared" si="0"/>
        <v>insert into game (matchid, matchdate, game_type, country) values (346, '1963-03-13', 2, 591);</v>
      </c>
    </row>
    <row r="6" spans="1:7" x14ac:dyDescent="0.25">
      <c r="A6">
        <f t="shared" si="1"/>
        <v>347</v>
      </c>
      <c r="B6" s="2" t="str">
        <f>"1963-03-14"</f>
        <v>1963-03-14</v>
      </c>
      <c r="C6">
        <v>2</v>
      </c>
      <c r="D6">
        <v>591</v>
      </c>
      <c r="G6" t="str">
        <f t="shared" si="0"/>
        <v>insert into game (matchid, matchdate, game_type, country) values (347, '1963-03-14', 2, 591);</v>
      </c>
    </row>
    <row r="7" spans="1:7" x14ac:dyDescent="0.25">
      <c r="A7">
        <f t="shared" si="1"/>
        <v>348</v>
      </c>
      <c r="B7" s="2" t="str">
        <f>"1963-03-14"</f>
        <v>1963-03-14</v>
      </c>
      <c r="C7">
        <v>2</v>
      </c>
      <c r="D7">
        <v>591</v>
      </c>
      <c r="G7" t="str">
        <f t="shared" si="0"/>
        <v>insert into game (matchid, matchdate, game_type, country) values (348, '1963-03-14', 2, 591);</v>
      </c>
    </row>
    <row r="8" spans="1:7" x14ac:dyDescent="0.25">
      <c r="A8">
        <f t="shared" si="1"/>
        <v>349</v>
      </c>
      <c r="B8" s="2" t="str">
        <f>"1963-03-17"</f>
        <v>1963-03-17</v>
      </c>
      <c r="C8">
        <v>2</v>
      </c>
      <c r="D8">
        <v>591</v>
      </c>
      <c r="G8" t="str">
        <f t="shared" si="0"/>
        <v>insert into game (matchid, matchdate, game_type, country) values (349, '1963-03-17', 2, 591);</v>
      </c>
    </row>
    <row r="9" spans="1:7" x14ac:dyDescent="0.25">
      <c r="A9">
        <f t="shared" si="1"/>
        <v>350</v>
      </c>
      <c r="B9" s="2" t="str">
        <f>"1963-03-17"</f>
        <v>1963-03-17</v>
      </c>
      <c r="C9">
        <v>2</v>
      </c>
      <c r="D9">
        <v>591</v>
      </c>
      <c r="G9" t="str">
        <f t="shared" si="0"/>
        <v>insert into game (matchid, matchdate, game_type, country) values (350, '1963-03-17', 2, 591);</v>
      </c>
    </row>
    <row r="10" spans="1:7" x14ac:dyDescent="0.25">
      <c r="A10">
        <f t="shared" si="1"/>
        <v>351</v>
      </c>
      <c r="B10" s="2" t="str">
        <f>"1963-03-17"</f>
        <v>1963-03-17</v>
      </c>
      <c r="C10">
        <v>2</v>
      </c>
      <c r="D10">
        <v>591</v>
      </c>
      <c r="G10" t="str">
        <f t="shared" si="0"/>
        <v>insert into game (matchid, matchdate, game_type, country) values (351, '1963-03-17', 2, 591);</v>
      </c>
    </row>
    <row r="11" spans="1:7" x14ac:dyDescent="0.25">
      <c r="A11">
        <f t="shared" si="1"/>
        <v>352</v>
      </c>
      <c r="B11" s="2" t="str">
        <f>"1963-03-20"</f>
        <v>1963-03-20</v>
      </c>
      <c r="C11">
        <v>2</v>
      </c>
      <c r="D11">
        <v>591</v>
      </c>
      <c r="G11" t="str">
        <f t="shared" si="0"/>
        <v>insert into game (matchid, matchdate, game_type, country) values (352, '1963-03-20', 2, 591);</v>
      </c>
    </row>
    <row r="12" spans="1:7" x14ac:dyDescent="0.25">
      <c r="A12">
        <f t="shared" si="1"/>
        <v>353</v>
      </c>
      <c r="B12" s="2" t="str">
        <f>"1963-03-20"</f>
        <v>1963-03-20</v>
      </c>
      <c r="C12">
        <v>2</v>
      </c>
      <c r="D12">
        <v>591</v>
      </c>
      <c r="G12" t="str">
        <f t="shared" si="0"/>
        <v>insert into game (matchid, matchdate, game_type, country) values (353, '1963-03-20', 2, 591);</v>
      </c>
    </row>
    <row r="13" spans="1:7" x14ac:dyDescent="0.25">
      <c r="A13">
        <f t="shared" si="1"/>
        <v>354</v>
      </c>
      <c r="B13" s="2" t="str">
        <f>"1963-03-21"</f>
        <v>1963-03-21</v>
      </c>
      <c r="C13">
        <v>2</v>
      </c>
      <c r="D13">
        <v>591</v>
      </c>
      <c r="G13" t="str">
        <f t="shared" si="0"/>
        <v>insert into game (matchid, matchdate, game_type, country) values (354, '1963-03-21', 2, 591);</v>
      </c>
    </row>
    <row r="14" spans="1:7" x14ac:dyDescent="0.25">
      <c r="A14">
        <f t="shared" si="1"/>
        <v>355</v>
      </c>
      <c r="B14" s="2" t="str">
        <f>"1963-03-24"</f>
        <v>1963-03-24</v>
      </c>
      <c r="C14">
        <v>2</v>
      </c>
      <c r="D14">
        <v>591</v>
      </c>
      <c r="G14" t="str">
        <f t="shared" si="0"/>
        <v>insert into game (matchid, matchdate, game_type, country) values (355, '1963-03-24', 2, 591);</v>
      </c>
    </row>
    <row r="15" spans="1:7" x14ac:dyDescent="0.25">
      <c r="A15">
        <f t="shared" si="1"/>
        <v>356</v>
      </c>
      <c r="B15" s="2" t="str">
        <f>"1963-03-24"</f>
        <v>1963-03-24</v>
      </c>
      <c r="C15">
        <v>2</v>
      </c>
      <c r="D15">
        <v>591</v>
      </c>
      <c r="G15" t="str">
        <f t="shared" si="0"/>
        <v>insert into game (matchid, matchdate, game_type, country) values (356, '1963-03-24', 2, 591);</v>
      </c>
    </row>
    <row r="16" spans="1:7" x14ac:dyDescent="0.25">
      <c r="A16">
        <f t="shared" si="1"/>
        <v>357</v>
      </c>
      <c r="B16" s="2" t="str">
        <f>"1963-03-24"</f>
        <v>1963-03-24</v>
      </c>
      <c r="C16">
        <v>2</v>
      </c>
      <c r="D16">
        <v>591</v>
      </c>
      <c r="G16" t="str">
        <f t="shared" si="0"/>
        <v>insert into game (matchid, matchdate, game_type, country) values (357, '1963-03-24', 2, 591);</v>
      </c>
    </row>
    <row r="17" spans="1:7" x14ac:dyDescent="0.25">
      <c r="A17">
        <f t="shared" si="1"/>
        <v>358</v>
      </c>
      <c r="B17" s="2" t="str">
        <f>"1963-03-27"</f>
        <v>1963-03-27</v>
      </c>
      <c r="C17">
        <v>2</v>
      </c>
      <c r="D17">
        <v>591</v>
      </c>
      <c r="G17" t="str">
        <f t="shared" si="0"/>
        <v>insert into game (matchid, matchdate, game_type, country) values (358, '1963-03-27', 2, 591);</v>
      </c>
    </row>
    <row r="18" spans="1:7" x14ac:dyDescent="0.25">
      <c r="A18">
        <f t="shared" si="1"/>
        <v>359</v>
      </c>
      <c r="B18" s="2" t="str">
        <f>"1963-03-27"</f>
        <v>1963-03-27</v>
      </c>
      <c r="C18">
        <v>2</v>
      </c>
      <c r="D18">
        <v>591</v>
      </c>
      <c r="G18" t="str">
        <f t="shared" si="0"/>
        <v>insert into game (matchid, matchdate, game_type, country) values (359, '1963-03-27', 2, 591);</v>
      </c>
    </row>
    <row r="19" spans="1:7" x14ac:dyDescent="0.25">
      <c r="A19">
        <f t="shared" si="1"/>
        <v>360</v>
      </c>
      <c r="B19" s="2" t="str">
        <f>"1963-03-28"</f>
        <v>1963-03-28</v>
      </c>
      <c r="C19">
        <v>2</v>
      </c>
      <c r="D19">
        <v>591</v>
      </c>
      <c r="G19" t="str">
        <f t="shared" si="0"/>
        <v>insert into game (matchid, matchdate, game_type, country) values (360, '1963-03-28', 2, 591);</v>
      </c>
    </row>
    <row r="20" spans="1:7" x14ac:dyDescent="0.25">
      <c r="A20">
        <f t="shared" si="1"/>
        <v>361</v>
      </c>
      <c r="B20" s="2" t="str">
        <f>"1963-03-31"</f>
        <v>1963-03-31</v>
      </c>
      <c r="C20">
        <v>2</v>
      </c>
      <c r="D20">
        <v>591</v>
      </c>
      <c r="G20" t="str">
        <f t="shared" si="0"/>
        <v>insert into game (matchid, matchdate, game_type, country) values (361, '1963-03-31', 2, 591);</v>
      </c>
    </row>
    <row r="21" spans="1:7" x14ac:dyDescent="0.25">
      <c r="A21">
        <f t="shared" si="1"/>
        <v>362</v>
      </c>
      <c r="B21" s="2" t="str">
        <f>"1963-03-31"</f>
        <v>1963-03-31</v>
      </c>
      <c r="C21">
        <v>2</v>
      </c>
      <c r="D21">
        <v>591</v>
      </c>
      <c r="G21" t="str">
        <f t="shared" si="0"/>
        <v>insert into game (matchid, matchdate, game_type, country) values (362, '1963-03-31', 2, 591);</v>
      </c>
    </row>
    <row r="22" spans="1:7" x14ac:dyDescent="0.25">
      <c r="A22">
        <f t="shared" si="1"/>
        <v>363</v>
      </c>
      <c r="B22" s="2" t="str">
        <f>"1963-03-31"</f>
        <v>1963-03-31</v>
      </c>
      <c r="C22">
        <v>2</v>
      </c>
      <c r="D22">
        <v>591</v>
      </c>
      <c r="G22" t="str">
        <f t="shared" si="0"/>
        <v>insert into game (matchid, matchdate, game_type, country) values (363, '1963-03-31', 2, 591);</v>
      </c>
    </row>
    <row r="24" spans="1:7" x14ac:dyDescent="0.25">
      <c r="A24" s="1" t="s">
        <v>0</v>
      </c>
      <c r="B24" s="1" t="s">
        <v>1</v>
      </c>
      <c r="C24" s="1" t="s">
        <v>2</v>
      </c>
      <c r="D24" s="1" t="s">
        <v>3</v>
      </c>
      <c r="E24" s="1" t="s">
        <v>4</v>
      </c>
      <c r="F24" s="1" t="s">
        <v>5</v>
      </c>
      <c r="G24" t="str">
        <f>"insert into game_score (id, matchid, squad, goals, points, time_type) values (" &amp; A24 &amp; ", " &amp; B24 &amp; ", " &amp; C24 &amp; ", " &amp; D24 &amp; ", " &amp; E24 &amp; ", " &amp; F24 &amp; ");"</f>
        <v>insert into game_score (id, matchid, squad, goals, points, time_type) values (id, matchid, squad, goals, points, time_type);</v>
      </c>
    </row>
    <row r="25" spans="1:7" x14ac:dyDescent="0.25">
      <c r="A25" s="4">
        <f>'1959 Ecuador'!A53+1</f>
        <v>1381</v>
      </c>
      <c r="B25" s="4">
        <f>A2</f>
        <v>343</v>
      </c>
      <c r="C25" s="4">
        <v>591</v>
      </c>
      <c r="D25" s="4">
        <v>4</v>
      </c>
      <c r="E25" s="4">
        <v>1</v>
      </c>
      <c r="F25" s="4">
        <v>2</v>
      </c>
      <c r="G25" s="4" t="str">
        <f t="shared" ref="G25:G88" si="2">"insert into game_score (id, matchid, squad, goals, points, time_type) values (" &amp; A25 &amp; ", " &amp; B25 &amp; ", " &amp; C25 &amp; ", " &amp; D25 &amp; ", " &amp; E25 &amp; ", " &amp; F25 &amp; ");"</f>
        <v>insert into game_score (id, matchid, squad, goals, points, time_type) values (1381, 343, 591, 4, 1, 2);</v>
      </c>
    </row>
    <row r="26" spans="1:7" x14ac:dyDescent="0.25">
      <c r="A26" s="4">
        <f>A25+1</f>
        <v>1382</v>
      </c>
      <c r="B26" s="4">
        <f>B25</f>
        <v>343</v>
      </c>
      <c r="C26" s="4">
        <v>591</v>
      </c>
      <c r="D26" s="4">
        <v>2</v>
      </c>
      <c r="E26" s="4">
        <v>0</v>
      </c>
      <c r="F26" s="4">
        <v>1</v>
      </c>
      <c r="G26" s="4" t="str">
        <f t="shared" si="2"/>
        <v>insert into game_score (id, matchid, squad, goals, points, time_type) values (1382, 343, 591, 2, 0, 1);</v>
      </c>
    </row>
    <row r="27" spans="1:7" x14ac:dyDescent="0.25">
      <c r="A27" s="4">
        <f t="shared" ref="A27:A90" si="3">A26+1</f>
        <v>1383</v>
      </c>
      <c r="B27" s="4">
        <f>B25</f>
        <v>343</v>
      </c>
      <c r="C27" s="4">
        <v>593</v>
      </c>
      <c r="D27" s="4">
        <v>4</v>
      </c>
      <c r="E27" s="4">
        <v>1</v>
      </c>
      <c r="F27" s="4">
        <v>2</v>
      </c>
      <c r="G27" s="4" t="str">
        <f t="shared" si="2"/>
        <v>insert into game_score (id, matchid, squad, goals, points, time_type) values (1383, 343, 593, 4, 1, 2);</v>
      </c>
    </row>
    <row r="28" spans="1:7" x14ac:dyDescent="0.25">
      <c r="A28" s="4">
        <f t="shared" si="3"/>
        <v>1384</v>
      </c>
      <c r="B28" s="4">
        <f>B25</f>
        <v>343</v>
      </c>
      <c r="C28" s="4">
        <v>593</v>
      </c>
      <c r="D28" s="4">
        <v>2</v>
      </c>
      <c r="E28" s="4">
        <v>0</v>
      </c>
      <c r="F28" s="4">
        <v>1</v>
      </c>
      <c r="G28" s="4" t="str">
        <f t="shared" si="2"/>
        <v>insert into game_score (id, matchid, squad, goals, points, time_type) values (1384, 343, 593, 2, 0, 1);</v>
      </c>
    </row>
    <row r="29" spans="1:7" x14ac:dyDescent="0.25">
      <c r="A29">
        <f t="shared" si="3"/>
        <v>1385</v>
      </c>
      <c r="B29">
        <f>B25+1</f>
        <v>344</v>
      </c>
      <c r="C29">
        <v>54</v>
      </c>
      <c r="D29">
        <v>4</v>
      </c>
      <c r="E29">
        <v>2</v>
      </c>
      <c r="F29">
        <v>2</v>
      </c>
      <c r="G29" t="str">
        <f t="shared" si="2"/>
        <v>insert into game_score (id, matchid, squad, goals, points, time_type) values (1385, 344, 54, 4, 2, 2);</v>
      </c>
    </row>
    <row r="30" spans="1:7" x14ac:dyDescent="0.25">
      <c r="A30">
        <f t="shared" si="3"/>
        <v>1386</v>
      </c>
      <c r="B30">
        <f>B29</f>
        <v>344</v>
      </c>
      <c r="C30">
        <v>54</v>
      </c>
      <c r="D30">
        <v>2</v>
      </c>
      <c r="E30">
        <v>0</v>
      </c>
      <c r="F30">
        <v>1</v>
      </c>
      <c r="G30" t="str">
        <f t="shared" si="2"/>
        <v>insert into game_score (id, matchid, squad, goals, points, time_type) values (1386, 344, 54, 2, 0, 1);</v>
      </c>
    </row>
    <row r="31" spans="1:7" x14ac:dyDescent="0.25">
      <c r="A31">
        <f t="shared" si="3"/>
        <v>1387</v>
      </c>
      <c r="B31">
        <f>B29</f>
        <v>344</v>
      </c>
      <c r="C31">
        <v>57</v>
      </c>
      <c r="D31">
        <v>2</v>
      </c>
      <c r="E31">
        <v>0</v>
      </c>
      <c r="F31">
        <v>2</v>
      </c>
      <c r="G31" t="str">
        <f t="shared" si="2"/>
        <v>insert into game_score (id, matchid, squad, goals, points, time_type) values (1387, 344, 57, 2, 0, 2);</v>
      </c>
    </row>
    <row r="32" spans="1:7" x14ac:dyDescent="0.25">
      <c r="A32">
        <f t="shared" si="3"/>
        <v>1388</v>
      </c>
      <c r="B32">
        <f>B29</f>
        <v>344</v>
      </c>
      <c r="C32">
        <v>57</v>
      </c>
      <c r="D32">
        <v>2</v>
      </c>
      <c r="E32">
        <v>0</v>
      </c>
      <c r="F32">
        <v>1</v>
      </c>
      <c r="G32" t="str">
        <f t="shared" si="2"/>
        <v>insert into game_score (id, matchid, squad, goals, points, time_type) values (1388, 344, 57, 2, 0, 1);</v>
      </c>
    </row>
    <row r="33" spans="1:7" x14ac:dyDescent="0.25">
      <c r="A33" s="4">
        <f t="shared" si="3"/>
        <v>1389</v>
      </c>
      <c r="B33" s="4">
        <f t="shared" ref="B33" si="4">B29+1</f>
        <v>345</v>
      </c>
      <c r="C33" s="4">
        <v>55</v>
      </c>
      <c r="D33" s="4">
        <v>1</v>
      </c>
      <c r="E33" s="4">
        <v>2</v>
      </c>
      <c r="F33" s="4">
        <v>2</v>
      </c>
      <c r="G33" s="4" t="str">
        <f t="shared" si="2"/>
        <v>insert into game_score (id, matchid, squad, goals, points, time_type) values (1389, 345, 55, 1, 2, 2);</v>
      </c>
    </row>
    <row r="34" spans="1:7" x14ac:dyDescent="0.25">
      <c r="A34" s="4">
        <f t="shared" si="3"/>
        <v>1390</v>
      </c>
      <c r="B34" s="4">
        <f t="shared" ref="B34" si="5">B33</f>
        <v>345</v>
      </c>
      <c r="C34" s="4">
        <v>55</v>
      </c>
      <c r="D34" s="4">
        <v>1</v>
      </c>
      <c r="E34" s="4">
        <v>0</v>
      </c>
      <c r="F34" s="4">
        <v>1</v>
      </c>
      <c r="G34" s="4" t="str">
        <f t="shared" si="2"/>
        <v>insert into game_score (id, matchid, squad, goals, points, time_type) values (1390, 345, 55, 1, 0, 1);</v>
      </c>
    </row>
    <row r="35" spans="1:7" x14ac:dyDescent="0.25">
      <c r="A35" s="4">
        <f t="shared" si="3"/>
        <v>1391</v>
      </c>
      <c r="B35" s="4">
        <f t="shared" ref="B35" si="6">B33</f>
        <v>345</v>
      </c>
      <c r="C35" s="4">
        <v>51</v>
      </c>
      <c r="D35" s="4">
        <v>0</v>
      </c>
      <c r="E35" s="4">
        <v>0</v>
      </c>
      <c r="F35" s="4">
        <v>2</v>
      </c>
      <c r="G35" s="4" t="str">
        <f t="shared" si="2"/>
        <v>insert into game_score (id, matchid, squad, goals, points, time_type) values (1391, 345, 51, 0, 0, 2);</v>
      </c>
    </row>
    <row r="36" spans="1:7" x14ac:dyDescent="0.25">
      <c r="A36" s="4">
        <f t="shared" si="3"/>
        <v>1392</v>
      </c>
      <c r="B36" s="4">
        <f t="shared" ref="B36" si="7">B33</f>
        <v>345</v>
      </c>
      <c r="C36" s="4">
        <v>51</v>
      </c>
      <c r="D36" s="4">
        <v>0</v>
      </c>
      <c r="E36" s="4">
        <v>0</v>
      </c>
      <c r="F36" s="4">
        <v>1</v>
      </c>
      <c r="G36" s="4" t="str">
        <f t="shared" si="2"/>
        <v>insert into game_score (id, matchid, squad, goals, points, time_type) values (1392, 345, 51, 0, 0, 1);</v>
      </c>
    </row>
    <row r="37" spans="1:7" x14ac:dyDescent="0.25">
      <c r="A37">
        <f t="shared" si="3"/>
        <v>1393</v>
      </c>
      <c r="B37">
        <f t="shared" ref="B37" si="8">B33+1</f>
        <v>346</v>
      </c>
      <c r="C37">
        <v>51</v>
      </c>
      <c r="D37">
        <v>2</v>
      </c>
      <c r="E37">
        <v>2</v>
      </c>
      <c r="F37">
        <v>2</v>
      </c>
      <c r="G37" t="str">
        <f t="shared" si="2"/>
        <v>insert into game_score (id, matchid, squad, goals, points, time_type) values (1393, 346, 51, 2, 2, 2);</v>
      </c>
    </row>
    <row r="38" spans="1:7" x14ac:dyDescent="0.25">
      <c r="A38">
        <f t="shared" si="3"/>
        <v>1394</v>
      </c>
      <c r="B38">
        <f t="shared" ref="B38" si="9">B37</f>
        <v>346</v>
      </c>
      <c r="C38">
        <v>51</v>
      </c>
      <c r="D38">
        <v>0</v>
      </c>
      <c r="E38">
        <v>0</v>
      </c>
      <c r="F38">
        <v>1</v>
      </c>
      <c r="G38" t="str">
        <f t="shared" si="2"/>
        <v>insert into game_score (id, matchid, squad, goals, points, time_type) values (1394, 346, 51, 0, 0, 1);</v>
      </c>
    </row>
    <row r="39" spans="1:7" x14ac:dyDescent="0.25">
      <c r="A39">
        <f t="shared" si="3"/>
        <v>1395</v>
      </c>
      <c r="B39">
        <f t="shared" ref="B39" si="10">B37</f>
        <v>346</v>
      </c>
      <c r="C39">
        <v>54</v>
      </c>
      <c r="D39">
        <v>1</v>
      </c>
      <c r="E39">
        <v>0</v>
      </c>
      <c r="F39">
        <v>2</v>
      </c>
      <c r="G39" t="str">
        <f t="shared" si="2"/>
        <v>insert into game_score (id, matchid, squad, goals, points, time_type) values (1395, 346, 54, 1, 0, 2);</v>
      </c>
    </row>
    <row r="40" spans="1:7" x14ac:dyDescent="0.25">
      <c r="A40">
        <f t="shared" si="3"/>
        <v>1396</v>
      </c>
      <c r="B40">
        <f t="shared" ref="B40" si="11">B37</f>
        <v>346</v>
      </c>
      <c r="C40">
        <v>54</v>
      </c>
      <c r="D40">
        <v>0</v>
      </c>
      <c r="E40">
        <v>0</v>
      </c>
      <c r="F40">
        <v>1</v>
      </c>
      <c r="G40" t="str">
        <f t="shared" si="2"/>
        <v>insert into game_score (id, matchid, squad, goals, points, time_type) values (1396, 346, 54, 0, 0, 1);</v>
      </c>
    </row>
    <row r="41" spans="1:7" x14ac:dyDescent="0.25">
      <c r="A41" s="4">
        <f t="shared" si="3"/>
        <v>1397</v>
      </c>
      <c r="B41" s="4">
        <f t="shared" ref="B41" si="12">B37+1</f>
        <v>347</v>
      </c>
      <c r="C41" s="4">
        <v>595</v>
      </c>
      <c r="D41" s="4">
        <v>3</v>
      </c>
      <c r="E41" s="4">
        <v>2</v>
      </c>
      <c r="F41" s="4">
        <v>2</v>
      </c>
      <c r="G41" s="4" t="str">
        <f t="shared" si="2"/>
        <v>insert into game_score (id, matchid, squad, goals, points, time_type) values (1397, 347, 595, 3, 2, 2);</v>
      </c>
    </row>
    <row r="42" spans="1:7" x14ac:dyDescent="0.25">
      <c r="A42" s="4">
        <f t="shared" si="3"/>
        <v>1398</v>
      </c>
      <c r="B42" s="4">
        <f t="shared" ref="B42" si="13">B41</f>
        <v>347</v>
      </c>
      <c r="C42" s="4">
        <v>595</v>
      </c>
      <c r="D42" s="4">
        <v>1</v>
      </c>
      <c r="E42" s="4">
        <v>0</v>
      </c>
      <c r="F42" s="4">
        <v>1</v>
      </c>
      <c r="G42" s="4" t="str">
        <f t="shared" si="2"/>
        <v>insert into game_score (id, matchid, squad, goals, points, time_type) values (1398, 347, 595, 1, 0, 1);</v>
      </c>
    </row>
    <row r="43" spans="1:7" x14ac:dyDescent="0.25">
      <c r="A43" s="4">
        <f t="shared" si="3"/>
        <v>1399</v>
      </c>
      <c r="B43" s="4">
        <f t="shared" ref="B43" si="14">B41</f>
        <v>347</v>
      </c>
      <c r="C43" s="4">
        <v>593</v>
      </c>
      <c r="D43" s="4">
        <v>1</v>
      </c>
      <c r="E43" s="4">
        <v>0</v>
      </c>
      <c r="F43" s="4">
        <v>2</v>
      </c>
      <c r="G43" s="4" t="str">
        <f t="shared" si="2"/>
        <v>insert into game_score (id, matchid, squad, goals, points, time_type) values (1399, 347, 593, 1, 0, 2);</v>
      </c>
    </row>
    <row r="44" spans="1:7" x14ac:dyDescent="0.25">
      <c r="A44" s="4">
        <f t="shared" si="3"/>
        <v>1400</v>
      </c>
      <c r="B44" s="4">
        <f t="shared" ref="B44" si="15">B41</f>
        <v>347</v>
      </c>
      <c r="C44" s="4">
        <v>593</v>
      </c>
      <c r="D44" s="4">
        <v>1</v>
      </c>
      <c r="E44" s="4">
        <v>0</v>
      </c>
      <c r="F44" s="4">
        <v>1</v>
      </c>
      <c r="G44" s="4" t="str">
        <f t="shared" si="2"/>
        <v>insert into game_score (id, matchid, squad, goals, points, time_type) values (1400, 347, 593, 1, 0, 1);</v>
      </c>
    </row>
    <row r="45" spans="1:7" x14ac:dyDescent="0.25">
      <c r="A45">
        <f t="shared" si="3"/>
        <v>1401</v>
      </c>
      <c r="B45">
        <f t="shared" ref="B45" si="16">B41+1</f>
        <v>348</v>
      </c>
      <c r="C45">
        <v>55</v>
      </c>
      <c r="D45">
        <v>5</v>
      </c>
      <c r="E45">
        <v>2</v>
      </c>
      <c r="F45">
        <v>2</v>
      </c>
      <c r="G45" t="str">
        <f t="shared" si="2"/>
        <v>insert into game_score (id, matchid, squad, goals, points, time_type) values (1401, 348, 55, 5, 2, 2);</v>
      </c>
    </row>
    <row r="46" spans="1:7" x14ac:dyDescent="0.25">
      <c r="A46">
        <f t="shared" si="3"/>
        <v>1402</v>
      </c>
      <c r="B46">
        <f t="shared" ref="B46" si="17">B45</f>
        <v>348</v>
      </c>
      <c r="C46">
        <v>55</v>
      </c>
      <c r="D46">
        <v>2</v>
      </c>
      <c r="E46">
        <v>0</v>
      </c>
      <c r="F46">
        <v>1</v>
      </c>
      <c r="G46" t="str">
        <f t="shared" si="2"/>
        <v>insert into game_score (id, matchid, squad, goals, points, time_type) values (1402, 348, 55, 2, 0, 1);</v>
      </c>
    </row>
    <row r="47" spans="1:7" x14ac:dyDescent="0.25">
      <c r="A47">
        <f t="shared" si="3"/>
        <v>1403</v>
      </c>
      <c r="B47">
        <f t="shared" ref="B47" si="18">B45</f>
        <v>348</v>
      </c>
      <c r="C47">
        <v>57</v>
      </c>
      <c r="D47">
        <v>1</v>
      </c>
      <c r="E47">
        <v>0</v>
      </c>
      <c r="F47">
        <v>2</v>
      </c>
      <c r="G47" t="str">
        <f t="shared" si="2"/>
        <v>insert into game_score (id, matchid, squad, goals, points, time_type) values (1403, 348, 57, 1, 0, 2);</v>
      </c>
    </row>
    <row r="48" spans="1:7" x14ac:dyDescent="0.25">
      <c r="A48">
        <f t="shared" si="3"/>
        <v>1404</v>
      </c>
      <c r="B48">
        <f t="shared" ref="B48" si="19">B45</f>
        <v>348</v>
      </c>
      <c r="C48">
        <v>57</v>
      </c>
      <c r="D48">
        <v>0</v>
      </c>
      <c r="E48">
        <v>0</v>
      </c>
      <c r="F48">
        <v>1</v>
      </c>
      <c r="G48" t="str">
        <f t="shared" si="2"/>
        <v>insert into game_score (id, matchid, squad, goals, points, time_type) values (1404, 348, 57, 0, 0, 1);</v>
      </c>
    </row>
    <row r="49" spans="1:7" x14ac:dyDescent="0.25">
      <c r="A49" s="4">
        <f t="shared" si="3"/>
        <v>1405</v>
      </c>
      <c r="B49" s="4">
        <f t="shared" ref="B49" si="20">B45+1</f>
        <v>349</v>
      </c>
      <c r="C49" s="4">
        <v>591</v>
      </c>
      <c r="D49" s="4">
        <v>2</v>
      </c>
      <c r="E49" s="4">
        <v>2</v>
      </c>
      <c r="F49" s="4">
        <v>2</v>
      </c>
      <c r="G49" s="4" t="str">
        <f t="shared" si="2"/>
        <v>insert into game_score (id, matchid, squad, goals, points, time_type) values (1405, 349, 591, 2, 2, 2);</v>
      </c>
    </row>
    <row r="50" spans="1:7" x14ac:dyDescent="0.25">
      <c r="A50" s="4">
        <f t="shared" si="3"/>
        <v>1406</v>
      </c>
      <c r="B50" s="4">
        <f t="shared" ref="B50" si="21">B49</f>
        <v>349</v>
      </c>
      <c r="C50" s="4">
        <v>591</v>
      </c>
      <c r="D50" s="4">
        <v>2</v>
      </c>
      <c r="E50" s="4">
        <v>0</v>
      </c>
      <c r="F50" s="4">
        <v>1</v>
      </c>
      <c r="G50" s="4" t="str">
        <f t="shared" si="2"/>
        <v>insert into game_score (id, matchid, squad, goals, points, time_type) values (1406, 349, 591, 2, 0, 1);</v>
      </c>
    </row>
    <row r="51" spans="1:7" x14ac:dyDescent="0.25">
      <c r="A51" s="4">
        <f t="shared" si="3"/>
        <v>1407</v>
      </c>
      <c r="B51" s="4">
        <f t="shared" ref="B51" si="22">B49</f>
        <v>349</v>
      </c>
      <c r="C51" s="4">
        <v>57</v>
      </c>
      <c r="D51" s="4">
        <v>1</v>
      </c>
      <c r="E51" s="4">
        <v>0</v>
      </c>
      <c r="F51" s="4">
        <v>2</v>
      </c>
      <c r="G51" s="4" t="str">
        <f t="shared" si="2"/>
        <v>insert into game_score (id, matchid, squad, goals, points, time_type) values (1407, 349, 57, 1, 0, 2);</v>
      </c>
    </row>
    <row r="52" spans="1:7" x14ac:dyDescent="0.25">
      <c r="A52" s="4">
        <f t="shared" si="3"/>
        <v>1408</v>
      </c>
      <c r="B52" s="4">
        <f t="shared" ref="B52" si="23">B49</f>
        <v>349</v>
      </c>
      <c r="C52" s="4">
        <v>57</v>
      </c>
      <c r="D52" s="4">
        <v>1</v>
      </c>
      <c r="E52" s="4">
        <v>0</v>
      </c>
      <c r="F52" s="4">
        <v>1</v>
      </c>
      <c r="G52" s="4" t="str">
        <f t="shared" si="2"/>
        <v>insert into game_score (id, matchid, squad, goals, points, time_type) values (1408, 349, 57, 1, 0, 1);</v>
      </c>
    </row>
    <row r="53" spans="1:7" x14ac:dyDescent="0.25">
      <c r="A53">
        <f t="shared" si="3"/>
        <v>1409</v>
      </c>
      <c r="B53">
        <f t="shared" ref="B53" si="24">B49+1</f>
        <v>350</v>
      </c>
      <c r="C53">
        <v>51</v>
      </c>
      <c r="D53">
        <v>2</v>
      </c>
      <c r="E53">
        <v>2</v>
      </c>
      <c r="F53">
        <v>2</v>
      </c>
      <c r="G53" t="str">
        <f t="shared" si="2"/>
        <v>insert into game_score (id, matchid, squad, goals, points, time_type) values (1409, 350, 51, 2, 2, 2);</v>
      </c>
    </row>
    <row r="54" spans="1:7" x14ac:dyDescent="0.25">
      <c r="A54">
        <f t="shared" si="3"/>
        <v>1410</v>
      </c>
      <c r="B54">
        <f t="shared" ref="B54" si="25">B53</f>
        <v>350</v>
      </c>
      <c r="C54">
        <v>51</v>
      </c>
      <c r="D54">
        <v>2</v>
      </c>
      <c r="E54">
        <v>0</v>
      </c>
      <c r="F54">
        <v>1</v>
      </c>
      <c r="G54" t="str">
        <f t="shared" si="2"/>
        <v>insert into game_score (id, matchid, squad, goals, points, time_type) values (1410, 350, 51, 2, 0, 1);</v>
      </c>
    </row>
    <row r="55" spans="1:7" x14ac:dyDescent="0.25">
      <c r="A55">
        <f t="shared" si="3"/>
        <v>1411</v>
      </c>
      <c r="B55">
        <f t="shared" ref="B55" si="26">B53</f>
        <v>350</v>
      </c>
      <c r="C55">
        <v>593</v>
      </c>
      <c r="D55">
        <v>1</v>
      </c>
      <c r="E55">
        <v>0</v>
      </c>
      <c r="F55">
        <v>2</v>
      </c>
      <c r="G55" t="str">
        <f t="shared" si="2"/>
        <v>insert into game_score (id, matchid, squad, goals, points, time_type) values (1411, 350, 593, 1, 0, 2);</v>
      </c>
    </row>
    <row r="56" spans="1:7" x14ac:dyDescent="0.25">
      <c r="A56">
        <f t="shared" si="3"/>
        <v>1412</v>
      </c>
      <c r="B56">
        <f t="shared" ref="B56" si="27">B53</f>
        <v>350</v>
      </c>
      <c r="C56">
        <v>593</v>
      </c>
      <c r="D56">
        <v>1</v>
      </c>
      <c r="E56">
        <v>0</v>
      </c>
      <c r="F56">
        <v>1</v>
      </c>
      <c r="G56" t="str">
        <f t="shared" si="2"/>
        <v>insert into game_score (id, matchid, squad, goals, points, time_type) values (1412, 350, 593, 1, 0, 1);</v>
      </c>
    </row>
    <row r="57" spans="1:7" x14ac:dyDescent="0.25">
      <c r="A57" s="4">
        <f t="shared" si="3"/>
        <v>1413</v>
      </c>
      <c r="B57" s="4">
        <f t="shared" ref="B57" si="28">B53+1</f>
        <v>351</v>
      </c>
      <c r="C57" s="4">
        <v>595</v>
      </c>
      <c r="D57" s="4">
        <v>2</v>
      </c>
      <c r="E57" s="4">
        <v>2</v>
      </c>
      <c r="F57" s="4">
        <v>2</v>
      </c>
      <c r="G57" s="4" t="str">
        <f t="shared" si="2"/>
        <v>insert into game_score (id, matchid, squad, goals, points, time_type) values (1413, 351, 595, 2, 2, 2);</v>
      </c>
    </row>
    <row r="58" spans="1:7" x14ac:dyDescent="0.25">
      <c r="A58" s="4">
        <f t="shared" si="3"/>
        <v>1414</v>
      </c>
      <c r="B58" s="4">
        <f t="shared" ref="B58" si="29">B57</f>
        <v>351</v>
      </c>
      <c r="C58" s="4">
        <v>595</v>
      </c>
      <c r="D58" s="4">
        <v>1</v>
      </c>
      <c r="E58" s="4">
        <v>0</v>
      </c>
      <c r="F58" s="4">
        <v>1</v>
      </c>
      <c r="G58" s="4" t="str">
        <f t="shared" si="2"/>
        <v>insert into game_score (id, matchid, squad, goals, points, time_type) values (1414, 351, 595, 1, 0, 1);</v>
      </c>
    </row>
    <row r="59" spans="1:7" x14ac:dyDescent="0.25">
      <c r="A59" s="4">
        <f t="shared" si="3"/>
        <v>1415</v>
      </c>
      <c r="B59" s="4">
        <f t="shared" ref="B59" si="30">B57</f>
        <v>351</v>
      </c>
      <c r="C59" s="4">
        <v>55</v>
      </c>
      <c r="D59" s="4">
        <v>0</v>
      </c>
      <c r="E59" s="4">
        <v>0</v>
      </c>
      <c r="F59" s="4">
        <v>2</v>
      </c>
      <c r="G59" s="4" t="str">
        <f t="shared" si="2"/>
        <v>insert into game_score (id, matchid, squad, goals, points, time_type) values (1415, 351, 55, 0, 0, 2);</v>
      </c>
    </row>
    <row r="60" spans="1:7" x14ac:dyDescent="0.25">
      <c r="A60" s="4">
        <f t="shared" si="3"/>
        <v>1416</v>
      </c>
      <c r="B60" s="4">
        <f t="shared" ref="B60" si="31">B57</f>
        <v>351</v>
      </c>
      <c r="C60" s="4">
        <v>55</v>
      </c>
      <c r="D60" s="4">
        <v>0</v>
      </c>
      <c r="E60" s="4">
        <v>0</v>
      </c>
      <c r="F60" s="4">
        <v>1</v>
      </c>
      <c r="G60" s="4" t="str">
        <f t="shared" si="2"/>
        <v>insert into game_score (id, matchid, squad, goals, points, time_type) values (1416, 351, 55, 0, 0, 1);</v>
      </c>
    </row>
    <row r="61" spans="1:7" x14ac:dyDescent="0.25">
      <c r="A61">
        <f t="shared" si="3"/>
        <v>1417</v>
      </c>
      <c r="B61">
        <f t="shared" ref="B61" si="32">B57+1</f>
        <v>352</v>
      </c>
      <c r="C61">
        <v>595</v>
      </c>
      <c r="D61">
        <v>3</v>
      </c>
      <c r="E61">
        <v>2</v>
      </c>
      <c r="F61">
        <v>2</v>
      </c>
      <c r="G61" t="str">
        <f t="shared" si="2"/>
        <v>insert into game_score (id, matchid, squad, goals, points, time_type) values (1417, 352, 595, 3, 2, 2);</v>
      </c>
    </row>
    <row r="62" spans="1:7" x14ac:dyDescent="0.25">
      <c r="A62">
        <f t="shared" si="3"/>
        <v>1418</v>
      </c>
      <c r="B62">
        <f t="shared" ref="B62" si="33">B61</f>
        <v>352</v>
      </c>
      <c r="C62">
        <v>595</v>
      </c>
      <c r="D62">
        <v>1</v>
      </c>
      <c r="E62">
        <v>0</v>
      </c>
      <c r="F62">
        <v>1</v>
      </c>
      <c r="G62" t="str">
        <f t="shared" si="2"/>
        <v>insert into game_score (id, matchid, squad, goals, points, time_type) values (1418, 352, 595, 1, 0, 1);</v>
      </c>
    </row>
    <row r="63" spans="1:7" x14ac:dyDescent="0.25">
      <c r="A63">
        <f t="shared" si="3"/>
        <v>1419</v>
      </c>
      <c r="B63">
        <f t="shared" ref="B63" si="34">B61</f>
        <v>352</v>
      </c>
      <c r="C63">
        <v>57</v>
      </c>
      <c r="D63">
        <v>2</v>
      </c>
      <c r="E63">
        <v>0</v>
      </c>
      <c r="F63">
        <v>2</v>
      </c>
      <c r="G63" t="str">
        <f t="shared" si="2"/>
        <v>insert into game_score (id, matchid, squad, goals, points, time_type) values (1419, 352, 57, 2, 0, 2);</v>
      </c>
    </row>
    <row r="64" spans="1:7" x14ac:dyDescent="0.25">
      <c r="A64">
        <f t="shared" si="3"/>
        <v>1420</v>
      </c>
      <c r="B64">
        <f t="shared" ref="B64" si="35">B61</f>
        <v>352</v>
      </c>
      <c r="C64">
        <v>57</v>
      </c>
      <c r="D64">
        <v>1</v>
      </c>
      <c r="E64">
        <v>0</v>
      </c>
      <c r="F64">
        <v>1</v>
      </c>
      <c r="G64" t="str">
        <f t="shared" si="2"/>
        <v>insert into game_score (id, matchid, squad, goals, points, time_type) values (1420, 352, 57, 1, 0, 1);</v>
      </c>
    </row>
    <row r="65" spans="1:7" x14ac:dyDescent="0.25">
      <c r="A65" s="4">
        <f t="shared" si="3"/>
        <v>1421</v>
      </c>
      <c r="B65" s="4">
        <f t="shared" ref="B65:B81" si="36">B61+1</f>
        <v>353</v>
      </c>
      <c r="C65" s="4">
        <v>54</v>
      </c>
      <c r="D65" s="4">
        <v>4</v>
      </c>
      <c r="E65" s="4">
        <v>2</v>
      </c>
      <c r="F65" s="4">
        <v>2</v>
      </c>
      <c r="G65" s="4" t="str">
        <f t="shared" si="2"/>
        <v>insert into game_score (id, matchid, squad, goals, points, time_type) values (1421, 353, 54, 4, 2, 2);</v>
      </c>
    </row>
    <row r="66" spans="1:7" x14ac:dyDescent="0.25">
      <c r="A66" s="4">
        <f t="shared" si="3"/>
        <v>1422</v>
      </c>
      <c r="B66" s="4">
        <f t="shared" ref="B66:B82" si="37">B65</f>
        <v>353</v>
      </c>
      <c r="C66" s="4">
        <v>54</v>
      </c>
      <c r="D66" s="4">
        <v>1</v>
      </c>
      <c r="E66" s="4">
        <v>0</v>
      </c>
      <c r="F66" s="4">
        <v>1</v>
      </c>
      <c r="G66" s="4" t="str">
        <f t="shared" si="2"/>
        <v>insert into game_score (id, matchid, squad, goals, points, time_type) values (1422, 353, 54, 1, 0, 1);</v>
      </c>
    </row>
    <row r="67" spans="1:7" x14ac:dyDescent="0.25">
      <c r="A67" s="4">
        <f t="shared" si="3"/>
        <v>1423</v>
      </c>
      <c r="B67" s="4">
        <f t="shared" ref="B67:B83" si="38">B65</f>
        <v>353</v>
      </c>
      <c r="C67" s="4">
        <v>593</v>
      </c>
      <c r="D67" s="4">
        <v>2</v>
      </c>
      <c r="E67" s="4">
        <v>0</v>
      </c>
      <c r="F67" s="4">
        <v>2</v>
      </c>
      <c r="G67" s="4" t="str">
        <f t="shared" si="2"/>
        <v>insert into game_score (id, matchid, squad, goals, points, time_type) values (1423, 353, 593, 2, 0, 2);</v>
      </c>
    </row>
    <row r="68" spans="1:7" x14ac:dyDescent="0.25">
      <c r="A68" s="4">
        <f t="shared" si="3"/>
        <v>1424</v>
      </c>
      <c r="B68" s="4">
        <f t="shared" ref="B68:B84" si="39">B65</f>
        <v>353</v>
      </c>
      <c r="C68" s="4">
        <v>593</v>
      </c>
      <c r="D68" s="4">
        <v>1</v>
      </c>
      <c r="E68" s="4">
        <v>0</v>
      </c>
      <c r="F68" s="4">
        <v>1</v>
      </c>
      <c r="G68" s="4" t="str">
        <f t="shared" si="2"/>
        <v>insert into game_score (id, matchid, squad, goals, points, time_type) values (1424, 353, 593, 1, 0, 1);</v>
      </c>
    </row>
    <row r="69" spans="1:7" x14ac:dyDescent="0.25">
      <c r="A69">
        <f t="shared" si="3"/>
        <v>1425</v>
      </c>
      <c r="B69">
        <f t="shared" si="36"/>
        <v>354</v>
      </c>
      <c r="C69">
        <v>591</v>
      </c>
      <c r="D69">
        <v>3</v>
      </c>
      <c r="E69">
        <v>2</v>
      </c>
      <c r="F69">
        <v>2</v>
      </c>
      <c r="G69" t="str">
        <f t="shared" si="2"/>
        <v>insert into game_score (id, matchid, squad, goals, points, time_type) values (1425, 354, 591, 3, 2, 2);</v>
      </c>
    </row>
    <row r="70" spans="1:7" x14ac:dyDescent="0.25">
      <c r="A70">
        <f t="shared" si="3"/>
        <v>1426</v>
      </c>
      <c r="B70">
        <f t="shared" si="37"/>
        <v>354</v>
      </c>
      <c r="C70">
        <v>591</v>
      </c>
      <c r="D70">
        <v>1</v>
      </c>
      <c r="E70">
        <v>0</v>
      </c>
      <c r="F70">
        <v>1</v>
      </c>
      <c r="G70" t="str">
        <f t="shared" si="2"/>
        <v>insert into game_score (id, matchid, squad, goals, points, time_type) values (1426, 354, 591, 1, 0, 1);</v>
      </c>
    </row>
    <row r="71" spans="1:7" x14ac:dyDescent="0.25">
      <c r="A71">
        <f t="shared" si="3"/>
        <v>1427</v>
      </c>
      <c r="B71">
        <f t="shared" si="38"/>
        <v>354</v>
      </c>
      <c r="C71">
        <v>51</v>
      </c>
      <c r="D71">
        <v>2</v>
      </c>
      <c r="E71">
        <v>0</v>
      </c>
      <c r="F71">
        <v>2</v>
      </c>
      <c r="G71" t="str">
        <f t="shared" si="2"/>
        <v>insert into game_score (id, matchid, squad, goals, points, time_type) values (1427, 354, 51, 2, 0, 2);</v>
      </c>
    </row>
    <row r="72" spans="1:7" x14ac:dyDescent="0.25">
      <c r="A72">
        <f t="shared" si="3"/>
        <v>1428</v>
      </c>
      <c r="B72">
        <f t="shared" si="39"/>
        <v>354</v>
      </c>
      <c r="C72">
        <v>51</v>
      </c>
      <c r="D72">
        <v>1</v>
      </c>
      <c r="E72">
        <v>0</v>
      </c>
      <c r="F72">
        <v>1</v>
      </c>
      <c r="G72" t="str">
        <f t="shared" si="2"/>
        <v>insert into game_score (id, matchid, squad, goals, points, time_type) values (1428, 354, 51, 1, 0, 1);</v>
      </c>
    </row>
    <row r="73" spans="1:7" x14ac:dyDescent="0.25">
      <c r="A73" s="4">
        <f t="shared" si="3"/>
        <v>1429</v>
      </c>
      <c r="B73" s="4">
        <f t="shared" si="36"/>
        <v>355</v>
      </c>
      <c r="C73" s="4">
        <v>51</v>
      </c>
      <c r="D73" s="4">
        <v>1</v>
      </c>
      <c r="E73" s="4">
        <v>1</v>
      </c>
      <c r="F73" s="4">
        <v>2</v>
      </c>
      <c r="G73" s="4" t="str">
        <f t="shared" si="2"/>
        <v>insert into game_score (id, matchid, squad, goals, points, time_type) values (1429, 355, 51, 1, 1, 2);</v>
      </c>
    </row>
    <row r="74" spans="1:7" x14ac:dyDescent="0.25">
      <c r="A74" s="4">
        <f t="shared" si="3"/>
        <v>1430</v>
      </c>
      <c r="B74" s="4">
        <f t="shared" si="37"/>
        <v>355</v>
      </c>
      <c r="C74" s="4">
        <v>51</v>
      </c>
      <c r="D74" s="4">
        <v>1</v>
      </c>
      <c r="E74" s="4">
        <v>0</v>
      </c>
      <c r="F74" s="4">
        <v>1</v>
      </c>
      <c r="G74" s="4" t="str">
        <f t="shared" si="2"/>
        <v>insert into game_score (id, matchid, squad, goals, points, time_type) values (1430, 355, 51, 1, 0, 1);</v>
      </c>
    </row>
    <row r="75" spans="1:7" x14ac:dyDescent="0.25">
      <c r="A75" s="4">
        <f t="shared" si="3"/>
        <v>1431</v>
      </c>
      <c r="B75" s="4">
        <f t="shared" si="38"/>
        <v>355</v>
      </c>
      <c r="C75" s="4">
        <v>57</v>
      </c>
      <c r="D75" s="4">
        <v>1</v>
      </c>
      <c r="E75" s="4">
        <v>1</v>
      </c>
      <c r="F75" s="4">
        <v>2</v>
      </c>
      <c r="G75" s="4" t="str">
        <f t="shared" si="2"/>
        <v>insert into game_score (id, matchid, squad, goals, points, time_type) values (1431, 355, 57, 1, 1, 2);</v>
      </c>
    </row>
    <row r="76" spans="1:7" x14ac:dyDescent="0.25">
      <c r="A76" s="4">
        <f t="shared" si="3"/>
        <v>1432</v>
      </c>
      <c r="B76" s="4">
        <f t="shared" si="39"/>
        <v>355</v>
      </c>
      <c r="C76" s="4">
        <v>57</v>
      </c>
      <c r="D76" s="4">
        <v>1</v>
      </c>
      <c r="E76" s="4">
        <v>0</v>
      </c>
      <c r="F76" s="4">
        <v>1</v>
      </c>
      <c r="G76" s="4" t="str">
        <f t="shared" si="2"/>
        <v>insert into game_score (id, matchid, squad, goals, points, time_type) values (1432, 355, 57, 1, 0, 1);</v>
      </c>
    </row>
    <row r="77" spans="1:7" x14ac:dyDescent="0.25">
      <c r="A77">
        <f t="shared" si="3"/>
        <v>1433</v>
      </c>
      <c r="B77">
        <f t="shared" si="36"/>
        <v>356</v>
      </c>
      <c r="C77">
        <v>54</v>
      </c>
      <c r="D77">
        <v>3</v>
      </c>
      <c r="E77">
        <v>2</v>
      </c>
      <c r="F77">
        <v>2</v>
      </c>
      <c r="G77" t="str">
        <f t="shared" si="2"/>
        <v>insert into game_score (id, matchid, squad, goals, points, time_type) values (1433, 356, 54, 3, 2, 2);</v>
      </c>
    </row>
    <row r="78" spans="1:7" x14ac:dyDescent="0.25">
      <c r="A78">
        <f t="shared" si="3"/>
        <v>1434</v>
      </c>
      <c r="B78">
        <f t="shared" si="37"/>
        <v>356</v>
      </c>
      <c r="C78">
        <v>54</v>
      </c>
      <c r="D78">
        <v>2</v>
      </c>
      <c r="E78">
        <v>0</v>
      </c>
      <c r="F78">
        <v>1</v>
      </c>
      <c r="G78" t="str">
        <f t="shared" si="2"/>
        <v>insert into game_score (id, matchid, squad, goals, points, time_type) values (1434, 356, 54, 2, 0, 1);</v>
      </c>
    </row>
    <row r="79" spans="1:7" x14ac:dyDescent="0.25">
      <c r="A79">
        <f t="shared" si="3"/>
        <v>1435</v>
      </c>
      <c r="B79">
        <f t="shared" si="38"/>
        <v>356</v>
      </c>
      <c r="C79">
        <v>55</v>
      </c>
      <c r="D79">
        <v>0</v>
      </c>
      <c r="E79">
        <v>0</v>
      </c>
      <c r="F79">
        <v>2</v>
      </c>
      <c r="G79" t="str">
        <f t="shared" si="2"/>
        <v>insert into game_score (id, matchid, squad, goals, points, time_type) values (1435, 356, 55, 0, 0, 2);</v>
      </c>
    </row>
    <row r="80" spans="1:7" x14ac:dyDescent="0.25">
      <c r="A80">
        <f t="shared" si="3"/>
        <v>1436</v>
      </c>
      <c r="B80">
        <f t="shared" si="39"/>
        <v>356</v>
      </c>
      <c r="C80">
        <v>55</v>
      </c>
      <c r="D80">
        <v>0</v>
      </c>
      <c r="E80">
        <v>0</v>
      </c>
      <c r="F80">
        <v>1</v>
      </c>
      <c r="G80" t="str">
        <f t="shared" si="2"/>
        <v>insert into game_score (id, matchid, squad, goals, points, time_type) values (1436, 356, 55, 0, 0, 1);</v>
      </c>
    </row>
    <row r="81" spans="1:7" x14ac:dyDescent="0.25">
      <c r="A81" s="4">
        <f t="shared" si="3"/>
        <v>1437</v>
      </c>
      <c r="B81" s="4">
        <f t="shared" si="36"/>
        <v>357</v>
      </c>
      <c r="C81" s="4">
        <v>591</v>
      </c>
      <c r="D81" s="4">
        <v>2</v>
      </c>
      <c r="E81" s="4">
        <v>2</v>
      </c>
      <c r="F81" s="4">
        <v>2</v>
      </c>
      <c r="G81" s="4" t="str">
        <f t="shared" si="2"/>
        <v>insert into game_score (id, matchid, squad, goals, points, time_type) values (1437, 357, 591, 2, 2, 2);</v>
      </c>
    </row>
    <row r="82" spans="1:7" x14ac:dyDescent="0.25">
      <c r="A82" s="4">
        <f t="shared" si="3"/>
        <v>1438</v>
      </c>
      <c r="B82" s="4">
        <f t="shared" si="37"/>
        <v>357</v>
      </c>
      <c r="C82" s="4">
        <v>591</v>
      </c>
      <c r="D82" s="4">
        <v>1</v>
      </c>
      <c r="E82" s="4">
        <v>0</v>
      </c>
      <c r="F82" s="4">
        <v>1</v>
      </c>
      <c r="G82" s="4" t="str">
        <f t="shared" si="2"/>
        <v>insert into game_score (id, matchid, squad, goals, points, time_type) values (1438, 357, 591, 1, 0, 1);</v>
      </c>
    </row>
    <row r="83" spans="1:7" x14ac:dyDescent="0.25">
      <c r="A83" s="4">
        <f t="shared" si="3"/>
        <v>1439</v>
      </c>
      <c r="B83" s="4">
        <f t="shared" si="38"/>
        <v>357</v>
      </c>
      <c r="C83" s="4">
        <v>595</v>
      </c>
      <c r="D83" s="4">
        <v>0</v>
      </c>
      <c r="E83" s="4">
        <v>0</v>
      </c>
      <c r="F83" s="4">
        <v>2</v>
      </c>
      <c r="G83" s="4" t="str">
        <f t="shared" si="2"/>
        <v>insert into game_score (id, matchid, squad, goals, points, time_type) values (1439, 357, 595, 0, 0, 2);</v>
      </c>
    </row>
    <row r="84" spans="1:7" x14ac:dyDescent="0.25">
      <c r="A84" s="4">
        <f t="shared" si="3"/>
        <v>1440</v>
      </c>
      <c r="B84" s="4">
        <f t="shared" si="39"/>
        <v>357</v>
      </c>
      <c r="C84" s="4">
        <v>595</v>
      </c>
      <c r="D84" s="4">
        <v>0</v>
      </c>
      <c r="E84" s="4">
        <v>0</v>
      </c>
      <c r="F84" s="4">
        <v>1</v>
      </c>
      <c r="G84" s="4" t="str">
        <f t="shared" si="2"/>
        <v>insert into game_score (id, matchid, squad, goals, points, time_type) values (1440, 357, 595, 0, 0, 1);</v>
      </c>
    </row>
    <row r="85" spans="1:7" x14ac:dyDescent="0.25">
      <c r="A85">
        <f t="shared" si="3"/>
        <v>1441</v>
      </c>
      <c r="B85">
        <f t="shared" ref="B85" si="40">B81+1</f>
        <v>358</v>
      </c>
      <c r="C85">
        <v>55</v>
      </c>
      <c r="D85">
        <v>2</v>
      </c>
      <c r="E85">
        <v>1</v>
      </c>
      <c r="F85">
        <v>2</v>
      </c>
      <c r="G85" t="str">
        <f t="shared" si="2"/>
        <v>insert into game_score (id, matchid, squad, goals, points, time_type) values (1441, 358, 55, 2, 1, 2);</v>
      </c>
    </row>
    <row r="86" spans="1:7" x14ac:dyDescent="0.25">
      <c r="A86">
        <f t="shared" si="3"/>
        <v>1442</v>
      </c>
      <c r="B86">
        <f t="shared" ref="B86" si="41">B85</f>
        <v>358</v>
      </c>
      <c r="C86">
        <v>55</v>
      </c>
      <c r="D86">
        <v>1</v>
      </c>
      <c r="E86">
        <v>0</v>
      </c>
      <c r="F86">
        <v>1</v>
      </c>
      <c r="G86" t="str">
        <f t="shared" si="2"/>
        <v>insert into game_score (id, matchid, squad, goals, points, time_type) values (1442, 358, 55, 1, 0, 1);</v>
      </c>
    </row>
    <row r="87" spans="1:7" x14ac:dyDescent="0.25">
      <c r="A87">
        <f t="shared" si="3"/>
        <v>1443</v>
      </c>
      <c r="B87">
        <f t="shared" ref="B87" si="42">B85</f>
        <v>358</v>
      </c>
      <c r="C87">
        <v>593</v>
      </c>
      <c r="D87">
        <v>2</v>
      </c>
      <c r="E87">
        <v>1</v>
      </c>
      <c r="F87">
        <v>2</v>
      </c>
      <c r="G87" t="str">
        <f t="shared" si="2"/>
        <v>insert into game_score (id, matchid, squad, goals, points, time_type) values (1443, 358, 593, 2, 1, 2);</v>
      </c>
    </row>
    <row r="88" spans="1:7" x14ac:dyDescent="0.25">
      <c r="A88">
        <f t="shared" si="3"/>
        <v>1444</v>
      </c>
      <c r="B88">
        <f t="shared" ref="B88" si="43">B85</f>
        <v>358</v>
      </c>
      <c r="C88">
        <v>593</v>
      </c>
      <c r="D88">
        <v>0</v>
      </c>
      <c r="E88">
        <v>0</v>
      </c>
      <c r="F88">
        <v>1</v>
      </c>
      <c r="G88" t="str">
        <f t="shared" si="2"/>
        <v>insert into game_score (id, matchid, squad, goals, points, time_type) values (1444, 358, 593, 0, 0, 1);</v>
      </c>
    </row>
    <row r="89" spans="1:7" x14ac:dyDescent="0.25">
      <c r="A89" s="4">
        <f t="shared" si="3"/>
        <v>1445</v>
      </c>
      <c r="B89" s="4">
        <f t="shared" ref="B89" si="44">B85+1</f>
        <v>359</v>
      </c>
      <c r="C89" s="4">
        <v>595</v>
      </c>
      <c r="D89" s="4">
        <v>4</v>
      </c>
      <c r="E89" s="4">
        <v>2</v>
      </c>
      <c r="F89" s="4">
        <v>2</v>
      </c>
      <c r="G89" s="4" t="str">
        <f t="shared" ref="G89:G108" si="45">"insert into game_score (id, matchid, squad, goals, points, time_type) values (" &amp; A89 &amp; ", " &amp; B89 &amp; ", " &amp; C89 &amp; ", " &amp; D89 &amp; ", " &amp; E89 &amp; ", " &amp; F89 &amp; ");"</f>
        <v>insert into game_score (id, matchid, squad, goals, points, time_type) values (1445, 359, 595, 4, 2, 2);</v>
      </c>
    </row>
    <row r="90" spans="1:7" x14ac:dyDescent="0.25">
      <c r="A90" s="4">
        <f t="shared" si="3"/>
        <v>1446</v>
      </c>
      <c r="B90" s="4">
        <f t="shared" ref="B90" si="46">B89</f>
        <v>359</v>
      </c>
      <c r="C90" s="4">
        <v>595</v>
      </c>
      <c r="D90" s="4">
        <v>3</v>
      </c>
      <c r="E90" s="4">
        <v>0</v>
      </c>
      <c r="F90" s="4">
        <v>1</v>
      </c>
      <c r="G90" s="4" t="str">
        <f t="shared" si="45"/>
        <v>insert into game_score (id, matchid, squad, goals, points, time_type) values (1446, 359, 595, 3, 0, 1);</v>
      </c>
    </row>
    <row r="91" spans="1:7" x14ac:dyDescent="0.25">
      <c r="A91" s="4">
        <f t="shared" ref="A91:A108" si="47">A90+1</f>
        <v>1447</v>
      </c>
      <c r="B91" s="4">
        <f t="shared" ref="B91" si="48">B89</f>
        <v>359</v>
      </c>
      <c r="C91" s="4">
        <v>51</v>
      </c>
      <c r="D91" s="4">
        <v>1</v>
      </c>
      <c r="E91" s="4">
        <v>0</v>
      </c>
      <c r="F91" s="4">
        <v>2</v>
      </c>
      <c r="G91" s="4" t="str">
        <f t="shared" si="45"/>
        <v>insert into game_score (id, matchid, squad, goals, points, time_type) values (1447, 359, 51, 1, 0, 2);</v>
      </c>
    </row>
    <row r="92" spans="1:7" x14ac:dyDescent="0.25">
      <c r="A92" s="4">
        <f t="shared" si="47"/>
        <v>1448</v>
      </c>
      <c r="B92" s="4">
        <f t="shared" ref="B92" si="49">B89</f>
        <v>359</v>
      </c>
      <c r="C92" s="4">
        <v>51</v>
      </c>
      <c r="D92" s="4">
        <v>0</v>
      </c>
      <c r="E92" s="4">
        <v>0</v>
      </c>
      <c r="F92" s="4">
        <v>1</v>
      </c>
      <c r="G92" s="4" t="str">
        <f t="shared" si="45"/>
        <v>insert into game_score (id, matchid, squad, goals, points, time_type) values (1448, 359, 51, 0, 0, 1);</v>
      </c>
    </row>
    <row r="93" spans="1:7" x14ac:dyDescent="0.25">
      <c r="A93">
        <f t="shared" si="47"/>
        <v>1449</v>
      </c>
      <c r="B93">
        <f t="shared" ref="B93" si="50">B89+1</f>
        <v>360</v>
      </c>
      <c r="C93">
        <v>591</v>
      </c>
      <c r="D93">
        <v>3</v>
      </c>
      <c r="E93">
        <v>2</v>
      </c>
      <c r="F93">
        <v>2</v>
      </c>
      <c r="G93" t="str">
        <f t="shared" si="45"/>
        <v>insert into game_score (id, matchid, squad, goals, points, time_type) values (1449, 360, 591, 3, 2, 2);</v>
      </c>
    </row>
    <row r="94" spans="1:7" x14ac:dyDescent="0.25">
      <c r="A94">
        <f t="shared" si="47"/>
        <v>1450</v>
      </c>
      <c r="B94">
        <f t="shared" ref="B94" si="51">B93</f>
        <v>360</v>
      </c>
      <c r="C94">
        <v>591</v>
      </c>
      <c r="D94">
        <v>2</v>
      </c>
      <c r="E94">
        <v>0</v>
      </c>
      <c r="F94">
        <v>1</v>
      </c>
      <c r="G94" t="str">
        <f t="shared" si="45"/>
        <v>insert into game_score (id, matchid, squad, goals, points, time_type) values (1450, 360, 591, 2, 0, 1);</v>
      </c>
    </row>
    <row r="95" spans="1:7" x14ac:dyDescent="0.25">
      <c r="A95">
        <f t="shared" si="47"/>
        <v>1451</v>
      </c>
      <c r="B95">
        <f t="shared" ref="B95" si="52">B93</f>
        <v>360</v>
      </c>
      <c r="C95">
        <v>54</v>
      </c>
      <c r="D95">
        <v>2</v>
      </c>
      <c r="E95">
        <v>0</v>
      </c>
      <c r="F95">
        <v>2</v>
      </c>
      <c r="G95" t="str">
        <f t="shared" si="45"/>
        <v>insert into game_score (id, matchid, squad, goals, points, time_type) values (1451, 360, 54, 2, 0, 2);</v>
      </c>
    </row>
    <row r="96" spans="1:7" x14ac:dyDescent="0.25">
      <c r="A96">
        <f t="shared" si="47"/>
        <v>1452</v>
      </c>
      <c r="B96">
        <f t="shared" ref="B96" si="53">B93</f>
        <v>360</v>
      </c>
      <c r="C96">
        <v>54</v>
      </c>
      <c r="D96">
        <v>2</v>
      </c>
      <c r="E96">
        <v>0</v>
      </c>
      <c r="F96">
        <v>1</v>
      </c>
      <c r="G96" t="str">
        <f t="shared" si="45"/>
        <v>insert into game_score (id, matchid, squad, goals, points, time_type) values (1452, 360, 54, 2, 0, 1);</v>
      </c>
    </row>
    <row r="97" spans="1:7" x14ac:dyDescent="0.25">
      <c r="A97" s="4">
        <f t="shared" si="47"/>
        <v>1453</v>
      </c>
      <c r="B97" s="4">
        <f t="shared" ref="B97" si="54">B93+1</f>
        <v>361</v>
      </c>
      <c r="C97" s="4">
        <v>593</v>
      </c>
      <c r="D97" s="4">
        <v>4</v>
      </c>
      <c r="E97" s="4">
        <v>2</v>
      </c>
      <c r="F97" s="4">
        <v>2</v>
      </c>
      <c r="G97" s="4" t="str">
        <f t="shared" si="45"/>
        <v>insert into game_score (id, matchid, squad, goals, points, time_type) values (1453, 361, 593, 4, 2, 2);</v>
      </c>
    </row>
    <row r="98" spans="1:7" x14ac:dyDescent="0.25">
      <c r="A98" s="4">
        <f t="shared" si="47"/>
        <v>1454</v>
      </c>
      <c r="B98" s="4">
        <f t="shared" ref="B98" si="55">B97</f>
        <v>361</v>
      </c>
      <c r="C98" s="4">
        <v>593</v>
      </c>
      <c r="D98" s="4">
        <v>2</v>
      </c>
      <c r="E98" s="4">
        <v>0</v>
      </c>
      <c r="F98" s="4">
        <v>1</v>
      </c>
      <c r="G98" s="4" t="str">
        <f t="shared" si="45"/>
        <v>insert into game_score (id, matchid, squad, goals, points, time_type) values (1454, 361, 593, 2, 0, 1);</v>
      </c>
    </row>
    <row r="99" spans="1:7" x14ac:dyDescent="0.25">
      <c r="A99" s="4">
        <f t="shared" si="47"/>
        <v>1455</v>
      </c>
      <c r="B99" s="4">
        <f t="shared" ref="B99" si="56">B97</f>
        <v>361</v>
      </c>
      <c r="C99" s="4">
        <v>57</v>
      </c>
      <c r="D99" s="4">
        <v>3</v>
      </c>
      <c r="E99" s="4">
        <v>0</v>
      </c>
      <c r="F99" s="4">
        <v>2</v>
      </c>
      <c r="G99" s="4" t="str">
        <f t="shared" si="45"/>
        <v>insert into game_score (id, matchid, squad, goals, points, time_type) values (1455, 361, 57, 3, 0, 2);</v>
      </c>
    </row>
    <row r="100" spans="1:7" x14ac:dyDescent="0.25">
      <c r="A100" s="4">
        <f t="shared" si="47"/>
        <v>1456</v>
      </c>
      <c r="B100" s="4">
        <f t="shared" ref="B100" si="57">B97</f>
        <v>361</v>
      </c>
      <c r="C100" s="4">
        <v>57</v>
      </c>
      <c r="D100" s="4">
        <v>0</v>
      </c>
      <c r="E100" s="4">
        <v>0</v>
      </c>
      <c r="F100" s="4">
        <v>1</v>
      </c>
      <c r="G100" s="4" t="str">
        <f t="shared" si="45"/>
        <v>insert into game_score (id, matchid, squad, goals, points, time_type) values (1456, 361, 57, 0, 0, 1);</v>
      </c>
    </row>
    <row r="101" spans="1:7" x14ac:dyDescent="0.25">
      <c r="A101">
        <f t="shared" si="47"/>
        <v>1457</v>
      </c>
      <c r="B101">
        <f t="shared" ref="B101" si="58">B97+1</f>
        <v>362</v>
      </c>
      <c r="C101">
        <v>54</v>
      </c>
      <c r="D101">
        <v>1</v>
      </c>
      <c r="E101">
        <v>1</v>
      </c>
      <c r="F101">
        <v>2</v>
      </c>
      <c r="G101" t="str">
        <f t="shared" si="45"/>
        <v>insert into game_score (id, matchid, squad, goals, points, time_type) values (1457, 362, 54, 1, 1, 2);</v>
      </c>
    </row>
    <row r="102" spans="1:7" x14ac:dyDescent="0.25">
      <c r="A102">
        <f t="shared" si="47"/>
        <v>1458</v>
      </c>
      <c r="B102">
        <f t="shared" ref="B102" si="59">B101</f>
        <v>362</v>
      </c>
      <c r="C102">
        <v>54</v>
      </c>
      <c r="D102">
        <v>0</v>
      </c>
      <c r="E102">
        <v>0</v>
      </c>
      <c r="F102">
        <v>1</v>
      </c>
      <c r="G102" t="str">
        <f t="shared" si="45"/>
        <v>insert into game_score (id, matchid, squad, goals, points, time_type) values (1458, 362, 54, 0, 0, 1);</v>
      </c>
    </row>
    <row r="103" spans="1:7" x14ac:dyDescent="0.25">
      <c r="A103">
        <f t="shared" si="47"/>
        <v>1459</v>
      </c>
      <c r="B103">
        <f t="shared" ref="B103" si="60">B101</f>
        <v>362</v>
      </c>
      <c r="C103">
        <v>595</v>
      </c>
      <c r="D103">
        <v>1</v>
      </c>
      <c r="E103">
        <v>1</v>
      </c>
      <c r="F103">
        <v>2</v>
      </c>
      <c r="G103" t="str">
        <f t="shared" si="45"/>
        <v>insert into game_score (id, matchid, squad, goals, points, time_type) values (1459, 362, 595, 1, 1, 2);</v>
      </c>
    </row>
    <row r="104" spans="1:7" x14ac:dyDescent="0.25">
      <c r="A104">
        <f t="shared" si="47"/>
        <v>1460</v>
      </c>
      <c r="B104">
        <f t="shared" ref="B104" si="61">B101</f>
        <v>362</v>
      </c>
      <c r="C104">
        <v>595</v>
      </c>
      <c r="D104">
        <v>1</v>
      </c>
      <c r="E104">
        <v>0</v>
      </c>
      <c r="F104">
        <v>1</v>
      </c>
      <c r="G104" t="str">
        <f t="shared" si="45"/>
        <v>insert into game_score (id, matchid, squad, goals, points, time_type) values (1460, 362, 595, 1, 0, 1);</v>
      </c>
    </row>
    <row r="105" spans="1:7" x14ac:dyDescent="0.25">
      <c r="A105" s="4">
        <f t="shared" si="47"/>
        <v>1461</v>
      </c>
      <c r="B105" s="4">
        <f t="shared" ref="B105" si="62">B101+1</f>
        <v>363</v>
      </c>
      <c r="C105" s="4">
        <v>591</v>
      </c>
      <c r="D105" s="4">
        <v>5</v>
      </c>
      <c r="E105" s="4">
        <v>2</v>
      </c>
      <c r="F105" s="4">
        <v>2</v>
      </c>
      <c r="G105" s="4" t="str">
        <f t="shared" si="45"/>
        <v>insert into game_score (id, matchid, squad, goals, points, time_type) values (1461, 363, 591, 5, 2, 2);</v>
      </c>
    </row>
    <row r="106" spans="1:7" x14ac:dyDescent="0.25">
      <c r="A106" s="4">
        <f t="shared" si="47"/>
        <v>1462</v>
      </c>
      <c r="B106" s="4">
        <f t="shared" ref="B106" si="63">B105</f>
        <v>363</v>
      </c>
      <c r="C106" s="4">
        <v>591</v>
      </c>
      <c r="D106" s="4">
        <v>2</v>
      </c>
      <c r="E106" s="4">
        <v>0</v>
      </c>
      <c r="F106" s="4">
        <v>1</v>
      </c>
      <c r="G106" s="4" t="str">
        <f t="shared" si="45"/>
        <v>insert into game_score (id, matchid, squad, goals, points, time_type) values (1462, 363, 591, 2, 0, 1);</v>
      </c>
    </row>
    <row r="107" spans="1:7" x14ac:dyDescent="0.25">
      <c r="A107" s="4">
        <f t="shared" si="47"/>
        <v>1463</v>
      </c>
      <c r="B107" s="4">
        <f t="shared" ref="B107" si="64">B105</f>
        <v>363</v>
      </c>
      <c r="C107" s="4">
        <v>55</v>
      </c>
      <c r="D107" s="4">
        <v>4</v>
      </c>
      <c r="E107" s="4">
        <v>0</v>
      </c>
      <c r="F107" s="4">
        <v>2</v>
      </c>
      <c r="G107" s="4" t="str">
        <f t="shared" si="45"/>
        <v>insert into game_score (id, matchid, squad, goals, points, time_type) values (1463, 363, 55, 4, 0, 2);</v>
      </c>
    </row>
    <row r="108" spans="1:7" x14ac:dyDescent="0.25">
      <c r="A108" s="4">
        <f t="shared" si="47"/>
        <v>1464</v>
      </c>
      <c r="B108" s="4">
        <f t="shared" ref="B108" si="65">B105</f>
        <v>363</v>
      </c>
      <c r="C108" s="4">
        <v>55</v>
      </c>
      <c r="D108" s="4">
        <v>2</v>
      </c>
      <c r="E108" s="4">
        <v>0</v>
      </c>
      <c r="F108" s="4">
        <v>1</v>
      </c>
      <c r="G108" s="4" t="str">
        <f t="shared" si="45"/>
        <v>insert into game_score (id, matchid, squad, goals, points, time_type) values (1464, 363, 55, 2, 0, 1);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20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'1963'!A22+1</f>
        <v>364</v>
      </c>
      <c r="B2" s="2" t="str">
        <f>"1966-11-30"</f>
        <v>1966-11-30</v>
      </c>
      <c r="C2">
        <v>1</v>
      </c>
      <c r="D2">
        <v>56</v>
      </c>
      <c r="G2" t="str">
        <f t="shared" si="0"/>
        <v>insert into game (matchid, matchdate, game_type, country) values (364, '1966-11-30', 1, 56);</v>
      </c>
    </row>
    <row r="3" spans="1:7" x14ac:dyDescent="0.25">
      <c r="A3">
        <f>A2+1</f>
        <v>365</v>
      </c>
      <c r="B3" s="2" t="str">
        <f>"1966-12-11"</f>
        <v>1966-12-11</v>
      </c>
      <c r="C3">
        <v>1</v>
      </c>
      <c r="D3">
        <v>57</v>
      </c>
      <c r="G3" t="str">
        <f t="shared" si="0"/>
        <v>insert into game (matchid, matchdate, game_type, country) values (365, '1966-12-11', 1, 57);</v>
      </c>
    </row>
    <row r="4" spans="1:7" x14ac:dyDescent="0.25">
      <c r="A4">
        <f t="shared" ref="A4:A20" si="1">A3+1</f>
        <v>366</v>
      </c>
      <c r="B4" s="2" t="str">
        <f>"1966-12-21"</f>
        <v>1966-12-21</v>
      </c>
      <c r="C4">
        <v>1</v>
      </c>
      <c r="D4">
        <v>593</v>
      </c>
      <c r="G4" t="str">
        <f t="shared" si="0"/>
        <v>insert into game (matchid, matchdate, game_type, country) values (366, '1966-12-21', 1, 593);</v>
      </c>
    </row>
    <row r="5" spans="1:7" x14ac:dyDescent="0.25">
      <c r="A5">
        <f t="shared" si="1"/>
        <v>367</v>
      </c>
      <c r="B5" s="2" t="str">
        <f>"1966-12-28"</f>
        <v>1966-12-28</v>
      </c>
      <c r="C5">
        <v>1</v>
      </c>
      <c r="D5">
        <v>595</v>
      </c>
      <c r="G5" t="str">
        <f t="shared" si="0"/>
        <v>insert into game (matchid, matchdate, game_type, country) values (367, '1966-12-28', 1, 595);</v>
      </c>
    </row>
    <row r="6" spans="1:7" x14ac:dyDescent="0.25">
      <c r="A6">
        <f t="shared" si="1"/>
        <v>368</v>
      </c>
      <c r="B6" s="2" t="str">
        <f>"1967-01-13"</f>
        <v>1967-01-13</v>
      </c>
      <c r="C6">
        <v>2</v>
      </c>
      <c r="D6">
        <v>598</v>
      </c>
      <c r="G6" t="str">
        <f t="shared" si="0"/>
        <v>insert into game (matchid, matchdate, game_type, country) values (368, '1967-01-13', 2, 598);</v>
      </c>
    </row>
    <row r="7" spans="1:7" x14ac:dyDescent="0.25">
      <c r="A7">
        <f t="shared" si="1"/>
        <v>369</v>
      </c>
      <c r="B7" s="2" t="str">
        <f>"1967-01-18"</f>
        <v>1967-01-18</v>
      </c>
      <c r="C7">
        <v>2</v>
      </c>
      <c r="D7">
        <v>598</v>
      </c>
      <c r="G7" t="str">
        <f t="shared" si="0"/>
        <v>insert into game (matchid, matchdate, game_type, country) values (369, '1967-01-18', 2, 598);</v>
      </c>
    </row>
    <row r="8" spans="1:7" x14ac:dyDescent="0.25">
      <c r="A8">
        <f t="shared" si="1"/>
        <v>370</v>
      </c>
      <c r="B8" s="2" t="str">
        <f>"1967-01-18"</f>
        <v>1967-01-18</v>
      </c>
      <c r="C8">
        <v>2</v>
      </c>
      <c r="D8">
        <v>598</v>
      </c>
      <c r="G8" t="str">
        <f t="shared" si="0"/>
        <v>insert into game (matchid, matchdate, game_type, country) values (370, '1967-01-18', 2, 598);</v>
      </c>
    </row>
    <row r="9" spans="1:7" x14ac:dyDescent="0.25">
      <c r="A9">
        <f t="shared" si="1"/>
        <v>371</v>
      </c>
      <c r="B9" s="2" t="str">
        <f>"1967-01-21"</f>
        <v>1967-01-21</v>
      </c>
      <c r="C9">
        <v>2</v>
      </c>
      <c r="D9">
        <v>598</v>
      </c>
      <c r="G9" t="str">
        <f t="shared" si="0"/>
        <v>insert into game (matchid, matchdate, game_type, country) values (371, '1967-01-21', 2, 598);</v>
      </c>
    </row>
    <row r="10" spans="1:7" x14ac:dyDescent="0.25">
      <c r="A10">
        <f t="shared" si="1"/>
        <v>372</v>
      </c>
      <c r="B10" s="2" t="str">
        <f>"1967-01-22"</f>
        <v>1967-01-22</v>
      </c>
      <c r="C10">
        <v>2</v>
      </c>
      <c r="D10">
        <v>598</v>
      </c>
      <c r="G10" t="str">
        <f t="shared" si="0"/>
        <v>insert into game (matchid, matchdate, game_type, country) values (372, '1967-01-22', 2, 598);</v>
      </c>
    </row>
    <row r="11" spans="1:7" x14ac:dyDescent="0.25">
      <c r="A11">
        <f t="shared" si="1"/>
        <v>373</v>
      </c>
      <c r="B11" s="2" t="str">
        <f>"1967-01-22"</f>
        <v>1967-01-22</v>
      </c>
      <c r="C11">
        <v>2</v>
      </c>
      <c r="D11">
        <v>598</v>
      </c>
      <c r="G11" t="str">
        <f t="shared" si="0"/>
        <v>insert into game (matchid, matchdate, game_type, country) values (373, '1967-01-22', 2, 598);</v>
      </c>
    </row>
    <row r="12" spans="1:7" x14ac:dyDescent="0.25">
      <c r="A12">
        <f t="shared" si="1"/>
        <v>374</v>
      </c>
      <c r="B12" s="2" t="str">
        <f>"1967-01-25"</f>
        <v>1967-01-25</v>
      </c>
      <c r="C12">
        <v>2</v>
      </c>
      <c r="D12">
        <v>598</v>
      </c>
      <c r="G12" t="str">
        <f t="shared" si="0"/>
        <v>insert into game (matchid, matchdate, game_type, country) values (374, '1967-01-25', 2, 598);</v>
      </c>
    </row>
    <row r="13" spans="1:7" x14ac:dyDescent="0.25">
      <c r="A13">
        <f t="shared" si="1"/>
        <v>375</v>
      </c>
      <c r="B13" s="2" t="str">
        <f>"1967-01-25"</f>
        <v>1967-01-25</v>
      </c>
      <c r="C13">
        <v>2</v>
      </c>
      <c r="D13">
        <v>598</v>
      </c>
      <c r="G13" t="str">
        <f t="shared" si="0"/>
        <v>insert into game (matchid, matchdate, game_type, country) values (375, '1967-01-25', 2, 598);</v>
      </c>
    </row>
    <row r="14" spans="1:7" x14ac:dyDescent="0.25">
      <c r="A14">
        <f t="shared" si="1"/>
        <v>376</v>
      </c>
      <c r="B14" s="2" t="str">
        <f>"1967-01-26"</f>
        <v>1967-01-26</v>
      </c>
      <c r="C14">
        <v>2</v>
      </c>
      <c r="D14">
        <v>598</v>
      </c>
      <c r="G14" t="str">
        <f t="shared" si="0"/>
        <v>insert into game (matchid, matchdate, game_type, country) values (376, '1967-01-26', 2, 598);</v>
      </c>
    </row>
    <row r="15" spans="1:7" x14ac:dyDescent="0.25">
      <c r="A15">
        <f t="shared" si="1"/>
        <v>377</v>
      </c>
      <c r="B15" s="2" t="str">
        <f>"1967-01-28"</f>
        <v>1967-01-28</v>
      </c>
      <c r="C15">
        <v>2</v>
      </c>
      <c r="D15">
        <v>598</v>
      </c>
      <c r="G15" t="str">
        <f t="shared" si="0"/>
        <v>insert into game (matchid, matchdate, game_type, country) values (377, '1967-01-28', 2, 598);</v>
      </c>
    </row>
    <row r="16" spans="1:7" x14ac:dyDescent="0.25">
      <c r="A16">
        <f t="shared" si="1"/>
        <v>378</v>
      </c>
      <c r="B16" s="2" t="str">
        <f>"1967-01-28"</f>
        <v>1967-01-28</v>
      </c>
      <c r="C16">
        <v>2</v>
      </c>
      <c r="D16">
        <v>598</v>
      </c>
      <c r="G16" t="str">
        <f t="shared" si="0"/>
        <v>insert into game (matchid, matchdate, game_type, country) values (378, '1967-01-28', 2, 598);</v>
      </c>
    </row>
    <row r="17" spans="1:7" x14ac:dyDescent="0.25">
      <c r="A17">
        <f t="shared" si="1"/>
        <v>379</v>
      </c>
      <c r="B17" s="2" t="str">
        <f>"1967-01-29"</f>
        <v>1967-01-29</v>
      </c>
      <c r="C17">
        <v>2</v>
      </c>
      <c r="D17">
        <v>598</v>
      </c>
      <c r="G17" t="str">
        <f t="shared" si="0"/>
        <v>insert into game (matchid, matchdate, game_type, country) values (379, '1967-01-29', 2, 598);</v>
      </c>
    </row>
    <row r="18" spans="1:7" x14ac:dyDescent="0.25">
      <c r="A18">
        <f t="shared" si="1"/>
        <v>380</v>
      </c>
      <c r="B18" s="2" t="str">
        <f>"1967-02-01"</f>
        <v>1967-02-01</v>
      </c>
      <c r="C18">
        <v>2</v>
      </c>
      <c r="D18">
        <v>598</v>
      </c>
      <c r="G18" t="str">
        <f t="shared" si="0"/>
        <v>insert into game (matchid, matchdate, game_type, country) values (380, '1967-02-01', 2, 598);</v>
      </c>
    </row>
    <row r="19" spans="1:7" x14ac:dyDescent="0.25">
      <c r="A19">
        <f t="shared" si="1"/>
        <v>381</v>
      </c>
      <c r="B19" s="2" t="str">
        <f>"1967-02-01"</f>
        <v>1967-02-01</v>
      </c>
      <c r="C19">
        <v>2</v>
      </c>
      <c r="D19">
        <v>598</v>
      </c>
      <c r="G19" t="str">
        <f t="shared" si="0"/>
        <v>insert into game (matchid, matchdate, game_type, country) values (381, '1967-02-01', 2, 598);</v>
      </c>
    </row>
    <row r="20" spans="1:7" x14ac:dyDescent="0.25">
      <c r="A20">
        <f t="shared" si="1"/>
        <v>382</v>
      </c>
      <c r="B20" s="2" t="str">
        <f>"1967-02-02"</f>
        <v>1967-02-02</v>
      </c>
      <c r="C20">
        <v>2</v>
      </c>
      <c r="D20">
        <v>598</v>
      </c>
      <c r="G20" t="str">
        <f t="shared" si="0"/>
        <v>insert into game (matchid, matchdate, game_type, country) values (382, '1967-02-02', 2, 598);</v>
      </c>
    </row>
    <row r="22" spans="1:7" x14ac:dyDescent="0.25">
      <c r="A22" s="1" t="s">
        <v>0</v>
      </c>
      <c r="B22" s="1" t="s">
        <v>1</v>
      </c>
      <c r="C22" s="1" t="s">
        <v>2</v>
      </c>
      <c r="D22" s="1" t="s">
        <v>3</v>
      </c>
      <c r="E22" s="1" t="s">
        <v>4</v>
      </c>
      <c r="F22" s="1" t="s">
        <v>5</v>
      </c>
      <c r="G22" t="str">
        <f>"insert into game_score (id, matchid, squad, goals, points, time_type) values (" &amp; A22 &amp; ", " &amp; B22 &amp; ", " &amp; C22 &amp; ", " &amp; D22 &amp; ", " &amp; E22 &amp; ", " &amp; F22 &amp; ");"</f>
        <v>insert into game_score (id, matchid, squad, goals, points, time_type) values (id, matchid, squad, goals, points, time_type);</v>
      </c>
    </row>
    <row r="23" spans="1:7" x14ac:dyDescent="0.25">
      <c r="A23" s="4">
        <f>'1963'!A108+1</f>
        <v>1465</v>
      </c>
      <c r="B23" s="4">
        <f>A2</f>
        <v>364</v>
      </c>
      <c r="C23" s="4">
        <v>56</v>
      </c>
      <c r="D23" s="4">
        <v>5</v>
      </c>
      <c r="E23" s="4">
        <v>2</v>
      </c>
      <c r="F23" s="4">
        <v>2</v>
      </c>
      <c r="G23" s="4" t="str">
        <f t="shared" ref="G23:G86" si="2">"insert into game_score (id, matchid, squad, goals, points, time_type) values (" &amp; A23 &amp; ", " &amp; B23 &amp; ", " &amp; C23 &amp; ", " &amp; D23 &amp; ", " &amp; E23 &amp; ", " &amp; F23 &amp; ");"</f>
        <v>insert into game_score (id, matchid, squad, goals, points, time_type) values (1465, 364, 56, 5, 2, 2);</v>
      </c>
    </row>
    <row r="24" spans="1:7" x14ac:dyDescent="0.25">
      <c r="A24" s="4">
        <f>A23+1</f>
        <v>1466</v>
      </c>
      <c r="B24" s="4">
        <f>B23</f>
        <v>364</v>
      </c>
      <c r="C24" s="4">
        <v>56</v>
      </c>
      <c r="D24" s="4">
        <v>3</v>
      </c>
      <c r="E24" s="4">
        <v>0</v>
      </c>
      <c r="F24" s="4">
        <v>1</v>
      </c>
      <c r="G24" s="4" t="str">
        <f t="shared" si="2"/>
        <v>insert into game_score (id, matchid, squad, goals, points, time_type) values (1466, 364, 56, 3, 0, 1);</v>
      </c>
    </row>
    <row r="25" spans="1:7" x14ac:dyDescent="0.25">
      <c r="A25" s="4">
        <f t="shared" ref="A25:A88" si="3">A24+1</f>
        <v>1467</v>
      </c>
      <c r="B25" s="4">
        <f>B23</f>
        <v>364</v>
      </c>
      <c r="C25" s="4">
        <v>57</v>
      </c>
      <c r="D25" s="4">
        <v>2</v>
      </c>
      <c r="E25" s="4">
        <v>0</v>
      </c>
      <c r="F25" s="4">
        <v>2</v>
      </c>
      <c r="G25" s="4" t="str">
        <f t="shared" si="2"/>
        <v>insert into game_score (id, matchid, squad, goals, points, time_type) values (1467, 364, 57, 2, 0, 2);</v>
      </c>
    </row>
    <row r="26" spans="1:7" x14ac:dyDescent="0.25">
      <c r="A26" s="4">
        <f t="shared" si="3"/>
        <v>1468</v>
      </c>
      <c r="B26" s="4">
        <f>B23</f>
        <v>364</v>
      </c>
      <c r="C26" s="4">
        <v>57</v>
      </c>
      <c r="D26" s="4">
        <v>0</v>
      </c>
      <c r="E26" s="4">
        <v>0</v>
      </c>
      <c r="F26" s="4">
        <v>1</v>
      </c>
      <c r="G26" s="4" t="str">
        <f t="shared" si="2"/>
        <v>insert into game_score (id, matchid, squad, goals, points, time_type) values (1468, 364, 57, 0, 0, 1);</v>
      </c>
    </row>
    <row r="27" spans="1:7" x14ac:dyDescent="0.25">
      <c r="A27">
        <f t="shared" si="3"/>
        <v>1469</v>
      </c>
      <c r="B27">
        <f>B23+1</f>
        <v>365</v>
      </c>
      <c r="C27">
        <v>57</v>
      </c>
      <c r="D27">
        <v>0</v>
      </c>
      <c r="E27">
        <v>1</v>
      </c>
      <c r="F27">
        <v>2</v>
      </c>
      <c r="G27" t="str">
        <f t="shared" si="2"/>
        <v>insert into game_score (id, matchid, squad, goals, points, time_type) values (1469, 365, 57, 0, 1, 2);</v>
      </c>
    </row>
    <row r="28" spans="1:7" x14ac:dyDescent="0.25">
      <c r="A28">
        <f t="shared" si="3"/>
        <v>1470</v>
      </c>
      <c r="B28">
        <f>B27</f>
        <v>365</v>
      </c>
      <c r="C28">
        <v>57</v>
      </c>
      <c r="D28">
        <v>0</v>
      </c>
      <c r="E28">
        <v>0</v>
      </c>
      <c r="F28">
        <v>1</v>
      </c>
      <c r="G28" t="str">
        <f t="shared" si="2"/>
        <v>insert into game_score (id, matchid, squad, goals, points, time_type) values (1470, 365, 57, 0, 0, 1);</v>
      </c>
    </row>
    <row r="29" spans="1:7" x14ac:dyDescent="0.25">
      <c r="A29">
        <f t="shared" si="3"/>
        <v>1471</v>
      </c>
      <c r="B29">
        <f>B27</f>
        <v>365</v>
      </c>
      <c r="C29">
        <v>56</v>
      </c>
      <c r="D29">
        <v>0</v>
      </c>
      <c r="E29">
        <v>1</v>
      </c>
      <c r="F29">
        <v>2</v>
      </c>
      <c r="G29" t="str">
        <f t="shared" si="2"/>
        <v>insert into game_score (id, matchid, squad, goals, points, time_type) values (1471, 365, 56, 0, 1, 2);</v>
      </c>
    </row>
    <row r="30" spans="1:7" x14ac:dyDescent="0.25">
      <c r="A30">
        <f t="shared" si="3"/>
        <v>1472</v>
      </c>
      <c r="B30">
        <f>B27</f>
        <v>365</v>
      </c>
      <c r="C30">
        <v>56</v>
      </c>
      <c r="D30">
        <v>0</v>
      </c>
      <c r="E30">
        <v>0</v>
      </c>
      <c r="F30">
        <v>1</v>
      </c>
      <c r="G30" t="str">
        <f t="shared" si="2"/>
        <v>insert into game_score (id, matchid, squad, goals, points, time_type) values (1472, 365, 56, 0, 0, 1);</v>
      </c>
    </row>
    <row r="31" spans="1:7" x14ac:dyDescent="0.25">
      <c r="A31" s="4">
        <f t="shared" si="3"/>
        <v>1473</v>
      </c>
      <c r="B31" s="4">
        <f t="shared" ref="B31" si="4">B27+1</f>
        <v>366</v>
      </c>
      <c r="C31" s="4">
        <v>593</v>
      </c>
      <c r="D31" s="4">
        <v>2</v>
      </c>
      <c r="E31" s="4">
        <v>1</v>
      </c>
      <c r="F31" s="4">
        <v>2</v>
      </c>
      <c r="G31" s="4" t="str">
        <f t="shared" si="2"/>
        <v>insert into game_score (id, matchid, squad, goals, points, time_type) values (1473, 366, 593, 2, 1, 2);</v>
      </c>
    </row>
    <row r="32" spans="1:7" x14ac:dyDescent="0.25">
      <c r="A32" s="4">
        <f t="shared" si="3"/>
        <v>1474</v>
      </c>
      <c r="B32" s="4">
        <f t="shared" ref="B32" si="5">B31</f>
        <v>366</v>
      </c>
      <c r="C32" s="4">
        <v>593</v>
      </c>
      <c r="D32" s="4">
        <v>0</v>
      </c>
      <c r="E32" s="4">
        <v>0</v>
      </c>
      <c r="F32" s="4">
        <v>1</v>
      </c>
      <c r="G32" s="4" t="str">
        <f t="shared" si="2"/>
        <v>insert into game_score (id, matchid, squad, goals, points, time_type) values (1474, 366, 593, 0, 0, 1);</v>
      </c>
    </row>
    <row r="33" spans="1:7" x14ac:dyDescent="0.25">
      <c r="A33" s="4">
        <f t="shared" si="3"/>
        <v>1475</v>
      </c>
      <c r="B33" s="4">
        <f t="shared" ref="B33" si="6">B31</f>
        <v>366</v>
      </c>
      <c r="C33" s="4">
        <v>595</v>
      </c>
      <c r="D33" s="4">
        <v>2</v>
      </c>
      <c r="E33" s="4">
        <v>1</v>
      </c>
      <c r="F33" s="4">
        <v>2</v>
      </c>
      <c r="G33" s="4" t="str">
        <f t="shared" si="2"/>
        <v>insert into game_score (id, matchid, squad, goals, points, time_type) values (1475, 366, 595, 2, 1, 2);</v>
      </c>
    </row>
    <row r="34" spans="1:7" x14ac:dyDescent="0.25">
      <c r="A34" s="4">
        <f t="shared" si="3"/>
        <v>1476</v>
      </c>
      <c r="B34" s="4">
        <f t="shared" ref="B34" si="7">B31</f>
        <v>366</v>
      </c>
      <c r="C34" s="4">
        <v>595</v>
      </c>
      <c r="D34" s="4">
        <v>0</v>
      </c>
      <c r="E34" s="4">
        <v>0</v>
      </c>
      <c r="F34" s="4">
        <v>1</v>
      </c>
      <c r="G34" s="4" t="str">
        <f t="shared" si="2"/>
        <v>insert into game_score (id, matchid, squad, goals, points, time_type) values (1476, 366, 595, 0, 0, 1);</v>
      </c>
    </row>
    <row r="35" spans="1:7" x14ac:dyDescent="0.25">
      <c r="A35">
        <f t="shared" si="3"/>
        <v>1477</v>
      </c>
      <c r="B35">
        <f t="shared" ref="B35" si="8">B31+1</f>
        <v>367</v>
      </c>
      <c r="C35">
        <v>595</v>
      </c>
      <c r="D35">
        <v>3</v>
      </c>
      <c r="E35">
        <v>2</v>
      </c>
      <c r="F35">
        <v>2</v>
      </c>
      <c r="G35" t="str">
        <f t="shared" si="2"/>
        <v>insert into game_score (id, matchid, squad, goals, points, time_type) values (1477, 367, 595, 3, 2, 2);</v>
      </c>
    </row>
    <row r="36" spans="1:7" x14ac:dyDescent="0.25">
      <c r="A36">
        <f t="shared" si="3"/>
        <v>1478</v>
      </c>
      <c r="B36">
        <f t="shared" ref="B36" si="9">B35</f>
        <v>367</v>
      </c>
      <c r="C36">
        <v>595</v>
      </c>
      <c r="D36">
        <v>2</v>
      </c>
      <c r="E36">
        <v>0</v>
      </c>
      <c r="F36">
        <v>1</v>
      </c>
      <c r="G36" t="str">
        <f t="shared" si="2"/>
        <v>insert into game_score (id, matchid, squad, goals, points, time_type) values (1478, 367, 595, 2, 0, 1);</v>
      </c>
    </row>
    <row r="37" spans="1:7" x14ac:dyDescent="0.25">
      <c r="A37">
        <f t="shared" si="3"/>
        <v>1479</v>
      </c>
      <c r="B37">
        <f t="shared" ref="B37" si="10">B35</f>
        <v>367</v>
      </c>
      <c r="C37">
        <v>593</v>
      </c>
      <c r="D37">
        <v>1</v>
      </c>
      <c r="E37">
        <v>0</v>
      </c>
      <c r="F37">
        <v>2</v>
      </c>
      <c r="G37" t="str">
        <f t="shared" si="2"/>
        <v>insert into game_score (id, matchid, squad, goals, points, time_type) values (1479, 367, 593, 1, 0, 2);</v>
      </c>
    </row>
    <row r="38" spans="1:7" x14ac:dyDescent="0.25">
      <c r="A38">
        <f t="shared" si="3"/>
        <v>1480</v>
      </c>
      <c r="B38">
        <f t="shared" ref="B38" si="11">B35</f>
        <v>367</v>
      </c>
      <c r="C38">
        <v>593</v>
      </c>
      <c r="D38">
        <v>0</v>
      </c>
      <c r="E38">
        <v>0</v>
      </c>
      <c r="F38">
        <v>1</v>
      </c>
      <c r="G38" t="str">
        <f t="shared" si="2"/>
        <v>insert into game_score (id, matchid, squad, goals, points, time_type) values (1480, 367, 593, 0, 0, 1);</v>
      </c>
    </row>
    <row r="39" spans="1:7" x14ac:dyDescent="0.25">
      <c r="A39" s="4">
        <f t="shared" si="3"/>
        <v>1481</v>
      </c>
      <c r="B39" s="4">
        <f t="shared" ref="B39" si="12">B35+1</f>
        <v>368</v>
      </c>
      <c r="C39" s="4">
        <v>598</v>
      </c>
      <c r="D39" s="4">
        <v>4</v>
      </c>
      <c r="E39" s="4">
        <v>2</v>
      </c>
      <c r="F39" s="4">
        <v>2</v>
      </c>
      <c r="G39" s="4" t="str">
        <f t="shared" si="2"/>
        <v>insert into game_score (id, matchid, squad, goals, points, time_type) values (1481, 368, 598, 4, 2, 2);</v>
      </c>
    </row>
    <row r="40" spans="1:7" x14ac:dyDescent="0.25">
      <c r="A40" s="4">
        <f t="shared" si="3"/>
        <v>1482</v>
      </c>
      <c r="B40" s="4">
        <f t="shared" ref="B40" si="13">B39</f>
        <v>368</v>
      </c>
      <c r="C40" s="4">
        <v>598</v>
      </c>
      <c r="D40" s="4">
        <v>2</v>
      </c>
      <c r="E40" s="4">
        <v>0</v>
      </c>
      <c r="F40" s="4">
        <v>1</v>
      </c>
      <c r="G40" s="4" t="str">
        <f t="shared" si="2"/>
        <v>insert into game_score (id, matchid, squad, goals, points, time_type) values (1482, 368, 598, 2, 0, 1);</v>
      </c>
    </row>
    <row r="41" spans="1:7" x14ac:dyDescent="0.25">
      <c r="A41" s="4">
        <f t="shared" si="3"/>
        <v>1483</v>
      </c>
      <c r="B41" s="4">
        <f t="shared" ref="B41" si="14">B39</f>
        <v>368</v>
      </c>
      <c r="C41" s="4">
        <v>591</v>
      </c>
      <c r="D41" s="4">
        <v>0</v>
      </c>
      <c r="E41" s="4">
        <v>0</v>
      </c>
      <c r="F41" s="4">
        <v>2</v>
      </c>
      <c r="G41" s="4" t="str">
        <f t="shared" si="2"/>
        <v>insert into game_score (id, matchid, squad, goals, points, time_type) values (1483, 368, 591, 0, 0, 2);</v>
      </c>
    </row>
    <row r="42" spans="1:7" x14ac:dyDescent="0.25">
      <c r="A42" s="4">
        <f t="shared" si="3"/>
        <v>1484</v>
      </c>
      <c r="B42" s="4">
        <f t="shared" ref="B42" si="15">B39</f>
        <v>368</v>
      </c>
      <c r="C42" s="4">
        <v>591</v>
      </c>
      <c r="D42" s="4">
        <v>0</v>
      </c>
      <c r="E42" s="4">
        <v>0</v>
      </c>
      <c r="F42" s="4">
        <v>1</v>
      </c>
      <c r="G42" s="4" t="str">
        <f t="shared" si="2"/>
        <v>insert into game_score (id, matchid, squad, goals, points, time_type) values (1484, 368, 591, 0, 0, 1);</v>
      </c>
    </row>
    <row r="43" spans="1:7" x14ac:dyDescent="0.25">
      <c r="A43">
        <f t="shared" si="3"/>
        <v>1485</v>
      </c>
      <c r="B43">
        <f t="shared" ref="B43" si="16">B39+1</f>
        <v>369</v>
      </c>
      <c r="C43">
        <v>56</v>
      </c>
      <c r="D43">
        <v>2</v>
      </c>
      <c r="E43">
        <v>2</v>
      </c>
      <c r="F43">
        <v>2</v>
      </c>
      <c r="G43" t="str">
        <f t="shared" si="2"/>
        <v>insert into game_score (id, matchid, squad, goals, points, time_type) values (1485, 369, 56, 2, 2, 2);</v>
      </c>
    </row>
    <row r="44" spans="1:7" x14ac:dyDescent="0.25">
      <c r="A44">
        <f t="shared" si="3"/>
        <v>1486</v>
      </c>
      <c r="B44">
        <f t="shared" ref="B44" si="17">B43</f>
        <v>369</v>
      </c>
      <c r="C44">
        <v>56</v>
      </c>
      <c r="D44">
        <v>2</v>
      </c>
      <c r="E44">
        <v>0</v>
      </c>
      <c r="F44">
        <v>1</v>
      </c>
      <c r="G44" t="str">
        <f t="shared" si="2"/>
        <v>insert into game_score (id, matchid, squad, goals, points, time_type) values (1486, 369, 56, 2, 0, 1);</v>
      </c>
    </row>
    <row r="45" spans="1:7" x14ac:dyDescent="0.25">
      <c r="A45">
        <f t="shared" si="3"/>
        <v>1487</v>
      </c>
      <c r="B45">
        <f t="shared" ref="B45" si="18">B43</f>
        <v>369</v>
      </c>
      <c r="C45">
        <v>58</v>
      </c>
      <c r="D45">
        <v>0</v>
      </c>
      <c r="E45">
        <v>0</v>
      </c>
      <c r="F45">
        <v>2</v>
      </c>
      <c r="G45" t="str">
        <f t="shared" si="2"/>
        <v>insert into game_score (id, matchid, squad, goals, points, time_type) values (1487, 369, 58, 0, 0, 2);</v>
      </c>
    </row>
    <row r="46" spans="1:7" x14ac:dyDescent="0.25">
      <c r="A46">
        <f t="shared" si="3"/>
        <v>1488</v>
      </c>
      <c r="B46">
        <f t="shared" ref="B46" si="19">B43</f>
        <v>369</v>
      </c>
      <c r="C46">
        <v>58</v>
      </c>
      <c r="D46">
        <v>0</v>
      </c>
      <c r="E46">
        <v>0</v>
      </c>
      <c r="F46">
        <v>1</v>
      </c>
      <c r="G46" t="str">
        <f t="shared" si="2"/>
        <v>insert into game_score (id, matchid, squad, goals, points, time_type) values (1488, 369, 58, 0, 0, 1);</v>
      </c>
    </row>
    <row r="47" spans="1:7" x14ac:dyDescent="0.25">
      <c r="A47" s="4">
        <f t="shared" si="3"/>
        <v>1489</v>
      </c>
      <c r="B47" s="4">
        <f t="shared" ref="B47" si="20">B43+1</f>
        <v>370</v>
      </c>
      <c r="C47" s="4">
        <v>54</v>
      </c>
      <c r="D47" s="4">
        <v>4</v>
      </c>
      <c r="E47" s="4">
        <v>2</v>
      </c>
      <c r="F47" s="4">
        <v>2</v>
      </c>
      <c r="G47" s="4" t="str">
        <f t="shared" si="2"/>
        <v>insert into game_score (id, matchid, squad, goals, points, time_type) values (1489, 370, 54, 4, 2, 2);</v>
      </c>
    </row>
    <row r="48" spans="1:7" x14ac:dyDescent="0.25">
      <c r="A48" s="4">
        <f t="shared" si="3"/>
        <v>1490</v>
      </c>
      <c r="B48" s="4">
        <f t="shared" ref="B48" si="21">B47</f>
        <v>370</v>
      </c>
      <c r="C48" s="4">
        <v>54</v>
      </c>
      <c r="D48" s="4">
        <v>1</v>
      </c>
      <c r="E48" s="4">
        <v>0</v>
      </c>
      <c r="F48" s="4">
        <v>1</v>
      </c>
      <c r="G48" s="4" t="str">
        <f t="shared" si="2"/>
        <v>insert into game_score (id, matchid, squad, goals, points, time_type) values (1490, 370, 54, 1, 0, 1);</v>
      </c>
    </row>
    <row r="49" spans="1:7" x14ac:dyDescent="0.25">
      <c r="A49" s="4">
        <f t="shared" si="3"/>
        <v>1491</v>
      </c>
      <c r="B49" s="4">
        <f t="shared" ref="B49" si="22">B47</f>
        <v>370</v>
      </c>
      <c r="C49" s="4">
        <v>595</v>
      </c>
      <c r="D49" s="4">
        <v>1</v>
      </c>
      <c r="E49" s="4">
        <v>0</v>
      </c>
      <c r="F49" s="4">
        <v>2</v>
      </c>
      <c r="G49" s="4" t="str">
        <f t="shared" si="2"/>
        <v>insert into game_score (id, matchid, squad, goals, points, time_type) values (1491, 370, 595, 1, 0, 2);</v>
      </c>
    </row>
    <row r="50" spans="1:7" x14ac:dyDescent="0.25">
      <c r="A50" s="4">
        <f t="shared" si="3"/>
        <v>1492</v>
      </c>
      <c r="B50" s="4">
        <f t="shared" ref="B50" si="23">B47</f>
        <v>370</v>
      </c>
      <c r="C50" s="4">
        <v>595</v>
      </c>
      <c r="D50" s="4">
        <v>0</v>
      </c>
      <c r="E50" s="4">
        <v>0</v>
      </c>
      <c r="F50" s="4">
        <v>1</v>
      </c>
      <c r="G50" s="4" t="str">
        <f t="shared" si="2"/>
        <v>insert into game_score (id, matchid, squad, goals, points, time_type) values (1492, 370, 595, 0, 0, 1);</v>
      </c>
    </row>
    <row r="51" spans="1:7" x14ac:dyDescent="0.25">
      <c r="A51">
        <f t="shared" si="3"/>
        <v>1493</v>
      </c>
      <c r="B51">
        <f t="shared" ref="B51" si="24">B47+1</f>
        <v>371</v>
      </c>
      <c r="C51">
        <v>598</v>
      </c>
      <c r="D51">
        <v>4</v>
      </c>
      <c r="E51">
        <v>2</v>
      </c>
      <c r="F51">
        <v>2</v>
      </c>
      <c r="G51" t="str">
        <f t="shared" si="2"/>
        <v>insert into game_score (id, matchid, squad, goals, points, time_type) values (1493, 371, 598, 4, 2, 2);</v>
      </c>
    </row>
    <row r="52" spans="1:7" x14ac:dyDescent="0.25">
      <c r="A52">
        <f t="shared" si="3"/>
        <v>1494</v>
      </c>
      <c r="B52">
        <f t="shared" ref="B52" si="25">B51</f>
        <v>371</v>
      </c>
      <c r="C52">
        <v>598</v>
      </c>
      <c r="D52">
        <v>2</v>
      </c>
      <c r="E52">
        <v>0</v>
      </c>
      <c r="F52">
        <v>1</v>
      </c>
      <c r="G52" t="str">
        <f t="shared" si="2"/>
        <v>insert into game_score (id, matchid, squad, goals, points, time_type) values (1494, 371, 598, 2, 0, 1);</v>
      </c>
    </row>
    <row r="53" spans="1:7" x14ac:dyDescent="0.25">
      <c r="A53">
        <f t="shared" si="3"/>
        <v>1495</v>
      </c>
      <c r="B53">
        <f t="shared" ref="B53" si="26">B51</f>
        <v>371</v>
      </c>
      <c r="C53">
        <v>58</v>
      </c>
      <c r="D53">
        <v>0</v>
      </c>
      <c r="E53">
        <v>0</v>
      </c>
      <c r="F53">
        <v>2</v>
      </c>
      <c r="G53" t="str">
        <f t="shared" si="2"/>
        <v>insert into game_score (id, matchid, squad, goals, points, time_type) values (1495, 371, 58, 0, 0, 2);</v>
      </c>
    </row>
    <row r="54" spans="1:7" x14ac:dyDescent="0.25">
      <c r="A54">
        <f t="shared" si="3"/>
        <v>1496</v>
      </c>
      <c r="B54">
        <f t="shared" ref="B54" si="27">B51</f>
        <v>371</v>
      </c>
      <c r="C54">
        <v>58</v>
      </c>
      <c r="D54">
        <v>0</v>
      </c>
      <c r="E54">
        <v>0</v>
      </c>
      <c r="F54">
        <v>1</v>
      </c>
      <c r="G54" t="str">
        <f t="shared" si="2"/>
        <v>insert into game_score (id, matchid, squad, goals, points, time_type) values (1496, 371, 58, 0, 0, 1);</v>
      </c>
    </row>
    <row r="55" spans="1:7" x14ac:dyDescent="0.25">
      <c r="A55" s="4">
        <f t="shared" si="3"/>
        <v>1497</v>
      </c>
      <c r="B55" s="4">
        <f t="shared" ref="B55" si="28">B51+1</f>
        <v>372</v>
      </c>
      <c r="C55" s="4">
        <v>54</v>
      </c>
      <c r="D55" s="4">
        <v>1</v>
      </c>
      <c r="E55" s="4">
        <v>2</v>
      </c>
      <c r="F55" s="4">
        <v>2</v>
      </c>
      <c r="G55" s="4" t="str">
        <f t="shared" si="2"/>
        <v>insert into game_score (id, matchid, squad, goals, points, time_type) values (1497, 372, 54, 1, 2, 2);</v>
      </c>
    </row>
    <row r="56" spans="1:7" x14ac:dyDescent="0.25">
      <c r="A56" s="4">
        <f t="shared" si="3"/>
        <v>1498</v>
      </c>
      <c r="B56" s="4">
        <f t="shared" ref="B56" si="29">B55</f>
        <v>372</v>
      </c>
      <c r="C56" s="4">
        <v>54</v>
      </c>
      <c r="D56" s="4">
        <v>0</v>
      </c>
      <c r="E56" s="4">
        <v>0</v>
      </c>
      <c r="F56" s="4">
        <v>1</v>
      </c>
      <c r="G56" s="4" t="str">
        <f t="shared" si="2"/>
        <v>insert into game_score (id, matchid, squad, goals, points, time_type) values (1498, 372, 54, 0, 0, 1);</v>
      </c>
    </row>
    <row r="57" spans="1:7" x14ac:dyDescent="0.25">
      <c r="A57" s="4">
        <f t="shared" si="3"/>
        <v>1499</v>
      </c>
      <c r="B57" s="4">
        <f t="shared" ref="B57" si="30">B55</f>
        <v>372</v>
      </c>
      <c r="C57" s="4">
        <v>591</v>
      </c>
      <c r="D57" s="4">
        <v>0</v>
      </c>
      <c r="E57" s="4">
        <v>0</v>
      </c>
      <c r="F57" s="4">
        <v>2</v>
      </c>
      <c r="G57" s="4" t="str">
        <f t="shared" si="2"/>
        <v>insert into game_score (id, matchid, squad, goals, points, time_type) values (1499, 372, 591, 0, 0, 2);</v>
      </c>
    </row>
    <row r="58" spans="1:7" x14ac:dyDescent="0.25">
      <c r="A58" s="4">
        <f t="shared" si="3"/>
        <v>1500</v>
      </c>
      <c r="B58" s="4">
        <f t="shared" ref="B58" si="31">B55</f>
        <v>372</v>
      </c>
      <c r="C58" s="4">
        <v>591</v>
      </c>
      <c r="D58" s="4">
        <v>0</v>
      </c>
      <c r="E58" s="4">
        <v>0</v>
      </c>
      <c r="F58" s="4">
        <v>1</v>
      </c>
      <c r="G58" s="4" t="str">
        <f t="shared" si="2"/>
        <v>insert into game_score (id, matchid, squad, goals, points, time_type) values (1500, 372, 591, 0, 0, 1);</v>
      </c>
    </row>
    <row r="59" spans="1:7" x14ac:dyDescent="0.25">
      <c r="A59">
        <f t="shared" si="3"/>
        <v>1501</v>
      </c>
      <c r="B59">
        <f t="shared" ref="B59" si="32">B55+1</f>
        <v>373</v>
      </c>
      <c r="C59">
        <v>56</v>
      </c>
      <c r="D59">
        <v>4</v>
      </c>
      <c r="E59">
        <v>2</v>
      </c>
      <c r="F59">
        <v>2</v>
      </c>
      <c r="G59" t="str">
        <f t="shared" si="2"/>
        <v>insert into game_score (id, matchid, squad, goals, points, time_type) values (1501, 373, 56, 4, 2, 2);</v>
      </c>
    </row>
    <row r="60" spans="1:7" x14ac:dyDescent="0.25">
      <c r="A60">
        <f t="shared" si="3"/>
        <v>1502</v>
      </c>
      <c r="B60">
        <f t="shared" ref="B60" si="33">B59</f>
        <v>373</v>
      </c>
      <c r="C60">
        <v>56</v>
      </c>
      <c r="D60">
        <v>2</v>
      </c>
      <c r="E60">
        <v>0</v>
      </c>
      <c r="F60">
        <v>1</v>
      </c>
      <c r="G60" t="str">
        <f t="shared" si="2"/>
        <v>insert into game_score (id, matchid, squad, goals, points, time_type) values (1502, 373, 56, 2, 0, 1);</v>
      </c>
    </row>
    <row r="61" spans="1:7" x14ac:dyDescent="0.25">
      <c r="A61">
        <f t="shared" si="3"/>
        <v>1503</v>
      </c>
      <c r="B61">
        <f t="shared" ref="B61" si="34">B59</f>
        <v>373</v>
      </c>
      <c r="C61">
        <v>595</v>
      </c>
      <c r="D61">
        <v>2</v>
      </c>
      <c r="E61">
        <v>0</v>
      </c>
      <c r="F61">
        <v>2</v>
      </c>
      <c r="G61" t="str">
        <f t="shared" si="2"/>
        <v>insert into game_score (id, matchid, squad, goals, points, time_type) values (1503, 373, 595, 2, 0, 2);</v>
      </c>
    </row>
    <row r="62" spans="1:7" x14ac:dyDescent="0.25">
      <c r="A62">
        <f t="shared" si="3"/>
        <v>1504</v>
      </c>
      <c r="B62">
        <f t="shared" ref="B62" si="35">B59</f>
        <v>373</v>
      </c>
      <c r="C62">
        <v>595</v>
      </c>
      <c r="D62">
        <v>0</v>
      </c>
      <c r="E62">
        <v>0</v>
      </c>
      <c r="F62">
        <v>1</v>
      </c>
      <c r="G62" t="str">
        <f t="shared" si="2"/>
        <v>insert into game_score (id, matchid, squad, goals, points, time_type) values (1504, 373, 595, 0, 0, 1);</v>
      </c>
    </row>
    <row r="63" spans="1:7" x14ac:dyDescent="0.25">
      <c r="A63" s="4">
        <f t="shared" si="3"/>
        <v>1505</v>
      </c>
      <c r="B63" s="4">
        <f t="shared" ref="B63:B79" si="36">B59+1</f>
        <v>374</v>
      </c>
      <c r="C63" s="4">
        <v>595</v>
      </c>
      <c r="D63" s="4">
        <v>1</v>
      </c>
      <c r="E63" s="4">
        <v>2</v>
      </c>
      <c r="F63" s="4">
        <v>2</v>
      </c>
      <c r="G63" s="4" t="str">
        <f t="shared" si="2"/>
        <v>insert into game_score (id, matchid, squad, goals, points, time_type) values (1505, 374, 595, 1, 2, 2);</v>
      </c>
    </row>
    <row r="64" spans="1:7" x14ac:dyDescent="0.25">
      <c r="A64" s="4">
        <f t="shared" si="3"/>
        <v>1506</v>
      </c>
      <c r="B64" s="4">
        <f t="shared" ref="B64:B80" si="37">B63</f>
        <v>374</v>
      </c>
      <c r="C64" s="4">
        <v>595</v>
      </c>
      <c r="D64" s="4">
        <v>0</v>
      </c>
      <c r="E64" s="4">
        <v>0</v>
      </c>
      <c r="F64" s="4">
        <v>1</v>
      </c>
      <c r="G64" s="4" t="str">
        <f t="shared" si="2"/>
        <v>insert into game_score (id, matchid, squad, goals, points, time_type) values (1506, 374, 595, 0, 0, 1);</v>
      </c>
    </row>
    <row r="65" spans="1:7" x14ac:dyDescent="0.25">
      <c r="A65" s="4">
        <f t="shared" si="3"/>
        <v>1507</v>
      </c>
      <c r="B65" s="4">
        <f t="shared" ref="B65:B81" si="38">B63</f>
        <v>374</v>
      </c>
      <c r="C65" s="4">
        <v>591</v>
      </c>
      <c r="D65" s="4">
        <v>0</v>
      </c>
      <c r="E65" s="4">
        <v>0</v>
      </c>
      <c r="F65" s="4">
        <v>2</v>
      </c>
      <c r="G65" s="4" t="str">
        <f t="shared" si="2"/>
        <v>insert into game_score (id, matchid, squad, goals, points, time_type) values (1507, 374, 591, 0, 0, 2);</v>
      </c>
    </row>
    <row r="66" spans="1:7" x14ac:dyDescent="0.25">
      <c r="A66" s="4">
        <f t="shared" si="3"/>
        <v>1508</v>
      </c>
      <c r="B66" s="4">
        <f t="shared" ref="B66:B82" si="39">B63</f>
        <v>374</v>
      </c>
      <c r="C66" s="4">
        <v>591</v>
      </c>
      <c r="D66" s="4">
        <v>0</v>
      </c>
      <c r="E66" s="4">
        <v>0</v>
      </c>
      <c r="F66" s="4">
        <v>1</v>
      </c>
      <c r="G66" s="4" t="str">
        <f t="shared" si="2"/>
        <v>insert into game_score (id, matchid, squad, goals, points, time_type) values (1508, 374, 591, 0, 0, 1);</v>
      </c>
    </row>
    <row r="67" spans="1:7" x14ac:dyDescent="0.25">
      <c r="A67">
        <f t="shared" si="3"/>
        <v>1509</v>
      </c>
      <c r="B67">
        <f t="shared" si="36"/>
        <v>375</v>
      </c>
      <c r="C67">
        <v>54</v>
      </c>
      <c r="D67">
        <v>5</v>
      </c>
      <c r="E67">
        <v>2</v>
      </c>
      <c r="F67">
        <v>2</v>
      </c>
      <c r="G67" t="str">
        <f t="shared" si="2"/>
        <v>insert into game_score (id, matchid, squad, goals, points, time_type) values (1509, 375, 54, 5, 2, 2);</v>
      </c>
    </row>
    <row r="68" spans="1:7" x14ac:dyDescent="0.25">
      <c r="A68">
        <f t="shared" si="3"/>
        <v>1510</v>
      </c>
      <c r="B68">
        <f t="shared" si="37"/>
        <v>375</v>
      </c>
      <c r="C68">
        <v>54</v>
      </c>
      <c r="D68">
        <v>2</v>
      </c>
      <c r="E68">
        <v>0</v>
      </c>
      <c r="F68">
        <v>1</v>
      </c>
      <c r="G68" t="str">
        <f t="shared" si="2"/>
        <v>insert into game_score (id, matchid, squad, goals, points, time_type) values (1510, 375, 54, 2, 0, 1);</v>
      </c>
    </row>
    <row r="69" spans="1:7" x14ac:dyDescent="0.25">
      <c r="A69">
        <f t="shared" si="3"/>
        <v>1511</v>
      </c>
      <c r="B69">
        <f t="shared" si="38"/>
        <v>375</v>
      </c>
      <c r="C69">
        <v>58</v>
      </c>
      <c r="D69">
        <v>1</v>
      </c>
      <c r="E69">
        <v>0</v>
      </c>
      <c r="F69">
        <v>2</v>
      </c>
      <c r="G69" t="str">
        <f t="shared" si="2"/>
        <v>insert into game_score (id, matchid, squad, goals, points, time_type) values (1511, 375, 58, 1, 0, 2);</v>
      </c>
    </row>
    <row r="70" spans="1:7" x14ac:dyDescent="0.25">
      <c r="A70">
        <f t="shared" si="3"/>
        <v>1512</v>
      </c>
      <c r="B70">
        <f t="shared" si="39"/>
        <v>375</v>
      </c>
      <c r="C70">
        <v>58</v>
      </c>
      <c r="D70">
        <v>0</v>
      </c>
      <c r="E70">
        <v>0</v>
      </c>
      <c r="F70">
        <v>1</v>
      </c>
      <c r="G70" t="str">
        <f t="shared" si="2"/>
        <v>insert into game_score (id, matchid, squad, goals, points, time_type) values (1512, 375, 58, 0, 0, 1);</v>
      </c>
    </row>
    <row r="71" spans="1:7" x14ac:dyDescent="0.25">
      <c r="A71" s="4">
        <f t="shared" si="3"/>
        <v>1513</v>
      </c>
      <c r="B71" s="4">
        <f t="shared" si="36"/>
        <v>376</v>
      </c>
      <c r="C71" s="4">
        <v>598</v>
      </c>
      <c r="D71" s="4">
        <v>2</v>
      </c>
      <c r="E71" s="4">
        <v>1</v>
      </c>
      <c r="F71" s="4">
        <v>2</v>
      </c>
      <c r="G71" s="4" t="str">
        <f t="shared" si="2"/>
        <v>insert into game_score (id, matchid, squad, goals, points, time_type) values (1513, 376, 598, 2, 1, 2);</v>
      </c>
    </row>
    <row r="72" spans="1:7" x14ac:dyDescent="0.25">
      <c r="A72" s="4">
        <f t="shared" si="3"/>
        <v>1514</v>
      </c>
      <c r="B72" s="4">
        <f t="shared" si="37"/>
        <v>376</v>
      </c>
      <c r="C72" s="4">
        <v>598</v>
      </c>
      <c r="D72" s="4">
        <v>1</v>
      </c>
      <c r="E72" s="4">
        <v>0</v>
      </c>
      <c r="F72" s="4">
        <v>1</v>
      </c>
      <c r="G72" s="4" t="str">
        <f t="shared" si="2"/>
        <v>insert into game_score (id, matchid, squad, goals, points, time_type) values (1514, 376, 598, 1, 0, 1);</v>
      </c>
    </row>
    <row r="73" spans="1:7" x14ac:dyDescent="0.25">
      <c r="A73" s="4">
        <f t="shared" si="3"/>
        <v>1515</v>
      </c>
      <c r="B73" s="4">
        <f t="shared" si="38"/>
        <v>376</v>
      </c>
      <c r="C73" s="4">
        <v>56</v>
      </c>
      <c r="D73" s="4">
        <v>2</v>
      </c>
      <c r="E73" s="4">
        <v>1</v>
      </c>
      <c r="F73" s="4">
        <v>2</v>
      </c>
      <c r="G73" s="4" t="str">
        <f t="shared" si="2"/>
        <v>insert into game_score (id, matchid, squad, goals, points, time_type) values (1515, 376, 56, 2, 1, 2);</v>
      </c>
    </row>
    <row r="74" spans="1:7" x14ac:dyDescent="0.25">
      <c r="A74" s="4">
        <f t="shared" si="3"/>
        <v>1516</v>
      </c>
      <c r="B74" s="4">
        <f t="shared" si="39"/>
        <v>376</v>
      </c>
      <c r="C74" s="4">
        <v>56</v>
      </c>
      <c r="D74" s="4">
        <v>1</v>
      </c>
      <c r="E74" s="4">
        <v>0</v>
      </c>
      <c r="F74" s="4">
        <v>1</v>
      </c>
      <c r="G74" s="4" t="str">
        <f t="shared" si="2"/>
        <v>insert into game_score (id, matchid, squad, goals, points, time_type) values (1516, 376, 56, 1, 0, 1);</v>
      </c>
    </row>
    <row r="75" spans="1:7" x14ac:dyDescent="0.25">
      <c r="A75">
        <f t="shared" si="3"/>
        <v>1517</v>
      </c>
      <c r="B75">
        <f t="shared" si="36"/>
        <v>377</v>
      </c>
      <c r="C75">
        <v>58</v>
      </c>
      <c r="D75">
        <v>3</v>
      </c>
      <c r="E75">
        <v>2</v>
      </c>
      <c r="F75">
        <v>2</v>
      </c>
      <c r="G75" t="str">
        <f t="shared" si="2"/>
        <v>insert into game_score (id, matchid, squad, goals, points, time_type) values (1517, 377, 58, 3, 2, 2);</v>
      </c>
    </row>
    <row r="76" spans="1:7" x14ac:dyDescent="0.25">
      <c r="A76">
        <f t="shared" si="3"/>
        <v>1518</v>
      </c>
      <c r="B76">
        <f t="shared" si="37"/>
        <v>377</v>
      </c>
      <c r="C76">
        <v>58</v>
      </c>
      <c r="D76">
        <v>0</v>
      </c>
      <c r="E76">
        <v>0</v>
      </c>
      <c r="F76">
        <v>1</v>
      </c>
      <c r="G76" t="str">
        <f t="shared" si="2"/>
        <v>insert into game_score (id, matchid, squad, goals, points, time_type) values (1518, 377, 58, 0, 0, 1);</v>
      </c>
    </row>
    <row r="77" spans="1:7" x14ac:dyDescent="0.25">
      <c r="A77">
        <f t="shared" si="3"/>
        <v>1519</v>
      </c>
      <c r="B77">
        <f t="shared" si="38"/>
        <v>377</v>
      </c>
      <c r="C77">
        <v>591</v>
      </c>
      <c r="D77">
        <v>0</v>
      </c>
      <c r="E77">
        <v>0</v>
      </c>
      <c r="F77">
        <v>2</v>
      </c>
      <c r="G77" t="str">
        <f t="shared" si="2"/>
        <v>insert into game_score (id, matchid, squad, goals, points, time_type) values (1519, 377, 591, 0, 0, 2);</v>
      </c>
    </row>
    <row r="78" spans="1:7" x14ac:dyDescent="0.25">
      <c r="A78">
        <f t="shared" si="3"/>
        <v>1520</v>
      </c>
      <c r="B78">
        <f t="shared" si="39"/>
        <v>377</v>
      </c>
      <c r="C78">
        <v>591</v>
      </c>
      <c r="D78">
        <v>0</v>
      </c>
      <c r="E78">
        <v>0</v>
      </c>
      <c r="F78">
        <v>1</v>
      </c>
      <c r="G78" t="str">
        <f t="shared" si="2"/>
        <v>insert into game_score (id, matchid, squad, goals, points, time_type) values (1520, 377, 591, 0, 0, 1);</v>
      </c>
    </row>
    <row r="79" spans="1:7" x14ac:dyDescent="0.25">
      <c r="A79" s="4">
        <f t="shared" si="3"/>
        <v>1521</v>
      </c>
      <c r="B79" s="4">
        <f t="shared" si="36"/>
        <v>378</v>
      </c>
      <c r="C79" s="4">
        <v>54</v>
      </c>
      <c r="D79" s="4">
        <v>2</v>
      </c>
      <c r="E79" s="4">
        <v>2</v>
      </c>
      <c r="F79" s="4">
        <v>2</v>
      </c>
      <c r="G79" s="4" t="str">
        <f t="shared" si="2"/>
        <v>insert into game_score (id, matchid, squad, goals, points, time_type) values (1521, 378, 54, 2, 2, 2);</v>
      </c>
    </row>
    <row r="80" spans="1:7" x14ac:dyDescent="0.25">
      <c r="A80" s="4">
        <f t="shared" si="3"/>
        <v>1522</v>
      </c>
      <c r="B80" s="4">
        <f t="shared" si="37"/>
        <v>378</v>
      </c>
      <c r="C80" s="4">
        <v>54</v>
      </c>
      <c r="D80" s="4">
        <v>1</v>
      </c>
      <c r="E80" s="4">
        <v>0</v>
      </c>
      <c r="F80" s="4">
        <v>1</v>
      </c>
      <c r="G80" s="4" t="str">
        <f t="shared" si="2"/>
        <v>insert into game_score (id, matchid, squad, goals, points, time_type) values (1522, 378, 54, 1, 0, 1);</v>
      </c>
    </row>
    <row r="81" spans="1:7" x14ac:dyDescent="0.25">
      <c r="A81" s="4">
        <f t="shared" si="3"/>
        <v>1523</v>
      </c>
      <c r="B81" s="4">
        <f t="shared" si="38"/>
        <v>378</v>
      </c>
      <c r="C81" s="4">
        <v>56</v>
      </c>
      <c r="D81" s="4">
        <v>0</v>
      </c>
      <c r="E81" s="4">
        <v>0</v>
      </c>
      <c r="F81" s="4">
        <v>2</v>
      </c>
      <c r="G81" s="4" t="str">
        <f t="shared" si="2"/>
        <v>insert into game_score (id, matchid, squad, goals, points, time_type) values (1523, 378, 56, 0, 0, 2);</v>
      </c>
    </row>
    <row r="82" spans="1:7" x14ac:dyDescent="0.25">
      <c r="A82" s="4">
        <f t="shared" si="3"/>
        <v>1524</v>
      </c>
      <c r="B82" s="4">
        <f t="shared" si="39"/>
        <v>378</v>
      </c>
      <c r="C82" s="4">
        <v>56</v>
      </c>
      <c r="D82" s="4">
        <v>0</v>
      </c>
      <c r="E82" s="4">
        <v>0</v>
      </c>
      <c r="F82" s="4">
        <v>1</v>
      </c>
      <c r="G82" s="4" t="str">
        <f t="shared" si="2"/>
        <v>insert into game_score (id, matchid, squad, goals, points, time_type) values (1524, 378, 56, 0, 0, 1);</v>
      </c>
    </row>
    <row r="83" spans="1:7" x14ac:dyDescent="0.25">
      <c r="A83">
        <f t="shared" si="3"/>
        <v>1525</v>
      </c>
      <c r="B83">
        <f t="shared" ref="B83" si="40">B79+1</f>
        <v>379</v>
      </c>
      <c r="C83">
        <v>598</v>
      </c>
      <c r="D83">
        <v>2</v>
      </c>
      <c r="E83">
        <v>2</v>
      </c>
      <c r="F83">
        <v>2</v>
      </c>
      <c r="G83" t="str">
        <f t="shared" si="2"/>
        <v>insert into game_score (id, matchid, squad, goals, points, time_type) values (1525, 379, 598, 2, 2, 2);</v>
      </c>
    </row>
    <row r="84" spans="1:7" x14ac:dyDescent="0.25">
      <c r="A84">
        <f t="shared" si="3"/>
        <v>1526</v>
      </c>
      <c r="B84">
        <f t="shared" ref="B84" si="41">B83</f>
        <v>379</v>
      </c>
      <c r="C84">
        <v>598</v>
      </c>
      <c r="D84">
        <v>1</v>
      </c>
      <c r="E84">
        <v>0</v>
      </c>
      <c r="F84">
        <v>1</v>
      </c>
      <c r="G84" t="str">
        <f t="shared" si="2"/>
        <v>insert into game_score (id, matchid, squad, goals, points, time_type) values (1526, 379, 598, 1, 0, 1);</v>
      </c>
    </row>
    <row r="85" spans="1:7" x14ac:dyDescent="0.25">
      <c r="A85">
        <f t="shared" si="3"/>
        <v>1527</v>
      </c>
      <c r="B85">
        <f t="shared" ref="B85" si="42">B83</f>
        <v>379</v>
      </c>
      <c r="C85">
        <v>595</v>
      </c>
      <c r="D85">
        <v>0</v>
      </c>
      <c r="E85">
        <v>0</v>
      </c>
      <c r="F85">
        <v>2</v>
      </c>
      <c r="G85" t="str">
        <f t="shared" si="2"/>
        <v>insert into game_score (id, matchid, squad, goals, points, time_type) values (1527, 379, 595, 0, 0, 2);</v>
      </c>
    </row>
    <row r="86" spans="1:7" x14ac:dyDescent="0.25">
      <c r="A86">
        <f t="shared" si="3"/>
        <v>1528</v>
      </c>
      <c r="B86">
        <f t="shared" ref="B86" si="43">B83</f>
        <v>379</v>
      </c>
      <c r="C86">
        <v>595</v>
      </c>
      <c r="D86">
        <v>0</v>
      </c>
      <c r="E86">
        <v>0</v>
      </c>
      <c r="F86">
        <v>1</v>
      </c>
      <c r="G86" t="str">
        <f t="shared" si="2"/>
        <v>insert into game_score (id, matchid, squad, goals, points, time_type) values (1528, 379, 595, 0, 0, 1);</v>
      </c>
    </row>
    <row r="87" spans="1:7" x14ac:dyDescent="0.25">
      <c r="A87" s="4">
        <f t="shared" si="3"/>
        <v>1529</v>
      </c>
      <c r="B87" s="4">
        <f t="shared" ref="B87" si="44">B83+1</f>
        <v>380</v>
      </c>
      <c r="C87" s="4">
        <v>56</v>
      </c>
      <c r="D87" s="4">
        <v>0</v>
      </c>
      <c r="E87" s="4">
        <v>1</v>
      </c>
      <c r="F87" s="4">
        <v>2</v>
      </c>
      <c r="G87" s="4" t="str">
        <f t="shared" ref="G87:G98" si="45">"insert into game_score (id, matchid, squad, goals, points, time_type) values (" &amp; A87 &amp; ", " &amp; B87 &amp; ", " &amp; C87 &amp; ", " &amp; D87 &amp; ", " &amp; E87 &amp; ", " &amp; F87 &amp; ");"</f>
        <v>insert into game_score (id, matchid, squad, goals, points, time_type) values (1529, 380, 56, 0, 1, 2);</v>
      </c>
    </row>
    <row r="88" spans="1:7" x14ac:dyDescent="0.25">
      <c r="A88" s="4">
        <f t="shared" si="3"/>
        <v>1530</v>
      </c>
      <c r="B88" s="4">
        <f t="shared" ref="B88" si="46">B87</f>
        <v>380</v>
      </c>
      <c r="C88" s="4">
        <v>56</v>
      </c>
      <c r="D88" s="4">
        <v>0</v>
      </c>
      <c r="E88" s="4">
        <v>0</v>
      </c>
      <c r="F88" s="4">
        <v>1</v>
      </c>
      <c r="G88" s="4" t="str">
        <f t="shared" si="45"/>
        <v>insert into game_score (id, matchid, squad, goals, points, time_type) values (1530, 380, 56, 0, 0, 1);</v>
      </c>
    </row>
    <row r="89" spans="1:7" x14ac:dyDescent="0.25">
      <c r="A89" s="4">
        <f t="shared" ref="A89:A98" si="47">A88+1</f>
        <v>1531</v>
      </c>
      <c r="B89" s="4">
        <f t="shared" ref="B89" si="48">B87</f>
        <v>380</v>
      </c>
      <c r="C89" s="4">
        <v>591</v>
      </c>
      <c r="D89" s="4">
        <v>0</v>
      </c>
      <c r="E89" s="4">
        <v>1</v>
      </c>
      <c r="F89" s="4">
        <v>2</v>
      </c>
      <c r="G89" s="4" t="str">
        <f t="shared" si="45"/>
        <v>insert into game_score (id, matchid, squad, goals, points, time_type) values (1531, 380, 591, 0, 1, 2);</v>
      </c>
    </row>
    <row r="90" spans="1:7" x14ac:dyDescent="0.25">
      <c r="A90" s="4">
        <f t="shared" si="47"/>
        <v>1532</v>
      </c>
      <c r="B90" s="4">
        <f t="shared" ref="B90" si="49">B87</f>
        <v>380</v>
      </c>
      <c r="C90" s="4">
        <v>591</v>
      </c>
      <c r="D90" s="4">
        <v>0</v>
      </c>
      <c r="E90" s="4">
        <v>0</v>
      </c>
      <c r="F90" s="4">
        <v>1</v>
      </c>
      <c r="G90" s="4" t="str">
        <f t="shared" si="45"/>
        <v>insert into game_score (id, matchid, squad, goals, points, time_type) values (1532, 380, 591, 0, 0, 1);</v>
      </c>
    </row>
    <row r="91" spans="1:7" x14ac:dyDescent="0.25">
      <c r="A91">
        <f t="shared" si="47"/>
        <v>1533</v>
      </c>
      <c r="B91">
        <f t="shared" ref="B91" si="50">B87+1</f>
        <v>381</v>
      </c>
      <c r="C91">
        <v>595</v>
      </c>
      <c r="D91">
        <v>5</v>
      </c>
      <c r="E91">
        <v>2</v>
      </c>
      <c r="F91">
        <v>2</v>
      </c>
      <c r="G91" t="str">
        <f t="shared" si="45"/>
        <v>insert into game_score (id, matchid, squad, goals, points, time_type) values (1533, 381, 595, 5, 2, 2);</v>
      </c>
    </row>
    <row r="92" spans="1:7" x14ac:dyDescent="0.25">
      <c r="A92">
        <f t="shared" si="47"/>
        <v>1534</v>
      </c>
      <c r="B92">
        <f t="shared" ref="B92" si="51">B91</f>
        <v>381</v>
      </c>
      <c r="C92">
        <v>595</v>
      </c>
      <c r="D92">
        <v>4</v>
      </c>
      <c r="E92">
        <v>0</v>
      </c>
      <c r="F92">
        <v>1</v>
      </c>
      <c r="G92" t="str">
        <f t="shared" si="45"/>
        <v>insert into game_score (id, matchid, squad, goals, points, time_type) values (1534, 381, 595, 4, 0, 1);</v>
      </c>
    </row>
    <row r="93" spans="1:7" x14ac:dyDescent="0.25">
      <c r="A93">
        <f t="shared" si="47"/>
        <v>1535</v>
      </c>
      <c r="B93">
        <f t="shared" ref="B93" si="52">B91</f>
        <v>381</v>
      </c>
      <c r="C93">
        <v>58</v>
      </c>
      <c r="D93">
        <v>3</v>
      </c>
      <c r="E93">
        <v>0</v>
      </c>
      <c r="F93">
        <v>2</v>
      </c>
      <c r="G93" t="str">
        <f t="shared" si="45"/>
        <v>insert into game_score (id, matchid, squad, goals, points, time_type) values (1535, 381, 58, 3, 0, 2);</v>
      </c>
    </row>
    <row r="94" spans="1:7" x14ac:dyDescent="0.25">
      <c r="A94">
        <f t="shared" si="47"/>
        <v>1536</v>
      </c>
      <c r="B94">
        <f t="shared" ref="B94" si="53">B91</f>
        <v>381</v>
      </c>
      <c r="C94">
        <v>58</v>
      </c>
      <c r="D94">
        <v>1</v>
      </c>
      <c r="E94">
        <v>0</v>
      </c>
      <c r="F94">
        <v>1</v>
      </c>
      <c r="G94" t="str">
        <f t="shared" si="45"/>
        <v>insert into game_score (id, matchid, squad, goals, points, time_type) values (1536, 381, 58, 1, 0, 1);</v>
      </c>
    </row>
    <row r="95" spans="1:7" x14ac:dyDescent="0.25">
      <c r="A95" s="4">
        <f t="shared" si="47"/>
        <v>1537</v>
      </c>
      <c r="B95" s="4">
        <f t="shared" ref="B95" si="54">B91+1</f>
        <v>382</v>
      </c>
      <c r="C95" s="4">
        <v>598</v>
      </c>
      <c r="D95" s="4">
        <v>1</v>
      </c>
      <c r="E95" s="4">
        <v>2</v>
      </c>
      <c r="F95" s="4">
        <v>2</v>
      </c>
      <c r="G95" s="4" t="str">
        <f t="shared" si="45"/>
        <v>insert into game_score (id, matchid, squad, goals, points, time_type) values (1537, 382, 598, 1, 2, 2);</v>
      </c>
    </row>
    <row r="96" spans="1:7" x14ac:dyDescent="0.25">
      <c r="A96" s="4">
        <f t="shared" si="47"/>
        <v>1538</v>
      </c>
      <c r="B96" s="4">
        <f t="shared" ref="B96" si="55">B95</f>
        <v>382</v>
      </c>
      <c r="C96" s="4">
        <v>598</v>
      </c>
      <c r="D96" s="4">
        <v>0</v>
      </c>
      <c r="E96" s="4">
        <v>0</v>
      </c>
      <c r="F96" s="4">
        <v>1</v>
      </c>
      <c r="G96" s="4" t="str">
        <f t="shared" si="45"/>
        <v>insert into game_score (id, matchid, squad, goals, points, time_type) values (1538, 382, 598, 0, 0, 1);</v>
      </c>
    </row>
    <row r="97" spans="1:7" x14ac:dyDescent="0.25">
      <c r="A97" s="4">
        <f t="shared" si="47"/>
        <v>1539</v>
      </c>
      <c r="B97" s="4">
        <f t="shared" ref="B97" si="56">B95</f>
        <v>382</v>
      </c>
      <c r="C97" s="4">
        <v>54</v>
      </c>
      <c r="D97" s="4">
        <v>0</v>
      </c>
      <c r="E97" s="4">
        <v>0</v>
      </c>
      <c r="F97" s="4">
        <v>2</v>
      </c>
      <c r="G97" s="4" t="str">
        <f t="shared" si="45"/>
        <v>insert into game_score (id, matchid, squad, goals, points, time_type) values (1539, 382, 54, 0, 0, 2);</v>
      </c>
    </row>
    <row r="98" spans="1:7" x14ac:dyDescent="0.25">
      <c r="A98" s="4">
        <f t="shared" si="47"/>
        <v>1540</v>
      </c>
      <c r="B98" s="4">
        <f t="shared" ref="B98" si="57">B95</f>
        <v>382</v>
      </c>
      <c r="C98" s="4">
        <v>54</v>
      </c>
      <c r="D98" s="4">
        <v>0</v>
      </c>
      <c r="E98" s="4">
        <v>0</v>
      </c>
      <c r="F98" s="4">
        <v>1</v>
      </c>
      <c r="G98" s="4" t="str">
        <f t="shared" si="45"/>
        <v>insert into game_score (id, matchid, squad, goals, points, time_type) values (1540, 382, 54, 0, 0, 1);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8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'1917'!A7 + 1</f>
        <v>13</v>
      </c>
      <c r="B2" s="2" t="str">
        <f>"1919-05-11"</f>
        <v>1919-05-11</v>
      </c>
      <c r="C2">
        <v>2</v>
      </c>
      <c r="D2">
        <v>55</v>
      </c>
      <c r="G2" t="str">
        <f t="shared" si="0"/>
        <v>insert into game (matchid, matchdate, game_type, country) values (13, '1919-05-11', 2, 55);</v>
      </c>
    </row>
    <row r="3" spans="1:7" x14ac:dyDescent="0.25">
      <c r="A3">
        <f>A2+1</f>
        <v>14</v>
      </c>
      <c r="B3" s="2" t="str">
        <f>"1919-05-13"</f>
        <v>1919-05-13</v>
      </c>
      <c r="C3">
        <v>2</v>
      </c>
      <c r="D3">
        <v>55</v>
      </c>
      <c r="G3" t="str">
        <f t="shared" si="0"/>
        <v>insert into game (matchid, matchdate, game_type, country) values (14, '1919-05-13', 2, 55);</v>
      </c>
    </row>
    <row r="4" spans="1:7" x14ac:dyDescent="0.25">
      <c r="A4">
        <f t="shared" ref="A4:A8" si="1">A3+1</f>
        <v>15</v>
      </c>
      <c r="B4" s="2" t="str">
        <f>"1919-05-17"</f>
        <v>1919-05-17</v>
      </c>
      <c r="C4">
        <v>2</v>
      </c>
      <c r="D4">
        <v>55</v>
      </c>
      <c r="G4" t="str">
        <f t="shared" si="0"/>
        <v>insert into game (matchid, matchdate, game_type, country) values (15, '1919-05-17', 2, 55);</v>
      </c>
    </row>
    <row r="5" spans="1:7" x14ac:dyDescent="0.25">
      <c r="A5">
        <f t="shared" si="1"/>
        <v>16</v>
      </c>
      <c r="B5" s="2" t="str">
        <f>"1919-05-18"</f>
        <v>1919-05-18</v>
      </c>
      <c r="C5">
        <v>2</v>
      </c>
      <c r="D5">
        <v>55</v>
      </c>
      <c r="G5" t="str">
        <f t="shared" si="0"/>
        <v>insert into game (matchid, matchdate, game_type, country) values (16, '1919-05-18', 2, 55);</v>
      </c>
    </row>
    <row r="6" spans="1:7" x14ac:dyDescent="0.25">
      <c r="A6">
        <f t="shared" si="1"/>
        <v>17</v>
      </c>
      <c r="B6" s="2" t="str">
        <f>"1919-05-22"</f>
        <v>1919-05-22</v>
      </c>
      <c r="C6">
        <v>2</v>
      </c>
      <c r="D6">
        <v>55</v>
      </c>
      <c r="G6" t="str">
        <f t="shared" si="0"/>
        <v>insert into game (matchid, matchdate, game_type, country) values (17, '1919-05-22', 2, 55);</v>
      </c>
    </row>
    <row r="7" spans="1:7" x14ac:dyDescent="0.25">
      <c r="A7">
        <f t="shared" si="1"/>
        <v>18</v>
      </c>
      <c r="B7" s="2" t="str">
        <f>"1919-05-26"</f>
        <v>1919-05-26</v>
      </c>
      <c r="C7">
        <v>2</v>
      </c>
      <c r="D7">
        <v>55</v>
      </c>
      <c r="G7" t="str">
        <f t="shared" si="0"/>
        <v>insert into game (matchid, matchdate, game_type, country) values (18, '1919-05-26', 2, 55);</v>
      </c>
    </row>
    <row r="8" spans="1:7" x14ac:dyDescent="0.25">
      <c r="A8">
        <f t="shared" si="1"/>
        <v>19</v>
      </c>
      <c r="B8" s="2" t="str">
        <f>"1919-05-29"</f>
        <v>1919-05-29</v>
      </c>
      <c r="C8">
        <v>7</v>
      </c>
      <c r="D8">
        <v>55</v>
      </c>
      <c r="G8" t="str">
        <f t="shared" si="0"/>
        <v>insert into game (matchid, matchdate, game_type, country) values (19, '1919-05-29', 7, 55);</v>
      </c>
    </row>
    <row r="10" spans="1:7" x14ac:dyDescent="0.25">
      <c r="A10" s="1" t="s">
        <v>0</v>
      </c>
      <c r="B10" s="1" t="s">
        <v>1</v>
      </c>
      <c r="C10" s="1" t="s">
        <v>2</v>
      </c>
      <c r="D10" s="1" t="s">
        <v>3</v>
      </c>
      <c r="E10" s="1" t="s">
        <v>4</v>
      </c>
      <c r="F10" s="1" t="s">
        <v>5</v>
      </c>
      <c r="G10" t="str">
        <f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(id, matchid, squad, goals, points, time_type);</v>
      </c>
    </row>
    <row r="11" spans="1:7" x14ac:dyDescent="0.25">
      <c r="A11" s="4">
        <f>'1917'!A33 + 1</f>
        <v>49</v>
      </c>
      <c r="B11" s="4">
        <f>A2</f>
        <v>13</v>
      </c>
      <c r="C11" s="4">
        <v>55</v>
      </c>
      <c r="D11" s="4">
        <v>6</v>
      </c>
      <c r="E11" s="4">
        <v>2</v>
      </c>
      <c r="F11" s="4">
        <v>2</v>
      </c>
      <c r="G11" s="4" t="str">
        <f t="shared" ref="G11:G46" si="2">"insert into game_score (id, matchid, squad, goals, points, time_type) values (" &amp; A11 &amp; ", " &amp; B11 &amp; ", " &amp; C11 &amp; ", " &amp; D11 &amp; ", " &amp; E11 &amp; ", " &amp; F11 &amp; ");"</f>
        <v>insert into game_score (id, matchid, squad, goals, points, time_type) values (49, 13, 55, 6, 2, 2);</v>
      </c>
    </row>
    <row r="12" spans="1:7" x14ac:dyDescent="0.25">
      <c r="A12" s="4">
        <f>A11+1</f>
        <v>50</v>
      </c>
      <c r="B12" s="4">
        <f>B11</f>
        <v>13</v>
      </c>
      <c r="C12" s="4">
        <v>55</v>
      </c>
      <c r="D12" s="4">
        <v>3</v>
      </c>
      <c r="E12" s="4">
        <v>0</v>
      </c>
      <c r="F12" s="4">
        <v>1</v>
      </c>
      <c r="G12" s="4" t="str">
        <f t="shared" si="2"/>
        <v>insert into game_score (id, matchid, squad, goals, points, time_type) values (50, 13, 55, 3, 0, 1);</v>
      </c>
    </row>
    <row r="13" spans="1:7" x14ac:dyDescent="0.25">
      <c r="A13" s="4">
        <f t="shared" ref="A13:A46" si="3">A12+1</f>
        <v>51</v>
      </c>
      <c r="B13" s="4">
        <f>B11</f>
        <v>13</v>
      </c>
      <c r="C13" s="4">
        <v>56</v>
      </c>
      <c r="D13" s="4">
        <v>0</v>
      </c>
      <c r="E13" s="4">
        <v>0</v>
      </c>
      <c r="F13" s="4">
        <v>2</v>
      </c>
      <c r="G13" s="4" t="str">
        <f t="shared" si="2"/>
        <v>insert into game_score (id, matchid, squad, goals, points, time_type) values (51, 13, 56, 0, 0, 2);</v>
      </c>
    </row>
    <row r="14" spans="1:7" x14ac:dyDescent="0.25">
      <c r="A14" s="4">
        <f t="shared" si="3"/>
        <v>52</v>
      </c>
      <c r="B14" s="4">
        <f>B11</f>
        <v>13</v>
      </c>
      <c r="C14" s="4">
        <v>56</v>
      </c>
      <c r="D14" s="4">
        <v>0</v>
      </c>
      <c r="E14" s="4">
        <v>0</v>
      </c>
      <c r="F14" s="4">
        <v>1</v>
      </c>
      <c r="G14" s="4" t="str">
        <f t="shared" si="2"/>
        <v>insert into game_score (id, matchid, squad, goals, points, time_type) values (52, 13, 56, 0, 0, 1);</v>
      </c>
    </row>
    <row r="15" spans="1:7" x14ac:dyDescent="0.25">
      <c r="A15">
        <f t="shared" si="3"/>
        <v>53</v>
      </c>
      <c r="B15">
        <f>B11+1</f>
        <v>14</v>
      </c>
      <c r="C15">
        <v>598</v>
      </c>
      <c r="D15">
        <v>3</v>
      </c>
      <c r="E15">
        <v>2</v>
      </c>
      <c r="F15">
        <v>2</v>
      </c>
      <c r="G15" t="str">
        <f t="shared" si="2"/>
        <v>insert into game_score (id, matchid, squad, goals, points, time_type) values (53, 14, 598, 3, 2, 2);</v>
      </c>
    </row>
    <row r="16" spans="1:7" x14ac:dyDescent="0.25">
      <c r="A16">
        <f t="shared" si="3"/>
        <v>54</v>
      </c>
      <c r="B16">
        <f>B15</f>
        <v>14</v>
      </c>
      <c r="C16">
        <v>598</v>
      </c>
      <c r="D16">
        <v>2</v>
      </c>
      <c r="E16">
        <v>0</v>
      </c>
      <c r="F16">
        <v>1</v>
      </c>
      <c r="G16" t="str">
        <f t="shared" si="2"/>
        <v>insert into game_score (id, matchid, squad, goals, points, time_type) values (54, 14, 598, 2, 0, 1);</v>
      </c>
    </row>
    <row r="17" spans="1:7" x14ac:dyDescent="0.25">
      <c r="A17">
        <f t="shared" si="3"/>
        <v>55</v>
      </c>
      <c r="B17">
        <f>B15</f>
        <v>14</v>
      </c>
      <c r="C17">
        <v>54</v>
      </c>
      <c r="D17">
        <v>2</v>
      </c>
      <c r="E17">
        <v>0</v>
      </c>
      <c r="F17">
        <v>2</v>
      </c>
      <c r="G17" t="str">
        <f t="shared" si="2"/>
        <v>insert into game_score (id, matchid, squad, goals, points, time_type) values (55, 14, 54, 2, 0, 2);</v>
      </c>
    </row>
    <row r="18" spans="1:7" x14ac:dyDescent="0.25">
      <c r="A18">
        <f t="shared" si="3"/>
        <v>56</v>
      </c>
      <c r="B18">
        <f>B15</f>
        <v>14</v>
      </c>
      <c r="C18">
        <v>54</v>
      </c>
      <c r="D18">
        <v>1</v>
      </c>
      <c r="E18">
        <v>0</v>
      </c>
      <c r="F18">
        <v>1</v>
      </c>
      <c r="G18" t="str">
        <f t="shared" si="2"/>
        <v>insert into game_score (id, matchid, squad, goals, points, time_type) values (56, 14, 54, 1, 0, 1);</v>
      </c>
    </row>
    <row r="19" spans="1:7" x14ac:dyDescent="0.25">
      <c r="A19" s="4">
        <f t="shared" si="3"/>
        <v>57</v>
      </c>
      <c r="B19" s="4">
        <f t="shared" ref="B19" si="4">B15+1</f>
        <v>15</v>
      </c>
      <c r="C19" s="4">
        <v>598</v>
      </c>
      <c r="D19" s="4">
        <v>2</v>
      </c>
      <c r="E19" s="4">
        <v>2</v>
      </c>
      <c r="F19" s="4">
        <v>2</v>
      </c>
      <c r="G19" s="4" t="str">
        <f t="shared" si="2"/>
        <v>insert into game_score (id, matchid, squad, goals, points, time_type) values (57, 15, 598, 2, 2, 2);</v>
      </c>
    </row>
    <row r="20" spans="1:7" x14ac:dyDescent="0.25">
      <c r="A20" s="4">
        <f t="shared" si="3"/>
        <v>58</v>
      </c>
      <c r="B20" s="4">
        <f t="shared" ref="B20" si="5">B19</f>
        <v>15</v>
      </c>
      <c r="C20" s="4">
        <v>598</v>
      </c>
      <c r="D20" s="4">
        <v>2</v>
      </c>
      <c r="E20" s="4">
        <v>0</v>
      </c>
      <c r="F20" s="4">
        <v>1</v>
      </c>
      <c r="G20" s="4" t="str">
        <f t="shared" si="2"/>
        <v>insert into game_score (id, matchid, squad, goals, points, time_type) values (58, 15, 598, 2, 0, 1);</v>
      </c>
    </row>
    <row r="21" spans="1:7" x14ac:dyDescent="0.25">
      <c r="A21" s="4">
        <f t="shared" si="3"/>
        <v>59</v>
      </c>
      <c r="B21" s="4">
        <f t="shared" ref="B21" si="6">B19</f>
        <v>15</v>
      </c>
      <c r="C21" s="4">
        <v>56</v>
      </c>
      <c r="D21" s="4">
        <v>0</v>
      </c>
      <c r="E21" s="4">
        <v>0</v>
      </c>
      <c r="F21" s="4">
        <v>2</v>
      </c>
      <c r="G21" s="4" t="str">
        <f t="shared" si="2"/>
        <v>insert into game_score (id, matchid, squad, goals, points, time_type) values (59, 15, 56, 0, 0, 2);</v>
      </c>
    </row>
    <row r="22" spans="1:7" x14ac:dyDescent="0.25">
      <c r="A22" s="4">
        <f t="shared" si="3"/>
        <v>60</v>
      </c>
      <c r="B22" s="4">
        <f t="shared" ref="B22" si="7">B19</f>
        <v>15</v>
      </c>
      <c r="C22" s="4">
        <v>56</v>
      </c>
      <c r="D22" s="4">
        <v>0</v>
      </c>
      <c r="E22" s="4">
        <v>0</v>
      </c>
      <c r="F22" s="4">
        <v>1</v>
      </c>
      <c r="G22" s="4" t="str">
        <f t="shared" si="2"/>
        <v>insert into game_score (id, matchid, squad, goals, points, time_type) values (60, 15, 56, 0, 0, 1);</v>
      </c>
    </row>
    <row r="23" spans="1:7" x14ac:dyDescent="0.25">
      <c r="A23">
        <f t="shared" si="3"/>
        <v>61</v>
      </c>
      <c r="B23">
        <f t="shared" ref="B23" si="8">B19+1</f>
        <v>16</v>
      </c>
      <c r="C23">
        <v>55</v>
      </c>
      <c r="D23">
        <v>3</v>
      </c>
      <c r="E23">
        <v>2</v>
      </c>
      <c r="F23">
        <v>2</v>
      </c>
      <c r="G23" t="str">
        <f t="shared" si="2"/>
        <v>insert into game_score (id, matchid, squad, goals, points, time_type) values (61, 16, 55, 3, 2, 2);</v>
      </c>
    </row>
    <row r="24" spans="1:7" x14ac:dyDescent="0.25">
      <c r="A24">
        <f t="shared" si="3"/>
        <v>62</v>
      </c>
      <c r="B24">
        <f t="shared" ref="B24" si="9">B23</f>
        <v>16</v>
      </c>
      <c r="C24">
        <v>55</v>
      </c>
      <c r="D24">
        <v>1</v>
      </c>
      <c r="E24">
        <v>0</v>
      </c>
      <c r="F24">
        <v>1</v>
      </c>
      <c r="G24" t="str">
        <f t="shared" si="2"/>
        <v>insert into game_score (id, matchid, squad, goals, points, time_type) values (62, 16, 55, 1, 0, 1);</v>
      </c>
    </row>
    <row r="25" spans="1:7" x14ac:dyDescent="0.25">
      <c r="A25">
        <f t="shared" si="3"/>
        <v>63</v>
      </c>
      <c r="B25">
        <f t="shared" ref="B25" si="10">B23</f>
        <v>16</v>
      </c>
      <c r="C25">
        <v>54</v>
      </c>
      <c r="D25">
        <v>1</v>
      </c>
      <c r="E25">
        <v>0</v>
      </c>
      <c r="F25">
        <v>2</v>
      </c>
      <c r="G25" t="str">
        <f t="shared" si="2"/>
        <v>insert into game_score (id, matchid, squad, goals, points, time_type) values (63, 16, 54, 1, 0, 2);</v>
      </c>
    </row>
    <row r="26" spans="1:7" x14ac:dyDescent="0.25">
      <c r="A26">
        <f t="shared" si="3"/>
        <v>64</v>
      </c>
      <c r="B26">
        <f t="shared" ref="B26" si="11">B23</f>
        <v>16</v>
      </c>
      <c r="C26">
        <v>54</v>
      </c>
      <c r="D26">
        <v>0</v>
      </c>
      <c r="E26">
        <v>0</v>
      </c>
      <c r="F26">
        <v>1</v>
      </c>
      <c r="G26" t="str">
        <f t="shared" si="2"/>
        <v>insert into game_score (id, matchid, squad, goals, points, time_type) values (64, 16, 54, 0, 0, 1);</v>
      </c>
    </row>
    <row r="27" spans="1:7" x14ac:dyDescent="0.25">
      <c r="A27" s="4">
        <f t="shared" si="3"/>
        <v>65</v>
      </c>
      <c r="B27" s="4">
        <f t="shared" ref="B27" si="12">B23+1</f>
        <v>17</v>
      </c>
      <c r="C27" s="4">
        <v>54</v>
      </c>
      <c r="D27" s="4">
        <v>4</v>
      </c>
      <c r="E27" s="4">
        <v>2</v>
      </c>
      <c r="F27" s="4">
        <v>2</v>
      </c>
      <c r="G27" s="4" t="str">
        <f t="shared" si="2"/>
        <v>insert into game_score (id, matchid, squad, goals, points, time_type) values (65, 17, 54, 4, 2, 2);</v>
      </c>
    </row>
    <row r="28" spans="1:7" x14ac:dyDescent="0.25">
      <c r="A28" s="4">
        <f t="shared" si="3"/>
        <v>66</v>
      </c>
      <c r="B28" s="4">
        <f t="shared" ref="B28" si="13">B27</f>
        <v>17</v>
      </c>
      <c r="C28" s="4">
        <v>54</v>
      </c>
      <c r="D28" s="4">
        <v>3</v>
      </c>
      <c r="E28" s="4">
        <v>0</v>
      </c>
      <c r="F28" s="4">
        <v>1</v>
      </c>
      <c r="G28" s="4" t="str">
        <f t="shared" si="2"/>
        <v>insert into game_score (id, matchid, squad, goals, points, time_type) values (66, 17, 54, 3, 0, 1);</v>
      </c>
    </row>
    <row r="29" spans="1:7" x14ac:dyDescent="0.25">
      <c r="A29" s="4">
        <f t="shared" si="3"/>
        <v>67</v>
      </c>
      <c r="B29" s="4">
        <f t="shared" ref="B29" si="14">B27</f>
        <v>17</v>
      </c>
      <c r="C29" s="4">
        <v>56</v>
      </c>
      <c r="D29" s="4">
        <v>1</v>
      </c>
      <c r="E29" s="4">
        <v>0</v>
      </c>
      <c r="F29" s="4">
        <v>2</v>
      </c>
      <c r="G29" s="4" t="str">
        <f t="shared" si="2"/>
        <v>insert into game_score (id, matchid, squad, goals, points, time_type) values (67, 17, 56, 1, 0, 2);</v>
      </c>
    </row>
    <row r="30" spans="1:7" x14ac:dyDescent="0.25">
      <c r="A30" s="4">
        <f t="shared" si="3"/>
        <v>68</v>
      </c>
      <c r="B30" s="4">
        <f t="shared" ref="B30" si="15">B27</f>
        <v>17</v>
      </c>
      <c r="C30" s="4">
        <v>56</v>
      </c>
      <c r="D30" s="4">
        <v>1</v>
      </c>
      <c r="E30" s="4">
        <v>0</v>
      </c>
      <c r="F30" s="4">
        <v>1</v>
      </c>
      <c r="G30" s="4" t="str">
        <f t="shared" si="2"/>
        <v>insert into game_score (id, matchid, squad, goals, points, time_type) values (68, 17, 56, 1, 0, 1);</v>
      </c>
    </row>
    <row r="31" spans="1:7" x14ac:dyDescent="0.25">
      <c r="A31">
        <f t="shared" si="3"/>
        <v>69</v>
      </c>
      <c r="B31">
        <f t="shared" ref="B31" si="16">B27+1</f>
        <v>18</v>
      </c>
      <c r="C31">
        <v>55</v>
      </c>
      <c r="D31">
        <v>2</v>
      </c>
      <c r="E31">
        <v>1</v>
      </c>
      <c r="F31">
        <v>2</v>
      </c>
      <c r="G31" t="str">
        <f t="shared" si="2"/>
        <v>insert into game_score (id, matchid, squad, goals, points, time_type) values (69, 18, 55, 2, 1, 2);</v>
      </c>
    </row>
    <row r="32" spans="1:7" x14ac:dyDescent="0.25">
      <c r="A32">
        <f t="shared" si="3"/>
        <v>70</v>
      </c>
      <c r="B32">
        <f t="shared" ref="B32" si="17">B31</f>
        <v>18</v>
      </c>
      <c r="C32">
        <v>55</v>
      </c>
      <c r="D32">
        <v>1</v>
      </c>
      <c r="E32">
        <v>0</v>
      </c>
      <c r="F32">
        <v>1</v>
      </c>
      <c r="G32" t="str">
        <f t="shared" si="2"/>
        <v>insert into game_score (id, matchid, squad, goals, points, time_type) values (70, 18, 55, 1, 0, 1);</v>
      </c>
    </row>
    <row r="33" spans="1:7" x14ac:dyDescent="0.25">
      <c r="A33">
        <f t="shared" si="3"/>
        <v>71</v>
      </c>
      <c r="B33">
        <f t="shared" ref="B33" si="18">B31</f>
        <v>18</v>
      </c>
      <c r="C33">
        <v>598</v>
      </c>
      <c r="D33">
        <v>2</v>
      </c>
      <c r="E33">
        <v>1</v>
      </c>
      <c r="F33">
        <v>2</v>
      </c>
      <c r="G33" t="str">
        <f t="shared" si="2"/>
        <v>insert into game_score (id, matchid, squad, goals, points, time_type) values (71, 18, 598, 2, 1, 2);</v>
      </c>
    </row>
    <row r="34" spans="1:7" x14ac:dyDescent="0.25">
      <c r="A34">
        <f t="shared" si="3"/>
        <v>72</v>
      </c>
      <c r="B34">
        <f t="shared" ref="B34" si="19">B31</f>
        <v>18</v>
      </c>
      <c r="C34">
        <v>598</v>
      </c>
      <c r="D34">
        <v>2</v>
      </c>
      <c r="E34">
        <v>0</v>
      </c>
      <c r="F34">
        <v>1</v>
      </c>
      <c r="G34" t="str">
        <f t="shared" si="2"/>
        <v>insert into game_score (id, matchid, squad, goals, points, time_type) values (72, 18, 598, 2, 0, 1);</v>
      </c>
    </row>
    <row r="35" spans="1:7" x14ac:dyDescent="0.25">
      <c r="A35" s="4">
        <f t="shared" si="3"/>
        <v>73</v>
      </c>
      <c r="B35" s="4">
        <f>B31+1</f>
        <v>19</v>
      </c>
      <c r="C35" s="4">
        <v>55</v>
      </c>
      <c r="D35" s="4">
        <v>0</v>
      </c>
      <c r="E35" s="4">
        <v>0</v>
      </c>
      <c r="F35" s="4">
        <v>2</v>
      </c>
      <c r="G35" s="4" t="str">
        <f t="shared" ref="G35:G38" si="20">"insert into game_score (id, matchid, squad, goals, points, time_type) values (" &amp; A35 &amp; ", " &amp; B35 &amp; ", " &amp; C35 &amp; ", " &amp; D35 &amp; ", " &amp; E35 &amp; ", " &amp; F35 &amp; ");"</f>
        <v>insert into game_score (id, matchid, squad, goals, points, time_type) values (73, 19, 55, 0, 0, 2);</v>
      </c>
    </row>
    <row r="36" spans="1:7" x14ac:dyDescent="0.25">
      <c r="A36" s="4">
        <f t="shared" si="3"/>
        <v>74</v>
      </c>
      <c r="B36" s="4">
        <f t="shared" ref="B36" si="21">B35</f>
        <v>19</v>
      </c>
      <c r="C36" s="4">
        <v>55</v>
      </c>
      <c r="D36" s="4">
        <v>0</v>
      </c>
      <c r="E36" s="4">
        <v>0</v>
      </c>
      <c r="F36" s="4">
        <v>1</v>
      </c>
      <c r="G36" s="4" t="str">
        <f t="shared" si="20"/>
        <v>insert into game_score (id, matchid, squad, goals, points, time_type) values (74, 19, 55, 0, 0, 1);</v>
      </c>
    </row>
    <row r="37" spans="1:7" x14ac:dyDescent="0.25">
      <c r="A37" s="4">
        <f t="shared" si="3"/>
        <v>75</v>
      </c>
      <c r="B37" s="4">
        <f t="shared" ref="B37" si="22">B35</f>
        <v>19</v>
      </c>
      <c r="C37" s="4">
        <v>598</v>
      </c>
      <c r="D37" s="4">
        <v>0</v>
      </c>
      <c r="E37" s="4">
        <v>0</v>
      </c>
      <c r="F37" s="4">
        <v>2</v>
      </c>
      <c r="G37" s="4" t="str">
        <f t="shared" si="20"/>
        <v>insert into game_score (id, matchid, squad, goals, points, time_type) values (75, 19, 598, 0, 0, 2);</v>
      </c>
    </row>
    <row r="38" spans="1:7" x14ac:dyDescent="0.25">
      <c r="A38" s="4">
        <f t="shared" si="3"/>
        <v>76</v>
      </c>
      <c r="B38" s="4">
        <f t="shared" ref="B38" si="23">B35</f>
        <v>19</v>
      </c>
      <c r="C38" s="4">
        <v>598</v>
      </c>
      <c r="D38" s="4">
        <v>0</v>
      </c>
      <c r="E38" s="4">
        <v>0</v>
      </c>
      <c r="F38" s="4">
        <v>1</v>
      </c>
      <c r="G38" s="4" t="str">
        <f t="shared" si="20"/>
        <v>insert into game_score (id, matchid, squad, goals, points, time_type) values (76, 19, 598, 0, 0, 1);</v>
      </c>
    </row>
    <row r="39" spans="1:7" x14ac:dyDescent="0.25">
      <c r="A39" s="4">
        <f t="shared" si="3"/>
        <v>77</v>
      </c>
      <c r="B39" s="4">
        <f t="shared" ref="B39" si="24">B38</f>
        <v>19</v>
      </c>
      <c r="C39" s="4">
        <v>55</v>
      </c>
      <c r="D39" s="4">
        <v>0</v>
      </c>
      <c r="E39" s="4">
        <v>0</v>
      </c>
      <c r="F39" s="4">
        <v>4</v>
      </c>
      <c r="G39" s="4" t="str">
        <f t="shared" si="2"/>
        <v>insert into game_score (id, matchid, squad, goals, points, time_type) values (77, 19, 55, 0, 0, 4);</v>
      </c>
    </row>
    <row r="40" spans="1:7" x14ac:dyDescent="0.25">
      <c r="A40" s="4">
        <f t="shared" si="3"/>
        <v>78</v>
      </c>
      <c r="B40" s="4">
        <f t="shared" ref="B40" si="25">B38</f>
        <v>19</v>
      </c>
      <c r="C40" s="4">
        <v>55</v>
      </c>
      <c r="D40" s="4">
        <v>0</v>
      </c>
      <c r="E40" s="4">
        <v>0</v>
      </c>
      <c r="F40" s="4">
        <v>3</v>
      </c>
      <c r="G40" s="4" t="str">
        <f t="shared" si="2"/>
        <v>insert into game_score (id, matchid, squad, goals, points, time_type) values (78, 19, 55, 0, 0, 3);</v>
      </c>
    </row>
    <row r="41" spans="1:7" x14ac:dyDescent="0.25">
      <c r="A41" s="4">
        <f t="shared" si="3"/>
        <v>79</v>
      </c>
      <c r="B41" s="4">
        <f t="shared" ref="B41" si="26">B38</f>
        <v>19</v>
      </c>
      <c r="C41" s="4">
        <v>598</v>
      </c>
      <c r="D41" s="4">
        <v>0</v>
      </c>
      <c r="E41" s="4">
        <v>0</v>
      </c>
      <c r="F41" s="4">
        <v>4</v>
      </c>
      <c r="G41" s="4" t="str">
        <f t="shared" si="2"/>
        <v>insert into game_score (id, matchid, squad, goals, points, time_type) values (79, 19, 598, 0, 0, 4);</v>
      </c>
    </row>
    <row r="42" spans="1:7" x14ac:dyDescent="0.25">
      <c r="A42" s="4">
        <f t="shared" si="3"/>
        <v>80</v>
      </c>
      <c r="B42" s="4">
        <f t="shared" ref="B42:B43" si="27">B41</f>
        <v>19</v>
      </c>
      <c r="C42" s="4">
        <v>598</v>
      </c>
      <c r="D42" s="4">
        <v>0</v>
      </c>
      <c r="E42" s="4">
        <v>0</v>
      </c>
      <c r="F42" s="4">
        <v>3</v>
      </c>
      <c r="G42" s="4" t="str">
        <f t="shared" si="2"/>
        <v>insert into game_score (id, matchid, squad, goals, points, time_type) values (80, 19, 598, 0, 0, 3);</v>
      </c>
    </row>
    <row r="43" spans="1:7" x14ac:dyDescent="0.25">
      <c r="A43" s="4">
        <f t="shared" si="3"/>
        <v>81</v>
      </c>
      <c r="B43" s="4">
        <f t="shared" si="27"/>
        <v>19</v>
      </c>
      <c r="C43" s="4">
        <v>55</v>
      </c>
      <c r="D43" s="4">
        <v>1</v>
      </c>
      <c r="E43" s="4">
        <v>2</v>
      </c>
      <c r="F43" s="4">
        <v>6</v>
      </c>
      <c r="G43" s="4" t="str">
        <f t="shared" si="2"/>
        <v>insert into game_score (id, matchid, squad, goals, points, time_type) values (81, 19, 55, 1, 2, 6);</v>
      </c>
    </row>
    <row r="44" spans="1:7" x14ac:dyDescent="0.25">
      <c r="A44" s="4">
        <f t="shared" si="3"/>
        <v>82</v>
      </c>
      <c r="B44" s="4">
        <f t="shared" ref="B44" si="28">B43</f>
        <v>19</v>
      </c>
      <c r="C44" s="4">
        <v>55</v>
      </c>
      <c r="D44" s="4">
        <v>0</v>
      </c>
      <c r="E44" s="4">
        <v>0</v>
      </c>
      <c r="F44" s="4">
        <v>5</v>
      </c>
      <c r="G44" s="4" t="str">
        <f t="shared" si="2"/>
        <v>insert into game_score (id, matchid, squad, goals, points, time_type) values (82, 19, 55, 0, 0, 5);</v>
      </c>
    </row>
    <row r="45" spans="1:7" x14ac:dyDescent="0.25">
      <c r="A45" s="4">
        <f t="shared" si="3"/>
        <v>83</v>
      </c>
      <c r="B45" s="4">
        <f t="shared" ref="B45" si="29">B43</f>
        <v>19</v>
      </c>
      <c r="C45" s="4">
        <v>598</v>
      </c>
      <c r="D45" s="4">
        <v>0</v>
      </c>
      <c r="E45" s="4">
        <v>0</v>
      </c>
      <c r="F45" s="4">
        <v>6</v>
      </c>
      <c r="G45" s="4" t="str">
        <f t="shared" si="2"/>
        <v>insert into game_score (id, matchid, squad, goals, points, time_type) values (83, 19, 598, 0, 0, 6);</v>
      </c>
    </row>
    <row r="46" spans="1:7" x14ac:dyDescent="0.25">
      <c r="A46" s="4">
        <f t="shared" si="3"/>
        <v>84</v>
      </c>
      <c r="B46" s="4">
        <f t="shared" ref="B46" si="30">B43</f>
        <v>19</v>
      </c>
      <c r="C46" s="4">
        <v>598</v>
      </c>
      <c r="D46" s="4">
        <v>0</v>
      </c>
      <c r="E46" s="4">
        <v>0</v>
      </c>
      <c r="F46" s="4">
        <v>5</v>
      </c>
      <c r="G46" s="4" t="str">
        <f t="shared" si="2"/>
        <v>insert into game_score (id, matchid, squad, goals, points, time_type) values (84, 19, 598, 0, 0, 5);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9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v>1</v>
      </c>
      <c r="B2">
        <v>1975</v>
      </c>
      <c r="C2" t="s">
        <v>12</v>
      </c>
      <c r="D2">
        <v>54</v>
      </c>
      <c r="G2" t="str">
        <f t="shared" ref="G2:G10" si="0">"insert into group_stage (id, tournament, group_code, squad) values (" &amp; A2 &amp; ", " &amp; B2 &amp; ", '" &amp; C2 &amp; "', " &amp; D2 &amp;  ");"</f>
        <v>insert into group_stage (id, tournament, group_code, squad) values (1, 1975, 'A', 54);</v>
      </c>
    </row>
    <row r="3" spans="1:7" x14ac:dyDescent="0.25">
      <c r="A3">
        <f>A2+1</f>
        <v>2</v>
      </c>
      <c r="B3">
        <v>1975</v>
      </c>
      <c r="C3" t="s">
        <v>12</v>
      </c>
      <c r="D3">
        <v>55</v>
      </c>
      <c r="G3" t="str">
        <f t="shared" si="0"/>
        <v>insert into group_stage (id, tournament, group_code, squad) values (2, 1975, 'A', 55);</v>
      </c>
    </row>
    <row r="4" spans="1:7" x14ac:dyDescent="0.25">
      <c r="A4">
        <f t="shared" ref="A4:A10" si="1">A3+1</f>
        <v>3</v>
      </c>
      <c r="B4">
        <v>1975</v>
      </c>
      <c r="C4" t="s">
        <v>12</v>
      </c>
      <c r="D4">
        <v>58</v>
      </c>
      <c r="G4" t="str">
        <f t="shared" si="0"/>
        <v>insert into group_stage (id, tournament, group_code, squad) values (3, 1975, 'A', 58);</v>
      </c>
    </row>
    <row r="5" spans="1:7" x14ac:dyDescent="0.25">
      <c r="A5">
        <f t="shared" si="1"/>
        <v>4</v>
      </c>
      <c r="B5">
        <v>1975</v>
      </c>
      <c r="C5" t="s">
        <v>13</v>
      </c>
      <c r="D5">
        <v>591</v>
      </c>
      <c r="G5" t="str">
        <f t="shared" si="0"/>
        <v>insert into group_stage (id, tournament, group_code, squad) values (4, 1975, 'B', 591);</v>
      </c>
    </row>
    <row r="6" spans="1:7" x14ac:dyDescent="0.25">
      <c r="A6">
        <f t="shared" si="1"/>
        <v>5</v>
      </c>
      <c r="B6">
        <v>1975</v>
      </c>
      <c r="C6" t="s">
        <v>13</v>
      </c>
      <c r="D6">
        <v>56</v>
      </c>
      <c r="G6" t="str">
        <f t="shared" si="0"/>
        <v>insert into group_stage (id, tournament, group_code, squad) values (5, 1975, 'B', 56);</v>
      </c>
    </row>
    <row r="7" spans="1:7" x14ac:dyDescent="0.25">
      <c r="A7">
        <f t="shared" si="1"/>
        <v>6</v>
      </c>
      <c r="B7">
        <v>1975</v>
      </c>
      <c r="C7" t="s">
        <v>13</v>
      </c>
      <c r="D7">
        <v>51</v>
      </c>
      <c r="G7" t="str">
        <f t="shared" si="0"/>
        <v>insert into group_stage (id, tournament, group_code, squad) values (6, 1975, 'B', 51);</v>
      </c>
    </row>
    <row r="8" spans="1:7" x14ac:dyDescent="0.25">
      <c r="A8">
        <f t="shared" si="1"/>
        <v>7</v>
      </c>
      <c r="B8">
        <v>1975</v>
      </c>
      <c r="C8" t="s">
        <v>14</v>
      </c>
      <c r="D8">
        <v>57</v>
      </c>
      <c r="G8" t="str">
        <f t="shared" si="0"/>
        <v>insert into group_stage (id, tournament, group_code, squad) values (7, 1975, 'C', 57);</v>
      </c>
    </row>
    <row r="9" spans="1:7" x14ac:dyDescent="0.25">
      <c r="A9">
        <f t="shared" si="1"/>
        <v>8</v>
      </c>
      <c r="B9">
        <v>1975</v>
      </c>
      <c r="C9" t="s">
        <v>14</v>
      </c>
      <c r="D9">
        <v>593</v>
      </c>
      <c r="G9" t="str">
        <f t="shared" si="0"/>
        <v>insert into group_stage (id, tournament, group_code, squad) values (8, 1975, 'C', 593);</v>
      </c>
    </row>
    <row r="10" spans="1:7" x14ac:dyDescent="0.25">
      <c r="A10">
        <f t="shared" si="1"/>
        <v>9</v>
      </c>
      <c r="B10">
        <v>1975</v>
      </c>
      <c r="C10" t="s">
        <v>14</v>
      </c>
      <c r="D10">
        <v>595</v>
      </c>
      <c r="G10" t="str">
        <f t="shared" si="0"/>
        <v>insert into group_stage (id, tournament, group_code, squad) values (9, 1975, 'C', 595);</v>
      </c>
    </row>
    <row r="12" spans="1:7" x14ac:dyDescent="0.25">
      <c r="A12" s="1" t="s">
        <v>1</v>
      </c>
      <c r="B12" s="1" t="s">
        <v>6</v>
      </c>
      <c r="C12" s="1" t="s">
        <v>7</v>
      </c>
      <c r="D12" s="1" t="s">
        <v>8</v>
      </c>
      <c r="G12" t="str">
        <f t="shared" ref="G12:G37" si="2">"insert into game (matchid, matchdate, game_type, country) values (" &amp; A12 &amp; ", '" &amp; B12 &amp; "', " &amp; C12 &amp; ", " &amp; D12 &amp;  ");"</f>
        <v>insert into game (matchid, matchdate, game_type, country) values (matchid, 'matchdate', game_type, country);</v>
      </c>
    </row>
    <row r="13" spans="1:7" x14ac:dyDescent="0.25">
      <c r="A13">
        <f>'1967'!A20+1</f>
        <v>383</v>
      </c>
      <c r="B13" s="2" t="str">
        <f>"1975-07-31"</f>
        <v>1975-07-31</v>
      </c>
      <c r="C13">
        <v>2</v>
      </c>
      <c r="D13">
        <v>58</v>
      </c>
      <c r="G13" t="str">
        <f t="shared" si="2"/>
        <v>insert into game (matchid, matchdate, game_type, country) values (383, '1975-07-31', 2, 58);</v>
      </c>
    </row>
    <row r="14" spans="1:7" x14ac:dyDescent="0.25">
      <c r="A14">
        <f>A13+1</f>
        <v>384</v>
      </c>
      <c r="B14" s="2" t="str">
        <f>"1975-08-03"</f>
        <v>1975-08-03</v>
      </c>
      <c r="C14">
        <v>2</v>
      </c>
      <c r="D14">
        <v>58</v>
      </c>
      <c r="G14" t="str">
        <f t="shared" si="2"/>
        <v>insert into game (matchid, matchdate, game_type, country) values (384, '1975-08-03', 2, 58);</v>
      </c>
    </row>
    <row r="15" spans="1:7" x14ac:dyDescent="0.25">
      <c r="A15">
        <f t="shared" ref="A15:A37" si="3">A14+1</f>
        <v>385</v>
      </c>
      <c r="B15" s="2" t="str">
        <f>"1975-08-06"</f>
        <v>1975-08-06</v>
      </c>
      <c r="C15">
        <v>2</v>
      </c>
      <c r="D15">
        <v>55</v>
      </c>
      <c r="G15" t="str">
        <f t="shared" si="2"/>
        <v>insert into game (matchid, matchdate, game_type, country) values (385, '1975-08-06', 2, 55);</v>
      </c>
    </row>
    <row r="16" spans="1:7" x14ac:dyDescent="0.25">
      <c r="A16">
        <f t="shared" si="3"/>
        <v>386</v>
      </c>
      <c r="B16" s="2" t="str">
        <f>"1975-08-10"</f>
        <v>1975-08-10</v>
      </c>
      <c r="C16">
        <v>2</v>
      </c>
      <c r="D16">
        <v>54</v>
      </c>
      <c r="G16" t="str">
        <f t="shared" si="2"/>
        <v>insert into game (matchid, matchdate, game_type, country) values (386, '1975-08-10', 2, 54);</v>
      </c>
    </row>
    <row r="17" spans="1:7" x14ac:dyDescent="0.25">
      <c r="A17">
        <f t="shared" si="3"/>
        <v>387</v>
      </c>
      <c r="B17" s="2" t="str">
        <f>"1975-08-13"</f>
        <v>1975-08-13</v>
      </c>
      <c r="C17">
        <v>2</v>
      </c>
      <c r="D17">
        <v>55</v>
      </c>
      <c r="G17" t="str">
        <f t="shared" si="2"/>
        <v>insert into game (matchid, matchdate, game_type, country) values (387, '1975-08-13', 2, 55);</v>
      </c>
    </row>
    <row r="18" spans="1:7" x14ac:dyDescent="0.25">
      <c r="A18">
        <f t="shared" si="3"/>
        <v>388</v>
      </c>
      <c r="B18" s="2" t="str">
        <f>"1975-08-16"</f>
        <v>1975-08-16</v>
      </c>
      <c r="C18">
        <v>2</v>
      </c>
      <c r="D18">
        <v>54</v>
      </c>
      <c r="G18" t="str">
        <f t="shared" si="2"/>
        <v>insert into game (matchid, matchdate, game_type, country) values (388, '1975-08-16', 2, 54);</v>
      </c>
    </row>
    <row r="19" spans="1:7" x14ac:dyDescent="0.25">
      <c r="A19">
        <f t="shared" si="3"/>
        <v>389</v>
      </c>
      <c r="B19" s="2" t="str">
        <f>"1975-07-17"</f>
        <v>1975-07-17</v>
      </c>
      <c r="C19">
        <v>2</v>
      </c>
      <c r="D19">
        <v>56</v>
      </c>
      <c r="G19" t="str">
        <f t="shared" si="2"/>
        <v>insert into game (matchid, matchdate, game_type, country) values (389, '1975-07-17', 2, 56);</v>
      </c>
    </row>
    <row r="20" spans="1:7" x14ac:dyDescent="0.25">
      <c r="A20">
        <f t="shared" si="3"/>
        <v>390</v>
      </c>
      <c r="B20" s="2" t="str">
        <f>"1975-07-20"</f>
        <v>1975-07-20</v>
      </c>
      <c r="C20">
        <v>2</v>
      </c>
      <c r="D20">
        <v>591</v>
      </c>
      <c r="G20" t="str">
        <f t="shared" si="2"/>
        <v>insert into game (matchid, matchdate, game_type, country) values (390, '1975-07-20', 2, 591);</v>
      </c>
    </row>
    <row r="21" spans="1:7" x14ac:dyDescent="0.25">
      <c r="A21">
        <f t="shared" si="3"/>
        <v>391</v>
      </c>
      <c r="B21" s="2" t="str">
        <f>"1975-07-27"</f>
        <v>1975-07-27</v>
      </c>
      <c r="C21">
        <v>2</v>
      </c>
      <c r="D21">
        <v>591</v>
      </c>
      <c r="G21" t="str">
        <f t="shared" si="2"/>
        <v>insert into game (matchid, matchdate, game_type, country) values (391, '1975-07-27', 2, 591);</v>
      </c>
    </row>
    <row r="22" spans="1:7" x14ac:dyDescent="0.25">
      <c r="A22">
        <f t="shared" si="3"/>
        <v>392</v>
      </c>
      <c r="B22" s="2" t="str">
        <f>"1975-08-07"</f>
        <v>1975-08-07</v>
      </c>
      <c r="C22">
        <v>2</v>
      </c>
      <c r="D22">
        <v>51</v>
      </c>
      <c r="G22" t="str">
        <f t="shared" si="2"/>
        <v>insert into game (matchid, matchdate, game_type, country) values (392, '1975-08-07', 2, 51);</v>
      </c>
    </row>
    <row r="23" spans="1:7" x14ac:dyDescent="0.25">
      <c r="A23">
        <f t="shared" si="3"/>
        <v>393</v>
      </c>
      <c r="B23" s="2" t="str">
        <f>"1975-08-13"</f>
        <v>1975-08-13</v>
      </c>
      <c r="C23">
        <v>2</v>
      </c>
      <c r="D23">
        <v>56</v>
      </c>
      <c r="G23" t="str">
        <f t="shared" si="2"/>
        <v>insert into game (matchid, matchdate, game_type, country) values (393, '1975-08-13', 2, 56);</v>
      </c>
    </row>
    <row r="24" spans="1:7" x14ac:dyDescent="0.25">
      <c r="A24">
        <f t="shared" si="3"/>
        <v>394</v>
      </c>
      <c r="B24" s="2" t="str">
        <f>"1975-08-20"</f>
        <v>1975-08-20</v>
      </c>
      <c r="C24">
        <v>2</v>
      </c>
      <c r="D24">
        <v>51</v>
      </c>
      <c r="G24" t="str">
        <f t="shared" si="2"/>
        <v>insert into game (matchid, matchdate, game_type, country) values (394, '1975-08-20', 2, 51);</v>
      </c>
    </row>
    <row r="25" spans="1:7" x14ac:dyDescent="0.25">
      <c r="A25">
        <f t="shared" si="3"/>
        <v>395</v>
      </c>
      <c r="B25" s="2" t="str">
        <f>"1975-07-20"</f>
        <v>1975-07-20</v>
      </c>
      <c r="C25">
        <v>2</v>
      </c>
      <c r="D25">
        <v>57</v>
      </c>
      <c r="G25" t="str">
        <f t="shared" si="2"/>
        <v>insert into game (matchid, matchdate, game_type, country) values (395, '1975-07-20', 2, 57);</v>
      </c>
    </row>
    <row r="26" spans="1:7" x14ac:dyDescent="0.25">
      <c r="A26">
        <f t="shared" si="3"/>
        <v>396</v>
      </c>
      <c r="B26" s="2" t="str">
        <f>"1975-07-24"</f>
        <v>1975-07-24</v>
      </c>
      <c r="C26">
        <v>2</v>
      </c>
      <c r="D26">
        <v>593</v>
      </c>
      <c r="G26" t="str">
        <f t="shared" si="2"/>
        <v>insert into game (matchid, matchdate, game_type, country) values (396, '1975-07-24', 2, 593);</v>
      </c>
    </row>
    <row r="27" spans="1:7" x14ac:dyDescent="0.25">
      <c r="A27">
        <f t="shared" si="3"/>
        <v>397</v>
      </c>
      <c r="B27" s="2" t="str">
        <f>"1975-07-27"</f>
        <v>1975-07-27</v>
      </c>
      <c r="C27">
        <v>2</v>
      </c>
      <c r="D27">
        <v>593</v>
      </c>
      <c r="G27" t="str">
        <f t="shared" si="2"/>
        <v>insert into game (matchid, matchdate, game_type, country) values (397, '1975-07-27', 2, 593);</v>
      </c>
    </row>
    <row r="28" spans="1:7" x14ac:dyDescent="0.25">
      <c r="A28">
        <f t="shared" si="3"/>
        <v>398</v>
      </c>
      <c r="B28" s="2" t="str">
        <f>"1975-07-30"</f>
        <v>1975-07-30</v>
      </c>
      <c r="C28">
        <v>2</v>
      </c>
      <c r="D28">
        <v>595</v>
      </c>
      <c r="G28" t="str">
        <f t="shared" si="2"/>
        <v>insert into game (matchid, matchdate, game_type, country) values (398, '1975-07-30', 2, 595);</v>
      </c>
    </row>
    <row r="29" spans="1:7" x14ac:dyDescent="0.25">
      <c r="A29">
        <f t="shared" si="3"/>
        <v>399</v>
      </c>
      <c r="B29" s="2" t="str">
        <f>"1975-08-07"</f>
        <v>1975-08-07</v>
      </c>
      <c r="C29">
        <v>2</v>
      </c>
      <c r="D29">
        <v>57</v>
      </c>
      <c r="G29" t="str">
        <f t="shared" si="2"/>
        <v>insert into game (matchid, matchdate, game_type, country) values (399, '1975-08-07', 2, 57);</v>
      </c>
    </row>
    <row r="30" spans="1:7" x14ac:dyDescent="0.25">
      <c r="A30">
        <f t="shared" si="3"/>
        <v>400</v>
      </c>
      <c r="B30" s="2" t="str">
        <f>"1975-08-10"</f>
        <v>1975-08-10</v>
      </c>
      <c r="C30">
        <v>2</v>
      </c>
      <c r="D30">
        <v>595</v>
      </c>
      <c r="G30" t="str">
        <f t="shared" si="2"/>
        <v>insert into game (matchid, matchdate, game_type, country) values (400, '1975-08-10', 2, 595);</v>
      </c>
    </row>
    <row r="31" spans="1:7" x14ac:dyDescent="0.25">
      <c r="A31">
        <f t="shared" si="3"/>
        <v>401</v>
      </c>
      <c r="B31" s="2" t="str">
        <f>"1975-09-21"</f>
        <v>1975-09-21</v>
      </c>
      <c r="C31">
        <v>4</v>
      </c>
      <c r="D31">
        <v>57</v>
      </c>
      <c r="G31" t="str">
        <f t="shared" si="2"/>
        <v>insert into game (matchid, matchdate, game_type, country) values (401, '1975-09-21', 4, 57);</v>
      </c>
    </row>
    <row r="32" spans="1:7" x14ac:dyDescent="0.25">
      <c r="A32">
        <f t="shared" si="3"/>
        <v>402</v>
      </c>
      <c r="B32" s="2" t="str">
        <f>"1975-09-30"</f>
        <v>1975-09-30</v>
      </c>
      <c r="C32">
        <v>4</v>
      </c>
      <c r="D32">
        <v>55</v>
      </c>
      <c r="G32" t="str">
        <f t="shared" si="2"/>
        <v>insert into game (matchid, matchdate, game_type, country) values (402, '1975-09-30', 4, 55);</v>
      </c>
    </row>
    <row r="33" spans="1:7" x14ac:dyDescent="0.25">
      <c r="A33">
        <f t="shared" si="3"/>
        <v>403</v>
      </c>
      <c r="B33" s="2" t="str">
        <f>"1975-10-01"</f>
        <v>1975-10-01</v>
      </c>
      <c r="C33">
        <v>4</v>
      </c>
      <c r="D33">
        <v>598</v>
      </c>
      <c r="G33" t="str">
        <f t="shared" si="2"/>
        <v>insert into game (matchid, matchdate, game_type, country) values (403, '1975-10-01', 4, 598);</v>
      </c>
    </row>
    <row r="34" spans="1:7" x14ac:dyDescent="0.25">
      <c r="A34">
        <f t="shared" si="3"/>
        <v>404</v>
      </c>
      <c r="B34" s="2" t="str">
        <f>"1975-10-04"</f>
        <v>1975-10-04</v>
      </c>
      <c r="C34">
        <v>4</v>
      </c>
      <c r="D34">
        <v>51</v>
      </c>
      <c r="G34" t="str">
        <f t="shared" si="2"/>
        <v>insert into game (matchid, matchdate, game_type, country) values (404, '1975-10-04', 4, 51);</v>
      </c>
    </row>
    <row r="35" spans="1:7" x14ac:dyDescent="0.25">
      <c r="A35">
        <f t="shared" si="3"/>
        <v>405</v>
      </c>
      <c r="B35" s="2" t="str">
        <f>"1975-10-16"</f>
        <v>1975-10-16</v>
      </c>
      <c r="C35">
        <v>6</v>
      </c>
      <c r="D35">
        <v>57</v>
      </c>
      <c r="G35" t="str">
        <f t="shared" si="2"/>
        <v>insert into game (matchid, matchdate, game_type, country) values (405, '1975-10-16', 6, 57);</v>
      </c>
    </row>
    <row r="36" spans="1:7" x14ac:dyDescent="0.25">
      <c r="A36">
        <f t="shared" si="3"/>
        <v>406</v>
      </c>
      <c r="B36" s="2" t="str">
        <f>"1975-10-22"</f>
        <v>1975-10-22</v>
      </c>
      <c r="C36">
        <v>6</v>
      </c>
      <c r="D36">
        <v>51</v>
      </c>
      <c r="G36" t="str">
        <f t="shared" si="2"/>
        <v>insert into game (matchid, matchdate, game_type, country) values (406, '1975-10-22', 6, 51);</v>
      </c>
    </row>
    <row r="37" spans="1:7" x14ac:dyDescent="0.25">
      <c r="A37">
        <f t="shared" si="3"/>
        <v>407</v>
      </c>
      <c r="B37" s="2" t="str">
        <f>"1975-10-28"</f>
        <v>1975-10-28</v>
      </c>
      <c r="C37">
        <v>7</v>
      </c>
      <c r="D37">
        <v>58</v>
      </c>
      <c r="G37" t="str">
        <f t="shared" si="2"/>
        <v>insert into game (matchid, matchdate, game_type, country) values (407, '1975-10-28', 7, 58);</v>
      </c>
    </row>
    <row r="39" spans="1:7" x14ac:dyDescent="0.25">
      <c r="A39" s="1" t="s">
        <v>0</v>
      </c>
      <c r="B39" s="1" t="s">
        <v>1</v>
      </c>
      <c r="C39" s="1" t="s">
        <v>2</v>
      </c>
      <c r="D39" s="1" t="s">
        <v>3</v>
      </c>
      <c r="E39" s="1" t="s">
        <v>4</v>
      </c>
      <c r="F39" s="1" t="s">
        <v>5</v>
      </c>
      <c r="G39" t="str">
        <f>"insert into game_score (id, matchid, squad, goals, points, time_type) values (" &amp; A39 &amp; ", " &amp; B39 &amp; ", " &amp; C39 &amp; ", " &amp; D39 &amp; ", " &amp; E39 &amp; ", " &amp; F39 &amp; ");"</f>
        <v>insert into game_score (id, matchid, squad, goals, points, time_type) values (id, matchid, squad, goals, points, time_type);</v>
      </c>
    </row>
    <row r="40" spans="1:7" x14ac:dyDescent="0.25">
      <c r="A40" s="4">
        <f>'1967'!A98+1</f>
        <v>1541</v>
      </c>
      <c r="B40" s="4">
        <f>A13</f>
        <v>383</v>
      </c>
      <c r="C40" s="4">
        <v>58</v>
      </c>
      <c r="D40" s="4">
        <v>0</v>
      </c>
      <c r="E40" s="4">
        <v>0</v>
      </c>
      <c r="F40" s="4">
        <v>2</v>
      </c>
      <c r="G40" s="4" t="str">
        <f t="shared" ref="G40:G103" si="4">"insert into game_score (id, matchid, squad, goals, points, time_type) values (" &amp; A40 &amp; ", " &amp; B40 &amp; ", " &amp; C40 &amp; ", " &amp; D40 &amp; ", " &amp; E40 &amp; ", " &amp; F40 &amp; ");"</f>
        <v>insert into game_score (id, matchid, squad, goals, points, time_type) values (1541, 383, 58, 0, 0, 2);</v>
      </c>
    </row>
    <row r="41" spans="1:7" x14ac:dyDescent="0.25">
      <c r="A41" s="4">
        <f>A40+1</f>
        <v>1542</v>
      </c>
      <c r="B41" s="4">
        <f>B40</f>
        <v>383</v>
      </c>
      <c r="C41" s="4">
        <v>58</v>
      </c>
      <c r="D41" s="4">
        <v>0</v>
      </c>
      <c r="E41" s="4">
        <v>0</v>
      </c>
      <c r="F41" s="4">
        <v>1</v>
      </c>
      <c r="G41" s="4" t="str">
        <f t="shared" si="4"/>
        <v>insert into game_score (id, matchid, squad, goals, points, time_type) values (1542, 383, 58, 0, 0, 1);</v>
      </c>
    </row>
    <row r="42" spans="1:7" x14ac:dyDescent="0.25">
      <c r="A42" s="4">
        <f t="shared" ref="A42:A105" si="5">A41+1</f>
        <v>1543</v>
      </c>
      <c r="B42" s="4">
        <f>B40</f>
        <v>383</v>
      </c>
      <c r="C42" s="4">
        <v>55</v>
      </c>
      <c r="D42" s="4">
        <v>4</v>
      </c>
      <c r="E42" s="4">
        <v>2</v>
      </c>
      <c r="F42" s="4">
        <v>2</v>
      </c>
      <c r="G42" s="4" t="str">
        <f t="shared" si="4"/>
        <v>insert into game_score (id, matchid, squad, goals, points, time_type) values (1543, 383, 55, 4, 2, 2);</v>
      </c>
    </row>
    <row r="43" spans="1:7" x14ac:dyDescent="0.25">
      <c r="A43" s="4">
        <f t="shared" si="5"/>
        <v>1544</v>
      </c>
      <c r="B43" s="4">
        <f>B40</f>
        <v>383</v>
      </c>
      <c r="C43" s="4">
        <v>55</v>
      </c>
      <c r="D43" s="4">
        <v>1</v>
      </c>
      <c r="E43" s="4">
        <v>0</v>
      </c>
      <c r="F43" s="4">
        <v>1</v>
      </c>
      <c r="G43" s="4" t="str">
        <f t="shared" si="4"/>
        <v>insert into game_score (id, matchid, squad, goals, points, time_type) values (1544, 383, 55, 1, 0, 1);</v>
      </c>
    </row>
    <row r="44" spans="1:7" x14ac:dyDescent="0.25">
      <c r="A44">
        <f t="shared" si="5"/>
        <v>1545</v>
      </c>
      <c r="B44">
        <f>B40+1</f>
        <v>384</v>
      </c>
      <c r="C44">
        <v>58</v>
      </c>
      <c r="D44">
        <v>1</v>
      </c>
      <c r="E44">
        <v>0</v>
      </c>
      <c r="F44">
        <v>2</v>
      </c>
      <c r="G44" t="str">
        <f t="shared" si="4"/>
        <v>insert into game_score (id, matchid, squad, goals, points, time_type) values (1545, 384, 58, 1, 0, 2);</v>
      </c>
    </row>
    <row r="45" spans="1:7" x14ac:dyDescent="0.25">
      <c r="A45">
        <f t="shared" si="5"/>
        <v>1546</v>
      </c>
      <c r="B45">
        <f>B44</f>
        <v>384</v>
      </c>
      <c r="C45">
        <v>58</v>
      </c>
      <c r="D45">
        <v>1</v>
      </c>
      <c r="E45">
        <v>0</v>
      </c>
      <c r="F45">
        <v>1</v>
      </c>
      <c r="G45" t="str">
        <f t="shared" si="4"/>
        <v>insert into game_score (id, matchid, squad, goals, points, time_type) values (1546, 384, 58, 1, 0, 1);</v>
      </c>
    </row>
    <row r="46" spans="1:7" x14ac:dyDescent="0.25">
      <c r="A46">
        <f t="shared" si="5"/>
        <v>1547</v>
      </c>
      <c r="B46">
        <f>B44</f>
        <v>384</v>
      </c>
      <c r="C46">
        <v>54</v>
      </c>
      <c r="D46">
        <v>5</v>
      </c>
      <c r="E46">
        <v>2</v>
      </c>
      <c r="F46">
        <v>2</v>
      </c>
      <c r="G46" t="str">
        <f t="shared" si="4"/>
        <v>insert into game_score (id, matchid, squad, goals, points, time_type) values (1547, 384, 54, 5, 2, 2);</v>
      </c>
    </row>
    <row r="47" spans="1:7" x14ac:dyDescent="0.25">
      <c r="A47">
        <f t="shared" si="5"/>
        <v>1548</v>
      </c>
      <c r="B47">
        <f>B44</f>
        <v>384</v>
      </c>
      <c r="C47">
        <v>54</v>
      </c>
      <c r="D47">
        <v>3</v>
      </c>
      <c r="E47">
        <v>0</v>
      </c>
      <c r="F47">
        <v>1</v>
      </c>
      <c r="G47" t="str">
        <f t="shared" si="4"/>
        <v>insert into game_score (id, matchid, squad, goals, points, time_type) values (1548, 384, 54, 3, 0, 1);</v>
      </c>
    </row>
    <row r="48" spans="1:7" x14ac:dyDescent="0.25">
      <c r="A48" s="4">
        <f t="shared" si="5"/>
        <v>1549</v>
      </c>
      <c r="B48" s="4">
        <f t="shared" ref="B48" si="6">B44+1</f>
        <v>385</v>
      </c>
      <c r="C48" s="4">
        <v>55</v>
      </c>
      <c r="D48" s="4">
        <v>2</v>
      </c>
      <c r="E48" s="4">
        <v>2</v>
      </c>
      <c r="F48" s="4">
        <v>2</v>
      </c>
      <c r="G48" s="4" t="str">
        <f t="shared" si="4"/>
        <v>insert into game_score (id, matchid, squad, goals, points, time_type) values (1549, 385, 55, 2, 2, 2);</v>
      </c>
    </row>
    <row r="49" spans="1:7" x14ac:dyDescent="0.25">
      <c r="A49" s="4">
        <f t="shared" si="5"/>
        <v>1550</v>
      </c>
      <c r="B49" s="4">
        <f t="shared" ref="B49" si="7">B48</f>
        <v>385</v>
      </c>
      <c r="C49" s="4">
        <v>55</v>
      </c>
      <c r="D49" s="4">
        <v>1</v>
      </c>
      <c r="E49" s="4">
        <v>0</v>
      </c>
      <c r="F49" s="4">
        <v>1</v>
      </c>
      <c r="G49" s="4" t="str">
        <f t="shared" si="4"/>
        <v>insert into game_score (id, matchid, squad, goals, points, time_type) values (1550, 385, 55, 1, 0, 1);</v>
      </c>
    </row>
    <row r="50" spans="1:7" x14ac:dyDescent="0.25">
      <c r="A50" s="4">
        <f t="shared" si="5"/>
        <v>1551</v>
      </c>
      <c r="B50" s="4">
        <f t="shared" ref="B50" si="8">B48</f>
        <v>385</v>
      </c>
      <c r="C50" s="4">
        <v>54</v>
      </c>
      <c r="D50" s="4">
        <v>1</v>
      </c>
      <c r="E50" s="4">
        <v>0</v>
      </c>
      <c r="F50" s="4">
        <v>2</v>
      </c>
      <c r="G50" s="4" t="str">
        <f t="shared" si="4"/>
        <v>insert into game_score (id, matchid, squad, goals, points, time_type) values (1551, 385, 54, 1, 0, 2);</v>
      </c>
    </row>
    <row r="51" spans="1:7" x14ac:dyDescent="0.25">
      <c r="A51" s="4">
        <f t="shared" si="5"/>
        <v>1552</v>
      </c>
      <c r="B51" s="4">
        <f t="shared" ref="B51" si="9">B48</f>
        <v>385</v>
      </c>
      <c r="C51" s="4">
        <v>54</v>
      </c>
      <c r="D51" s="4">
        <v>1</v>
      </c>
      <c r="E51" s="4">
        <v>0</v>
      </c>
      <c r="F51" s="4">
        <v>1</v>
      </c>
      <c r="G51" s="4" t="str">
        <f t="shared" si="4"/>
        <v>insert into game_score (id, matchid, squad, goals, points, time_type) values (1552, 385, 54, 1, 0, 1);</v>
      </c>
    </row>
    <row r="52" spans="1:7" x14ac:dyDescent="0.25">
      <c r="A52">
        <f t="shared" si="5"/>
        <v>1553</v>
      </c>
      <c r="B52">
        <f t="shared" ref="B52" si="10">B48+1</f>
        <v>386</v>
      </c>
      <c r="C52">
        <v>54</v>
      </c>
      <c r="D52">
        <v>11</v>
      </c>
      <c r="E52">
        <v>2</v>
      </c>
      <c r="F52">
        <v>2</v>
      </c>
      <c r="G52" t="str">
        <f t="shared" si="4"/>
        <v>insert into game_score (id, matchid, squad, goals, points, time_type) values (1553, 386, 54, 11, 2, 2);</v>
      </c>
    </row>
    <row r="53" spans="1:7" x14ac:dyDescent="0.25">
      <c r="A53">
        <f t="shared" si="5"/>
        <v>1554</v>
      </c>
      <c r="B53">
        <f t="shared" ref="B53" si="11">B52</f>
        <v>386</v>
      </c>
      <c r="C53">
        <v>54</v>
      </c>
      <c r="D53">
        <v>4</v>
      </c>
      <c r="E53">
        <v>0</v>
      </c>
      <c r="F53">
        <v>1</v>
      </c>
      <c r="G53" t="str">
        <f t="shared" si="4"/>
        <v>insert into game_score (id, matchid, squad, goals, points, time_type) values (1554, 386, 54, 4, 0, 1);</v>
      </c>
    </row>
    <row r="54" spans="1:7" x14ac:dyDescent="0.25">
      <c r="A54">
        <f t="shared" si="5"/>
        <v>1555</v>
      </c>
      <c r="B54">
        <f t="shared" ref="B54" si="12">B52</f>
        <v>386</v>
      </c>
      <c r="C54">
        <v>58</v>
      </c>
      <c r="D54">
        <v>0</v>
      </c>
      <c r="E54">
        <v>0</v>
      </c>
      <c r="F54">
        <v>2</v>
      </c>
      <c r="G54" t="str">
        <f t="shared" si="4"/>
        <v>insert into game_score (id, matchid, squad, goals, points, time_type) values (1555, 386, 58, 0, 0, 2);</v>
      </c>
    </row>
    <row r="55" spans="1:7" x14ac:dyDescent="0.25">
      <c r="A55">
        <f t="shared" si="5"/>
        <v>1556</v>
      </c>
      <c r="B55">
        <f t="shared" ref="B55" si="13">B52</f>
        <v>386</v>
      </c>
      <c r="C55">
        <v>58</v>
      </c>
      <c r="D55">
        <v>0</v>
      </c>
      <c r="E55">
        <v>0</v>
      </c>
      <c r="F55">
        <v>1</v>
      </c>
      <c r="G55" t="str">
        <f t="shared" si="4"/>
        <v>insert into game_score (id, matchid, squad, goals, points, time_type) values (1556, 386, 58, 0, 0, 1);</v>
      </c>
    </row>
    <row r="56" spans="1:7" x14ac:dyDescent="0.25">
      <c r="A56" s="4">
        <f t="shared" si="5"/>
        <v>1557</v>
      </c>
      <c r="B56" s="4">
        <f t="shared" ref="B56" si="14">B52+1</f>
        <v>387</v>
      </c>
      <c r="C56" s="4">
        <v>55</v>
      </c>
      <c r="D56" s="4">
        <v>6</v>
      </c>
      <c r="E56" s="4">
        <v>2</v>
      </c>
      <c r="F56" s="4">
        <v>2</v>
      </c>
      <c r="G56" s="4" t="str">
        <f t="shared" si="4"/>
        <v>insert into game_score (id, matchid, squad, goals, points, time_type) values (1557, 387, 55, 6, 2, 2);</v>
      </c>
    </row>
    <row r="57" spans="1:7" x14ac:dyDescent="0.25">
      <c r="A57" s="4">
        <f t="shared" si="5"/>
        <v>1558</v>
      </c>
      <c r="B57" s="4">
        <f t="shared" ref="B57" si="15">B56</f>
        <v>387</v>
      </c>
      <c r="C57" s="4">
        <v>55</v>
      </c>
      <c r="D57" s="4">
        <v>3</v>
      </c>
      <c r="E57" s="4">
        <v>0</v>
      </c>
      <c r="F57" s="4">
        <v>1</v>
      </c>
      <c r="G57" s="4" t="str">
        <f t="shared" si="4"/>
        <v>insert into game_score (id, matchid, squad, goals, points, time_type) values (1558, 387, 55, 3, 0, 1);</v>
      </c>
    </row>
    <row r="58" spans="1:7" x14ac:dyDescent="0.25">
      <c r="A58" s="4">
        <f t="shared" si="5"/>
        <v>1559</v>
      </c>
      <c r="B58" s="4">
        <f t="shared" ref="B58" si="16">B56</f>
        <v>387</v>
      </c>
      <c r="C58" s="4">
        <v>58</v>
      </c>
      <c r="D58" s="4">
        <v>0</v>
      </c>
      <c r="E58" s="4">
        <v>0</v>
      </c>
      <c r="F58" s="4">
        <v>2</v>
      </c>
      <c r="G58" s="4" t="str">
        <f t="shared" si="4"/>
        <v>insert into game_score (id, matchid, squad, goals, points, time_type) values (1559, 387, 58, 0, 0, 2);</v>
      </c>
    </row>
    <row r="59" spans="1:7" x14ac:dyDescent="0.25">
      <c r="A59" s="4">
        <f t="shared" si="5"/>
        <v>1560</v>
      </c>
      <c r="B59" s="4">
        <f t="shared" ref="B59" si="17">B56</f>
        <v>387</v>
      </c>
      <c r="C59" s="4">
        <v>58</v>
      </c>
      <c r="D59" s="4">
        <v>0</v>
      </c>
      <c r="E59" s="4">
        <v>0</v>
      </c>
      <c r="F59" s="4">
        <v>1</v>
      </c>
      <c r="G59" s="4" t="str">
        <f t="shared" si="4"/>
        <v>insert into game_score (id, matchid, squad, goals, points, time_type) values (1560, 387, 58, 0, 0, 1);</v>
      </c>
    </row>
    <row r="60" spans="1:7" x14ac:dyDescent="0.25">
      <c r="A60">
        <f t="shared" si="5"/>
        <v>1561</v>
      </c>
      <c r="B60">
        <f t="shared" ref="B60" si="18">B56+1</f>
        <v>388</v>
      </c>
      <c r="C60">
        <v>54</v>
      </c>
      <c r="D60">
        <v>0</v>
      </c>
      <c r="E60">
        <v>0</v>
      </c>
      <c r="F60">
        <v>2</v>
      </c>
      <c r="G60" t="str">
        <f t="shared" si="4"/>
        <v>insert into game_score (id, matchid, squad, goals, points, time_type) values (1561, 388, 54, 0, 0, 2);</v>
      </c>
    </row>
    <row r="61" spans="1:7" x14ac:dyDescent="0.25">
      <c r="A61">
        <f t="shared" si="5"/>
        <v>1562</v>
      </c>
      <c r="B61">
        <f t="shared" ref="B61" si="19">B60</f>
        <v>388</v>
      </c>
      <c r="C61">
        <v>54</v>
      </c>
      <c r="D61">
        <v>0</v>
      </c>
      <c r="E61">
        <v>0</v>
      </c>
      <c r="F61">
        <v>1</v>
      </c>
      <c r="G61" t="str">
        <f t="shared" si="4"/>
        <v>insert into game_score (id, matchid, squad, goals, points, time_type) values (1562, 388, 54, 0, 0, 1);</v>
      </c>
    </row>
    <row r="62" spans="1:7" x14ac:dyDescent="0.25">
      <c r="A62">
        <f t="shared" si="5"/>
        <v>1563</v>
      </c>
      <c r="B62">
        <f t="shared" ref="B62" si="20">B60</f>
        <v>388</v>
      </c>
      <c r="C62">
        <v>55</v>
      </c>
      <c r="D62">
        <v>1</v>
      </c>
      <c r="E62">
        <v>2</v>
      </c>
      <c r="F62">
        <v>2</v>
      </c>
      <c r="G62" t="str">
        <f t="shared" si="4"/>
        <v>insert into game_score (id, matchid, squad, goals, points, time_type) values (1563, 388, 55, 1, 2, 2);</v>
      </c>
    </row>
    <row r="63" spans="1:7" x14ac:dyDescent="0.25">
      <c r="A63">
        <f t="shared" si="5"/>
        <v>1564</v>
      </c>
      <c r="B63">
        <f t="shared" ref="B63" si="21">B60</f>
        <v>388</v>
      </c>
      <c r="C63">
        <v>55</v>
      </c>
      <c r="D63">
        <v>1</v>
      </c>
      <c r="E63">
        <v>0</v>
      </c>
      <c r="F63">
        <v>1</v>
      </c>
      <c r="G63" t="str">
        <f t="shared" si="4"/>
        <v>insert into game_score (id, matchid, squad, goals, points, time_type) values (1564, 388, 55, 1, 0, 1);</v>
      </c>
    </row>
    <row r="64" spans="1:7" x14ac:dyDescent="0.25">
      <c r="A64" s="4">
        <f t="shared" si="5"/>
        <v>1565</v>
      </c>
      <c r="B64" s="4">
        <f t="shared" ref="B64" si="22">B60+1</f>
        <v>389</v>
      </c>
      <c r="C64" s="4">
        <v>56</v>
      </c>
      <c r="D64" s="4">
        <v>1</v>
      </c>
      <c r="E64" s="4">
        <v>1</v>
      </c>
      <c r="F64" s="4">
        <v>2</v>
      </c>
      <c r="G64" s="4" t="str">
        <f t="shared" si="4"/>
        <v>insert into game_score (id, matchid, squad, goals, points, time_type) values (1565, 389, 56, 1, 1, 2);</v>
      </c>
    </row>
    <row r="65" spans="1:7" x14ac:dyDescent="0.25">
      <c r="A65" s="4">
        <f t="shared" si="5"/>
        <v>1566</v>
      </c>
      <c r="B65" s="4">
        <f t="shared" ref="B65" si="23">B64</f>
        <v>389</v>
      </c>
      <c r="C65" s="4">
        <v>56</v>
      </c>
      <c r="D65" s="4">
        <v>1</v>
      </c>
      <c r="E65" s="4">
        <v>0</v>
      </c>
      <c r="F65" s="4">
        <v>1</v>
      </c>
      <c r="G65" s="4" t="str">
        <f t="shared" si="4"/>
        <v>insert into game_score (id, matchid, squad, goals, points, time_type) values (1566, 389, 56, 1, 0, 1);</v>
      </c>
    </row>
    <row r="66" spans="1:7" x14ac:dyDescent="0.25">
      <c r="A66" s="4">
        <f t="shared" si="5"/>
        <v>1567</v>
      </c>
      <c r="B66" s="4">
        <f t="shared" ref="B66" si="24">B64</f>
        <v>389</v>
      </c>
      <c r="C66" s="4">
        <v>51</v>
      </c>
      <c r="D66" s="4">
        <v>1</v>
      </c>
      <c r="E66" s="4">
        <v>1</v>
      </c>
      <c r="F66" s="4">
        <v>2</v>
      </c>
      <c r="G66" s="4" t="str">
        <f t="shared" si="4"/>
        <v>insert into game_score (id, matchid, squad, goals, points, time_type) values (1567, 389, 51, 1, 1, 2);</v>
      </c>
    </row>
    <row r="67" spans="1:7" x14ac:dyDescent="0.25">
      <c r="A67" s="4">
        <f t="shared" si="5"/>
        <v>1568</v>
      </c>
      <c r="B67" s="4">
        <f t="shared" ref="B67" si="25">B64</f>
        <v>389</v>
      </c>
      <c r="C67" s="4">
        <v>51</v>
      </c>
      <c r="D67" s="4">
        <v>0</v>
      </c>
      <c r="E67" s="4">
        <v>0</v>
      </c>
      <c r="F67" s="4">
        <v>1</v>
      </c>
      <c r="G67" s="4" t="str">
        <f t="shared" si="4"/>
        <v>insert into game_score (id, matchid, squad, goals, points, time_type) values (1568, 389, 51, 0, 0, 1);</v>
      </c>
    </row>
    <row r="68" spans="1:7" x14ac:dyDescent="0.25">
      <c r="A68">
        <f t="shared" si="5"/>
        <v>1569</v>
      </c>
      <c r="B68">
        <f t="shared" ref="B68" si="26">B64+1</f>
        <v>390</v>
      </c>
      <c r="C68">
        <v>591</v>
      </c>
      <c r="D68">
        <v>2</v>
      </c>
      <c r="E68">
        <v>2</v>
      </c>
      <c r="F68">
        <v>2</v>
      </c>
      <c r="G68" t="str">
        <f t="shared" si="4"/>
        <v>insert into game_score (id, matchid, squad, goals, points, time_type) values (1569, 390, 591, 2, 2, 2);</v>
      </c>
    </row>
    <row r="69" spans="1:7" x14ac:dyDescent="0.25">
      <c r="A69">
        <f t="shared" si="5"/>
        <v>1570</v>
      </c>
      <c r="B69">
        <f t="shared" ref="B69" si="27">B68</f>
        <v>390</v>
      </c>
      <c r="C69">
        <v>591</v>
      </c>
      <c r="D69">
        <v>0</v>
      </c>
      <c r="E69">
        <v>0</v>
      </c>
      <c r="F69">
        <v>1</v>
      </c>
      <c r="G69" t="str">
        <f t="shared" si="4"/>
        <v>insert into game_score (id, matchid, squad, goals, points, time_type) values (1570, 390, 591, 0, 0, 1);</v>
      </c>
    </row>
    <row r="70" spans="1:7" x14ac:dyDescent="0.25">
      <c r="A70">
        <f t="shared" si="5"/>
        <v>1571</v>
      </c>
      <c r="B70">
        <f t="shared" ref="B70" si="28">B68</f>
        <v>390</v>
      </c>
      <c r="C70">
        <v>56</v>
      </c>
      <c r="D70">
        <v>1</v>
      </c>
      <c r="E70">
        <v>0</v>
      </c>
      <c r="F70">
        <v>2</v>
      </c>
      <c r="G70" t="str">
        <f t="shared" si="4"/>
        <v>insert into game_score (id, matchid, squad, goals, points, time_type) values (1571, 390, 56, 1, 0, 2);</v>
      </c>
    </row>
    <row r="71" spans="1:7" x14ac:dyDescent="0.25">
      <c r="A71">
        <f t="shared" si="5"/>
        <v>1572</v>
      </c>
      <c r="B71">
        <f t="shared" ref="B71" si="29">B68</f>
        <v>390</v>
      </c>
      <c r="C71">
        <v>56</v>
      </c>
      <c r="D71">
        <v>1</v>
      </c>
      <c r="E71">
        <v>0</v>
      </c>
      <c r="F71">
        <v>1</v>
      </c>
      <c r="G71" t="str">
        <f t="shared" si="4"/>
        <v>insert into game_score (id, matchid, squad, goals, points, time_type) values (1572, 390, 56, 1, 0, 1);</v>
      </c>
    </row>
    <row r="72" spans="1:7" x14ac:dyDescent="0.25">
      <c r="A72" s="4">
        <f t="shared" si="5"/>
        <v>1573</v>
      </c>
      <c r="B72" s="4">
        <f t="shared" ref="B72" si="30">B68+1</f>
        <v>391</v>
      </c>
      <c r="C72" s="4">
        <v>591</v>
      </c>
      <c r="D72" s="4">
        <v>0</v>
      </c>
      <c r="E72" s="4">
        <v>0</v>
      </c>
      <c r="F72" s="4">
        <v>2</v>
      </c>
      <c r="G72" s="4" t="str">
        <f t="shared" si="4"/>
        <v>insert into game_score (id, matchid, squad, goals, points, time_type) values (1573, 391, 591, 0, 0, 2);</v>
      </c>
    </row>
    <row r="73" spans="1:7" x14ac:dyDescent="0.25">
      <c r="A73" s="4">
        <f t="shared" si="5"/>
        <v>1574</v>
      </c>
      <c r="B73" s="4">
        <f t="shared" ref="B73" si="31">B72</f>
        <v>391</v>
      </c>
      <c r="C73" s="4">
        <v>591</v>
      </c>
      <c r="D73" s="4">
        <v>0</v>
      </c>
      <c r="E73" s="4">
        <v>0</v>
      </c>
      <c r="F73" s="4">
        <v>1</v>
      </c>
      <c r="G73" s="4" t="str">
        <f t="shared" si="4"/>
        <v>insert into game_score (id, matchid, squad, goals, points, time_type) values (1574, 391, 591, 0, 0, 1);</v>
      </c>
    </row>
    <row r="74" spans="1:7" x14ac:dyDescent="0.25">
      <c r="A74" s="4">
        <f t="shared" si="5"/>
        <v>1575</v>
      </c>
      <c r="B74" s="4">
        <f t="shared" ref="B74" si="32">B72</f>
        <v>391</v>
      </c>
      <c r="C74" s="4">
        <v>51</v>
      </c>
      <c r="D74" s="4">
        <v>1</v>
      </c>
      <c r="E74" s="4">
        <v>2</v>
      </c>
      <c r="F74" s="4">
        <v>2</v>
      </c>
      <c r="G74" s="4" t="str">
        <f t="shared" si="4"/>
        <v>insert into game_score (id, matchid, squad, goals, points, time_type) values (1575, 391, 51, 1, 2, 2);</v>
      </c>
    </row>
    <row r="75" spans="1:7" x14ac:dyDescent="0.25">
      <c r="A75" s="4">
        <f t="shared" si="5"/>
        <v>1576</v>
      </c>
      <c r="B75" s="4">
        <f t="shared" ref="B75" si="33">B72</f>
        <v>391</v>
      </c>
      <c r="C75" s="4">
        <v>51</v>
      </c>
      <c r="D75" s="4">
        <v>1</v>
      </c>
      <c r="E75" s="4">
        <v>0</v>
      </c>
      <c r="F75" s="4">
        <v>1</v>
      </c>
      <c r="G75" s="4" t="str">
        <f t="shared" si="4"/>
        <v>insert into game_score (id, matchid, squad, goals, points, time_type) values (1576, 391, 51, 1, 0, 1);</v>
      </c>
    </row>
    <row r="76" spans="1:7" x14ac:dyDescent="0.25">
      <c r="A76">
        <f t="shared" si="5"/>
        <v>1577</v>
      </c>
      <c r="B76">
        <f t="shared" ref="B76" si="34">B72+1</f>
        <v>392</v>
      </c>
      <c r="C76">
        <v>51</v>
      </c>
      <c r="D76">
        <v>3</v>
      </c>
      <c r="E76">
        <v>2</v>
      </c>
      <c r="F76">
        <v>2</v>
      </c>
      <c r="G76" t="str">
        <f t="shared" si="4"/>
        <v>insert into game_score (id, matchid, squad, goals, points, time_type) values (1577, 392, 51, 3, 2, 2);</v>
      </c>
    </row>
    <row r="77" spans="1:7" x14ac:dyDescent="0.25">
      <c r="A77">
        <f t="shared" si="5"/>
        <v>1578</v>
      </c>
      <c r="B77">
        <f t="shared" ref="B77" si="35">B76</f>
        <v>392</v>
      </c>
      <c r="C77">
        <v>51</v>
      </c>
      <c r="D77">
        <v>2</v>
      </c>
      <c r="E77">
        <v>0</v>
      </c>
      <c r="F77">
        <v>1</v>
      </c>
      <c r="G77" t="str">
        <f t="shared" si="4"/>
        <v>insert into game_score (id, matchid, squad, goals, points, time_type) values (1578, 392, 51, 2, 0, 1);</v>
      </c>
    </row>
    <row r="78" spans="1:7" x14ac:dyDescent="0.25">
      <c r="A78">
        <f t="shared" si="5"/>
        <v>1579</v>
      </c>
      <c r="B78">
        <f t="shared" ref="B78" si="36">B76</f>
        <v>392</v>
      </c>
      <c r="C78">
        <v>591</v>
      </c>
      <c r="D78">
        <v>1</v>
      </c>
      <c r="E78">
        <v>0</v>
      </c>
      <c r="F78">
        <v>2</v>
      </c>
      <c r="G78" t="str">
        <f t="shared" si="4"/>
        <v>insert into game_score (id, matchid, squad, goals, points, time_type) values (1579, 392, 591, 1, 0, 2);</v>
      </c>
    </row>
    <row r="79" spans="1:7" x14ac:dyDescent="0.25">
      <c r="A79">
        <f t="shared" si="5"/>
        <v>1580</v>
      </c>
      <c r="B79">
        <f t="shared" ref="B79" si="37">B76</f>
        <v>392</v>
      </c>
      <c r="C79">
        <v>591</v>
      </c>
      <c r="D79">
        <v>0</v>
      </c>
      <c r="E79">
        <v>0</v>
      </c>
      <c r="F79">
        <v>1</v>
      </c>
      <c r="G79" t="str">
        <f t="shared" si="4"/>
        <v>insert into game_score (id, matchid, squad, goals, points, time_type) values (1580, 392, 591, 0, 0, 1);</v>
      </c>
    </row>
    <row r="80" spans="1:7" x14ac:dyDescent="0.25">
      <c r="A80" s="4">
        <f t="shared" si="5"/>
        <v>1581</v>
      </c>
      <c r="B80" s="4">
        <f t="shared" ref="B80:B96" si="38">B76+1</f>
        <v>393</v>
      </c>
      <c r="C80" s="4">
        <v>56</v>
      </c>
      <c r="D80" s="4">
        <v>4</v>
      </c>
      <c r="E80" s="4">
        <v>2</v>
      </c>
      <c r="F80" s="4">
        <v>2</v>
      </c>
      <c r="G80" s="4" t="str">
        <f t="shared" si="4"/>
        <v>insert into game_score (id, matchid, squad, goals, points, time_type) values (1581, 393, 56, 4, 2, 2);</v>
      </c>
    </row>
    <row r="81" spans="1:7" x14ac:dyDescent="0.25">
      <c r="A81" s="4">
        <f t="shared" si="5"/>
        <v>1582</v>
      </c>
      <c r="B81" s="4">
        <f t="shared" ref="B81:B97" si="39">B80</f>
        <v>393</v>
      </c>
      <c r="C81" s="4">
        <v>56</v>
      </c>
      <c r="D81" s="4">
        <v>1</v>
      </c>
      <c r="E81" s="4">
        <v>0</v>
      </c>
      <c r="F81" s="4">
        <v>1</v>
      </c>
      <c r="G81" s="4" t="str">
        <f t="shared" si="4"/>
        <v>insert into game_score (id, matchid, squad, goals, points, time_type) values (1582, 393, 56, 1, 0, 1);</v>
      </c>
    </row>
    <row r="82" spans="1:7" x14ac:dyDescent="0.25">
      <c r="A82" s="4">
        <f t="shared" si="5"/>
        <v>1583</v>
      </c>
      <c r="B82" s="4">
        <f t="shared" ref="B82:B98" si="40">B80</f>
        <v>393</v>
      </c>
      <c r="C82" s="4">
        <v>591</v>
      </c>
      <c r="D82" s="4">
        <v>0</v>
      </c>
      <c r="E82" s="4">
        <v>0</v>
      </c>
      <c r="F82" s="4">
        <v>2</v>
      </c>
      <c r="G82" s="4" t="str">
        <f t="shared" si="4"/>
        <v>insert into game_score (id, matchid, squad, goals, points, time_type) values (1583, 393, 591, 0, 0, 2);</v>
      </c>
    </row>
    <row r="83" spans="1:7" x14ac:dyDescent="0.25">
      <c r="A83" s="4">
        <f t="shared" si="5"/>
        <v>1584</v>
      </c>
      <c r="B83" s="4">
        <f t="shared" ref="B83:B99" si="41">B80</f>
        <v>393</v>
      </c>
      <c r="C83" s="4">
        <v>591</v>
      </c>
      <c r="D83" s="4">
        <v>0</v>
      </c>
      <c r="E83" s="4">
        <v>0</v>
      </c>
      <c r="F83" s="4">
        <v>1</v>
      </c>
      <c r="G83" s="4" t="str">
        <f t="shared" si="4"/>
        <v>insert into game_score (id, matchid, squad, goals, points, time_type) values (1584, 393, 591, 0, 0, 1);</v>
      </c>
    </row>
    <row r="84" spans="1:7" x14ac:dyDescent="0.25">
      <c r="A84">
        <f t="shared" si="5"/>
        <v>1585</v>
      </c>
      <c r="B84">
        <f t="shared" si="38"/>
        <v>394</v>
      </c>
      <c r="C84">
        <v>51</v>
      </c>
      <c r="D84">
        <v>3</v>
      </c>
      <c r="E84">
        <v>2</v>
      </c>
      <c r="F84">
        <v>2</v>
      </c>
      <c r="G84" t="str">
        <f t="shared" si="4"/>
        <v>insert into game_score (id, matchid, squad, goals, points, time_type) values (1585, 394, 51, 3, 2, 2);</v>
      </c>
    </row>
    <row r="85" spans="1:7" x14ac:dyDescent="0.25">
      <c r="A85">
        <f t="shared" si="5"/>
        <v>1586</v>
      </c>
      <c r="B85">
        <f t="shared" si="39"/>
        <v>394</v>
      </c>
      <c r="C85">
        <v>51</v>
      </c>
      <c r="D85">
        <v>3</v>
      </c>
      <c r="E85">
        <v>0</v>
      </c>
      <c r="F85">
        <v>1</v>
      </c>
      <c r="G85" t="str">
        <f t="shared" si="4"/>
        <v>insert into game_score (id, matchid, squad, goals, points, time_type) values (1586, 394, 51, 3, 0, 1);</v>
      </c>
    </row>
    <row r="86" spans="1:7" x14ac:dyDescent="0.25">
      <c r="A86">
        <f t="shared" si="5"/>
        <v>1587</v>
      </c>
      <c r="B86">
        <f t="shared" si="40"/>
        <v>394</v>
      </c>
      <c r="C86">
        <v>56</v>
      </c>
      <c r="D86">
        <v>1</v>
      </c>
      <c r="E86">
        <v>0</v>
      </c>
      <c r="F86">
        <v>2</v>
      </c>
      <c r="G86" t="str">
        <f t="shared" si="4"/>
        <v>insert into game_score (id, matchid, squad, goals, points, time_type) values (1587, 394, 56, 1, 0, 2);</v>
      </c>
    </row>
    <row r="87" spans="1:7" x14ac:dyDescent="0.25">
      <c r="A87">
        <f t="shared" si="5"/>
        <v>1588</v>
      </c>
      <c r="B87">
        <f t="shared" si="41"/>
        <v>394</v>
      </c>
      <c r="C87">
        <v>56</v>
      </c>
      <c r="D87">
        <v>0</v>
      </c>
      <c r="E87">
        <v>0</v>
      </c>
      <c r="F87">
        <v>1</v>
      </c>
      <c r="G87" t="str">
        <f t="shared" si="4"/>
        <v>insert into game_score (id, matchid, squad, goals, points, time_type) values (1588, 394, 56, 0, 0, 1);</v>
      </c>
    </row>
    <row r="88" spans="1:7" x14ac:dyDescent="0.25">
      <c r="A88" s="4">
        <f t="shared" si="5"/>
        <v>1589</v>
      </c>
      <c r="B88" s="4">
        <f t="shared" si="38"/>
        <v>395</v>
      </c>
      <c r="C88" s="4">
        <v>57</v>
      </c>
      <c r="D88" s="4">
        <v>1</v>
      </c>
      <c r="E88" s="4">
        <v>2</v>
      </c>
      <c r="F88" s="4">
        <v>2</v>
      </c>
      <c r="G88" s="4" t="str">
        <f t="shared" si="4"/>
        <v>insert into game_score (id, matchid, squad, goals, points, time_type) values (1589, 395, 57, 1, 2, 2);</v>
      </c>
    </row>
    <row r="89" spans="1:7" x14ac:dyDescent="0.25">
      <c r="A89" s="4">
        <f t="shared" si="5"/>
        <v>1590</v>
      </c>
      <c r="B89" s="4">
        <f t="shared" si="39"/>
        <v>395</v>
      </c>
      <c r="C89" s="4">
        <v>57</v>
      </c>
      <c r="D89" s="4">
        <v>0</v>
      </c>
      <c r="E89" s="4">
        <v>0</v>
      </c>
      <c r="F89" s="4">
        <v>1</v>
      </c>
      <c r="G89" s="4" t="str">
        <f t="shared" si="4"/>
        <v>insert into game_score (id, matchid, squad, goals, points, time_type) values (1590, 395, 57, 0, 0, 1);</v>
      </c>
    </row>
    <row r="90" spans="1:7" x14ac:dyDescent="0.25">
      <c r="A90" s="4">
        <f t="shared" si="5"/>
        <v>1591</v>
      </c>
      <c r="B90" s="4">
        <f t="shared" si="40"/>
        <v>395</v>
      </c>
      <c r="C90" s="4">
        <v>595</v>
      </c>
      <c r="D90" s="4">
        <v>0</v>
      </c>
      <c r="E90" s="4">
        <v>0</v>
      </c>
      <c r="F90" s="4">
        <v>2</v>
      </c>
      <c r="G90" s="4" t="str">
        <f t="shared" si="4"/>
        <v>insert into game_score (id, matchid, squad, goals, points, time_type) values (1591, 395, 595, 0, 0, 2);</v>
      </c>
    </row>
    <row r="91" spans="1:7" x14ac:dyDescent="0.25">
      <c r="A91" s="4">
        <f t="shared" si="5"/>
        <v>1592</v>
      </c>
      <c r="B91" s="4">
        <f t="shared" si="41"/>
        <v>395</v>
      </c>
      <c r="C91" s="4">
        <v>595</v>
      </c>
      <c r="D91" s="4">
        <v>0</v>
      </c>
      <c r="E91" s="4">
        <v>0</v>
      </c>
      <c r="F91" s="4">
        <v>1</v>
      </c>
      <c r="G91" s="4" t="str">
        <f t="shared" si="4"/>
        <v>insert into game_score (id, matchid, squad, goals, points, time_type) values (1592, 395, 595, 0, 0, 1);</v>
      </c>
    </row>
    <row r="92" spans="1:7" x14ac:dyDescent="0.25">
      <c r="A92">
        <f t="shared" si="5"/>
        <v>1593</v>
      </c>
      <c r="B92">
        <f t="shared" si="38"/>
        <v>396</v>
      </c>
      <c r="C92">
        <v>593</v>
      </c>
      <c r="D92">
        <v>2</v>
      </c>
      <c r="E92">
        <v>1</v>
      </c>
      <c r="F92">
        <v>2</v>
      </c>
      <c r="G92" t="str">
        <f t="shared" si="4"/>
        <v>insert into game_score (id, matchid, squad, goals, points, time_type) values (1593, 396, 593, 2, 1, 2);</v>
      </c>
    </row>
    <row r="93" spans="1:7" x14ac:dyDescent="0.25">
      <c r="A93">
        <f t="shared" si="5"/>
        <v>1594</v>
      </c>
      <c r="B93">
        <f t="shared" si="39"/>
        <v>396</v>
      </c>
      <c r="C93">
        <v>593</v>
      </c>
      <c r="D93">
        <v>1</v>
      </c>
      <c r="E93">
        <v>0</v>
      </c>
      <c r="F93">
        <v>1</v>
      </c>
      <c r="G93" t="str">
        <f t="shared" si="4"/>
        <v>insert into game_score (id, matchid, squad, goals, points, time_type) values (1594, 396, 593, 1, 0, 1);</v>
      </c>
    </row>
    <row r="94" spans="1:7" x14ac:dyDescent="0.25">
      <c r="A94">
        <f t="shared" si="5"/>
        <v>1595</v>
      </c>
      <c r="B94">
        <f t="shared" si="40"/>
        <v>396</v>
      </c>
      <c r="C94">
        <v>595</v>
      </c>
      <c r="D94">
        <v>2</v>
      </c>
      <c r="E94">
        <v>1</v>
      </c>
      <c r="F94">
        <v>2</v>
      </c>
      <c r="G94" t="str">
        <f t="shared" si="4"/>
        <v>insert into game_score (id, matchid, squad, goals, points, time_type) values (1595, 396, 595, 2, 1, 2);</v>
      </c>
    </row>
    <row r="95" spans="1:7" x14ac:dyDescent="0.25">
      <c r="A95">
        <f t="shared" si="5"/>
        <v>1596</v>
      </c>
      <c r="B95">
        <f t="shared" si="41"/>
        <v>396</v>
      </c>
      <c r="C95">
        <v>595</v>
      </c>
      <c r="D95">
        <v>1</v>
      </c>
      <c r="E95">
        <v>0</v>
      </c>
      <c r="F95">
        <v>1</v>
      </c>
      <c r="G95" t="str">
        <f t="shared" si="4"/>
        <v>insert into game_score (id, matchid, squad, goals, points, time_type) values (1596, 396, 595, 1, 0, 1);</v>
      </c>
    </row>
    <row r="96" spans="1:7" x14ac:dyDescent="0.25">
      <c r="A96" s="4">
        <f t="shared" si="5"/>
        <v>1597</v>
      </c>
      <c r="B96" s="4">
        <f t="shared" si="38"/>
        <v>397</v>
      </c>
      <c r="C96" s="4">
        <v>593</v>
      </c>
      <c r="D96" s="4">
        <v>1</v>
      </c>
      <c r="E96" s="4">
        <v>0</v>
      </c>
      <c r="F96" s="4">
        <v>2</v>
      </c>
      <c r="G96" s="4" t="str">
        <f t="shared" si="4"/>
        <v>insert into game_score (id, matchid, squad, goals, points, time_type) values (1597, 397, 593, 1, 0, 2);</v>
      </c>
    </row>
    <row r="97" spans="1:7" x14ac:dyDescent="0.25">
      <c r="A97" s="4">
        <f t="shared" si="5"/>
        <v>1598</v>
      </c>
      <c r="B97" s="4">
        <f t="shared" si="39"/>
        <v>397</v>
      </c>
      <c r="C97" s="4">
        <v>593</v>
      </c>
      <c r="D97" s="4">
        <v>1</v>
      </c>
      <c r="E97" s="4">
        <v>0</v>
      </c>
      <c r="F97" s="4">
        <v>1</v>
      </c>
      <c r="G97" s="4" t="str">
        <f t="shared" si="4"/>
        <v>insert into game_score (id, matchid, squad, goals, points, time_type) values (1598, 397, 593, 1, 0, 1);</v>
      </c>
    </row>
    <row r="98" spans="1:7" x14ac:dyDescent="0.25">
      <c r="A98" s="4">
        <f t="shared" si="5"/>
        <v>1599</v>
      </c>
      <c r="B98" s="4">
        <f t="shared" si="40"/>
        <v>397</v>
      </c>
      <c r="C98" s="4">
        <v>57</v>
      </c>
      <c r="D98" s="4">
        <v>3</v>
      </c>
      <c r="E98" s="4">
        <v>2</v>
      </c>
      <c r="F98" s="4">
        <v>2</v>
      </c>
      <c r="G98" s="4" t="str">
        <f t="shared" si="4"/>
        <v>insert into game_score (id, matchid, squad, goals, points, time_type) values (1599, 397, 57, 3, 2, 2);</v>
      </c>
    </row>
    <row r="99" spans="1:7" x14ac:dyDescent="0.25">
      <c r="A99" s="4">
        <f t="shared" si="5"/>
        <v>1600</v>
      </c>
      <c r="B99" s="4">
        <f t="shared" si="41"/>
        <v>397</v>
      </c>
      <c r="C99" s="4">
        <v>57</v>
      </c>
      <c r="D99" s="4">
        <v>1</v>
      </c>
      <c r="E99" s="4">
        <v>0</v>
      </c>
      <c r="F99" s="4">
        <v>1</v>
      </c>
      <c r="G99" s="4" t="str">
        <f t="shared" si="4"/>
        <v>insert into game_score (id, matchid, squad, goals, points, time_type) values (1600, 397, 57, 1, 0, 1);</v>
      </c>
    </row>
    <row r="100" spans="1:7" x14ac:dyDescent="0.25">
      <c r="A100">
        <f t="shared" si="5"/>
        <v>1601</v>
      </c>
      <c r="B100">
        <f t="shared" ref="B100" si="42">B96+1</f>
        <v>398</v>
      </c>
      <c r="C100">
        <v>595</v>
      </c>
      <c r="D100">
        <v>0</v>
      </c>
      <c r="E100">
        <v>0</v>
      </c>
      <c r="F100">
        <v>2</v>
      </c>
      <c r="G100" t="str">
        <f t="shared" si="4"/>
        <v>insert into game_score (id, matchid, squad, goals, points, time_type) values (1601, 398, 595, 0, 0, 2);</v>
      </c>
    </row>
    <row r="101" spans="1:7" x14ac:dyDescent="0.25">
      <c r="A101">
        <f t="shared" si="5"/>
        <v>1602</v>
      </c>
      <c r="B101">
        <f t="shared" ref="B101" si="43">B100</f>
        <v>398</v>
      </c>
      <c r="C101">
        <v>595</v>
      </c>
      <c r="D101">
        <v>0</v>
      </c>
      <c r="E101">
        <v>0</v>
      </c>
      <c r="F101">
        <v>1</v>
      </c>
      <c r="G101" t="str">
        <f t="shared" si="4"/>
        <v>insert into game_score (id, matchid, squad, goals, points, time_type) values (1602, 398, 595, 0, 0, 1);</v>
      </c>
    </row>
    <row r="102" spans="1:7" x14ac:dyDescent="0.25">
      <c r="A102">
        <f t="shared" si="5"/>
        <v>1603</v>
      </c>
      <c r="B102">
        <f t="shared" ref="B102" si="44">B100</f>
        <v>398</v>
      </c>
      <c r="C102">
        <v>57</v>
      </c>
      <c r="D102">
        <v>1</v>
      </c>
      <c r="E102">
        <v>2</v>
      </c>
      <c r="F102">
        <v>2</v>
      </c>
      <c r="G102" t="str">
        <f t="shared" si="4"/>
        <v>insert into game_score (id, matchid, squad, goals, points, time_type) values (1603, 398, 57, 1, 2, 2);</v>
      </c>
    </row>
    <row r="103" spans="1:7" x14ac:dyDescent="0.25">
      <c r="A103">
        <f t="shared" si="5"/>
        <v>1604</v>
      </c>
      <c r="B103">
        <f t="shared" ref="B103" si="45">B100</f>
        <v>398</v>
      </c>
      <c r="C103">
        <v>57</v>
      </c>
      <c r="D103">
        <v>1</v>
      </c>
      <c r="E103">
        <v>0</v>
      </c>
      <c r="F103">
        <v>1</v>
      </c>
      <c r="G103" t="str">
        <f t="shared" si="4"/>
        <v>insert into game_score (id, matchid, squad, goals, points, time_type) values (1604, 398, 57, 1, 0, 1);</v>
      </c>
    </row>
    <row r="104" spans="1:7" x14ac:dyDescent="0.25">
      <c r="A104" s="4">
        <f t="shared" si="5"/>
        <v>1605</v>
      </c>
      <c r="B104" s="4">
        <f t="shared" ref="B104" si="46">B100+1</f>
        <v>399</v>
      </c>
      <c r="C104" s="4">
        <v>57</v>
      </c>
      <c r="D104" s="4">
        <v>2</v>
      </c>
      <c r="E104" s="4">
        <v>2</v>
      </c>
      <c r="F104" s="4">
        <v>2</v>
      </c>
      <c r="G104" s="4" t="str">
        <f t="shared" ref="G104:G139" si="47">"insert into game_score (id, matchid, squad, goals, points, time_type) values (" &amp; A104 &amp; ", " &amp; B104 &amp; ", " &amp; C104 &amp; ", " &amp; D104 &amp; ", " &amp; E104 &amp; ", " &amp; F104 &amp; ");"</f>
        <v>insert into game_score (id, matchid, squad, goals, points, time_type) values (1605, 399, 57, 2, 2, 2);</v>
      </c>
    </row>
    <row r="105" spans="1:7" x14ac:dyDescent="0.25">
      <c r="A105" s="4">
        <f t="shared" si="5"/>
        <v>1606</v>
      </c>
      <c r="B105" s="4">
        <f t="shared" ref="B105" si="48">B104</f>
        <v>399</v>
      </c>
      <c r="C105" s="4">
        <v>57</v>
      </c>
      <c r="D105" s="4">
        <v>2</v>
      </c>
      <c r="E105" s="4">
        <v>0</v>
      </c>
      <c r="F105" s="4">
        <v>1</v>
      </c>
      <c r="G105" s="4" t="str">
        <f t="shared" si="47"/>
        <v>insert into game_score (id, matchid, squad, goals, points, time_type) values (1606, 399, 57, 2, 0, 1);</v>
      </c>
    </row>
    <row r="106" spans="1:7" x14ac:dyDescent="0.25">
      <c r="A106" s="4">
        <f t="shared" ref="A106:A139" si="49">A105+1</f>
        <v>1607</v>
      </c>
      <c r="B106" s="4">
        <f t="shared" ref="B106" si="50">B104</f>
        <v>399</v>
      </c>
      <c r="C106" s="4">
        <v>593</v>
      </c>
      <c r="D106" s="4">
        <v>0</v>
      </c>
      <c r="E106" s="4">
        <v>0</v>
      </c>
      <c r="F106" s="4">
        <v>2</v>
      </c>
      <c r="G106" s="4" t="str">
        <f t="shared" si="47"/>
        <v>insert into game_score (id, matchid, squad, goals, points, time_type) values (1607, 399, 593, 0, 0, 2);</v>
      </c>
    </row>
    <row r="107" spans="1:7" x14ac:dyDescent="0.25">
      <c r="A107" s="4">
        <f t="shared" si="49"/>
        <v>1608</v>
      </c>
      <c r="B107" s="4">
        <f t="shared" ref="B107" si="51">B104</f>
        <v>399</v>
      </c>
      <c r="C107" s="4">
        <v>593</v>
      </c>
      <c r="D107" s="4">
        <v>0</v>
      </c>
      <c r="E107" s="4">
        <v>0</v>
      </c>
      <c r="F107" s="4">
        <v>1</v>
      </c>
      <c r="G107" s="4" t="str">
        <f t="shared" si="47"/>
        <v>insert into game_score (id, matchid, squad, goals, points, time_type) values (1608, 399, 593, 0, 0, 1);</v>
      </c>
    </row>
    <row r="108" spans="1:7" x14ac:dyDescent="0.25">
      <c r="A108">
        <f t="shared" si="49"/>
        <v>1609</v>
      </c>
      <c r="B108">
        <f t="shared" ref="B108" si="52">B104+1</f>
        <v>400</v>
      </c>
      <c r="C108">
        <v>595</v>
      </c>
      <c r="D108">
        <v>3</v>
      </c>
      <c r="E108">
        <v>2</v>
      </c>
      <c r="F108">
        <v>2</v>
      </c>
      <c r="G108" t="str">
        <f t="shared" si="47"/>
        <v>insert into game_score (id, matchid, squad, goals, points, time_type) values (1609, 400, 595, 3, 2, 2);</v>
      </c>
    </row>
    <row r="109" spans="1:7" x14ac:dyDescent="0.25">
      <c r="A109">
        <f t="shared" si="49"/>
        <v>1610</v>
      </c>
      <c r="B109">
        <f t="shared" ref="B109" si="53">B108</f>
        <v>400</v>
      </c>
      <c r="C109">
        <v>595</v>
      </c>
      <c r="D109">
        <v>2</v>
      </c>
      <c r="E109">
        <v>0</v>
      </c>
      <c r="F109">
        <v>1</v>
      </c>
      <c r="G109" t="str">
        <f t="shared" si="47"/>
        <v>insert into game_score (id, matchid, squad, goals, points, time_type) values (1610, 400, 595, 2, 0, 1);</v>
      </c>
    </row>
    <row r="110" spans="1:7" x14ac:dyDescent="0.25">
      <c r="A110">
        <f t="shared" si="49"/>
        <v>1611</v>
      </c>
      <c r="B110">
        <f t="shared" ref="B110" si="54">B108</f>
        <v>400</v>
      </c>
      <c r="C110">
        <v>593</v>
      </c>
      <c r="D110">
        <v>1</v>
      </c>
      <c r="E110">
        <v>0</v>
      </c>
      <c r="F110">
        <v>2</v>
      </c>
      <c r="G110" t="str">
        <f t="shared" si="47"/>
        <v>insert into game_score (id, matchid, squad, goals, points, time_type) values (1611, 400, 593, 1, 0, 2);</v>
      </c>
    </row>
    <row r="111" spans="1:7" x14ac:dyDescent="0.25">
      <c r="A111">
        <f t="shared" si="49"/>
        <v>1612</v>
      </c>
      <c r="B111">
        <f t="shared" ref="B111" si="55">B108</f>
        <v>400</v>
      </c>
      <c r="C111">
        <v>593</v>
      </c>
      <c r="D111">
        <v>1</v>
      </c>
      <c r="E111">
        <v>0</v>
      </c>
      <c r="F111">
        <v>1</v>
      </c>
      <c r="G111" t="str">
        <f t="shared" si="47"/>
        <v>insert into game_score (id, matchid, squad, goals, points, time_type) values (1612, 400, 593, 1, 0, 1);</v>
      </c>
    </row>
    <row r="112" spans="1:7" x14ac:dyDescent="0.25">
      <c r="A112" s="4">
        <f t="shared" si="49"/>
        <v>1613</v>
      </c>
      <c r="B112" s="4">
        <f t="shared" ref="B112" si="56">B108+1</f>
        <v>401</v>
      </c>
      <c r="C112" s="4">
        <v>57</v>
      </c>
      <c r="D112" s="4">
        <v>3</v>
      </c>
      <c r="E112" s="4">
        <v>2</v>
      </c>
      <c r="F112" s="4">
        <v>2</v>
      </c>
      <c r="G112" s="4" t="str">
        <f t="shared" si="47"/>
        <v>insert into game_score (id, matchid, squad, goals, points, time_type) values (1613, 401, 57, 3, 2, 2);</v>
      </c>
    </row>
    <row r="113" spans="1:7" x14ac:dyDescent="0.25">
      <c r="A113" s="4">
        <f t="shared" si="49"/>
        <v>1614</v>
      </c>
      <c r="B113" s="4">
        <f t="shared" ref="B113" si="57">B112</f>
        <v>401</v>
      </c>
      <c r="C113" s="4">
        <v>57</v>
      </c>
      <c r="D113" s="4">
        <v>0</v>
      </c>
      <c r="E113" s="4">
        <v>0</v>
      </c>
      <c r="F113" s="4">
        <v>1</v>
      </c>
      <c r="G113" s="4" t="str">
        <f t="shared" si="47"/>
        <v>insert into game_score (id, matchid, squad, goals, points, time_type) values (1614, 401, 57, 0, 0, 1);</v>
      </c>
    </row>
    <row r="114" spans="1:7" x14ac:dyDescent="0.25">
      <c r="A114" s="4">
        <f t="shared" si="49"/>
        <v>1615</v>
      </c>
      <c r="B114" s="4">
        <f t="shared" ref="B114" si="58">B112</f>
        <v>401</v>
      </c>
      <c r="C114" s="4">
        <v>598</v>
      </c>
      <c r="D114" s="4">
        <v>0</v>
      </c>
      <c r="E114" s="4">
        <v>0</v>
      </c>
      <c r="F114" s="4">
        <v>2</v>
      </c>
      <c r="G114" s="4" t="str">
        <f t="shared" si="47"/>
        <v>insert into game_score (id, matchid, squad, goals, points, time_type) values (1615, 401, 598, 0, 0, 2);</v>
      </c>
    </row>
    <row r="115" spans="1:7" x14ac:dyDescent="0.25">
      <c r="A115" s="4">
        <f t="shared" si="49"/>
        <v>1616</v>
      </c>
      <c r="B115" s="4">
        <f t="shared" ref="B115" si="59">B112</f>
        <v>401</v>
      </c>
      <c r="C115" s="4">
        <v>509</v>
      </c>
      <c r="D115" s="4">
        <v>0</v>
      </c>
      <c r="E115" s="4">
        <v>0</v>
      </c>
      <c r="F115" s="4">
        <v>1</v>
      </c>
      <c r="G115" s="4" t="str">
        <f t="shared" si="47"/>
        <v>insert into game_score (id, matchid, squad, goals, points, time_type) values (1616, 401, 509, 0, 0, 1);</v>
      </c>
    </row>
    <row r="116" spans="1:7" x14ac:dyDescent="0.25">
      <c r="A116">
        <f t="shared" si="49"/>
        <v>1617</v>
      </c>
      <c r="B116">
        <f t="shared" ref="B116" si="60">B112+1</f>
        <v>402</v>
      </c>
      <c r="C116">
        <v>55</v>
      </c>
      <c r="D116">
        <v>1</v>
      </c>
      <c r="E116">
        <v>0</v>
      </c>
      <c r="F116">
        <v>2</v>
      </c>
      <c r="G116" t="str">
        <f t="shared" si="47"/>
        <v>insert into game_score (id, matchid, squad, goals, points, time_type) values (1617, 402, 55, 1, 0, 2);</v>
      </c>
    </row>
    <row r="117" spans="1:7" x14ac:dyDescent="0.25">
      <c r="A117">
        <f t="shared" si="49"/>
        <v>1618</v>
      </c>
      <c r="B117">
        <f t="shared" ref="B117" si="61">B116</f>
        <v>402</v>
      </c>
      <c r="C117">
        <v>55</v>
      </c>
      <c r="D117">
        <v>0</v>
      </c>
      <c r="E117">
        <v>0</v>
      </c>
      <c r="F117">
        <v>1</v>
      </c>
      <c r="G117" t="str">
        <f t="shared" si="47"/>
        <v>insert into game_score (id, matchid, squad, goals, points, time_type) values (1618, 402, 55, 0, 0, 1);</v>
      </c>
    </row>
    <row r="118" spans="1:7" x14ac:dyDescent="0.25">
      <c r="A118">
        <f t="shared" si="49"/>
        <v>1619</v>
      </c>
      <c r="B118">
        <f t="shared" ref="B118" si="62">B116</f>
        <v>402</v>
      </c>
      <c r="C118">
        <v>51</v>
      </c>
      <c r="D118">
        <v>3</v>
      </c>
      <c r="E118">
        <v>2</v>
      </c>
      <c r="F118">
        <v>2</v>
      </c>
      <c r="G118" t="str">
        <f t="shared" si="47"/>
        <v>insert into game_score (id, matchid, squad, goals, points, time_type) values (1619, 402, 51, 3, 2, 2);</v>
      </c>
    </row>
    <row r="119" spans="1:7" x14ac:dyDescent="0.25">
      <c r="A119">
        <f t="shared" si="49"/>
        <v>1620</v>
      </c>
      <c r="B119">
        <f t="shared" ref="B119" si="63">B116</f>
        <v>402</v>
      </c>
      <c r="C119">
        <v>51</v>
      </c>
      <c r="D119">
        <v>1</v>
      </c>
      <c r="E119">
        <v>0</v>
      </c>
      <c r="F119">
        <v>1</v>
      </c>
      <c r="G119" t="str">
        <f t="shared" si="47"/>
        <v>insert into game_score (id, matchid, squad, goals, points, time_type) values (1620, 402, 51, 1, 0, 1);</v>
      </c>
    </row>
    <row r="120" spans="1:7" x14ac:dyDescent="0.25">
      <c r="A120" s="4">
        <f t="shared" si="49"/>
        <v>1621</v>
      </c>
      <c r="B120" s="4">
        <f t="shared" ref="B120" si="64">B116+1</f>
        <v>403</v>
      </c>
      <c r="C120" s="4">
        <v>598</v>
      </c>
      <c r="D120" s="4">
        <v>1</v>
      </c>
      <c r="E120" s="4">
        <v>2</v>
      </c>
      <c r="F120" s="4">
        <v>2</v>
      </c>
      <c r="G120" s="4" t="str">
        <f t="shared" si="47"/>
        <v>insert into game_score (id, matchid, squad, goals, points, time_type) values (1621, 403, 598, 1, 2, 2);</v>
      </c>
    </row>
    <row r="121" spans="1:7" x14ac:dyDescent="0.25">
      <c r="A121" s="4">
        <f t="shared" si="49"/>
        <v>1622</v>
      </c>
      <c r="B121" s="4">
        <f t="shared" ref="B121" si="65">B120</f>
        <v>403</v>
      </c>
      <c r="C121" s="4">
        <v>598</v>
      </c>
      <c r="D121" s="4">
        <v>0</v>
      </c>
      <c r="E121" s="4">
        <v>0</v>
      </c>
      <c r="F121" s="4">
        <v>1</v>
      </c>
      <c r="G121" s="4" t="str">
        <f t="shared" si="47"/>
        <v>insert into game_score (id, matchid, squad, goals, points, time_type) values (1622, 403, 598, 0, 0, 1);</v>
      </c>
    </row>
    <row r="122" spans="1:7" x14ac:dyDescent="0.25">
      <c r="A122" s="4">
        <f t="shared" si="49"/>
        <v>1623</v>
      </c>
      <c r="B122" s="4">
        <f t="shared" ref="B122" si="66">B120</f>
        <v>403</v>
      </c>
      <c r="C122" s="4">
        <v>57</v>
      </c>
      <c r="D122" s="4">
        <v>0</v>
      </c>
      <c r="E122" s="4">
        <v>0</v>
      </c>
      <c r="F122" s="4">
        <v>2</v>
      </c>
      <c r="G122" s="4" t="str">
        <f t="shared" si="47"/>
        <v>insert into game_score (id, matchid, squad, goals, points, time_type) values (1623, 403, 57, 0, 0, 2);</v>
      </c>
    </row>
    <row r="123" spans="1:7" x14ac:dyDescent="0.25">
      <c r="A123" s="4">
        <f t="shared" si="49"/>
        <v>1624</v>
      </c>
      <c r="B123" s="4">
        <f t="shared" ref="B123" si="67">B120</f>
        <v>403</v>
      </c>
      <c r="C123" s="4">
        <v>58</v>
      </c>
      <c r="D123" s="4">
        <v>0</v>
      </c>
      <c r="E123" s="4">
        <v>0</v>
      </c>
      <c r="F123" s="4">
        <v>1</v>
      </c>
      <c r="G123" s="4" t="str">
        <f t="shared" si="47"/>
        <v>insert into game_score (id, matchid, squad, goals, points, time_type) values (1624, 403, 58, 0, 0, 1);</v>
      </c>
    </row>
    <row r="124" spans="1:7" x14ac:dyDescent="0.25">
      <c r="A124">
        <f t="shared" si="49"/>
        <v>1625</v>
      </c>
      <c r="B124">
        <f t="shared" ref="B124" si="68">B120+1</f>
        <v>404</v>
      </c>
      <c r="C124">
        <v>51</v>
      </c>
      <c r="D124">
        <v>0</v>
      </c>
      <c r="E124">
        <v>0</v>
      </c>
      <c r="F124">
        <v>2</v>
      </c>
      <c r="G124" t="str">
        <f t="shared" si="47"/>
        <v>insert into game_score (id, matchid, squad, goals, points, time_type) values (1625, 404, 51, 0, 0, 2);</v>
      </c>
    </row>
    <row r="125" spans="1:7" x14ac:dyDescent="0.25">
      <c r="A125">
        <f t="shared" si="49"/>
        <v>1626</v>
      </c>
      <c r="B125">
        <f t="shared" ref="B125" si="69">B124</f>
        <v>404</v>
      </c>
      <c r="C125">
        <v>51</v>
      </c>
      <c r="D125">
        <v>0</v>
      </c>
      <c r="E125">
        <v>0</v>
      </c>
      <c r="F125">
        <v>1</v>
      </c>
      <c r="G125" t="str">
        <f t="shared" si="47"/>
        <v>insert into game_score (id, matchid, squad, goals, points, time_type) values (1626, 404, 51, 0, 0, 1);</v>
      </c>
    </row>
    <row r="126" spans="1:7" x14ac:dyDescent="0.25">
      <c r="A126">
        <f t="shared" si="49"/>
        <v>1627</v>
      </c>
      <c r="B126">
        <f t="shared" ref="B126" si="70">B124</f>
        <v>404</v>
      </c>
      <c r="C126">
        <v>55</v>
      </c>
      <c r="D126">
        <v>2</v>
      </c>
      <c r="E126">
        <v>2</v>
      </c>
      <c r="F126">
        <v>2</v>
      </c>
      <c r="G126" t="str">
        <f t="shared" si="47"/>
        <v>insert into game_score (id, matchid, squad, goals, points, time_type) values (1627, 404, 55, 2, 2, 2);</v>
      </c>
    </row>
    <row r="127" spans="1:7" x14ac:dyDescent="0.25">
      <c r="A127">
        <f t="shared" si="49"/>
        <v>1628</v>
      </c>
      <c r="B127">
        <f t="shared" ref="B127" si="71">B124</f>
        <v>404</v>
      </c>
      <c r="C127">
        <v>55</v>
      </c>
      <c r="D127">
        <v>1</v>
      </c>
      <c r="E127">
        <v>0</v>
      </c>
      <c r="F127">
        <v>1</v>
      </c>
      <c r="G127" t="str">
        <f t="shared" si="47"/>
        <v>insert into game_score (id, matchid, squad, goals, points, time_type) values (1628, 404, 55, 1, 0, 1);</v>
      </c>
    </row>
    <row r="128" spans="1:7" x14ac:dyDescent="0.25">
      <c r="A128" s="4">
        <f t="shared" si="49"/>
        <v>1629</v>
      </c>
      <c r="B128" s="4">
        <f t="shared" ref="B128" si="72">B124+1</f>
        <v>405</v>
      </c>
      <c r="C128" s="4">
        <v>57</v>
      </c>
      <c r="D128" s="4">
        <v>1</v>
      </c>
      <c r="E128" s="4">
        <v>2</v>
      </c>
      <c r="F128" s="4">
        <v>2</v>
      </c>
      <c r="G128" s="4" t="str">
        <f t="shared" si="47"/>
        <v>insert into game_score (id, matchid, squad, goals, points, time_type) values (1629, 405, 57, 1, 2, 2);</v>
      </c>
    </row>
    <row r="129" spans="1:7" x14ac:dyDescent="0.25">
      <c r="A129" s="4">
        <f t="shared" si="49"/>
        <v>1630</v>
      </c>
      <c r="B129" s="4">
        <f t="shared" ref="B129" si="73">B128</f>
        <v>405</v>
      </c>
      <c r="C129" s="4">
        <v>57</v>
      </c>
      <c r="D129" s="4">
        <v>1</v>
      </c>
      <c r="E129" s="4">
        <v>0</v>
      </c>
      <c r="F129" s="4">
        <v>1</v>
      </c>
      <c r="G129" s="4" t="str">
        <f t="shared" si="47"/>
        <v>insert into game_score (id, matchid, squad, goals, points, time_type) values (1630, 405, 57, 1, 0, 1);</v>
      </c>
    </row>
    <row r="130" spans="1:7" x14ac:dyDescent="0.25">
      <c r="A130" s="4">
        <f t="shared" si="49"/>
        <v>1631</v>
      </c>
      <c r="B130" s="4">
        <f t="shared" ref="B130" si="74">B128</f>
        <v>405</v>
      </c>
      <c r="C130" s="4">
        <v>51</v>
      </c>
      <c r="D130" s="4">
        <v>0</v>
      </c>
      <c r="E130" s="4">
        <v>0</v>
      </c>
      <c r="F130" s="4">
        <v>2</v>
      </c>
      <c r="G130" s="4" t="str">
        <f t="shared" si="47"/>
        <v>insert into game_score (id, matchid, squad, goals, points, time_type) values (1631, 405, 51, 0, 0, 2);</v>
      </c>
    </row>
    <row r="131" spans="1:7" x14ac:dyDescent="0.25">
      <c r="A131" s="4">
        <f t="shared" si="49"/>
        <v>1632</v>
      </c>
      <c r="B131" s="4">
        <f t="shared" ref="B131" si="75">B128</f>
        <v>405</v>
      </c>
      <c r="C131" s="4">
        <v>51</v>
      </c>
      <c r="D131" s="4">
        <v>0</v>
      </c>
      <c r="E131" s="4">
        <v>0</v>
      </c>
      <c r="F131" s="4">
        <v>1</v>
      </c>
      <c r="G131" s="4" t="str">
        <f t="shared" si="47"/>
        <v>insert into game_score (id, matchid, squad, goals, points, time_type) values (1632, 405, 51, 0, 0, 1);</v>
      </c>
    </row>
    <row r="132" spans="1:7" x14ac:dyDescent="0.25">
      <c r="A132">
        <f t="shared" si="49"/>
        <v>1633</v>
      </c>
      <c r="B132">
        <f t="shared" ref="B132" si="76">B128+1</f>
        <v>406</v>
      </c>
      <c r="C132">
        <v>51</v>
      </c>
      <c r="D132">
        <v>2</v>
      </c>
      <c r="E132">
        <v>2</v>
      </c>
      <c r="F132">
        <v>2</v>
      </c>
      <c r="G132" t="str">
        <f t="shared" si="47"/>
        <v>insert into game_score (id, matchid, squad, goals, points, time_type) values (1633, 406, 51, 2, 2, 2);</v>
      </c>
    </row>
    <row r="133" spans="1:7" x14ac:dyDescent="0.25">
      <c r="A133">
        <f t="shared" si="49"/>
        <v>1634</v>
      </c>
      <c r="B133">
        <f t="shared" ref="B133" si="77">B132</f>
        <v>406</v>
      </c>
      <c r="C133">
        <v>51</v>
      </c>
      <c r="D133">
        <v>2</v>
      </c>
      <c r="E133">
        <v>0</v>
      </c>
      <c r="F133">
        <v>1</v>
      </c>
      <c r="G133" t="str">
        <f t="shared" si="47"/>
        <v>insert into game_score (id, matchid, squad, goals, points, time_type) values (1634, 406, 51, 2, 0, 1);</v>
      </c>
    </row>
    <row r="134" spans="1:7" x14ac:dyDescent="0.25">
      <c r="A134">
        <f t="shared" si="49"/>
        <v>1635</v>
      </c>
      <c r="B134">
        <f t="shared" ref="B134" si="78">B132</f>
        <v>406</v>
      </c>
      <c r="C134">
        <v>57</v>
      </c>
      <c r="D134">
        <v>0</v>
      </c>
      <c r="E134">
        <v>0</v>
      </c>
      <c r="F134">
        <v>2</v>
      </c>
      <c r="G134" t="str">
        <f t="shared" si="47"/>
        <v>insert into game_score (id, matchid, squad, goals, points, time_type) values (1635, 406, 57, 0, 0, 2);</v>
      </c>
    </row>
    <row r="135" spans="1:7" x14ac:dyDescent="0.25">
      <c r="A135">
        <f t="shared" si="49"/>
        <v>1636</v>
      </c>
      <c r="B135">
        <f t="shared" ref="B135" si="79">B132</f>
        <v>406</v>
      </c>
      <c r="C135">
        <v>57</v>
      </c>
      <c r="D135">
        <v>0</v>
      </c>
      <c r="E135">
        <v>0</v>
      </c>
      <c r="F135">
        <v>1</v>
      </c>
      <c r="G135" t="str">
        <f t="shared" si="47"/>
        <v>insert into game_score (id, matchid, squad, goals, points, time_type) values (1636, 406, 57, 0, 0, 1);</v>
      </c>
    </row>
    <row r="136" spans="1:7" x14ac:dyDescent="0.25">
      <c r="A136" s="4">
        <f t="shared" si="49"/>
        <v>1637</v>
      </c>
      <c r="B136" s="4">
        <f t="shared" ref="B136" si="80">B132+1</f>
        <v>407</v>
      </c>
      <c r="C136" s="4">
        <v>51</v>
      </c>
      <c r="D136" s="4">
        <v>1</v>
      </c>
      <c r="E136" s="4">
        <v>2</v>
      </c>
      <c r="F136" s="4">
        <v>2</v>
      </c>
      <c r="G136" s="4" t="str">
        <f t="shared" si="47"/>
        <v>insert into game_score (id, matchid, squad, goals, points, time_type) values (1637, 407, 51, 1, 2, 2);</v>
      </c>
    </row>
    <row r="137" spans="1:7" x14ac:dyDescent="0.25">
      <c r="A137" s="4">
        <f t="shared" si="49"/>
        <v>1638</v>
      </c>
      <c r="B137" s="4">
        <f t="shared" ref="B137" si="81">B136</f>
        <v>407</v>
      </c>
      <c r="C137" s="4">
        <v>51</v>
      </c>
      <c r="D137" s="4">
        <v>1</v>
      </c>
      <c r="E137" s="4">
        <v>0</v>
      </c>
      <c r="F137" s="4">
        <v>1</v>
      </c>
      <c r="G137" s="4" t="str">
        <f t="shared" si="47"/>
        <v>insert into game_score (id, matchid, squad, goals, points, time_type) values (1638, 407, 51, 1, 0, 1);</v>
      </c>
    </row>
    <row r="138" spans="1:7" x14ac:dyDescent="0.25">
      <c r="A138" s="4">
        <f t="shared" si="49"/>
        <v>1639</v>
      </c>
      <c r="B138" s="4">
        <f t="shared" ref="B138" si="82">B136</f>
        <v>407</v>
      </c>
      <c r="C138" s="4">
        <v>57</v>
      </c>
      <c r="D138" s="4">
        <v>0</v>
      </c>
      <c r="E138" s="4">
        <v>0</v>
      </c>
      <c r="F138" s="4">
        <v>2</v>
      </c>
      <c r="G138" s="4" t="str">
        <f t="shared" si="47"/>
        <v>insert into game_score (id, matchid, squad, goals, points, time_type) values (1639, 407, 57, 0, 0, 2);</v>
      </c>
    </row>
    <row r="139" spans="1:7" x14ac:dyDescent="0.25">
      <c r="A139" s="4">
        <f t="shared" si="49"/>
        <v>1640</v>
      </c>
      <c r="B139" s="4">
        <f t="shared" ref="B139" si="83">B136</f>
        <v>407</v>
      </c>
      <c r="C139" s="4">
        <v>57</v>
      </c>
      <c r="D139" s="4">
        <v>0</v>
      </c>
      <c r="E139" s="4">
        <v>0</v>
      </c>
      <c r="F139" s="4">
        <v>1</v>
      </c>
      <c r="G139" s="4" t="str">
        <f t="shared" si="47"/>
        <v>insert into game_score (id, matchid, squad, goals, points, time_type) values (1640, 407, 57, 0, 0, 1);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'1975'!A10+1</f>
        <v>10</v>
      </c>
      <c r="B2">
        <v>1979</v>
      </c>
      <c r="C2" t="s">
        <v>12</v>
      </c>
      <c r="D2">
        <v>56</v>
      </c>
      <c r="G2" t="str">
        <f t="shared" ref="G2:G10" si="0">"insert into group_stage (id, tournament, group_code, squad) values (" &amp; A2 &amp; ", " &amp; B2 &amp; ", '" &amp; C2 &amp; "', " &amp; D2 &amp;  ");"</f>
        <v>insert into group_stage (id, tournament, group_code, squad) values (10, 1979, 'A', 56);</v>
      </c>
    </row>
    <row r="3" spans="1:7" x14ac:dyDescent="0.25">
      <c r="A3">
        <f>A2+1</f>
        <v>11</v>
      </c>
      <c r="B3">
        <v>1979</v>
      </c>
      <c r="C3" t="s">
        <v>12</v>
      </c>
      <c r="D3">
        <v>57</v>
      </c>
      <c r="G3" t="str">
        <f t="shared" si="0"/>
        <v>insert into group_stage (id, tournament, group_code, squad) values (11, 1979, 'A', 57);</v>
      </c>
    </row>
    <row r="4" spans="1:7" x14ac:dyDescent="0.25">
      <c r="A4">
        <f t="shared" ref="A4:A10" si="1">A3+1</f>
        <v>12</v>
      </c>
      <c r="B4">
        <v>1979</v>
      </c>
      <c r="C4" t="s">
        <v>12</v>
      </c>
      <c r="D4">
        <v>58</v>
      </c>
      <c r="G4" t="str">
        <f t="shared" si="0"/>
        <v>insert into group_stage (id, tournament, group_code, squad) values (12, 1979, 'A', 58);</v>
      </c>
    </row>
    <row r="5" spans="1:7" x14ac:dyDescent="0.25">
      <c r="A5">
        <f t="shared" si="1"/>
        <v>13</v>
      </c>
      <c r="B5">
        <v>1979</v>
      </c>
      <c r="C5" t="s">
        <v>13</v>
      </c>
      <c r="D5">
        <v>54</v>
      </c>
      <c r="G5" t="str">
        <f t="shared" si="0"/>
        <v>insert into group_stage (id, tournament, group_code, squad) values (13, 1979, 'B', 54);</v>
      </c>
    </row>
    <row r="6" spans="1:7" x14ac:dyDescent="0.25">
      <c r="A6">
        <f t="shared" si="1"/>
        <v>14</v>
      </c>
      <c r="B6">
        <v>1979</v>
      </c>
      <c r="C6" t="s">
        <v>13</v>
      </c>
      <c r="D6">
        <v>591</v>
      </c>
      <c r="G6" t="str">
        <f t="shared" si="0"/>
        <v>insert into group_stage (id, tournament, group_code, squad) values (14, 1979, 'B', 591);</v>
      </c>
    </row>
    <row r="7" spans="1:7" x14ac:dyDescent="0.25">
      <c r="A7">
        <f t="shared" si="1"/>
        <v>15</v>
      </c>
      <c r="B7">
        <v>1979</v>
      </c>
      <c r="C7" t="s">
        <v>13</v>
      </c>
      <c r="D7">
        <v>55</v>
      </c>
      <c r="G7" t="str">
        <f t="shared" si="0"/>
        <v>insert into group_stage (id, tournament, group_code, squad) values (15, 1979, 'B', 55);</v>
      </c>
    </row>
    <row r="8" spans="1:7" x14ac:dyDescent="0.25">
      <c r="A8">
        <f t="shared" si="1"/>
        <v>16</v>
      </c>
      <c r="B8">
        <v>1979</v>
      </c>
      <c r="C8" t="s">
        <v>14</v>
      </c>
      <c r="D8">
        <v>593</v>
      </c>
      <c r="G8" t="str">
        <f t="shared" si="0"/>
        <v>insert into group_stage (id, tournament, group_code, squad) values (16, 1979, 'C', 593);</v>
      </c>
    </row>
    <row r="9" spans="1:7" x14ac:dyDescent="0.25">
      <c r="A9">
        <f t="shared" si="1"/>
        <v>17</v>
      </c>
      <c r="B9">
        <v>1979</v>
      </c>
      <c r="C9" t="s">
        <v>14</v>
      </c>
      <c r="D9">
        <v>595</v>
      </c>
      <c r="G9" t="str">
        <f t="shared" si="0"/>
        <v>insert into group_stage (id, tournament, group_code, squad) values (17, 1979, 'C', 595);</v>
      </c>
    </row>
    <row r="10" spans="1:7" x14ac:dyDescent="0.25">
      <c r="A10">
        <f t="shared" si="1"/>
        <v>18</v>
      </c>
      <c r="B10">
        <v>1979</v>
      </c>
      <c r="C10" t="s">
        <v>14</v>
      </c>
      <c r="D10">
        <v>598</v>
      </c>
      <c r="G10" t="str">
        <f t="shared" si="0"/>
        <v>insert into group_stage (id, tournament, group_code, squad) values (18, 1979, 'C', 598);</v>
      </c>
    </row>
    <row r="12" spans="1:7" x14ac:dyDescent="0.25">
      <c r="A12" s="1" t="s">
        <v>1</v>
      </c>
      <c r="B12" s="1" t="s">
        <v>6</v>
      </c>
      <c r="C12" s="1" t="s">
        <v>7</v>
      </c>
      <c r="D12" s="1" t="s">
        <v>8</v>
      </c>
      <c r="G12" t="str">
        <f t="shared" ref="G12:G37" si="2">"insert into game (matchid, matchdate, game_type, country) values (" &amp; A12 &amp; ", '" &amp; B12 &amp; "', " &amp; C12 &amp; ", " &amp; D12 &amp;  ");"</f>
        <v>insert into game (matchid, matchdate, game_type, country) values (matchid, 'matchdate', game_type, country);</v>
      </c>
    </row>
    <row r="13" spans="1:7" x14ac:dyDescent="0.25">
      <c r="A13">
        <f>'1975'!A37+1</f>
        <v>408</v>
      </c>
      <c r="B13" s="2" t="str">
        <f>"1979-08-01"</f>
        <v>1979-08-01</v>
      </c>
      <c r="C13">
        <v>2</v>
      </c>
      <c r="D13">
        <v>58</v>
      </c>
      <c r="G13" t="str">
        <f t="shared" si="2"/>
        <v>insert into game (matchid, matchdate, game_type, country) values (408, '1979-08-01', 2, 58);</v>
      </c>
    </row>
    <row r="14" spans="1:7" x14ac:dyDescent="0.25">
      <c r="A14">
        <f>A13+1</f>
        <v>409</v>
      </c>
      <c r="B14" s="2" t="str">
        <f>"1979-08-08"</f>
        <v>1979-08-08</v>
      </c>
      <c r="C14">
        <v>2</v>
      </c>
      <c r="D14">
        <v>58</v>
      </c>
      <c r="G14" t="str">
        <f t="shared" si="2"/>
        <v>insert into game (matchid, matchdate, game_type, country) values (409, '1979-08-08', 2, 58);</v>
      </c>
    </row>
    <row r="15" spans="1:7" x14ac:dyDescent="0.25">
      <c r="A15">
        <f t="shared" ref="A15:A37" si="3">A14+1</f>
        <v>410</v>
      </c>
      <c r="B15" s="2" t="str">
        <f>"1979-08-15"</f>
        <v>1979-08-15</v>
      </c>
      <c r="C15">
        <v>2</v>
      </c>
      <c r="D15">
        <v>57</v>
      </c>
      <c r="G15" t="str">
        <f t="shared" si="2"/>
        <v>insert into game (matchid, matchdate, game_type, country) values (410, '1979-08-15', 2, 57);</v>
      </c>
    </row>
    <row r="16" spans="1:7" x14ac:dyDescent="0.25">
      <c r="A16">
        <f t="shared" si="3"/>
        <v>411</v>
      </c>
      <c r="B16" s="2" t="str">
        <f>"1979-08-22"</f>
        <v>1979-08-22</v>
      </c>
      <c r="C16">
        <v>2</v>
      </c>
      <c r="D16">
        <v>57</v>
      </c>
      <c r="G16" t="str">
        <f t="shared" si="2"/>
        <v>insert into game (matchid, matchdate, game_type, country) values (411, '1979-08-22', 2, 57);</v>
      </c>
    </row>
    <row r="17" spans="1:7" x14ac:dyDescent="0.25">
      <c r="A17">
        <f t="shared" si="3"/>
        <v>412</v>
      </c>
      <c r="B17" s="2" t="str">
        <f>"1979-08-29"</f>
        <v>1979-08-29</v>
      </c>
      <c r="C17">
        <v>2</v>
      </c>
      <c r="D17">
        <v>56</v>
      </c>
      <c r="G17" t="str">
        <f t="shared" si="2"/>
        <v>insert into game (matchid, matchdate, game_type, country) values (412, '1979-08-29', 2, 56);</v>
      </c>
    </row>
    <row r="18" spans="1:7" x14ac:dyDescent="0.25">
      <c r="A18">
        <f t="shared" si="3"/>
        <v>413</v>
      </c>
      <c r="B18" s="2" t="str">
        <f>"1979-09-05"</f>
        <v>1979-09-05</v>
      </c>
      <c r="C18">
        <v>2</v>
      </c>
      <c r="D18">
        <v>56</v>
      </c>
      <c r="G18" t="str">
        <f t="shared" si="2"/>
        <v>insert into game (matchid, matchdate, game_type, country) values (413, '1979-09-05', 2, 56);</v>
      </c>
    </row>
    <row r="19" spans="1:7" x14ac:dyDescent="0.25">
      <c r="A19">
        <f t="shared" si="3"/>
        <v>414</v>
      </c>
      <c r="B19" s="2" t="str">
        <f>"1979-07-18"</f>
        <v>1979-07-18</v>
      </c>
      <c r="C19">
        <v>2</v>
      </c>
      <c r="D19">
        <v>591</v>
      </c>
      <c r="G19" t="str">
        <f t="shared" si="2"/>
        <v>insert into game (matchid, matchdate, game_type, country) values (414, '1979-07-18', 2, 591);</v>
      </c>
    </row>
    <row r="20" spans="1:7" x14ac:dyDescent="0.25">
      <c r="A20">
        <f t="shared" si="3"/>
        <v>415</v>
      </c>
      <c r="B20" s="2" t="str">
        <f>"1979-07-26"</f>
        <v>1979-07-26</v>
      </c>
      <c r="C20">
        <v>2</v>
      </c>
      <c r="D20">
        <v>591</v>
      </c>
      <c r="G20" t="str">
        <f t="shared" si="2"/>
        <v>insert into game (matchid, matchdate, game_type, country) values (415, '1979-07-26', 2, 591);</v>
      </c>
    </row>
    <row r="21" spans="1:7" x14ac:dyDescent="0.25">
      <c r="A21">
        <f t="shared" si="3"/>
        <v>416</v>
      </c>
      <c r="B21" s="2" t="str">
        <f>"1979-08-02"</f>
        <v>1979-08-02</v>
      </c>
      <c r="C21">
        <v>2</v>
      </c>
      <c r="D21">
        <v>55</v>
      </c>
      <c r="G21" t="str">
        <f t="shared" si="2"/>
        <v>insert into game (matchid, matchdate, game_type, country) values (416, '1979-08-02', 2, 55);</v>
      </c>
    </row>
    <row r="22" spans="1:7" x14ac:dyDescent="0.25">
      <c r="A22">
        <f t="shared" si="3"/>
        <v>417</v>
      </c>
      <c r="B22" s="2" t="str">
        <f>"1979-08-08"</f>
        <v>1979-08-08</v>
      </c>
      <c r="C22">
        <v>2</v>
      </c>
      <c r="D22">
        <v>54</v>
      </c>
      <c r="G22" t="str">
        <f t="shared" si="2"/>
        <v>insert into game (matchid, matchdate, game_type, country) values (417, '1979-08-08', 2, 54);</v>
      </c>
    </row>
    <row r="23" spans="1:7" x14ac:dyDescent="0.25">
      <c r="A23">
        <f t="shared" si="3"/>
        <v>418</v>
      </c>
      <c r="B23" s="2" t="str">
        <f>"1979-08-16"</f>
        <v>1979-08-16</v>
      </c>
      <c r="C23">
        <v>2</v>
      </c>
      <c r="D23">
        <v>55</v>
      </c>
      <c r="G23" t="str">
        <f t="shared" si="2"/>
        <v>insert into game (matchid, matchdate, game_type, country) values (418, '1979-08-16', 2, 55);</v>
      </c>
    </row>
    <row r="24" spans="1:7" x14ac:dyDescent="0.25">
      <c r="A24">
        <f t="shared" si="3"/>
        <v>419</v>
      </c>
      <c r="B24" s="2" t="str">
        <f>"1979-08-23"</f>
        <v>1979-08-23</v>
      </c>
      <c r="C24">
        <v>2</v>
      </c>
      <c r="D24">
        <v>54</v>
      </c>
      <c r="G24" t="str">
        <f t="shared" si="2"/>
        <v>insert into game (matchid, matchdate, game_type, country) values (419, '1979-08-23', 2, 54);</v>
      </c>
    </row>
    <row r="25" spans="1:7" x14ac:dyDescent="0.25">
      <c r="A25">
        <f t="shared" si="3"/>
        <v>420</v>
      </c>
      <c r="B25" s="2" t="str">
        <f>"1979-08-29"</f>
        <v>1979-08-29</v>
      </c>
      <c r="C25">
        <v>2</v>
      </c>
      <c r="D25">
        <v>593</v>
      </c>
      <c r="G25" t="str">
        <f t="shared" si="2"/>
        <v>insert into game (matchid, matchdate, game_type, country) values (420, '1979-08-29', 2, 593);</v>
      </c>
    </row>
    <row r="26" spans="1:7" x14ac:dyDescent="0.25">
      <c r="A26">
        <f t="shared" si="3"/>
        <v>421</v>
      </c>
      <c r="B26" s="2" t="str">
        <f>"1979-09-05"</f>
        <v>1979-09-05</v>
      </c>
      <c r="C26">
        <v>2</v>
      </c>
      <c r="D26">
        <v>593</v>
      </c>
      <c r="G26" t="str">
        <f t="shared" si="2"/>
        <v>insert into game (matchid, matchdate, game_type, country) values (421, '1979-09-05', 2, 593);</v>
      </c>
    </row>
    <row r="27" spans="1:7" x14ac:dyDescent="0.25">
      <c r="A27">
        <f t="shared" si="3"/>
        <v>422</v>
      </c>
      <c r="B27" s="2" t="str">
        <f>"1979-09-13"</f>
        <v>1979-09-13</v>
      </c>
      <c r="C27">
        <v>2</v>
      </c>
      <c r="D27">
        <v>595</v>
      </c>
      <c r="G27" t="str">
        <f t="shared" si="2"/>
        <v>insert into game (matchid, matchdate, game_type, country) values (422, '1979-09-13', 2, 595);</v>
      </c>
    </row>
    <row r="28" spans="1:7" x14ac:dyDescent="0.25">
      <c r="A28">
        <f t="shared" si="3"/>
        <v>423</v>
      </c>
      <c r="B28" s="2" t="str">
        <f>"1979-09-16"</f>
        <v>1979-09-16</v>
      </c>
      <c r="C28">
        <v>2</v>
      </c>
      <c r="D28">
        <v>598</v>
      </c>
      <c r="G28" t="str">
        <f t="shared" si="2"/>
        <v>insert into game (matchid, matchdate, game_type, country) values (423, '1979-09-16', 2, 598);</v>
      </c>
    </row>
    <row r="29" spans="1:7" x14ac:dyDescent="0.25">
      <c r="A29">
        <f t="shared" si="3"/>
        <v>424</v>
      </c>
      <c r="B29" s="2" t="str">
        <f>"1979-09-20"</f>
        <v>1979-09-20</v>
      </c>
      <c r="C29">
        <v>2</v>
      </c>
      <c r="D29">
        <v>595</v>
      </c>
      <c r="G29" t="str">
        <f t="shared" si="2"/>
        <v>insert into game (matchid, matchdate, game_type, country) values (424, '1979-09-20', 2, 595);</v>
      </c>
    </row>
    <row r="30" spans="1:7" x14ac:dyDescent="0.25">
      <c r="A30">
        <f t="shared" si="3"/>
        <v>425</v>
      </c>
      <c r="B30" s="2" t="str">
        <f>"1979-09-26"</f>
        <v>1979-09-26</v>
      </c>
      <c r="C30">
        <v>2</v>
      </c>
      <c r="D30">
        <v>598</v>
      </c>
      <c r="G30" t="str">
        <f t="shared" si="2"/>
        <v>insert into game (matchid, matchdate, game_type, country) values (425, '1979-09-26', 2, 598);</v>
      </c>
    </row>
    <row r="31" spans="1:7" x14ac:dyDescent="0.25">
      <c r="A31">
        <f t="shared" si="3"/>
        <v>426</v>
      </c>
      <c r="B31" s="2" t="str">
        <f>"1979-10-17"</f>
        <v>1979-10-17</v>
      </c>
      <c r="C31">
        <v>4</v>
      </c>
      <c r="D31">
        <v>51</v>
      </c>
      <c r="G31" t="str">
        <f t="shared" si="2"/>
        <v>insert into game (matchid, matchdate, game_type, country) values (426, '1979-10-17', 4, 51);</v>
      </c>
    </row>
    <row r="32" spans="1:7" x14ac:dyDescent="0.25">
      <c r="A32">
        <f t="shared" si="3"/>
        <v>427</v>
      </c>
      <c r="B32" s="2" t="str">
        <f>"1979-10-24"</f>
        <v>1979-10-24</v>
      </c>
      <c r="C32">
        <v>4</v>
      </c>
      <c r="D32">
        <v>56</v>
      </c>
      <c r="G32" t="str">
        <f t="shared" si="2"/>
        <v>insert into game (matchid, matchdate, game_type, country) values (427, '1979-10-24', 4, 56);</v>
      </c>
    </row>
    <row r="33" spans="1:7" x14ac:dyDescent="0.25">
      <c r="A33">
        <f t="shared" si="3"/>
        <v>428</v>
      </c>
      <c r="B33" s="2" t="str">
        <f>"1979-10-24"</f>
        <v>1979-10-24</v>
      </c>
      <c r="C33">
        <v>4</v>
      </c>
      <c r="D33">
        <v>595</v>
      </c>
      <c r="G33" t="str">
        <f t="shared" si="2"/>
        <v>insert into game (matchid, matchdate, game_type, country) values (428, '1979-10-24', 4, 595);</v>
      </c>
    </row>
    <row r="34" spans="1:7" x14ac:dyDescent="0.25">
      <c r="A34">
        <f t="shared" si="3"/>
        <v>429</v>
      </c>
      <c r="B34" s="2" t="str">
        <f>"1979-10-31"</f>
        <v>1979-10-31</v>
      </c>
      <c r="C34">
        <v>4</v>
      </c>
      <c r="D34">
        <v>55</v>
      </c>
      <c r="G34" t="str">
        <f t="shared" si="2"/>
        <v>insert into game (matchid, matchdate, game_type, country) values (429, '1979-10-31', 4, 55);</v>
      </c>
    </row>
    <row r="35" spans="1:7" x14ac:dyDescent="0.25">
      <c r="A35">
        <f t="shared" si="3"/>
        <v>430</v>
      </c>
      <c r="B35" s="2" t="str">
        <f>"1979-11-28"</f>
        <v>1979-11-28</v>
      </c>
      <c r="C35">
        <v>6</v>
      </c>
      <c r="D35">
        <v>595</v>
      </c>
      <c r="G35" t="str">
        <f t="shared" si="2"/>
        <v>insert into game (matchid, matchdate, game_type, country) values (430, '1979-11-28', 6, 595);</v>
      </c>
    </row>
    <row r="36" spans="1:7" x14ac:dyDescent="0.25">
      <c r="A36">
        <f t="shared" si="3"/>
        <v>431</v>
      </c>
      <c r="B36" s="2" t="str">
        <f>"1979-12-05"</f>
        <v>1979-12-05</v>
      </c>
      <c r="C36">
        <v>6</v>
      </c>
      <c r="D36">
        <v>56</v>
      </c>
      <c r="G36" t="str">
        <f t="shared" si="2"/>
        <v>insert into game (matchid, matchdate, game_type, country) values (431, '1979-12-05', 6, 56);</v>
      </c>
    </row>
    <row r="37" spans="1:7" x14ac:dyDescent="0.25">
      <c r="A37">
        <f t="shared" si="3"/>
        <v>432</v>
      </c>
      <c r="B37" s="2" t="str">
        <f>"1979-12-11"</f>
        <v>1979-12-11</v>
      </c>
      <c r="C37">
        <v>7</v>
      </c>
      <c r="D37">
        <v>54</v>
      </c>
      <c r="G37" t="str">
        <f t="shared" si="2"/>
        <v>insert into game (matchid, matchdate, game_type, country) values (432, '1979-12-11', 7, 54);</v>
      </c>
    </row>
    <row r="39" spans="1:7" x14ac:dyDescent="0.25">
      <c r="A39" s="1" t="s">
        <v>0</v>
      </c>
      <c r="B39" s="1" t="s">
        <v>1</v>
      </c>
      <c r="C39" s="1" t="s">
        <v>2</v>
      </c>
      <c r="D39" s="1" t="s">
        <v>3</v>
      </c>
      <c r="E39" s="1" t="s">
        <v>4</v>
      </c>
      <c r="F39" s="1" t="s">
        <v>5</v>
      </c>
      <c r="G39" t="str">
        <f>"insert into game_score (id, matchid, squad, goals, points, time_type) values (" &amp; A39 &amp; ", " &amp; B39 &amp; ", " &amp; C39 &amp; ", " &amp; D39 &amp; ", " &amp; E39 &amp; ", " &amp; F39 &amp; ");"</f>
        <v>insert into game_score (id, matchid, squad, goals, points, time_type) values (id, matchid, squad, goals, points, time_type);</v>
      </c>
    </row>
    <row r="40" spans="1:7" x14ac:dyDescent="0.25">
      <c r="A40" s="4">
        <f>'1975'!A139+1</f>
        <v>1641</v>
      </c>
      <c r="B40" s="4">
        <f>A13</f>
        <v>408</v>
      </c>
      <c r="C40" s="4">
        <v>58</v>
      </c>
      <c r="D40" s="4">
        <v>0</v>
      </c>
      <c r="E40" s="4">
        <v>1</v>
      </c>
      <c r="F40" s="4">
        <v>2</v>
      </c>
      <c r="G40" s="4" t="str">
        <f t="shared" ref="G40:G103" si="4">"insert into game_score (id, matchid, squad, goals, points, time_type) values (" &amp; A40 &amp; ", " &amp; B40 &amp; ", " &amp; C40 &amp; ", " &amp; D40 &amp; ", " &amp; E40 &amp; ", " &amp; F40 &amp; ");"</f>
        <v>insert into game_score (id, matchid, squad, goals, points, time_type) values (1641, 408, 58, 0, 1, 2);</v>
      </c>
    </row>
    <row r="41" spans="1:7" x14ac:dyDescent="0.25">
      <c r="A41" s="4">
        <f>A40+1</f>
        <v>1642</v>
      </c>
      <c r="B41" s="4">
        <f>B40</f>
        <v>408</v>
      </c>
      <c r="C41" s="4">
        <v>58</v>
      </c>
      <c r="D41" s="4">
        <v>0</v>
      </c>
      <c r="E41" s="4">
        <v>0</v>
      </c>
      <c r="F41" s="4">
        <v>1</v>
      </c>
      <c r="G41" s="4" t="str">
        <f t="shared" si="4"/>
        <v>insert into game_score (id, matchid, squad, goals, points, time_type) values (1642, 408, 58, 0, 0, 1);</v>
      </c>
    </row>
    <row r="42" spans="1:7" x14ac:dyDescent="0.25">
      <c r="A42" s="4">
        <f t="shared" ref="A42:A105" si="5">A41+1</f>
        <v>1643</v>
      </c>
      <c r="B42" s="4">
        <f>B40</f>
        <v>408</v>
      </c>
      <c r="C42" s="4">
        <v>57</v>
      </c>
      <c r="D42" s="4">
        <v>0</v>
      </c>
      <c r="E42" s="4">
        <v>1</v>
      </c>
      <c r="F42" s="4">
        <v>2</v>
      </c>
      <c r="G42" s="4" t="str">
        <f t="shared" si="4"/>
        <v>insert into game_score (id, matchid, squad, goals, points, time_type) values (1643, 408, 57, 0, 1, 2);</v>
      </c>
    </row>
    <row r="43" spans="1:7" x14ac:dyDescent="0.25">
      <c r="A43" s="4">
        <f t="shared" si="5"/>
        <v>1644</v>
      </c>
      <c r="B43" s="4">
        <f>B40</f>
        <v>408</v>
      </c>
      <c r="C43" s="4">
        <v>57</v>
      </c>
      <c r="D43" s="4">
        <v>0</v>
      </c>
      <c r="E43" s="4">
        <v>0</v>
      </c>
      <c r="F43" s="4">
        <v>1</v>
      </c>
      <c r="G43" s="4" t="str">
        <f t="shared" si="4"/>
        <v>insert into game_score (id, matchid, squad, goals, points, time_type) values (1644, 408, 57, 0, 0, 1);</v>
      </c>
    </row>
    <row r="44" spans="1:7" x14ac:dyDescent="0.25">
      <c r="A44">
        <f t="shared" si="5"/>
        <v>1645</v>
      </c>
      <c r="B44">
        <f>B40+1</f>
        <v>409</v>
      </c>
      <c r="C44">
        <v>58</v>
      </c>
      <c r="D44">
        <v>1</v>
      </c>
      <c r="E44">
        <v>1</v>
      </c>
      <c r="F44">
        <v>2</v>
      </c>
      <c r="G44" t="str">
        <f t="shared" si="4"/>
        <v>insert into game_score (id, matchid, squad, goals, points, time_type) values (1645, 409, 58, 1, 1, 2);</v>
      </c>
    </row>
    <row r="45" spans="1:7" x14ac:dyDescent="0.25">
      <c r="A45">
        <f t="shared" si="5"/>
        <v>1646</v>
      </c>
      <c r="B45">
        <f>B44</f>
        <v>409</v>
      </c>
      <c r="C45">
        <v>58</v>
      </c>
      <c r="D45">
        <v>0</v>
      </c>
      <c r="E45">
        <v>0</v>
      </c>
      <c r="F45">
        <v>1</v>
      </c>
      <c r="G45" t="str">
        <f t="shared" si="4"/>
        <v>insert into game_score (id, matchid, squad, goals, points, time_type) values (1646, 409, 58, 0, 0, 1);</v>
      </c>
    </row>
    <row r="46" spans="1:7" x14ac:dyDescent="0.25">
      <c r="A46">
        <f t="shared" si="5"/>
        <v>1647</v>
      </c>
      <c r="B46">
        <f>B44</f>
        <v>409</v>
      </c>
      <c r="C46">
        <v>56</v>
      </c>
      <c r="D46">
        <v>1</v>
      </c>
      <c r="E46">
        <v>1</v>
      </c>
      <c r="F46">
        <v>2</v>
      </c>
      <c r="G46" t="str">
        <f t="shared" si="4"/>
        <v>insert into game_score (id, matchid, squad, goals, points, time_type) values (1647, 409, 56, 1, 1, 2);</v>
      </c>
    </row>
    <row r="47" spans="1:7" x14ac:dyDescent="0.25">
      <c r="A47">
        <f t="shared" si="5"/>
        <v>1648</v>
      </c>
      <c r="B47">
        <f>B44</f>
        <v>409</v>
      </c>
      <c r="C47">
        <v>56</v>
      </c>
      <c r="D47">
        <v>0</v>
      </c>
      <c r="E47">
        <v>0</v>
      </c>
      <c r="F47">
        <v>1</v>
      </c>
      <c r="G47" t="str">
        <f t="shared" si="4"/>
        <v>insert into game_score (id, matchid, squad, goals, points, time_type) values (1648, 409, 56, 0, 0, 1);</v>
      </c>
    </row>
    <row r="48" spans="1:7" x14ac:dyDescent="0.25">
      <c r="A48" s="4">
        <f t="shared" si="5"/>
        <v>1649</v>
      </c>
      <c r="B48" s="4">
        <f t="shared" ref="B48" si="6">B44+1</f>
        <v>410</v>
      </c>
      <c r="C48" s="4">
        <v>57</v>
      </c>
      <c r="D48" s="4">
        <v>1</v>
      </c>
      <c r="E48" s="4">
        <v>2</v>
      </c>
      <c r="F48" s="4">
        <v>2</v>
      </c>
      <c r="G48" s="4" t="str">
        <f t="shared" si="4"/>
        <v>insert into game_score (id, matchid, squad, goals, points, time_type) values (1649, 410, 57, 1, 2, 2);</v>
      </c>
    </row>
    <row r="49" spans="1:7" x14ac:dyDescent="0.25">
      <c r="A49" s="4">
        <f t="shared" si="5"/>
        <v>1650</v>
      </c>
      <c r="B49" s="4">
        <f t="shared" ref="B49" si="7">B48</f>
        <v>410</v>
      </c>
      <c r="C49" s="4">
        <v>57</v>
      </c>
      <c r="D49" s="4">
        <v>1</v>
      </c>
      <c r="E49" s="4">
        <v>0</v>
      </c>
      <c r="F49" s="4">
        <v>1</v>
      </c>
      <c r="G49" s="4" t="str">
        <f t="shared" si="4"/>
        <v>insert into game_score (id, matchid, squad, goals, points, time_type) values (1650, 410, 57, 1, 0, 1);</v>
      </c>
    </row>
    <row r="50" spans="1:7" x14ac:dyDescent="0.25">
      <c r="A50" s="4">
        <f t="shared" si="5"/>
        <v>1651</v>
      </c>
      <c r="B50" s="4">
        <f t="shared" ref="B50" si="8">B48</f>
        <v>410</v>
      </c>
      <c r="C50" s="4">
        <v>56</v>
      </c>
      <c r="D50" s="4">
        <v>0</v>
      </c>
      <c r="E50" s="4">
        <v>0</v>
      </c>
      <c r="F50" s="4">
        <v>2</v>
      </c>
      <c r="G50" s="4" t="str">
        <f t="shared" si="4"/>
        <v>insert into game_score (id, matchid, squad, goals, points, time_type) values (1651, 410, 56, 0, 0, 2);</v>
      </c>
    </row>
    <row r="51" spans="1:7" x14ac:dyDescent="0.25">
      <c r="A51" s="4">
        <f t="shared" si="5"/>
        <v>1652</v>
      </c>
      <c r="B51" s="4">
        <f t="shared" ref="B51" si="9">B48</f>
        <v>410</v>
      </c>
      <c r="C51" s="4">
        <v>56</v>
      </c>
      <c r="D51" s="4">
        <v>0</v>
      </c>
      <c r="E51" s="4">
        <v>0</v>
      </c>
      <c r="F51" s="4">
        <v>1</v>
      </c>
      <c r="G51" s="4" t="str">
        <f t="shared" si="4"/>
        <v>insert into game_score (id, matchid, squad, goals, points, time_type) values (1652, 410, 56, 0, 0, 1);</v>
      </c>
    </row>
    <row r="52" spans="1:7" x14ac:dyDescent="0.25">
      <c r="A52">
        <f t="shared" si="5"/>
        <v>1653</v>
      </c>
      <c r="B52">
        <f t="shared" ref="B52" si="10">B48+1</f>
        <v>411</v>
      </c>
      <c r="C52">
        <v>57</v>
      </c>
      <c r="D52">
        <v>4</v>
      </c>
      <c r="E52">
        <v>2</v>
      </c>
      <c r="F52">
        <v>2</v>
      </c>
      <c r="G52" t="str">
        <f t="shared" si="4"/>
        <v>insert into game_score (id, matchid, squad, goals, points, time_type) values (1653, 411, 57, 4, 2, 2);</v>
      </c>
    </row>
    <row r="53" spans="1:7" x14ac:dyDescent="0.25">
      <c r="A53">
        <f t="shared" si="5"/>
        <v>1654</v>
      </c>
      <c r="B53">
        <f t="shared" ref="B53" si="11">B52</f>
        <v>411</v>
      </c>
      <c r="C53">
        <v>57</v>
      </c>
      <c r="D53">
        <v>1</v>
      </c>
      <c r="E53">
        <v>0</v>
      </c>
      <c r="F53">
        <v>1</v>
      </c>
      <c r="G53" t="str">
        <f t="shared" si="4"/>
        <v>insert into game_score (id, matchid, squad, goals, points, time_type) values (1654, 411, 57, 1, 0, 1);</v>
      </c>
    </row>
    <row r="54" spans="1:7" x14ac:dyDescent="0.25">
      <c r="A54">
        <f t="shared" si="5"/>
        <v>1655</v>
      </c>
      <c r="B54">
        <f t="shared" ref="B54" si="12">B52</f>
        <v>411</v>
      </c>
      <c r="C54">
        <v>58</v>
      </c>
      <c r="D54">
        <v>0</v>
      </c>
      <c r="E54">
        <v>0</v>
      </c>
      <c r="F54">
        <v>2</v>
      </c>
      <c r="G54" t="str">
        <f t="shared" si="4"/>
        <v>insert into game_score (id, matchid, squad, goals, points, time_type) values (1655, 411, 58, 0, 0, 2);</v>
      </c>
    </row>
    <row r="55" spans="1:7" x14ac:dyDescent="0.25">
      <c r="A55">
        <f t="shared" si="5"/>
        <v>1656</v>
      </c>
      <c r="B55">
        <f t="shared" ref="B55" si="13">B52</f>
        <v>411</v>
      </c>
      <c r="C55">
        <v>58</v>
      </c>
      <c r="D55">
        <v>0</v>
      </c>
      <c r="E55">
        <v>0</v>
      </c>
      <c r="F55">
        <v>1</v>
      </c>
      <c r="G55" t="str">
        <f t="shared" si="4"/>
        <v>insert into game_score (id, matchid, squad, goals, points, time_type) values (1656, 411, 58, 0, 0, 1);</v>
      </c>
    </row>
    <row r="56" spans="1:7" x14ac:dyDescent="0.25">
      <c r="A56" s="4">
        <f t="shared" si="5"/>
        <v>1657</v>
      </c>
      <c r="B56" s="4">
        <f t="shared" ref="B56" si="14">B52+1</f>
        <v>412</v>
      </c>
      <c r="C56" s="4">
        <v>56</v>
      </c>
      <c r="D56" s="4">
        <v>7</v>
      </c>
      <c r="E56" s="4">
        <v>2</v>
      </c>
      <c r="F56" s="4">
        <v>2</v>
      </c>
      <c r="G56" s="4" t="str">
        <f t="shared" si="4"/>
        <v>insert into game_score (id, matchid, squad, goals, points, time_type) values (1657, 412, 56, 7, 2, 2);</v>
      </c>
    </row>
    <row r="57" spans="1:7" x14ac:dyDescent="0.25">
      <c r="A57" s="4">
        <f t="shared" si="5"/>
        <v>1658</v>
      </c>
      <c r="B57" s="4">
        <f t="shared" ref="B57" si="15">B56</f>
        <v>412</v>
      </c>
      <c r="C57" s="4">
        <v>56</v>
      </c>
      <c r="D57" s="4">
        <v>2</v>
      </c>
      <c r="E57" s="4">
        <v>0</v>
      </c>
      <c r="F57" s="4">
        <v>1</v>
      </c>
      <c r="G57" s="4" t="str">
        <f t="shared" si="4"/>
        <v>insert into game_score (id, matchid, squad, goals, points, time_type) values (1658, 412, 56, 2, 0, 1);</v>
      </c>
    </row>
    <row r="58" spans="1:7" x14ac:dyDescent="0.25">
      <c r="A58" s="4">
        <f t="shared" si="5"/>
        <v>1659</v>
      </c>
      <c r="B58" s="4">
        <f t="shared" ref="B58" si="16">B56</f>
        <v>412</v>
      </c>
      <c r="C58" s="4">
        <v>58</v>
      </c>
      <c r="D58" s="4">
        <v>0</v>
      </c>
      <c r="E58" s="4">
        <v>0</v>
      </c>
      <c r="F58" s="4">
        <v>2</v>
      </c>
      <c r="G58" s="4" t="str">
        <f t="shared" si="4"/>
        <v>insert into game_score (id, matchid, squad, goals, points, time_type) values (1659, 412, 58, 0, 0, 2);</v>
      </c>
    </row>
    <row r="59" spans="1:7" x14ac:dyDescent="0.25">
      <c r="A59" s="4">
        <f t="shared" si="5"/>
        <v>1660</v>
      </c>
      <c r="B59" s="4">
        <f t="shared" ref="B59" si="17">B56</f>
        <v>412</v>
      </c>
      <c r="C59" s="4">
        <v>58</v>
      </c>
      <c r="D59" s="4">
        <v>0</v>
      </c>
      <c r="E59" s="4">
        <v>0</v>
      </c>
      <c r="F59" s="4">
        <v>1</v>
      </c>
      <c r="G59" s="4" t="str">
        <f t="shared" si="4"/>
        <v>insert into game_score (id, matchid, squad, goals, points, time_type) values (1660, 412, 58, 0, 0, 1);</v>
      </c>
    </row>
    <row r="60" spans="1:7" x14ac:dyDescent="0.25">
      <c r="A60">
        <f t="shared" si="5"/>
        <v>1661</v>
      </c>
      <c r="B60">
        <f t="shared" ref="B60" si="18">B56+1</f>
        <v>413</v>
      </c>
      <c r="C60">
        <v>56</v>
      </c>
      <c r="D60">
        <v>2</v>
      </c>
      <c r="E60">
        <v>2</v>
      </c>
      <c r="F60">
        <v>2</v>
      </c>
      <c r="G60" t="str">
        <f t="shared" si="4"/>
        <v>insert into game_score (id, matchid, squad, goals, points, time_type) values (1661, 413, 56, 2, 2, 2);</v>
      </c>
    </row>
    <row r="61" spans="1:7" x14ac:dyDescent="0.25">
      <c r="A61">
        <f t="shared" si="5"/>
        <v>1662</v>
      </c>
      <c r="B61">
        <f t="shared" ref="B61" si="19">B60</f>
        <v>413</v>
      </c>
      <c r="C61">
        <v>56</v>
      </c>
      <c r="D61">
        <v>1</v>
      </c>
      <c r="E61">
        <v>0</v>
      </c>
      <c r="F61">
        <v>1</v>
      </c>
      <c r="G61" t="str">
        <f t="shared" si="4"/>
        <v>insert into game_score (id, matchid, squad, goals, points, time_type) values (1662, 413, 56, 1, 0, 1);</v>
      </c>
    </row>
    <row r="62" spans="1:7" x14ac:dyDescent="0.25">
      <c r="A62">
        <f t="shared" si="5"/>
        <v>1663</v>
      </c>
      <c r="B62">
        <f t="shared" ref="B62" si="20">B60</f>
        <v>413</v>
      </c>
      <c r="C62">
        <v>57</v>
      </c>
      <c r="D62">
        <v>0</v>
      </c>
      <c r="E62">
        <v>0</v>
      </c>
      <c r="F62">
        <v>2</v>
      </c>
      <c r="G62" t="str">
        <f t="shared" si="4"/>
        <v>insert into game_score (id, matchid, squad, goals, points, time_type) values (1663, 413, 57, 0, 0, 2);</v>
      </c>
    </row>
    <row r="63" spans="1:7" x14ac:dyDescent="0.25">
      <c r="A63">
        <f t="shared" si="5"/>
        <v>1664</v>
      </c>
      <c r="B63">
        <f t="shared" ref="B63" si="21">B60</f>
        <v>413</v>
      </c>
      <c r="C63">
        <v>57</v>
      </c>
      <c r="D63">
        <v>0</v>
      </c>
      <c r="E63">
        <v>0</v>
      </c>
      <c r="F63">
        <v>1</v>
      </c>
      <c r="G63" t="str">
        <f t="shared" si="4"/>
        <v>insert into game_score (id, matchid, squad, goals, points, time_type) values (1664, 413, 57, 0, 0, 1);</v>
      </c>
    </row>
    <row r="64" spans="1:7" x14ac:dyDescent="0.25">
      <c r="A64" s="4">
        <f t="shared" si="5"/>
        <v>1665</v>
      </c>
      <c r="B64" s="4">
        <f t="shared" ref="B64" si="22">B60+1</f>
        <v>414</v>
      </c>
      <c r="C64" s="4">
        <v>591</v>
      </c>
      <c r="D64" s="4">
        <v>2</v>
      </c>
      <c r="E64" s="4">
        <v>2</v>
      </c>
      <c r="F64" s="4">
        <v>2</v>
      </c>
      <c r="G64" s="4" t="str">
        <f t="shared" si="4"/>
        <v>insert into game_score (id, matchid, squad, goals, points, time_type) values (1665, 414, 591, 2, 2, 2);</v>
      </c>
    </row>
    <row r="65" spans="1:7" x14ac:dyDescent="0.25">
      <c r="A65" s="4">
        <f t="shared" si="5"/>
        <v>1666</v>
      </c>
      <c r="B65" s="4">
        <f t="shared" ref="B65" si="23">B64</f>
        <v>414</v>
      </c>
      <c r="C65" s="4">
        <v>591</v>
      </c>
      <c r="D65" s="4">
        <v>1</v>
      </c>
      <c r="E65" s="4">
        <v>0</v>
      </c>
      <c r="F65" s="4">
        <v>1</v>
      </c>
      <c r="G65" s="4" t="str">
        <f t="shared" si="4"/>
        <v>insert into game_score (id, matchid, squad, goals, points, time_type) values (1666, 414, 591, 1, 0, 1);</v>
      </c>
    </row>
    <row r="66" spans="1:7" x14ac:dyDescent="0.25">
      <c r="A66" s="4">
        <f t="shared" si="5"/>
        <v>1667</v>
      </c>
      <c r="B66" s="4">
        <f t="shared" ref="B66" si="24">B64</f>
        <v>414</v>
      </c>
      <c r="C66" s="4">
        <v>54</v>
      </c>
      <c r="D66" s="4">
        <v>1</v>
      </c>
      <c r="E66" s="4">
        <v>0</v>
      </c>
      <c r="F66" s="4">
        <v>2</v>
      </c>
      <c r="G66" s="4" t="str">
        <f t="shared" si="4"/>
        <v>insert into game_score (id, matchid, squad, goals, points, time_type) values (1667, 414, 54, 1, 0, 2);</v>
      </c>
    </row>
    <row r="67" spans="1:7" x14ac:dyDescent="0.25">
      <c r="A67" s="4">
        <f t="shared" si="5"/>
        <v>1668</v>
      </c>
      <c r="B67" s="4">
        <f t="shared" ref="B67" si="25">B64</f>
        <v>414</v>
      </c>
      <c r="C67" s="4">
        <v>54</v>
      </c>
      <c r="D67" s="4">
        <v>1</v>
      </c>
      <c r="E67" s="4">
        <v>0</v>
      </c>
      <c r="F67" s="4">
        <v>1</v>
      </c>
      <c r="G67" s="4" t="str">
        <f t="shared" si="4"/>
        <v>insert into game_score (id, matchid, squad, goals, points, time_type) values (1668, 414, 54, 1, 0, 1);</v>
      </c>
    </row>
    <row r="68" spans="1:7" x14ac:dyDescent="0.25">
      <c r="A68">
        <f t="shared" si="5"/>
        <v>1669</v>
      </c>
      <c r="B68">
        <f t="shared" ref="B68" si="26">B64+1</f>
        <v>415</v>
      </c>
      <c r="C68">
        <v>591</v>
      </c>
      <c r="D68">
        <v>2</v>
      </c>
      <c r="E68">
        <v>2</v>
      </c>
      <c r="F68">
        <v>2</v>
      </c>
      <c r="G68" t="str">
        <f t="shared" si="4"/>
        <v>insert into game_score (id, matchid, squad, goals, points, time_type) values (1669, 415, 591, 2, 2, 2);</v>
      </c>
    </row>
    <row r="69" spans="1:7" x14ac:dyDescent="0.25">
      <c r="A69">
        <f t="shared" si="5"/>
        <v>1670</v>
      </c>
      <c r="B69">
        <f t="shared" ref="B69" si="27">B68</f>
        <v>415</v>
      </c>
      <c r="C69">
        <v>591</v>
      </c>
      <c r="D69">
        <v>1</v>
      </c>
      <c r="E69">
        <v>0</v>
      </c>
      <c r="F69">
        <v>1</v>
      </c>
      <c r="G69" t="str">
        <f t="shared" si="4"/>
        <v>insert into game_score (id, matchid, squad, goals, points, time_type) values (1670, 415, 591, 1, 0, 1);</v>
      </c>
    </row>
    <row r="70" spans="1:7" x14ac:dyDescent="0.25">
      <c r="A70">
        <f t="shared" si="5"/>
        <v>1671</v>
      </c>
      <c r="B70">
        <f t="shared" ref="B70" si="28">B68</f>
        <v>415</v>
      </c>
      <c r="C70">
        <v>55</v>
      </c>
      <c r="D70">
        <v>1</v>
      </c>
      <c r="E70">
        <v>0</v>
      </c>
      <c r="F70">
        <v>2</v>
      </c>
      <c r="G70" t="str">
        <f t="shared" si="4"/>
        <v>insert into game_score (id, matchid, squad, goals, points, time_type) values (1671, 415, 55, 1, 0, 2);</v>
      </c>
    </row>
    <row r="71" spans="1:7" x14ac:dyDescent="0.25">
      <c r="A71">
        <f t="shared" si="5"/>
        <v>1672</v>
      </c>
      <c r="B71">
        <f t="shared" ref="B71" si="29">B68</f>
        <v>415</v>
      </c>
      <c r="C71">
        <v>55</v>
      </c>
      <c r="D71">
        <v>1</v>
      </c>
      <c r="E71">
        <v>0</v>
      </c>
      <c r="F71">
        <v>1</v>
      </c>
      <c r="G71" t="str">
        <f t="shared" si="4"/>
        <v>insert into game_score (id, matchid, squad, goals, points, time_type) values (1672, 415, 55, 1, 0, 1);</v>
      </c>
    </row>
    <row r="72" spans="1:7" x14ac:dyDescent="0.25">
      <c r="A72" s="4">
        <f t="shared" si="5"/>
        <v>1673</v>
      </c>
      <c r="B72" s="4">
        <f t="shared" ref="B72" si="30">B68+1</f>
        <v>416</v>
      </c>
      <c r="C72" s="4">
        <v>55</v>
      </c>
      <c r="D72" s="4">
        <v>2</v>
      </c>
      <c r="E72" s="4">
        <v>2</v>
      </c>
      <c r="F72" s="4">
        <v>2</v>
      </c>
      <c r="G72" s="4" t="str">
        <f t="shared" si="4"/>
        <v>insert into game_score (id, matchid, squad, goals, points, time_type) values (1673, 416, 55, 2, 2, 2);</v>
      </c>
    </row>
    <row r="73" spans="1:7" x14ac:dyDescent="0.25">
      <c r="A73" s="4">
        <f t="shared" si="5"/>
        <v>1674</v>
      </c>
      <c r="B73" s="4">
        <f t="shared" ref="B73" si="31">B72</f>
        <v>416</v>
      </c>
      <c r="C73" s="4">
        <v>55</v>
      </c>
      <c r="D73" s="4">
        <v>1</v>
      </c>
      <c r="E73" s="4">
        <v>0</v>
      </c>
      <c r="F73" s="4">
        <v>1</v>
      </c>
      <c r="G73" s="4" t="str">
        <f t="shared" si="4"/>
        <v>insert into game_score (id, matchid, squad, goals, points, time_type) values (1674, 416, 55, 1, 0, 1);</v>
      </c>
    </row>
    <row r="74" spans="1:7" x14ac:dyDescent="0.25">
      <c r="A74" s="4">
        <f t="shared" si="5"/>
        <v>1675</v>
      </c>
      <c r="B74" s="4">
        <f t="shared" ref="B74" si="32">B72</f>
        <v>416</v>
      </c>
      <c r="C74" s="4">
        <v>54</v>
      </c>
      <c r="D74" s="4">
        <v>1</v>
      </c>
      <c r="E74" s="4">
        <v>0</v>
      </c>
      <c r="F74" s="4">
        <v>2</v>
      </c>
      <c r="G74" s="4" t="str">
        <f t="shared" si="4"/>
        <v>insert into game_score (id, matchid, squad, goals, points, time_type) values (1675, 416, 54, 1, 0, 2);</v>
      </c>
    </row>
    <row r="75" spans="1:7" x14ac:dyDescent="0.25">
      <c r="A75" s="4">
        <f t="shared" si="5"/>
        <v>1676</v>
      </c>
      <c r="B75" s="4">
        <f t="shared" ref="B75" si="33">B72</f>
        <v>416</v>
      </c>
      <c r="C75" s="4">
        <v>54</v>
      </c>
      <c r="D75" s="4">
        <v>1</v>
      </c>
      <c r="E75" s="4">
        <v>0</v>
      </c>
      <c r="F75" s="4">
        <v>1</v>
      </c>
      <c r="G75" s="4" t="str">
        <f t="shared" si="4"/>
        <v>insert into game_score (id, matchid, squad, goals, points, time_type) values (1676, 416, 54, 1, 0, 1);</v>
      </c>
    </row>
    <row r="76" spans="1:7" x14ac:dyDescent="0.25">
      <c r="A76">
        <f t="shared" si="5"/>
        <v>1677</v>
      </c>
      <c r="B76">
        <f t="shared" ref="B76" si="34">B72+1</f>
        <v>417</v>
      </c>
      <c r="C76">
        <v>54</v>
      </c>
      <c r="D76">
        <v>3</v>
      </c>
      <c r="E76">
        <v>2</v>
      </c>
      <c r="F76">
        <v>2</v>
      </c>
      <c r="G76" t="str">
        <f t="shared" si="4"/>
        <v>insert into game_score (id, matchid, squad, goals, points, time_type) values (1677, 417, 54, 3, 2, 2);</v>
      </c>
    </row>
    <row r="77" spans="1:7" x14ac:dyDescent="0.25">
      <c r="A77">
        <f t="shared" si="5"/>
        <v>1678</v>
      </c>
      <c r="B77">
        <f t="shared" ref="B77" si="35">B76</f>
        <v>417</v>
      </c>
      <c r="C77">
        <v>54</v>
      </c>
      <c r="D77">
        <v>2</v>
      </c>
      <c r="E77">
        <v>0</v>
      </c>
      <c r="F77">
        <v>1</v>
      </c>
      <c r="G77" t="str">
        <f t="shared" si="4"/>
        <v>insert into game_score (id, matchid, squad, goals, points, time_type) values (1678, 417, 54, 2, 0, 1);</v>
      </c>
    </row>
    <row r="78" spans="1:7" x14ac:dyDescent="0.25">
      <c r="A78">
        <f t="shared" si="5"/>
        <v>1679</v>
      </c>
      <c r="B78">
        <f t="shared" ref="B78" si="36">B76</f>
        <v>417</v>
      </c>
      <c r="C78">
        <v>591</v>
      </c>
      <c r="D78">
        <v>0</v>
      </c>
      <c r="E78">
        <v>0</v>
      </c>
      <c r="F78">
        <v>2</v>
      </c>
      <c r="G78" t="str">
        <f t="shared" si="4"/>
        <v>insert into game_score (id, matchid, squad, goals, points, time_type) values (1679, 417, 591, 0, 0, 2);</v>
      </c>
    </row>
    <row r="79" spans="1:7" x14ac:dyDescent="0.25">
      <c r="A79">
        <f t="shared" si="5"/>
        <v>1680</v>
      </c>
      <c r="B79">
        <f t="shared" ref="B79" si="37">B76</f>
        <v>417</v>
      </c>
      <c r="C79">
        <v>591</v>
      </c>
      <c r="D79">
        <v>0</v>
      </c>
      <c r="E79">
        <v>0</v>
      </c>
      <c r="F79">
        <v>1</v>
      </c>
      <c r="G79" t="str">
        <f t="shared" si="4"/>
        <v>insert into game_score (id, matchid, squad, goals, points, time_type) values (1680, 417, 591, 0, 0, 1);</v>
      </c>
    </row>
    <row r="80" spans="1:7" x14ac:dyDescent="0.25">
      <c r="A80" s="4">
        <f t="shared" si="5"/>
        <v>1681</v>
      </c>
      <c r="B80" s="4">
        <f t="shared" ref="B80:B96" si="38">B76+1</f>
        <v>418</v>
      </c>
      <c r="C80" s="4">
        <v>55</v>
      </c>
      <c r="D80" s="4">
        <v>2</v>
      </c>
      <c r="E80" s="4">
        <v>2</v>
      </c>
      <c r="F80" s="4">
        <v>2</v>
      </c>
      <c r="G80" s="4" t="str">
        <f t="shared" si="4"/>
        <v>insert into game_score (id, matchid, squad, goals, points, time_type) values (1681, 418, 55, 2, 2, 2);</v>
      </c>
    </row>
    <row r="81" spans="1:7" x14ac:dyDescent="0.25">
      <c r="A81" s="4">
        <f t="shared" si="5"/>
        <v>1682</v>
      </c>
      <c r="B81" s="4">
        <f t="shared" ref="B81:B97" si="39">B80</f>
        <v>418</v>
      </c>
      <c r="C81" s="4">
        <v>55</v>
      </c>
      <c r="D81" s="4">
        <v>0</v>
      </c>
      <c r="E81" s="4">
        <v>0</v>
      </c>
      <c r="F81" s="4">
        <v>1</v>
      </c>
      <c r="G81" s="4" t="str">
        <f t="shared" si="4"/>
        <v>insert into game_score (id, matchid, squad, goals, points, time_type) values (1682, 418, 55, 0, 0, 1);</v>
      </c>
    </row>
    <row r="82" spans="1:7" x14ac:dyDescent="0.25">
      <c r="A82" s="4">
        <f t="shared" si="5"/>
        <v>1683</v>
      </c>
      <c r="B82" s="4">
        <f t="shared" ref="B82:B98" si="40">B80</f>
        <v>418</v>
      </c>
      <c r="C82" s="4">
        <v>591</v>
      </c>
      <c r="D82" s="4">
        <v>0</v>
      </c>
      <c r="E82" s="4">
        <v>0</v>
      </c>
      <c r="F82" s="4">
        <v>2</v>
      </c>
      <c r="G82" s="4" t="str">
        <f t="shared" si="4"/>
        <v>insert into game_score (id, matchid, squad, goals, points, time_type) values (1683, 418, 591, 0, 0, 2);</v>
      </c>
    </row>
    <row r="83" spans="1:7" x14ac:dyDescent="0.25">
      <c r="A83" s="4">
        <f t="shared" si="5"/>
        <v>1684</v>
      </c>
      <c r="B83" s="4">
        <f t="shared" ref="B83:B99" si="41">B80</f>
        <v>418</v>
      </c>
      <c r="C83" s="4">
        <v>591</v>
      </c>
      <c r="D83" s="4">
        <v>0</v>
      </c>
      <c r="E83" s="4">
        <v>0</v>
      </c>
      <c r="F83" s="4">
        <v>1</v>
      </c>
      <c r="G83" s="4" t="str">
        <f t="shared" si="4"/>
        <v>insert into game_score (id, matchid, squad, goals, points, time_type) values (1684, 418, 591, 0, 0, 1);</v>
      </c>
    </row>
    <row r="84" spans="1:7" x14ac:dyDescent="0.25">
      <c r="A84">
        <f t="shared" si="5"/>
        <v>1685</v>
      </c>
      <c r="B84">
        <f t="shared" si="38"/>
        <v>419</v>
      </c>
      <c r="C84">
        <v>54</v>
      </c>
      <c r="D84">
        <v>2</v>
      </c>
      <c r="E84">
        <v>1</v>
      </c>
      <c r="F84">
        <v>2</v>
      </c>
      <c r="G84" t="str">
        <f t="shared" si="4"/>
        <v>insert into game_score (id, matchid, squad, goals, points, time_type) values (1685, 419, 54, 2, 1, 2);</v>
      </c>
    </row>
    <row r="85" spans="1:7" x14ac:dyDescent="0.25">
      <c r="A85">
        <f t="shared" si="5"/>
        <v>1686</v>
      </c>
      <c r="B85">
        <f t="shared" si="39"/>
        <v>419</v>
      </c>
      <c r="C85">
        <v>54</v>
      </c>
      <c r="D85">
        <v>1</v>
      </c>
      <c r="E85">
        <v>0</v>
      </c>
      <c r="F85">
        <v>1</v>
      </c>
      <c r="G85" t="str">
        <f t="shared" si="4"/>
        <v>insert into game_score (id, matchid, squad, goals, points, time_type) values (1686, 419, 54, 1, 0, 1);</v>
      </c>
    </row>
    <row r="86" spans="1:7" x14ac:dyDescent="0.25">
      <c r="A86">
        <f t="shared" si="5"/>
        <v>1687</v>
      </c>
      <c r="B86">
        <f t="shared" si="40"/>
        <v>419</v>
      </c>
      <c r="C86">
        <v>55</v>
      </c>
      <c r="D86">
        <v>2</v>
      </c>
      <c r="E86">
        <v>1</v>
      </c>
      <c r="F86">
        <v>2</v>
      </c>
      <c r="G86" t="str">
        <f t="shared" si="4"/>
        <v>insert into game_score (id, matchid, squad, goals, points, time_type) values (1687, 419, 55, 2, 1, 2);</v>
      </c>
    </row>
    <row r="87" spans="1:7" x14ac:dyDescent="0.25">
      <c r="A87">
        <f t="shared" si="5"/>
        <v>1688</v>
      </c>
      <c r="B87">
        <f t="shared" si="41"/>
        <v>419</v>
      </c>
      <c r="C87">
        <v>55</v>
      </c>
      <c r="D87">
        <v>1</v>
      </c>
      <c r="E87">
        <v>0</v>
      </c>
      <c r="F87">
        <v>1</v>
      </c>
      <c r="G87" t="str">
        <f t="shared" si="4"/>
        <v>insert into game_score (id, matchid, squad, goals, points, time_type) values (1688, 419, 55, 1, 0, 1);</v>
      </c>
    </row>
    <row r="88" spans="1:7" x14ac:dyDescent="0.25">
      <c r="A88" s="4">
        <f t="shared" si="5"/>
        <v>1689</v>
      </c>
      <c r="B88" s="4">
        <f t="shared" si="38"/>
        <v>420</v>
      </c>
      <c r="C88" s="4">
        <v>593</v>
      </c>
      <c r="D88" s="4">
        <v>1</v>
      </c>
      <c r="E88" s="4">
        <v>0</v>
      </c>
      <c r="F88" s="4">
        <v>2</v>
      </c>
      <c r="G88" s="4" t="str">
        <f t="shared" si="4"/>
        <v>insert into game_score (id, matchid, squad, goals, points, time_type) values (1689, 420, 593, 1, 0, 2);</v>
      </c>
    </row>
    <row r="89" spans="1:7" x14ac:dyDescent="0.25">
      <c r="A89" s="4">
        <f t="shared" si="5"/>
        <v>1690</v>
      </c>
      <c r="B89" s="4">
        <f t="shared" si="39"/>
        <v>420</v>
      </c>
      <c r="C89" s="4">
        <v>593</v>
      </c>
      <c r="D89" s="4">
        <v>0</v>
      </c>
      <c r="E89" s="4">
        <v>0</v>
      </c>
      <c r="F89" s="4">
        <v>1</v>
      </c>
      <c r="G89" s="4" t="str">
        <f t="shared" si="4"/>
        <v>insert into game_score (id, matchid, squad, goals, points, time_type) values (1690, 420, 593, 0, 0, 1);</v>
      </c>
    </row>
    <row r="90" spans="1:7" x14ac:dyDescent="0.25">
      <c r="A90" s="4">
        <f t="shared" si="5"/>
        <v>1691</v>
      </c>
      <c r="B90" s="4">
        <f t="shared" si="40"/>
        <v>420</v>
      </c>
      <c r="C90" s="4">
        <v>595</v>
      </c>
      <c r="D90" s="4">
        <v>2</v>
      </c>
      <c r="E90" s="4">
        <v>2</v>
      </c>
      <c r="F90" s="4">
        <v>2</v>
      </c>
      <c r="G90" s="4" t="str">
        <f t="shared" si="4"/>
        <v>insert into game_score (id, matchid, squad, goals, points, time_type) values (1691, 420, 595, 2, 2, 2);</v>
      </c>
    </row>
    <row r="91" spans="1:7" x14ac:dyDescent="0.25">
      <c r="A91" s="4">
        <f t="shared" si="5"/>
        <v>1692</v>
      </c>
      <c r="B91" s="4">
        <f t="shared" si="41"/>
        <v>420</v>
      </c>
      <c r="C91" s="4">
        <v>595</v>
      </c>
      <c r="D91" s="4">
        <v>1</v>
      </c>
      <c r="E91" s="4">
        <v>0</v>
      </c>
      <c r="F91" s="4">
        <v>1</v>
      </c>
      <c r="G91" s="4" t="str">
        <f t="shared" si="4"/>
        <v>insert into game_score (id, matchid, squad, goals, points, time_type) values (1692, 420, 595, 1, 0, 1);</v>
      </c>
    </row>
    <row r="92" spans="1:7" x14ac:dyDescent="0.25">
      <c r="A92">
        <f t="shared" si="5"/>
        <v>1693</v>
      </c>
      <c r="B92">
        <f t="shared" si="38"/>
        <v>421</v>
      </c>
      <c r="C92">
        <v>593</v>
      </c>
      <c r="D92">
        <v>2</v>
      </c>
      <c r="E92">
        <v>2</v>
      </c>
      <c r="F92">
        <v>2</v>
      </c>
      <c r="G92" t="str">
        <f t="shared" si="4"/>
        <v>insert into game_score (id, matchid, squad, goals, points, time_type) values (1693, 421, 593, 2, 2, 2);</v>
      </c>
    </row>
    <row r="93" spans="1:7" x14ac:dyDescent="0.25">
      <c r="A93">
        <f t="shared" si="5"/>
        <v>1694</v>
      </c>
      <c r="B93">
        <f t="shared" si="39"/>
        <v>421</v>
      </c>
      <c r="C93">
        <v>593</v>
      </c>
      <c r="D93">
        <v>2</v>
      </c>
      <c r="E93">
        <v>0</v>
      </c>
      <c r="F93">
        <v>1</v>
      </c>
      <c r="G93" t="str">
        <f t="shared" si="4"/>
        <v>insert into game_score (id, matchid, squad, goals, points, time_type) values (1694, 421, 593, 2, 0, 1);</v>
      </c>
    </row>
    <row r="94" spans="1:7" x14ac:dyDescent="0.25">
      <c r="A94">
        <f t="shared" si="5"/>
        <v>1695</v>
      </c>
      <c r="B94">
        <f t="shared" si="40"/>
        <v>421</v>
      </c>
      <c r="C94">
        <v>598</v>
      </c>
      <c r="D94">
        <v>1</v>
      </c>
      <c r="E94">
        <v>0</v>
      </c>
      <c r="F94">
        <v>2</v>
      </c>
      <c r="G94" t="str">
        <f t="shared" si="4"/>
        <v>insert into game_score (id, matchid, squad, goals, points, time_type) values (1695, 421, 598, 1, 0, 2);</v>
      </c>
    </row>
    <row r="95" spans="1:7" x14ac:dyDescent="0.25">
      <c r="A95">
        <f t="shared" si="5"/>
        <v>1696</v>
      </c>
      <c r="B95">
        <f t="shared" si="41"/>
        <v>421</v>
      </c>
      <c r="C95">
        <v>598</v>
      </c>
      <c r="D95">
        <v>0</v>
      </c>
      <c r="E95">
        <v>0</v>
      </c>
      <c r="F95">
        <v>1</v>
      </c>
      <c r="G95" t="str">
        <f t="shared" si="4"/>
        <v>insert into game_score (id, matchid, squad, goals, points, time_type) values (1696, 421, 598, 0, 0, 1);</v>
      </c>
    </row>
    <row r="96" spans="1:7" x14ac:dyDescent="0.25">
      <c r="A96" s="4">
        <f t="shared" si="5"/>
        <v>1697</v>
      </c>
      <c r="B96" s="4">
        <f t="shared" si="38"/>
        <v>422</v>
      </c>
      <c r="C96" s="4">
        <v>595</v>
      </c>
      <c r="D96" s="4">
        <v>2</v>
      </c>
      <c r="E96" s="4">
        <v>2</v>
      </c>
      <c r="F96" s="4">
        <v>2</v>
      </c>
      <c r="G96" s="4" t="str">
        <f t="shared" si="4"/>
        <v>insert into game_score (id, matchid, squad, goals, points, time_type) values (1697, 422, 595, 2, 2, 2);</v>
      </c>
    </row>
    <row r="97" spans="1:7" x14ac:dyDescent="0.25">
      <c r="A97" s="4">
        <f t="shared" si="5"/>
        <v>1698</v>
      </c>
      <c r="B97" s="4">
        <f t="shared" si="39"/>
        <v>422</v>
      </c>
      <c r="C97" s="4">
        <v>595</v>
      </c>
      <c r="D97" s="4">
        <v>2</v>
      </c>
      <c r="E97" s="4">
        <v>0</v>
      </c>
      <c r="F97" s="4">
        <v>1</v>
      </c>
      <c r="G97" s="4" t="str">
        <f t="shared" si="4"/>
        <v>insert into game_score (id, matchid, squad, goals, points, time_type) values (1698, 422, 595, 2, 0, 1);</v>
      </c>
    </row>
    <row r="98" spans="1:7" x14ac:dyDescent="0.25">
      <c r="A98" s="4">
        <f t="shared" si="5"/>
        <v>1699</v>
      </c>
      <c r="B98" s="4">
        <f t="shared" si="40"/>
        <v>422</v>
      </c>
      <c r="C98" s="4">
        <v>593</v>
      </c>
      <c r="D98" s="4">
        <v>0</v>
      </c>
      <c r="E98" s="4">
        <v>0</v>
      </c>
      <c r="F98" s="4">
        <v>2</v>
      </c>
      <c r="G98" s="4" t="str">
        <f t="shared" si="4"/>
        <v>insert into game_score (id, matchid, squad, goals, points, time_type) values (1699, 422, 593, 0, 0, 2);</v>
      </c>
    </row>
    <row r="99" spans="1:7" x14ac:dyDescent="0.25">
      <c r="A99" s="4">
        <f t="shared" si="5"/>
        <v>1700</v>
      </c>
      <c r="B99" s="4">
        <f t="shared" si="41"/>
        <v>422</v>
      </c>
      <c r="C99" s="4">
        <v>593</v>
      </c>
      <c r="D99" s="4">
        <v>0</v>
      </c>
      <c r="E99" s="4">
        <v>0</v>
      </c>
      <c r="F99" s="4">
        <v>1</v>
      </c>
      <c r="G99" s="4" t="str">
        <f t="shared" si="4"/>
        <v>insert into game_score (id, matchid, squad, goals, points, time_type) values (1700, 422, 593, 0, 0, 1);</v>
      </c>
    </row>
    <row r="100" spans="1:7" x14ac:dyDescent="0.25">
      <c r="A100">
        <f t="shared" si="5"/>
        <v>1701</v>
      </c>
      <c r="B100">
        <f t="shared" ref="B100" si="42">B96+1</f>
        <v>423</v>
      </c>
      <c r="C100">
        <v>598</v>
      </c>
      <c r="D100">
        <v>2</v>
      </c>
      <c r="E100">
        <v>2</v>
      </c>
      <c r="F100">
        <v>2</v>
      </c>
      <c r="G100" t="str">
        <f t="shared" si="4"/>
        <v>insert into game_score (id, matchid, squad, goals, points, time_type) values (1701, 423, 598, 2, 2, 2);</v>
      </c>
    </row>
    <row r="101" spans="1:7" x14ac:dyDescent="0.25">
      <c r="A101">
        <f t="shared" si="5"/>
        <v>1702</v>
      </c>
      <c r="B101">
        <f t="shared" ref="B101" si="43">B100</f>
        <v>423</v>
      </c>
      <c r="C101">
        <v>598</v>
      </c>
      <c r="D101">
        <v>1</v>
      </c>
      <c r="E101">
        <v>0</v>
      </c>
      <c r="F101">
        <v>1</v>
      </c>
      <c r="G101" t="str">
        <f t="shared" si="4"/>
        <v>insert into game_score (id, matchid, squad, goals, points, time_type) values (1702, 423, 598, 1, 0, 1);</v>
      </c>
    </row>
    <row r="102" spans="1:7" x14ac:dyDescent="0.25">
      <c r="A102">
        <f t="shared" si="5"/>
        <v>1703</v>
      </c>
      <c r="B102">
        <f t="shared" ref="B102" si="44">B100</f>
        <v>423</v>
      </c>
      <c r="C102">
        <v>593</v>
      </c>
      <c r="D102">
        <v>1</v>
      </c>
      <c r="E102">
        <v>0</v>
      </c>
      <c r="F102">
        <v>2</v>
      </c>
      <c r="G102" t="str">
        <f t="shared" si="4"/>
        <v>insert into game_score (id, matchid, squad, goals, points, time_type) values (1703, 423, 593, 1, 0, 2);</v>
      </c>
    </row>
    <row r="103" spans="1:7" x14ac:dyDescent="0.25">
      <c r="A103">
        <f t="shared" si="5"/>
        <v>1704</v>
      </c>
      <c r="B103">
        <f t="shared" ref="B103" si="45">B100</f>
        <v>423</v>
      </c>
      <c r="C103">
        <v>593</v>
      </c>
      <c r="D103">
        <v>0</v>
      </c>
      <c r="E103">
        <v>0</v>
      </c>
      <c r="F103">
        <v>1</v>
      </c>
      <c r="G103" t="str">
        <f t="shared" si="4"/>
        <v>insert into game_score (id, matchid, squad, goals, points, time_type) values (1704, 423, 593, 0, 0, 1);</v>
      </c>
    </row>
    <row r="104" spans="1:7" x14ac:dyDescent="0.25">
      <c r="A104" s="4">
        <f t="shared" si="5"/>
        <v>1705</v>
      </c>
      <c r="B104" s="4">
        <f t="shared" ref="B104" si="46">B100+1</f>
        <v>424</v>
      </c>
      <c r="C104" s="4">
        <v>595</v>
      </c>
      <c r="D104" s="4">
        <v>0</v>
      </c>
      <c r="E104" s="4">
        <v>1</v>
      </c>
      <c r="F104" s="4">
        <v>2</v>
      </c>
      <c r="G104" s="4" t="str">
        <f t="shared" ref="G104:G143" si="47">"insert into game_score (id, matchid, squad, goals, points, time_type) values (" &amp; A104 &amp; ", " &amp; B104 &amp; ", " &amp; C104 &amp; ", " &amp; D104 &amp; ", " &amp; E104 &amp; ", " &amp; F104 &amp; ");"</f>
        <v>insert into game_score (id, matchid, squad, goals, points, time_type) values (1705, 424, 595, 0, 1, 2);</v>
      </c>
    </row>
    <row r="105" spans="1:7" x14ac:dyDescent="0.25">
      <c r="A105" s="4">
        <f t="shared" si="5"/>
        <v>1706</v>
      </c>
      <c r="B105" s="4">
        <f t="shared" ref="B105" si="48">B104</f>
        <v>424</v>
      </c>
      <c r="C105" s="4">
        <v>595</v>
      </c>
      <c r="D105" s="4">
        <v>0</v>
      </c>
      <c r="E105" s="4">
        <v>0</v>
      </c>
      <c r="F105" s="4">
        <v>1</v>
      </c>
      <c r="G105" s="4" t="str">
        <f t="shared" si="47"/>
        <v>insert into game_score (id, matchid, squad, goals, points, time_type) values (1706, 424, 595, 0, 0, 1);</v>
      </c>
    </row>
    <row r="106" spans="1:7" x14ac:dyDescent="0.25">
      <c r="A106" s="4">
        <f t="shared" ref="A106:A143" si="49">A105+1</f>
        <v>1707</v>
      </c>
      <c r="B106" s="4">
        <f t="shared" ref="B106" si="50">B104</f>
        <v>424</v>
      </c>
      <c r="C106" s="4">
        <v>598</v>
      </c>
      <c r="D106" s="4">
        <v>0</v>
      </c>
      <c r="E106" s="4">
        <v>1</v>
      </c>
      <c r="F106" s="4">
        <v>2</v>
      </c>
      <c r="G106" s="4" t="str">
        <f t="shared" si="47"/>
        <v>insert into game_score (id, matchid, squad, goals, points, time_type) values (1707, 424, 598, 0, 1, 2);</v>
      </c>
    </row>
    <row r="107" spans="1:7" x14ac:dyDescent="0.25">
      <c r="A107" s="4">
        <f t="shared" si="49"/>
        <v>1708</v>
      </c>
      <c r="B107" s="4">
        <f t="shared" ref="B107" si="51">B104</f>
        <v>424</v>
      </c>
      <c r="C107" s="4">
        <v>598</v>
      </c>
      <c r="D107" s="4">
        <v>0</v>
      </c>
      <c r="E107" s="4">
        <v>0</v>
      </c>
      <c r="F107" s="4">
        <v>1</v>
      </c>
      <c r="G107" s="4" t="str">
        <f t="shared" si="47"/>
        <v>insert into game_score (id, matchid, squad, goals, points, time_type) values (1708, 424, 598, 0, 0, 1);</v>
      </c>
    </row>
    <row r="108" spans="1:7" x14ac:dyDescent="0.25">
      <c r="A108">
        <f t="shared" si="49"/>
        <v>1709</v>
      </c>
      <c r="B108">
        <f t="shared" ref="B108" si="52">B104+1</f>
        <v>425</v>
      </c>
      <c r="C108">
        <v>598</v>
      </c>
      <c r="D108">
        <v>2</v>
      </c>
      <c r="E108">
        <v>1</v>
      </c>
      <c r="F108">
        <v>2</v>
      </c>
      <c r="G108" t="str">
        <f t="shared" si="47"/>
        <v>insert into game_score (id, matchid, squad, goals, points, time_type) values (1709, 425, 598, 2, 1, 2);</v>
      </c>
    </row>
    <row r="109" spans="1:7" x14ac:dyDescent="0.25">
      <c r="A109">
        <f t="shared" si="49"/>
        <v>1710</v>
      </c>
      <c r="B109">
        <f t="shared" ref="B109" si="53">B108</f>
        <v>425</v>
      </c>
      <c r="C109">
        <v>509</v>
      </c>
      <c r="D109">
        <v>0</v>
      </c>
      <c r="E109">
        <v>0</v>
      </c>
      <c r="F109">
        <v>1</v>
      </c>
      <c r="G109" t="str">
        <f t="shared" si="47"/>
        <v>insert into game_score (id, matchid, squad, goals, points, time_type) values (1710, 425, 509, 0, 0, 1);</v>
      </c>
    </row>
    <row r="110" spans="1:7" x14ac:dyDescent="0.25">
      <c r="A110">
        <f t="shared" si="49"/>
        <v>1711</v>
      </c>
      <c r="B110">
        <f t="shared" ref="B110" si="54">B108</f>
        <v>425</v>
      </c>
      <c r="C110">
        <v>595</v>
      </c>
      <c r="D110">
        <v>2</v>
      </c>
      <c r="E110">
        <v>1</v>
      </c>
      <c r="F110">
        <v>2</v>
      </c>
      <c r="G110" t="str">
        <f t="shared" si="47"/>
        <v>insert into game_score (id, matchid, squad, goals, points, time_type) values (1711, 425, 595, 2, 1, 2);</v>
      </c>
    </row>
    <row r="111" spans="1:7" x14ac:dyDescent="0.25">
      <c r="A111">
        <f t="shared" si="49"/>
        <v>1712</v>
      </c>
      <c r="B111">
        <f t="shared" ref="B111" si="55">B108</f>
        <v>425</v>
      </c>
      <c r="C111">
        <v>595</v>
      </c>
      <c r="D111">
        <v>1</v>
      </c>
      <c r="E111">
        <v>0</v>
      </c>
      <c r="F111">
        <v>1</v>
      </c>
      <c r="G111" t="str">
        <f t="shared" si="47"/>
        <v>insert into game_score (id, matchid, squad, goals, points, time_type) values (1712, 425, 595, 1, 0, 1);</v>
      </c>
    </row>
    <row r="112" spans="1:7" x14ac:dyDescent="0.25">
      <c r="A112" s="4">
        <f t="shared" si="49"/>
        <v>1713</v>
      </c>
      <c r="B112" s="4">
        <f t="shared" ref="B112" si="56">B108+1</f>
        <v>426</v>
      </c>
      <c r="C112" s="4">
        <v>51</v>
      </c>
      <c r="D112" s="4">
        <v>1</v>
      </c>
      <c r="E112" s="4">
        <v>0</v>
      </c>
      <c r="F112" s="4">
        <v>2</v>
      </c>
      <c r="G112" s="4" t="str">
        <f t="shared" si="47"/>
        <v>insert into game_score (id, matchid, squad, goals, points, time_type) values (1713, 426, 51, 1, 0, 2);</v>
      </c>
    </row>
    <row r="113" spans="1:7" x14ac:dyDescent="0.25">
      <c r="A113" s="4">
        <f t="shared" si="49"/>
        <v>1714</v>
      </c>
      <c r="B113" s="4">
        <f t="shared" ref="B113" si="57">B112</f>
        <v>426</v>
      </c>
      <c r="C113" s="4">
        <v>51</v>
      </c>
      <c r="D113" s="4">
        <v>0</v>
      </c>
      <c r="E113" s="4">
        <v>0</v>
      </c>
      <c r="F113" s="4">
        <v>1</v>
      </c>
      <c r="G113" s="4" t="str">
        <f t="shared" si="47"/>
        <v>insert into game_score (id, matchid, squad, goals, points, time_type) values (1714, 426, 51, 0, 0, 1);</v>
      </c>
    </row>
    <row r="114" spans="1:7" x14ac:dyDescent="0.25">
      <c r="A114" s="4">
        <f t="shared" si="49"/>
        <v>1715</v>
      </c>
      <c r="B114" s="4">
        <f t="shared" ref="B114" si="58">B112</f>
        <v>426</v>
      </c>
      <c r="C114" s="4">
        <v>56</v>
      </c>
      <c r="D114" s="4">
        <v>2</v>
      </c>
      <c r="E114" s="4">
        <v>2</v>
      </c>
      <c r="F114" s="4">
        <v>2</v>
      </c>
      <c r="G114" s="4" t="str">
        <f t="shared" si="47"/>
        <v>insert into game_score (id, matchid, squad, goals, points, time_type) values (1715, 426, 56, 2, 2, 2);</v>
      </c>
    </row>
    <row r="115" spans="1:7" x14ac:dyDescent="0.25">
      <c r="A115" s="4">
        <f t="shared" si="49"/>
        <v>1716</v>
      </c>
      <c r="B115" s="4">
        <f t="shared" ref="B115" si="59">B112</f>
        <v>426</v>
      </c>
      <c r="C115" s="4">
        <v>56</v>
      </c>
      <c r="D115" s="4">
        <v>1</v>
      </c>
      <c r="E115" s="4">
        <v>0</v>
      </c>
      <c r="F115" s="4">
        <v>1</v>
      </c>
      <c r="G115" s="4" t="str">
        <f t="shared" si="47"/>
        <v>insert into game_score (id, matchid, squad, goals, points, time_type) values (1716, 426, 56, 1, 0, 1);</v>
      </c>
    </row>
    <row r="116" spans="1:7" x14ac:dyDescent="0.25">
      <c r="A116">
        <f t="shared" si="49"/>
        <v>1717</v>
      </c>
      <c r="B116">
        <f t="shared" ref="B116" si="60">B112+1</f>
        <v>427</v>
      </c>
      <c r="C116">
        <v>56</v>
      </c>
      <c r="D116">
        <v>0</v>
      </c>
      <c r="E116">
        <v>1</v>
      </c>
      <c r="F116">
        <v>2</v>
      </c>
      <c r="G116" t="str">
        <f t="shared" si="47"/>
        <v>insert into game_score (id, matchid, squad, goals, points, time_type) values (1717, 427, 56, 0, 1, 2);</v>
      </c>
    </row>
    <row r="117" spans="1:7" x14ac:dyDescent="0.25">
      <c r="A117">
        <f t="shared" si="49"/>
        <v>1718</v>
      </c>
      <c r="B117">
        <f t="shared" ref="B117" si="61">B116</f>
        <v>427</v>
      </c>
      <c r="C117">
        <v>56</v>
      </c>
      <c r="D117">
        <v>0</v>
      </c>
      <c r="E117">
        <v>0</v>
      </c>
      <c r="F117">
        <v>1</v>
      </c>
      <c r="G117" t="str">
        <f t="shared" si="47"/>
        <v>insert into game_score (id, matchid, squad, goals, points, time_type) values (1718, 427, 56, 0, 0, 1);</v>
      </c>
    </row>
    <row r="118" spans="1:7" x14ac:dyDescent="0.25">
      <c r="A118">
        <f t="shared" si="49"/>
        <v>1719</v>
      </c>
      <c r="B118">
        <f t="shared" ref="B118" si="62">B116</f>
        <v>427</v>
      </c>
      <c r="C118">
        <v>51</v>
      </c>
      <c r="D118">
        <v>0</v>
      </c>
      <c r="E118">
        <v>1</v>
      </c>
      <c r="F118">
        <v>2</v>
      </c>
      <c r="G118" t="str">
        <f t="shared" si="47"/>
        <v>insert into game_score (id, matchid, squad, goals, points, time_type) values (1719, 427, 51, 0, 1, 2);</v>
      </c>
    </row>
    <row r="119" spans="1:7" x14ac:dyDescent="0.25">
      <c r="A119">
        <f t="shared" si="49"/>
        <v>1720</v>
      </c>
      <c r="B119">
        <f t="shared" ref="B119" si="63">B116</f>
        <v>427</v>
      </c>
      <c r="C119">
        <v>51</v>
      </c>
      <c r="D119">
        <v>0</v>
      </c>
      <c r="E119">
        <v>0</v>
      </c>
      <c r="F119">
        <v>1</v>
      </c>
      <c r="G119" t="str">
        <f t="shared" si="47"/>
        <v>insert into game_score (id, matchid, squad, goals, points, time_type) values (1720, 427, 51, 0, 0, 1);</v>
      </c>
    </row>
    <row r="120" spans="1:7" x14ac:dyDescent="0.25">
      <c r="A120" s="4">
        <f t="shared" si="49"/>
        <v>1721</v>
      </c>
      <c r="B120" s="4">
        <f t="shared" ref="B120" si="64">B116+1</f>
        <v>428</v>
      </c>
      <c r="C120" s="4">
        <v>595</v>
      </c>
      <c r="D120" s="4">
        <v>2</v>
      </c>
      <c r="E120" s="4">
        <v>2</v>
      </c>
      <c r="F120" s="4">
        <v>2</v>
      </c>
      <c r="G120" s="4" t="str">
        <f t="shared" si="47"/>
        <v>insert into game_score (id, matchid, squad, goals, points, time_type) values (1721, 428, 595, 2, 2, 2);</v>
      </c>
    </row>
    <row r="121" spans="1:7" x14ac:dyDescent="0.25">
      <c r="A121" s="4">
        <f t="shared" si="49"/>
        <v>1722</v>
      </c>
      <c r="B121" s="4">
        <f t="shared" ref="B121" si="65">B120</f>
        <v>428</v>
      </c>
      <c r="C121" s="4">
        <v>595</v>
      </c>
      <c r="D121" s="4">
        <v>2</v>
      </c>
      <c r="E121" s="4">
        <v>0</v>
      </c>
      <c r="F121" s="4">
        <v>1</v>
      </c>
      <c r="G121" s="4" t="str">
        <f t="shared" si="47"/>
        <v>insert into game_score (id, matchid, squad, goals, points, time_type) values (1722, 428, 595, 2, 0, 1);</v>
      </c>
    </row>
    <row r="122" spans="1:7" x14ac:dyDescent="0.25">
      <c r="A122" s="4">
        <f t="shared" si="49"/>
        <v>1723</v>
      </c>
      <c r="B122" s="4">
        <f t="shared" ref="B122" si="66">B120</f>
        <v>428</v>
      </c>
      <c r="C122" s="4">
        <v>55</v>
      </c>
      <c r="D122" s="4">
        <v>1</v>
      </c>
      <c r="E122" s="4">
        <v>0</v>
      </c>
      <c r="F122" s="4">
        <v>2</v>
      </c>
      <c r="G122" s="4" t="str">
        <f t="shared" si="47"/>
        <v>insert into game_score (id, matchid, squad, goals, points, time_type) values (1723, 428, 55, 1, 0, 2);</v>
      </c>
    </row>
    <row r="123" spans="1:7" x14ac:dyDescent="0.25">
      <c r="A123" s="4">
        <f t="shared" si="49"/>
        <v>1724</v>
      </c>
      <c r="B123" s="4">
        <f t="shared" ref="B123" si="67">B120</f>
        <v>428</v>
      </c>
      <c r="C123" s="4">
        <v>55</v>
      </c>
      <c r="D123" s="4">
        <v>0</v>
      </c>
      <c r="E123" s="4">
        <v>0</v>
      </c>
      <c r="F123" s="4">
        <v>1</v>
      </c>
      <c r="G123" s="4" t="str">
        <f t="shared" si="47"/>
        <v>insert into game_score (id, matchid, squad, goals, points, time_type) values (1724, 428, 55, 0, 0, 1);</v>
      </c>
    </row>
    <row r="124" spans="1:7" x14ac:dyDescent="0.25">
      <c r="A124">
        <f t="shared" si="49"/>
        <v>1725</v>
      </c>
      <c r="B124">
        <f t="shared" ref="B124" si="68">B120+1</f>
        <v>429</v>
      </c>
      <c r="C124">
        <v>55</v>
      </c>
      <c r="D124">
        <v>2</v>
      </c>
      <c r="E124">
        <v>1</v>
      </c>
      <c r="F124">
        <v>2</v>
      </c>
      <c r="G124" t="str">
        <f t="shared" si="47"/>
        <v>insert into game_score (id, matchid, squad, goals, points, time_type) values (1725, 429, 55, 2, 1, 2);</v>
      </c>
    </row>
    <row r="125" spans="1:7" x14ac:dyDescent="0.25">
      <c r="A125">
        <f t="shared" si="49"/>
        <v>1726</v>
      </c>
      <c r="B125">
        <f t="shared" ref="B125" si="69">B124</f>
        <v>429</v>
      </c>
      <c r="C125">
        <v>55</v>
      </c>
      <c r="D125">
        <v>1</v>
      </c>
      <c r="E125">
        <v>0</v>
      </c>
      <c r="F125">
        <v>1</v>
      </c>
      <c r="G125" t="str">
        <f t="shared" si="47"/>
        <v>insert into game_score (id, matchid, squad, goals, points, time_type) values (1726, 429, 55, 1, 0, 1);</v>
      </c>
    </row>
    <row r="126" spans="1:7" x14ac:dyDescent="0.25">
      <c r="A126">
        <f t="shared" si="49"/>
        <v>1727</v>
      </c>
      <c r="B126">
        <f t="shared" ref="B126" si="70">B124</f>
        <v>429</v>
      </c>
      <c r="C126">
        <v>595</v>
      </c>
      <c r="D126">
        <v>2</v>
      </c>
      <c r="E126">
        <v>1</v>
      </c>
      <c r="F126">
        <v>2</v>
      </c>
      <c r="G126" t="str">
        <f t="shared" si="47"/>
        <v>insert into game_score (id, matchid, squad, goals, points, time_type) values (1727, 429, 595, 2, 1, 2);</v>
      </c>
    </row>
    <row r="127" spans="1:7" x14ac:dyDescent="0.25">
      <c r="A127">
        <f t="shared" si="49"/>
        <v>1728</v>
      </c>
      <c r="B127">
        <f t="shared" ref="B127" si="71">B124</f>
        <v>429</v>
      </c>
      <c r="C127">
        <v>595</v>
      </c>
      <c r="D127">
        <v>1</v>
      </c>
      <c r="E127">
        <v>0</v>
      </c>
      <c r="F127">
        <v>1</v>
      </c>
      <c r="G127" t="str">
        <f t="shared" si="47"/>
        <v>insert into game_score (id, matchid, squad, goals, points, time_type) values (1728, 429, 595, 1, 0, 1);</v>
      </c>
    </row>
    <row r="128" spans="1:7" x14ac:dyDescent="0.25">
      <c r="A128" s="4">
        <f t="shared" si="49"/>
        <v>1729</v>
      </c>
      <c r="B128" s="4">
        <f t="shared" ref="B128" si="72">B124+1</f>
        <v>430</v>
      </c>
      <c r="C128" s="4">
        <v>595</v>
      </c>
      <c r="D128" s="4">
        <v>3</v>
      </c>
      <c r="E128" s="4">
        <v>2</v>
      </c>
      <c r="F128" s="4">
        <v>2</v>
      </c>
      <c r="G128" s="4" t="str">
        <f t="shared" si="47"/>
        <v>insert into game_score (id, matchid, squad, goals, points, time_type) values (1729, 430, 595, 3, 2, 2);</v>
      </c>
    </row>
    <row r="129" spans="1:7" x14ac:dyDescent="0.25">
      <c r="A129" s="4">
        <f t="shared" si="49"/>
        <v>1730</v>
      </c>
      <c r="B129" s="4">
        <f t="shared" ref="B129" si="73">B128</f>
        <v>430</v>
      </c>
      <c r="C129" s="4">
        <v>595</v>
      </c>
      <c r="D129" s="4">
        <v>2</v>
      </c>
      <c r="E129" s="4">
        <v>0</v>
      </c>
      <c r="F129" s="4">
        <v>1</v>
      </c>
      <c r="G129" s="4" t="str">
        <f t="shared" si="47"/>
        <v>insert into game_score (id, matchid, squad, goals, points, time_type) values (1730, 430, 595, 2, 0, 1);</v>
      </c>
    </row>
    <row r="130" spans="1:7" x14ac:dyDescent="0.25">
      <c r="A130" s="4">
        <f t="shared" si="49"/>
        <v>1731</v>
      </c>
      <c r="B130" s="4">
        <f t="shared" ref="B130" si="74">B128</f>
        <v>430</v>
      </c>
      <c r="C130" s="4">
        <v>56</v>
      </c>
      <c r="D130" s="4">
        <v>0</v>
      </c>
      <c r="E130" s="4">
        <v>0</v>
      </c>
      <c r="F130" s="4">
        <v>2</v>
      </c>
      <c r="G130" s="4" t="str">
        <f t="shared" si="47"/>
        <v>insert into game_score (id, matchid, squad, goals, points, time_type) values (1731, 430, 56, 0, 0, 2);</v>
      </c>
    </row>
    <row r="131" spans="1:7" x14ac:dyDescent="0.25">
      <c r="A131" s="4">
        <f t="shared" si="49"/>
        <v>1732</v>
      </c>
      <c r="B131" s="4">
        <f t="shared" ref="B131" si="75">B128</f>
        <v>430</v>
      </c>
      <c r="C131" s="4">
        <v>56</v>
      </c>
      <c r="D131" s="4">
        <v>0</v>
      </c>
      <c r="E131" s="4">
        <v>0</v>
      </c>
      <c r="F131" s="4">
        <v>1</v>
      </c>
      <c r="G131" s="4" t="str">
        <f t="shared" si="47"/>
        <v>insert into game_score (id, matchid, squad, goals, points, time_type) values (1732, 430, 56, 0, 0, 1);</v>
      </c>
    </row>
    <row r="132" spans="1:7" x14ac:dyDescent="0.25">
      <c r="A132">
        <f t="shared" si="49"/>
        <v>1733</v>
      </c>
      <c r="B132">
        <f t="shared" ref="B132" si="76">B128+1</f>
        <v>431</v>
      </c>
      <c r="C132">
        <v>56</v>
      </c>
      <c r="D132">
        <v>1</v>
      </c>
      <c r="E132">
        <v>2</v>
      </c>
      <c r="F132">
        <v>2</v>
      </c>
      <c r="G132" t="str">
        <f t="shared" si="47"/>
        <v>insert into game_score (id, matchid, squad, goals, points, time_type) values (1733, 431, 56, 1, 2, 2);</v>
      </c>
    </row>
    <row r="133" spans="1:7" x14ac:dyDescent="0.25">
      <c r="A133">
        <f t="shared" si="49"/>
        <v>1734</v>
      </c>
      <c r="B133">
        <f t="shared" ref="B133" si="77">B132</f>
        <v>431</v>
      </c>
      <c r="C133">
        <v>56</v>
      </c>
      <c r="D133">
        <v>1</v>
      </c>
      <c r="E133">
        <v>0</v>
      </c>
      <c r="F133">
        <v>1</v>
      </c>
      <c r="G133" t="str">
        <f t="shared" si="47"/>
        <v>insert into game_score (id, matchid, squad, goals, points, time_type) values (1734, 431, 56, 1, 0, 1);</v>
      </c>
    </row>
    <row r="134" spans="1:7" x14ac:dyDescent="0.25">
      <c r="A134">
        <f t="shared" si="49"/>
        <v>1735</v>
      </c>
      <c r="B134">
        <f t="shared" ref="B134" si="78">B132</f>
        <v>431</v>
      </c>
      <c r="C134">
        <v>595</v>
      </c>
      <c r="D134">
        <v>0</v>
      </c>
      <c r="E134">
        <v>0</v>
      </c>
      <c r="F134">
        <v>2</v>
      </c>
      <c r="G134" t="str">
        <f t="shared" si="47"/>
        <v>insert into game_score (id, matchid, squad, goals, points, time_type) values (1735, 431, 595, 0, 0, 2);</v>
      </c>
    </row>
    <row r="135" spans="1:7" x14ac:dyDescent="0.25">
      <c r="A135">
        <f t="shared" si="49"/>
        <v>1736</v>
      </c>
      <c r="B135">
        <f t="shared" ref="B135" si="79">B132</f>
        <v>431</v>
      </c>
      <c r="C135">
        <v>595</v>
      </c>
      <c r="D135">
        <v>0</v>
      </c>
      <c r="E135">
        <v>0</v>
      </c>
      <c r="F135">
        <v>1</v>
      </c>
      <c r="G135" t="str">
        <f t="shared" si="47"/>
        <v>insert into game_score (id, matchid, squad, goals, points, time_type) values (1736, 431, 595, 0, 0, 1);</v>
      </c>
    </row>
    <row r="136" spans="1:7" x14ac:dyDescent="0.25">
      <c r="A136" s="4">
        <f t="shared" si="49"/>
        <v>1737</v>
      </c>
      <c r="B136" s="4">
        <f t="shared" ref="B136" si="80">B132+1</f>
        <v>432</v>
      </c>
      <c r="C136" s="4">
        <v>595</v>
      </c>
      <c r="D136" s="4">
        <v>0</v>
      </c>
      <c r="E136" s="4">
        <v>0</v>
      </c>
      <c r="F136" s="4">
        <v>2</v>
      </c>
      <c r="G136" s="4" t="str">
        <f t="shared" si="47"/>
        <v>insert into game_score (id, matchid, squad, goals, points, time_type) values (1737, 432, 595, 0, 0, 2);</v>
      </c>
    </row>
    <row r="137" spans="1:7" x14ac:dyDescent="0.25">
      <c r="A137" s="4">
        <f t="shared" si="49"/>
        <v>1738</v>
      </c>
      <c r="B137" s="4">
        <f t="shared" ref="B137" si="81">B136</f>
        <v>432</v>
      </c>
      <c r="C137" s="4">
        <v>595</v>
      </c>
      <c r="D137" s="4">
        <v>0</v>
      </c>
      <c r="E137" s="4">
        <v>0</v>
      </c>
      <c r="F137" s="4">
        <v>1</v>
      </c>
      <c r="G137" s="4" t="str">
        <f t="shared" si="47"/>
        <v>insert into game_score (id, matchid, squad, goals, points, time_type) values (1738, 432, 595, 0, 0, 1);</v>
      </c>
    </row>
    <row r="138" spans="1:7" x14ac:dyDescent="0.25">
      <c r="A138" s="4">
        <f t="shared" si="49"/>
        <v>1739</v>
      </c>
      <c r="B138" s="4">
        <f t="shared" ref="B138" si="82">B136</f>
        <v>432</v>
      </c>
      <c r="C138" s="4">
        <v>56</v>
      </c>
      <c r="D138" s="4">
        <v>0</v>
      </c>
      <c r="E138" s="4">
        <v>0</v>
      </c>
      <c r="F138" s="4">
        <v>2</v>
      </c>
      <c r="G138" s="4" t="str">
        <f t="shared" si="47"/>
        <v>insert into game_score (id, matchid, squad, goals, points, time_type) values (1739, 432, 56, 0, 0, 2);</v>
      </c>
    </row>
    <row r="139" spans="1:7" x14ac:dyDescent="0.25">
      <c r="A139" s="4">
        <f t="shared" si="49"/>
        <v>1740</v>
      </c>
      <c r="B139" s="4">
        <f t="shared" ref="B139:B143" si="83">B136</f>
        <v>432</v>
      </c>
      <c r="C139" s="4">
        <v>56</v>
      </c>
      <c r="D139" s="4">
        <v>0</v>
      </c>
      <c r="E139" s="4">
        <v>0</v>
      </c>
      <c r="F139" s="4">
        <v>1</v>
      </c>
      <c r="G139" s="4" t="str">
        <f t="shared" si="47"/>
        <v>insert into game_score (id, matchid, squad, goals, points, time_type) values (1740, 432, 56, 0, 0, 1);</v>
      </c>
    </row>
    <row r="140" spans="1:7" x14ac:dyDescent="0.25">
      <c r="A140" s="4">
        <f t="shared" si="49"/>
        <v>1741</v>
      </c>
      <c r="B140" s="4">
        <f t="shared" si="83"/>
        <v>432</v>
      </c>
      <c r="C140" s="4">
        <v>595</v>
      </c>
      <c r="D140" s="4">
        <v>0</v>
      </c>
      <c r="E140" s="4">
        <v>1</v>
      </c>
      <c r="F140" s="4">
        <v>4</v>
      </c>
      <c r="G140" s="4" t="str">
        <f t="shared" si="47"/>
        <v>insert into game_score (id, matchid, squad, goals, points, time_type) values (1741, 432, 595, 0, 1, 4);</v>
      </c>
    </row>
    <row r="141" spans="1:7" x14ac:dyDescent="0.25">
      <c r="A141" s="4">
        <f t="shared" si="49"/>
        <v>1742</v>
      </c>
      <c r="B141" s="4">
        <f t="shared" si="83"/>
        <v>432</v>
      </c>
      <c r="C141" s="4">
        <v>595</v>
      </c>
      <c r="D141" s="4">
        <v>0</v>
      </c>
      <c r="E141" s="4">
        <v>0</v>
      </c>
      <c r="F141" s="4">
        <v>3</v>
      </c>
      <c r="G141" s="4" t="str">
        <f t="shared" si="47"/>
        <v>insert into game_score (id, matchid, squad, goals, points, time_type) values (1742, 432, 595, 0, 0, 3);</v>
      </c>
    </row>
    <row r="142" spans="1:7" x14ac:dyDescent="0.25">
      <c r="A142" s="4">
        <f t="shared" si="49"/>
        <v>1743</v>
      </c>
      <c r="B142" s="4">
        <f t="shared" si="83"/>
        <v>432</v>
      </c>
      <c r="C142" s="4">
        <v>56</v>
      </c>
      <c r="D142" s="4">
        <v>0</v>
      </c>
      <c r="E142" s="4">
        <v>1</v>
      </c>
      <c r="F142" s="4">
        <v>4</v>
      </c>
      <c r="G142" s="4" t="str">
        <f t="shared" si="47"/>
        <v>insert into game_score (id, matchid, squad, goals, points, time_type) values (1743, 432, 56, 0, 1, 4);</v>
      </c>
    </row>
    <row r="143" spans="1:7" x14ac:dyDescent="0.25">
      <c r="A143" s="4">
        <f t="shared" si="49"/>
        <v>1744</v>
      </c>
      <c r="B143" s="4">
        <f t="shared" si="83"/>
        <v>432</v>
      </c>
      <c r="C143" s="4">
        <v>56</v>
      </c>
      <c r="D143" s="4">
        <v>0</v>
      </c>
      <c r="E143" s="4">
        <v>0</v>
      </c>
      <c r="F143" s="4">
        <v>3</v>
      </c>
      <c r="G143" s="4" t="str">
        <f t="shared" si="47"/>
        <v>insert into game_score (id, matchid, squad, goals, points, time_type) values (1744, 432, 56, 0, 0, 3);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4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'1979'!A10+1</f>
        <v>19</v>
      </c>
      <c r="B2">
        <v>1983</v>
      </c>
      <c r="C2" t="s">
        <v>12</v>
      </c>
      <c r="D2">
        <v>56</v>
      </c>
      <c r="G2" t="str">
        <f t="shared" ref="G2:G10" si="0">"insert into group_stage (id, tournament, group_code, squad) values (" &amp; A2 &amp; ", " &amp; B2 &amp; ", '" &amp; C2 &amp; "', " &amp; D2 &amp;  ");"</f>
        <v>insert into group_stage (id, tournament, group_code, squad) values (19, 1983, 'A', 56);</v>
      </c>
    </row>
    <row r="3" spans="1:7" x14ac:dyDescent="0.25">
      <c r="A3">
        <f>A2+1</f>
        <v>20</v>
      </c>
      <c r="B3">
        <v>1983</v>
      </c>
      <c r="C3" t="s">
        <v>12</v>
      </c>
      <c r="D3">
        <v>598</v>
      </c>
      <c r="G3" t="str">
        <f t="shared" si="0"/>
        <v>insert into group_stage (id, tournament, group_code, squad) values (20, 1983, 'A', 598);</v>
      </c>
    </row>
    <row r="4" spans="1:7" x14ac:dyDescent="0.25">
      <c r="A4">
        <f t="shared" ref="A4:A10" si="1">A3+1</f>
        <v>21</v>
      </c>
      <c r="B4">
        <v>1983</v>
      </c>
      <c r="C4" t="s">
        <v>12</v>
      </c>
      <c r="D4">
        <v>58</v>
      </c>
      <c r="G4" t="str">
        <f t="shared" si="0"/>
        <v>insert into group_stage (id, tournament, group_code, squad) values (21, 1983, 'A', 58);</v>
      </c>
    </row>
    <row r="5" spans="1:7" x14ac:dyDescent="0.25">
      <c r="A5">
        <f t="shared" si="1"/>
        <v>22</v>
      </c>
      <c r="B5">
        <v>1983</v>
      </c>
      <c r="C5" t="s">
        <v>13</v>
      </c>
      <c r="D5">
        <v>54</v>
      </c>
      <c r="G5" t="str">
        <f t="shared" si="0"/>
        <v>insert into group_stage (id, tournament, group_code, squad) values (22, 1983, 'B', 54);</v>
      </c>
    </row>
    <row r="6" spans="1:7" x14ac:dyDescent="0.25">
      <c r="A6">
        <f t="shared" si="1"/>
        <v>23</v>
      </c>
      <c r="B6">
        <v>1983</v>
      </c>
      <c r="C6" t="s">
        <v>13</v>
      </c>
      <c r="D6">
        <v>55</v>
      </c>
      <c r="G6" t="str">
        <f t="shared" si="0"/>
        <v>insert into group_stage (id, tournament, group_code, squad) values (23, 1983, 'B', 55);</v>
      </c>
    </row>
    <row r="7" spans="1:7" x14ac:dyDescent="0.25">
      <c r="A7">
        <f t="shared" si="1"/>
        <v>24</v>
      </c>
      <c r="B7">
        <v>1983</v>
      </c>
      <c r="C7" t="s">
        <v>13</v>
      </c>
      <c r="D7">
        <v>593</v>
      </c>
      <c r="G7" t="str">
        <f t="shared" si="0"/>
        <v>insert into group_stage (id, tournament, group_code, squad) values (24, 1983, 'B', 593);</v>
      </c>
    </row>
    <row r="8" spans="1:7" x14ac:dyDescent="0.25">
      <c r="A8">
        <f t="shared" si="1"/>
        <v>25</v>
      </c>
      <c r="B8">
        <v>1983</v>
      </c>
      <c r="C8" t="s">
        <v>14</v>
      </c>
      <c r="D8">
        <v>591</v>
      </c>
      <c r="G8" t="str">
        <f t="shared" si="0"/>
        <v>insert into group_stage (id, tournament, group_code, squad) values (25, 1983, 'C', 591);</v>
      </c>
    </row>
    <row r="9" spans="1:7" x14ac:dyDescent="0.25">
      <c r="A9">
        <f t="shared" si="1"/>
        <v>26</v>
      </c>
      <c r="B9">
        <v>1983</v>
      </c>
      <c r="C9" t="s">
        <v>14</v>
      </c>
      <c r="D9">
        <v>57</v>
      </c>
      <c r="G9" t="str">
        <f t="shared" si="0"/>
        <v>insert into group_stage (id, tournament, group_code, squad) values (26, 1983, 'C', 57);</v>
      </c>
    </row>
    <row r="10" spans="1:7" x14ac:dyDescent="0.25">
      <c r="A10">
        <f t="shared" si="1"/>
        <v>27</v>
      </c>
      <c r="B10">
        <v>1983</v>
      </c>
      <c r="C10" t="s">
        <v>14</v>
      </c>
      <c r="D10">
        <v>51</v>
      </c>
      <c r="G10" t="str">
        <f t="shared" si="0"/>
        <v>insert into group_stage (id, tournament, group_code, squad) values (27, 1983, 'C', 51);</v>
      </c>
    </row>
    <row r="12" spans="1:7" x14ac:dyDescent="0.25">
      <c r="A12" s="1" t="s">
        <v>1</v>
      </c>
      <c r="B12" s="1" t="s">
        <v>6</v>
      </c>
      <c r="C12" s="1" t="s">
        <v>7</v>
      </c>
      <c r="D12" s="1" t="s">
        <v>8</v>
      </c>
      <c r="G12" t="str">
        <f t="shared" ref="G12:G36" si="2">"insert into game (matchid, matchdate, game_type, country) values (" &amp; A12 &amp; ", '" &amp; B12 &amp; "', " &amp; C12 &amp; ", " &amp; D12 &amp;  ");"</f>
        <v>insert into game (matchid, matchdate, game_type, country) values (matchid, 'matchdate', game_type, country);</v>
      </c>
    </row>
    <row r="13" spans="1:7" x14ac:dyDescent="0.25">
      <c r="A13">
        <f>'1979'!A37+1</f>
        <v>433</v>
      </c>
      <c r="B13" s="2" t="str">
        <f>"1983-09-01"</f>
        <v>1983-09-01</v>
      </c>
      <c r="C13">
        <v>2</v>
      </c>
      <c r="D13">
        <v>598</v>
      </c>
      <c r="G13" t="str">
        <f t="shared" si="2"/>
        <v>insert into game (matchid, matchdate, game_type, country) values (433, '1983-09-01', 2, 598);</v>
      </c>
    </row>
    <row r="14" spans="1:7" x14ac:dyDescent="0.25">
      <c r="A14">
        <f>A13+1</f>
        <v>434</v>
      </c>
      <c r="B14" s="2" t="str">
        <f>"1983-09-04"</f>
        <v>1983-09-04</v>
      </c>
      <c r="C14">
        <v>2</v>
      </c>
      <c r="D14">
        <v>598</v>
      </c>
      <c r="G14" t="str">
        <f t="shared" si="2"/>
        <v>insert into game (matchid, matchdate, game_type, country) values (434, '1983-09-04', 2, 598);</v>
      </c>
    </row>
    <row r="15" spans="1:7" x14ac:dyDescent="0.25">
      <c r="A15">
        <f t="shared" ref="A15:A36" si="3">A14+1</f>
        <v>435</v>
      </c>
      <c r="B15" s="2" t="str">
        <f>"1983-09-08"</f>
        <v>1983-09-08</v>
      </c>
      <c r="C15">
        <v>2</v>
      </c>
      <c r="D15">
        <v>56</v>
      </c>
      <c r="G15" t="str">
        <f t="shared" si="2"/>
        <v>insert into game (matchid, matchdate, game_type, country) values (435, '1983-09-08', 2, 56);</v>
      </c>
    </row>
    <row r="16" spans="1:7" x14ac:dyDescent="0.25">
      <c r="A16">
        <f t="shared" si="3"/>
        <v>436</v>
      </c>
      <c r="B16" s="2" t="str">
        <f>"1983-09-11"</f>
        <v>1983-09-11</v>
      </c>
      <c r="C16">
        <v>2</v>
      </c>
      <c r="D16">
        <v>56</v>
      </c>
      <c r="G16" t="str">
        <f t="shared" si="2"/>
        <v>insert into game (matchid, matchdate, game_type, country) values (436, '1983-09-11', 2, 56);</v>
      </c>
    </row>
    <row r="17" spans="1:7" x14ac:dyDescent="0.25">
      <c r="A17">
        <f t="shared" si="3"/>
        <v>437</v>
      </c>
      <c r="B17" s="2" t="str">
        <f>"1983-09-18"</f>
        <v>1983-09-18</v>
      </c>
      <c r="C17">
        <v>2</v>
      </c>
      <c r="D17">
        <v>58</v>
      </c>
      <c r="G17" t="str">
        <f t="shared" si="2"/>
        <v>insert into game (matchid, matchdate, game_type, country) values (437, '1983-09-18', 2, 58);</v>
      </c>
    </row>
    <row r="18" spans="1:7" x14ac:dyDescent="0.25">
      <c r="A18">
        <f t="shared" si="3"/>
        <v>438</v>
      </c>
      <c r="B18" s="2" t="str">
        <f>"1983-09-21"</f>
        <v>1983-09-21</v>
      </c>
      <c r="C18">
        <v>2</v>
      </c>
      <c r="D18">
        <v>58</v>
      </c>
      <c r="G18" t="str">
        <f t="shared" si="2"/>
        <v>insert into game (matchid, matchdate, game_type, country) values (438, '1983-09-21', 2, 58);</v>
      </c>
    </row>
    <row r="19" spans="1:7" x14ac:dyDescent="0.25">
      <c r="A19">
        <f t="shared" si="3"/>
        <v>439</v>
      </c>
      <c r="B19" s="2" t="str">
        <f>"1983-08-10"</f>
        <v>1983-08-10</v>
      </c>
      <c r="C19">
        <v>2</v>
      </c>
      <c r="D19">
        <v>593</v>
      </c>
      <c r="G19" t="str">
        <f t="shared" si="2"/>
        <v>insert into game (matchid, matchdate, game_type, country) values (439, '1983-08-10', 2, 593);</v>
      </c>
    </row>
    <row r="20" spans="1:7" x14ac:dyDescent="0.25">
      <c r="A20">
        <f t="shared" si="3"/>
        <v>440</v>
      </c>
      <c r="B20" s="2" t="str">
        <f>"1983-08-17"</f>
        <v>1983-08-17</v>
      </c>
      <c r="C20">
        <v>2</v>
      </c>
      <c r="D20">
        <v>593</v>
      </c>
      <c r="G20" t="str">
        <f t="shared" si="2"/>
        <v>insert into game (matchid, matchdate, game_type, country) values (440, '1983-08-17', 2, 593);</v>
      </c>
    </row>
    <row r="21" spans="1:7" x14ac:dyDescent="0.25">
      <c r="A21">
        <f t="shared" si="3"/>
        <v>441</v>
      </c>
      <c r="B21" s="2" t="str">
        <f>"1983-08-24"</f>
        <v>1983-08-24</v>
      </c>
      <c r="C21">
        <v>2</v>
      </c>
      <c r="D21">
        <v>54</v>
      </c>
      <c r="G21" t="str">
        <f t="shared" si="2"/>
        <v>insert into game (matchid, matchdate, game_type, country) values (441, '1983-08-24', 2, 54);</v>
      </c>
    </row>
    <row r="22" spans="1:7" x14ac:dyDescent="0.25">
      <c r="A22">
        <f t="shared" si="3"/>
        <v>442</v>
      </c>
      <c r="B22" s="2" t="str">
        <f>"1983-09-01"</f>
        <v>1983-09-01</v>
      </c>
      <c r="C22">
        <v>2</v>
      </c>
      <c r="D22">
        <v>55</v>
      </c>
      <c r="G22" t="str">
        <f t="shared" si="2"/>
        <v>insert into game (matchid, matchdate, game_type, country) values (442, '1983-09-01', 2, 55);</v>
      </c>
    </row>
    <row r="23" spans="1:7" x14ac:dyDescent="0.25">
      <c r="A23">
        <f t="shared" si="3"/>
        <v>443</v>
      </c>
      <c r="B23" s="2" t="str">
        <f>"1983-09-07"</f>
        <v>1983-09-07</v>
      </c>
      <c r="C23">
        <v>2</v>
      </c>
      <c r="D23">
        <v>54</v>
      </c>
      <c r="G23" t="str">
        <f t="shared" si="2"/>
        <v>insert into game (matchid, matchdate, game_type, country) values (443, '1983-09-07', 2, 54);</v>
      </c>
    </row>
    <row r="24" spans="1:7" x14ac:dyDescent="0.25">
      <c r="A24">
        <f t="shared" si="3"/>
        <v>444</v>
      </c>
      <c r="B24" s="2" t="str">
        <f>"1983-09-14"</f>
        <v>1983-09-14</v>
      </c>
      <c r="C24">
        <v>2</v>
      </c>
      <c r="D24">
        <v>55</v>
      </c>
      <c r="G24" t="str">
        <f t="shared" si="2"/>
        <v>insert into game (matchid, matchdate, game_type, country) values (444, '1983-09-14', 2, 55);</v>
      </c>
    </row>
    <row r="25" spans="1:7" x14ac:dyDescent="0.25">
      <c r="A25">
        <f t="shared" si="3"/>
        <v>445</v>
      </c>
      <c r="B25" s="2" t="str">
        <f>"1983-08-14"</f>
        <v>1983-08-14</v>
      </c>
      <c r="C25">
        <v>2</v>
      </c>
      <c r="D25">
        <v>591</v>
      </c>
      <c r="G25" t="str">
        <f t="shared" si="2"/>
        <v>insert into game (matchid, matchdate, game_type, country) values (445, '1983-08-14', 2, 591);</v>
      </c>
    </row>
    <row r="26" spans="1:7" x14ac:dyDescent="0.25">
      <c r="A26">
        <f t="shared" si="3"/>
        <v>446</v>
      </c>
      <c r="B26" s="2" t="str">
        <f>"1983-08-17"</f>
        <v>1983-08-17</v>
      </c>
      <c r="C26">
        <v>2</v>
      </c>
      <c r="D26">
        <v>51</v>
      </c>
      <c r="G26" t="str">
        <f t="shared" si="2"/>
        <v>insert into game (matchid, matchdate, game_type, country) values (446, '1983-08-17', 2, 51);</v>
      </c>
    </row>
    <row r="27" spans="1:7" x14ac:dyDescent="0.25">
      <c r="A27">
        <f t="shared" si="3"/>
        <v>447</v>
      </c>
      <c r="B27" s="2" t="str">
        <f>"1983-08-21"</f>
        <v>1983-08-21</v>
      </c>
      <c r="C27">
        <v>2</v>
      </c>
      <c r="D27">
        <v>591</v>
      </c>
      <c r="G27" t="str">
        <f t="shared" si="2"/>
        <v>insert into game (matchid, matchdate, game_type, country) values (447, '1983-08-21', 2, 591);</v>
      </c>
    </row>
    <row r="28" spans="1:7" x14ac:dyDescent="0.25">
      <c r="A28">
        <f t="shared" si="3"/>
        <v>448</v>
      </c>
      <c r="B28" s="2" t="str">
        <f>"1983-08-28"</f>
        <v>1983-08-28</v>
      </c>
      <c r="C28">
        <v>2</v>
      </c>
      <c r="D28">
        <v>57</v>
      </c>
      <c r="G28" t="str">
        <f t="shared" si="2"/>
        <v>insert into game (matchid, matchdate, game_type, country) values (448, '1983-08-28', 2, 57);</v>
      </c>
    </row>
    <row r="29" spans="1:7" x14ac:dyDescent="0.25">
      <c r="A29">
        <f t="shared" si="3"/>
        <v>449</v>
      </c>
      <c r="B29" s="2" t="str">
        <f>"1983-08-31"</f>
        <v>1983-08-31</v>
      </c>
      <c r="C29">
        <v>2</v>
      </c>
      <c r="D29">
        <v>57</v>
      </c>
      <c r="G29" t="str">
        <f t="shared" si="2"/>
        <v>insert into game (matchid, matchdate, game_type, country) values (449, '1983-08-31', 2, 57);</v>
      </c>
    </row>
    <row r="30" spans="1:7" x14ac:dyDescent="0.25">
      <c r="A30">
        <f t="shared" si="3"/>
        <v>450</v>
      </c>
      <c r="B30" s="2" t="str">
        <f>"1983-09-04"</f>
        <v>1983-09-04</v>
      </c>
      <c r="C30">
        <v>2</v>
      </c>
      <c r="D30">
        <v>51</v>
      </c>
      <c r="G30" t="str">
        <f t="shared" si="2"/>
        <v>insert into game (matchid, matchdate, game_type, country) values (450, '1983-09-04', 2, 51);</v>
      </c>
    </row>
    <row r="31" spans="1:7" x14ac:dyDescent="0.25">
      <c r="A31">
        <f t="shared" si="3"/>
        <v>451</v>
      </c>
      <c r="B31" s="2" t="str">
        <f>"1983-10-13"</f>
        <v>1983-10-13</v>
      </c>
      <c r="C31">
        <v>4</v>
      </c>
      <c r="D31">
        <v>51</v>
      </c>
      <c r="G31" t="str">
        <f t="shared" si="2"/>
        <v>insert into game (matchid, matchdate, game_type, country) values (451, '1983-10-13', 4, 51);</v>
      </c>
    </row>
    <row r="32" spans="1:7" x14ac:dyDescent="0.25">
      <c r="A32">
        <f t="shared" si="3"/>
        <v>452</v>
      </c>
      <c r="B32" s="2" t="str">
        <f>"1983-10-20"</f>
        <v>1983-10-20</v>
      </c>
      <c r="C32">
        <v>4</v>
      </c>
      <c r="D32">
        <v>598</v>
      </c>
      <c r="G32" t="str">
        <f t="shared" si="2"/>
        <v>insert into game (matchid, matchdate, game_type, country) values (452, '1983-10-20', 4, 598);</v>
      </c>
    </row>
    <row r="33" spans="1:7" x14ac:dyDescent="0.25">
      <c r="A33">
        <f t="shared" si="3"/>
        <v>453</v>
      </c>
      <c r="B33" s="2" t="str">
        <f>"1983-10-13"</f>
        <v>1983-10-13</v>
      </c>
      <c r="C33">
        <v>4</v>
      </c>
      <c r="D33">
        <v>595</v>
      </c>
      <c r="G33" t="str">
        <f t="shared" si="2"/>
        <v>insert into game (matchid, matchdate, game_type, country) values (453, '1983-10-13', 4, 595);</v>
      </c>
    </row>
    <row r="34" spans="1:7" x14ac:dyDescent="0.25">
      <c r="A34">
        <f t="shared" si="3"/>
        <v>454</v>
      </c>
      <c r="B34" s="2" t="str">
        <f>"1983-10-20"</f>
        <v>1983-10-20</v>
      </c>
      <c r="C34">
        <v>4</v>
      </c>
      <c r="D34">
        <v>55</v>
      </c>
      <c r="G34" t="str">
        <f t="shared" si="2"/>
        <v>insert into game (matchid, matchdate, game_type, country) values (454, '1983-10-20', 4, 55);</v>
      </c>
    </row>
    <row r="35" spans="1:7" x14ac:dyDescent="0.25">
      <c r="A35">
        <f t="shared" si="3"/>
        <v>455</v>
      </c>
      <c r="B35" s="2" t="str">
        <f>"1983-10-27"</f>
        <v>1983-10-27</v>
      </c>
      <c r="C35">
        <v>6</v>
      </c>
      <c r="D35">
        <v>598</v>
      </c>
      <c r="G35" t="str">
        <f t="shared" si="2"/>
        <v>insert into game (matchid, matchdate, game_type, country) values (455, '1983-10-27', 6, 598);</v>
      </c>
    </row>
    <row r="36" spans="1:7" x14ac:dyDescent="0.25">
      <c r="A36">
        <f t="shared" si="3"/>
        <v>456</v>
      </c>
      <c r="B36" s="2" t="str">
        <f>"1983-11-04"</f>
        <v>1983-11-04</v>
      </c>
      <c r="C36">
        <v>6</v>
      </c>
      <c r="D36">
        <v>55</v>
      </c>
      <c r="G36" t="str">
        <f t="shared" si="2"/>
        <v>insert into game (matchid, matchdate, game_type, country) values (456, '1983-11-04', 6, 55);</v>
      </c>
    </row>
    <row r="38" spans="1:7" x14ac:dyDescent="0.25">
      <c r="A38" s="1" t="s">
        <v>0</v>
      </c>
      <c r="B38" s="1" t="s">
        <v>1</v>
      </c>
      <c r="C38" s="1" t="s">
        <v>2</v>
      </c>
      <c r="D38" s="1" t="s">
        <v>3</v>
      </c>
      <c r="E38" s="1" t="s">
        <v>4</v>
      </c>
      <c r="F38" s="1" t="s">
        <v>5</v>
      </c>
      <c r="G38" t="str">
        <f>"insert into game_score (id, matchid, squad, goals, points, time_type) values (" &amp; A38 &amp; ", " &amp; B38 &amp; ", " &amp; C38 &amp; ", " &amp; D38 &amp; ", " &amp; E38 &amp; ", " &amp; F38 &amp; ");"</f>
        <v>insert into game_score (id, matchid, squad, goals, points, time_type) values (id, matchid, squad, goals, points, time_type);</v>
      </c>
    </row>
    <row r="39" spans="1:7" x14ac:dyDescent="0.25">
      <c r="A39" s="4">
        <f>'1979'!A143+1</f>
        <v>1745</v>
      </c>
      <c r="B39" s="4">
        <f>A13</f>
        <v>433</v>
      </c>
      <c r="C39" s="4">
        <v>598</v>
      </c>
      <c r="D39" s="4">
        <v>2</v>
      </c>
      <c r="E39" s="4">
        <v>2</v>
      </c>
      <c r="F39" s="4">
        <v>2</v>
      </c>
      <c r="G39" s="4" t="str">
        <f t="shared" ref="G39:G102" si="4">"insert into game_score (id, matchid, squad, goals, points, time_type) values (" &amp; A39 &amp; ", " &amp; B39 &amp; ", " &amp; C39 &amp; ", " &amp; D39 &amp; ", " &amp; E39 &amp; ", " &amp; F39 &amp; ");"</f>
        <v>insert into game_score (id, matchid, squad, goals, points, time_type) values (1745, 433, 598, 2, 2, 2);</v>
      </c>
    </row>
    <row r="40" spans="1:7" x14ac:dyDescent="0.25">
      <c r="A40" s="4">
        <f>A39+1</f>
        <v>1746</v>
      </c>
      <c r="B40" s="4">
        <f>B39</f>
        <v>433</v>
      </c>
      <c r="C40" s="4">
        <v>598</v>
      </c>
      <c r="D40" s="4">
        <v>1</v>
      </c>
      <c r="E40" s="4">
        <v>0</v>
      </c>
      <c r="F40" s="4">
        <v>1</v>
      </c>
      <c r="G40" s="4" t="str">
        <f t="shared" si="4"/>
        <v>insert into game_score (id, matchid, squad, goals, points, time_type) values (1746, 433, 598, 1, 0, 1);</v>
      </c>
    </row>
    <row r="41" spans="1:7" x14ac:dyDescent="0.25">
      <c r="A41" s="4">
        <f t="shared" ref="A41:A104" si="5">A40+1</f>
        <v>1747</v>
      </c>
      <c r="B41" s="4">
        <f>B39</f>
        <v>433</v>
      </c>
      <c r="C41" s="4">
        <v>56</v>
      </c>
      <c r="D41" s="4">
        <v>1</v>
      </c>
      <c r="E41" s="4">
        <v>0</v>
      </c>
      <c r="F41" s="4">
        <v>2</v>
      </c>
      <c r="G41" s="4" t="str">
        <f t="shared" si="4"/>
        <v>insert into game_score (id, matchid, squad, goals, points, time_type) values (1747, 433, 56, 1, 0, 2);</v>
      </c>
    </row>
    <row r="42" spans="1:7" x14ac:dyDescent="0.25">
      <c r="A42" s="4">
        <f t="shared" si="5"/>
        <v>1748</v>
      </c>
      <c r="B42" s="4">
        <f>B39</f>
        <v>433</v>
      </c>
      <c r="C42" s="4">
        <v>56</v>
      </c>
      <c r="D42" s="4">
        <v>0</v>
      </c>
      <c r="E42" s="4">
        <v>0</v>
      </c>
      <c r="F42" s="4">
        <v>1</v>
      </c>
      <c r="G42" s="4" t="str">
        <f t="shared" si="4"/>
        <v>insert into game_score (id, matchid, squad, goals, points, time_type) values (1748, 433, 56, 0, 0, 1);</v>
      </c>
    </row>
    <row r="43" spans="1:7" x14ac:dyDescent="0.25">
      <c r="A43">
        <f t="shared" si="5"/>
        <v>1749</v>
      </c>
      <c r="B43">
        <f>B39+1</f>
        <v>434</v>
      </c>
      <c r="C43">
        <v>598</v>
      </c>
      <c r="D43">
        <v>3</v>
      </c>
      <c r="E43">
        <v>2</v>
      </c>
      <c r="F43">
        <v>2</v>
      </c>
      <c r="G43" t="str">
        <f t="shared" si="4"/>
        <v>insert into game_score (id, matchid, squad, goals, points, time_type) values (1749, 434, 598, 3, 2, 2);</v>
      </c>
    </row>
    <row r="44" spans="1:7" x14ac:dyDescent="0.25">
      <c r="A44">
        <f t="shared" si="5"/>
        <v>1750</v>
      </c>
      <c r="B44">
        <f>B43</f>
        <v>434</v>
      </c>
      <c r="C44">
        <v>598</v>
      </c>
      <c r="D44">
        <v>0</v>
      </c>
      <c r="E44">
        <v>0</v>
      </c>
      <c r="F44">
        <v>1</v>
      </c>
      <c r="G44" t="str">
        <f t="shared" si="4"/>
        <v>insert into game_score (id, matchid, squad, goals, points, time_type) values (1750, 434, 598, 0, 0, 1);</v>
      </c>
    </row>
    <row r="45" spans="1:7" x14ac:dyDescent="0.25">
      <c r="A45">
        <f t="shared" si="5"/>
        <v>1751</v>
      </c>
      <c r="B45">
        <f>B43</f>
        <v>434</v>
      </c>
      <c r="C45">
        <v>58</v>
      </c>
      <c r="D45">
        <v>0</v>
      </c>
      <c r="E45">
        <v>0</v>
      </c>
      <c r="F45">
        <v>2</v>
      </c>
      <c r="G45" t="str">
        <f t="shared" si="4"/>
        <v>insert into game_score (id, matchid, squad, goals, points, time_type) values (1751, 434, 58, 0, 0, 2);</v>
      </c>
    </row>
    <row r="46" spans="1:7" x14ac:dyDescent="0.25">
      <c r="A46">
        <f t="shared" si="5"/>
        <v>1752</v>
      </c>
      <c r="B46">
        <f>B43</f>
        <v>434</v>
      </c>
      <c r="C46">
        <v>58</v>
      </c>
      <c r="D46">
        <v>0</v>
      </c>
      <c r="E46">
        <v>0</v>
      </c>
      <c r="F46">
        <v>1</v>
      </c>
      <c r="G46" t="str">
        <f t="shared" si="4"/>
        <v>insert into game_score (id, matchid, squad, goals, points, time_type) values (1752, 434, 58, 0, 0, 1);</v>
      </c>
    </row>
    <row r="47" spans="1:7" x14ac:dyDescent="0.25">
      <c r="A47" s="4">
        <f t="shared" si="5"/>
        <v>1753</v>
      </c>
      <c r="B47" s="4">
        <f t="shared" ref="B47" si="6">B43+1</f>
        <v>435</v>
      </c>
      <c r="C47" s="4">
        <v>56</v>
      </c>
      <c r="D47" s="4">
        <v>5</v>
      </c>
      <c r="E47" s="4">
        <v>2</v>
      </c>
      <c r="F47" s="4">
        <v>2</v>
      </c>
      <c r="G47" s="4" t="str">
        <f t="shared" si="4"/>
        <v>insert into game_score (id, matchid, squad, goals, points, time_type) values (1753, 435, 56, 5, 2, 2);</v>
      </c>
    </row>
    <row r="48" spans="1:7" x14ac:dyDescent="0.25">
      <c r="A48" s="4">
        <f t="shared" si="5"/>
        <v>1754</v>
      </c>
      <c r="B48" s="4">
        <f t="shared" ref="B48" si="7">B47</f>
        <v>435</v>
      </c>
      <c r="C48" s="4">
        <v>56</v>
      </c>
      <c r="D48" s="4">
        <v>3</v>
      </c>
      <c r="E48" s="4">
        <v>0</v>
      </c>
      <c r="F48" s="4">
        <v>1</v>
      </c>
      <c r="G48" s="4" t="str">
        <f t="shared" si="4"/>
        <v>insert into game_score (id, matchid, squad, goals, points, time_type) values (1754, 435, 56, 3, 0, 1);</v>
      </c>
    </row>
    <row r="49" spans="1:7" x14ac:dyDescent="0.25">
      <c r="A49" s="4">
        <f t="shared" si="5"/>
        <v>1755</v>
      </c>
      <c r="B49" s="4">
        <f t="shared" ref="B49" si="8">B47</f>
        <v>435</v>
      </c>
      <c r="C49" s="4">
        <v>58</v>
      </c>
      <c r="D49" s="4">
        <v>0</v>
      </c>
      <c r="E49" s="4">
        <v>0</v>
      </c>
      <c r="F49" s="4">
        <v>2</v>
      </c>
      <c r="G49" s="4" t="str">
        <f t="shared" si="4"/>
        <v>insert into game_score (id, matchid, squad, goals, points, time_type) values (1755, 435, 58, 0, 0, 2);</v>
      </c>
    </row>
    <row r="50" spans="1:7" x14ac:dyDescent="0.25">
      <c r="A50" s="4">
        <f t="shared" si="5"/>
        <v>1756</v>
      </c>
      <c r="B50" s="4">
        <f t="shared" ref="B50" si="9">B47</f>
        <v>435</v>
      </c>
      <c r="C50" s="4">
        <v>58</v>
      </c>
      <c r="D50" s="4">
        <v>0</v>
      </c>
      <c r="E50" s="4">
        <v>0</v>
      </c>
      <c r="F50" s="4">
        <v>1</v>
      </c>
      <c r="G50" s="4" t="str">
        <f t="shared" si="4"/>
        <v>insert into game_score (id, matchid, squad, goals, points, time_type) values (1756, 435, 58, 0, 0, 1);</v>
      </c>
    </row>
    <row r="51" spans="1:7" x14ac:dyDescent="0.25">
      <c r="A51">
        <f t="shared" si="5"/>
        <v>1757</v>
      </c>
      <c r="B51">
        <f t="shared" ref="B51" si="10">B47+1</f>
        <v>436</v>
      </c>
      <c r="C51">
        <v>56</v>
      </c>
      <c r="D51">
        <v>2</v>
      </c>
      <c r="E51">
        <v>2</v>
      </c>
      <c r="F51">
        <v>2</v>
      </c>
      <c r="G51" t="str">
        <f t="shared" si="4"/>
        <v>insert into game_score (id, matchid, squad, goals, points, time_type) values (1757, 436, 56, 2, 2, 2);</v>
      </c>
    </row>
    <row r="52" spans="1:7" x14ac:dyDescent="0.25">
      <c r="A52">
        <f t="shared" si="5"/>
        <v>1758</v>
      </c>
      <c r="B52">
        <f t="shared" ref="B52" si="11">B51</f>
        <v>436</v>
      </c>
      <c r="C52">
        <v>56</v>
      </c>
      <c r="D52">
        <v>1</v>
      </c>
      <c r="E52">
        <v>0</v>
      </c>
      <c r="F52">
        <v>1</v>
      </c>
      <c r="G52" t="str">
        <f t="shared" si="4"/>
        <v>insert into game_score (id, matchid, squad, goals, points, time_type) values (1758, 436, 56, 1, 0, 1);</v>
      </c>
    </row>
    <row r="53" spans="1:7" x14ac:dyDescent="0.25">
      <c r="A53">
        <f t="shared" si="5"/>
        <v>1759</v>
      </c>
      <c r="B53">
        <f t="shared" ref="B53" si="12">B51</f>
        <v>436</v>
      </c>
      <c r="C53">
        <v>598</v>
      </c>
      <c r="D53">
        <v>0</v>
      </c>
      <c r="E53">
        <v>0</v>
      </c>
      <c r="F53">
        <v>2</v>
      </c>
      <c r="G53" t="str">
        <f t="shared" si="4"/>
        <v>insert into game_score (id, matchid, squad, goals, points, time_type) values (1759, 436, 598, 0, 0, 2);</v>
      </c>
    </row>
    <row r="54" spans="1:7" x14ac:dyDescent="0.25">
      <c r="A54">
        <f t="shared" si="5"/>
        <v>1760</v>
      </c>
      <c r="B54">
        <f t="shared" ref="B54" si="13">B51</f>
        <v>436</v>
      </c>
      <c r="C54">
        <v>598</v>
      </c>
      <c r="D54">
        <v>0</v>
      </c>
      <c r="E54">
        <v>0</v>
      </c>
      <c r="F54">
        <v>1</v>
      </c>
      <c r="G54" t="str">
        <f t="shared" si="4"/>
        <v>insert into game_score (id, matchid, squad, goals, points, time_type) values (1760, 436, 598, 0, 0, 1);</v>
      </c>
    </row>
    <row r="55" spans="1:7" x14ac:dyDescent="0.25">
      <c r="A55" s="4">
        <f t="shared" si="5"/>
        <v>1761</v>
      </c>
      <c r="B55" s="4">
        <f t="shared" ref="B55" si="14">B51+1</f>
        <v>437</v>
      </c>
      <c r="C55" s="4">
        <v>58</v>
      </c>
      <c r="D55" s="4">
        <v>1</v>
      </c>
      <c r="E55" s="4">
        <v>0</v>
      </c>
      <c r="F55" s="4">
        <v>2</v>
      </c>
      <c r="G55" s="4" t="str">
        <f t="shared" si="4"/>
        <v>insert into game_score (id, matchid, squad, goals, points, time_type) values (1761, 437, 58, 1, 0, 2);</v>
      </c>
    </row>
    <row r="56" spans="1:7" x14ac:dyDescent="0.25">
      <c r="A56" s="4">
        <f t="shared" si="5"/>
        <v>1762</v>
      </c>
      <c r="B56" s="4">
        <f t="shared" ref="B56" si="15">B55</f>
        <v>437</v>
      </c>
      <c r="C56" s="4">
        <v>58</v>
      </c>
      <c r="D56" s="4">
        <v>0</v>
      </c>
      <c r="E56" s="4">
        <v>0</v>
      </c>
      <c r="F56" s="4">
        <v>1</v>
      </c>
      <c r="G56" s="4" t="str">
        <f t="shared" si="4"/>
        <v>insert into game_score (id, matchid, squad, goals, points, time_type) values (1762, 437, 58, 0, 0, 1);</v>
      </c>
    </row>
    <row r="57" spans="1:7" x14ac:dyDescent="0.25">
      <c r="A57" s="4">
        <f t="shared" si="5"/>
        <v>1763</v>
      </c>
      <c r="B57" s="4">
        <f t="shared" ref="B57" si="16">B55</f>
        <v>437</v>
      </c>
      <c r="C57" s="4">
        <v>598</v>
      </c>
      <c r="D57" s="4">
        <v>2</v>
      </c>
      <c r="E57" s="4">
        <v>2</v>
      </c>
      <c r="F57" s="4">
        <v>2</v>
      </c>
      <c r="G57" s="4" t="str">
        <f t="shared" si="4"/>
        <v>insert into game_score (id, matchid, squad, goals, points, time_type) values (1763, 437, 598, 2, 2, 2);</v>
      </c>
    </row>
    <row r="58" spans="1:7" x14ac:dyDescent="0.25">
      <c r="A58" s="4">
        <f t="shared" si="5"/>
        <v>1764</v>
      </c>
      <c r="B58" s="4">
        <f t="shared" ref="B58" si="17">B55</f>
        <v>437</v>
      </c>
      <c r="C58" s="4">
        <v>598</v>
      </c>
      <c r="D58" s="4">
        <v>0</v>
      </c>
      <c r="E58" s="4">
        <v>0</v>
      </c>
      <c r="F58" s="4">
        <v>1</v>
      </c>
      <c r="G58" s="4" t="str">
        <f t="shared" si="4"/>
        <v>insert into game_score (id, matchid, squad, goals, points, time_type) values (1764, 437, 598, 0, 0, 1);</v>
      </c>
    </row>
    <row r="59" spans="1:7" x14ac:dyDescent="0.25">
      <c r="A59">
        <f t="shared" si="5"/>
        <v>1765</v>
      </c>
      <c r="B59">
        <f t="shared" ref="B59" si="18">B55+1</f>
        <v>438</v>
      </c>
      <c r="C59">
        <v>58</v>
      </c>
      <c r="D59">
        <v>0</v>
      </c>
      <c r="E59">
        <v>1</v>
      </c>
      <c r="F59">
        <v>2</v>
      </c>
      <c r="G59" t="str">
        <f t="shared" si="4"/>
        <v>insert into game_score (id, matchid, squad, goals, points, time_type) values (1765, 438, 58, 0, 1, 2);</v>
      </c>
    </row>
    <row r="60" spans="1:7" x14ac:dyDescent="0.25">
      <c r="A60">
        <f t="shared" si="5"/>
        <v>1766</v>
      </c>
      <c r="B60">
        <f t="shared" ref="B60" si="19">B59</f>
        <v>438</v>
      </c>
      <c r="C60">
        <v>58</v>
      </c>
      <c r="D60">
        <v>0</v>
      </c>
      <c r="E60">
        <v>0</v>
      </c>
      <c r="F60">
        <v>1</v>
      </c>
      <c r="G60" t="str">
        <f t="shared" si="4"/>
        <v>insert into game_score (id, matchid, squad, goals, points, time_type) values (1766, 438, 58, 0, 0, 1);</v>
      </c>
    </row>
    <row r="61" spans="1:7" x14ac:dyDescent="0.25">
      <c r="A61">
        <f t="shared" si="5"/>
        <v>1767</v>
      </c>
      <c r="B61">
        <f t="shared" ref="B61" si="20">B59</f>
        <v>438</v>
      </c>
      <c r="C61">
        <v>56</v>
      </c>
      <c r="D61">
        <v>0</v>
      </c>
      <c r="E61">
        <v>1</v>
      </c>
      <c r="F61">
        <v>2</v>
      </c>
      <c r="G61" t="str">
        <f t="shared" si="4"/>
        <v>insert into game_score (id, matchid, squad, goals, points, time_type) values (1767, 438, 56, 0, 1, 2);</v>
      </c>
    </row>
    <row r="62" spans="1:7" x14ac:dyDescent="0.25">
      <c r="A62">
        <f t="shared" si="5"/>
        <v>1768</v>
      </c>
      <c r="B62">
        <f t="shared" ref="B62" si="21">B59</f>
        <v>438</v>
      </c>
      <c r="C62">
        <v>56</v>
      </c>
      <c r="D62">
        <v>0</v>
      </c>
      <c r="E62">
        <v>0</v>
      </c>
      <c r="F62">
        <v>1</v>
      </c>
      <c r="G62" t="str">
        <f t="shared" si="4"/>
        <v>insert into game_score (id, matchid, squad, goals, points, time_type) values (1768, 438, 56, 0, 0, 1);</v>
      </c>
    </row>
    <row r="63" spans="1:7" x14ac:dyDescent="0.25">
      <c r="A63" s="4">
        <f t="shared" si="5"/>
        <v>1769</v>
      </c>
      <c r="B63" s="4">
        <f t="shared" ref="B63" si="22">B59+1</f>
        <v>439</v>
      </c>
      <c r="C63" s="4">
        <v>593</v>
      </c>
      <c r="D63" s="4">
        <v>2</v>
      </c>
      <c r="E63" s="4">
        <v>1</v>
      </c>
      <c r="F63" s="4">
        <v>2</v>
      </c>
      <c r="G63" s="4" t="str">
        <f t="shared" si="4"/>
        <v>insert into game_score (id, matchid, squad, goals, points, time_type) values (1769, 439, 593, 2, 1, 2);</v>
      </c>
    </row>
    <row r="64" spans="1:7" x14ac:dyDescent="0.25">
      <c r="A64" s="4">
        <f t="shared" si="5"/>
        <v>1770</v>
      </c>
      <c r="B64" s="4">
        <f t="shared" ref="B64" si="23">B63</f>
        <v>439</v>
      </c>
      <c r="C64" s="4">
        <v>593</v>
      </c>
      <c r="D64" s="4">
        <v>0</v>
      </c>
      <c r="E64" s="4">
        <v>0</v>
      </c>
      <c r="F64" s="4">
        <v>1</v>
      </c>
      <c r="G64" s="4" t="str">
        <f t="shared" si="4"/>
        <v>insert into game_score (id, matchid, squad, goals, points, time_type) values (1770, 439, 593, 0, 0, 1);</v>
      </c>
    </row>
    <row r="65" spans="1:7" x14ac:dyDescent="0.25">
      <c r="A65" s="4">
        <f t="shared" si="5"/>
        <v>1771</v>
      </c>
      <c r="B65" s="4">
        <f t="shared" ref="B65" si="24">B63</f>
        <v>439</v>
      </c>
      <c r="C65" s="4">
        <v>54</v>
      </c>
      <c r="D65" s="4">
        <v>2</v>
      </c>
      <c r="E65" s="4">
        <v>1</v>
      </c>
      <c r="F65" s="4">
        <v>2</v>
      </c>
      <c r="G65" s="4" t="str">
        <f t="shared" si="4"/>
        <v>insert into game_score (id, matchid, squad, goals, points, time_type) values (1771, 439, 54, 2, 1, 2);</v>
      </c>
    </row>
    <row r="66" spans="1:7" x14ac:dyDescent="0.25">
      <c r="A66" s="4">
        <f t="shared" si="5"/>
        <v>1772</v>
      </c>
      <c r="B66" s="4">
        <f t="shared" ref="B66" si="25">B63</f>
        <v>439</v>
      </c>
      <c r="C66" s="4">
        <v>54</v>
      </c>
      <c r="D66" s="4">
        <v>2</v>
      </c>
      <c r="E66" s="4">
        <v>0</v>
      </c>
      <c r="F66" s="4">
        <v>1</v>
      </c>
      <c r="G66" s="4" t="str">
        <f t="shared" si="4"/>
        <v>insert into game_score (id, matchid, squad, goals, points, time_type) values (1772, 439, 54, 2, 0, 1);</v>
      </c>
    </row>
    <row r="67" spans="1:7" x14ac:dyDescent="0.25">
      <c r="A67">
        <f t="shared" si="5"/>
        <v>1773</v>
      </c>
      <c r="B67">
        <f t="shared" ref="B67" si="26">B63+1</f>
        <v>440</v>
      </c>
      <c r="C67">
        <v>593</v>
      </c>
      <c r="D67">
        <v>0</v>
      </c>
      <c r="E67">
        <v>0</v>
      </c>
      <c r="F67">
        <v>2</v>
      </c>
      <c r="G67" t="str">
        <f t="shared" si="4"/>
        <v>insert into game_score (id, matchid, squad, goals, points, time_type) values (1773, 440, 593, 0, 0, 2);</v>
      </c>
    </row>
    <row r="68" spans="1:7" x14ac:dyDescent="0.25">
      <c r="A68">
        <f t="shared" si="5"/>
        <v>1774</v>
      </c>
      <c r="B68">
        <f t="shared" ref="B68" si="27">B67</f>
        <v>440</v>
      </c>
      <c r="C68">
        <v>593</v>
      </c>
      <c r="D68">
        <v>0</v>
      </c>
      <c r="E68">
        <v>0</v>
      </c>
      <c r="F68">
        <v>1</v>
      </c>
      <c r="G68" t="str">
        <f t="shared" si="4"/>
        <v>insert into game_score (id, matchid, squad, goals, points, time_type) values (1774, 440, 593, 0, 0, 1);</v>
      </c>
    </row>
    <row r="69" spans="1:7" x14ac:dyDescent="0.25">
      <c r="A69">
        <f t="shared" si="5"/>
        <v>1775</v>
      </c>
      <c r="B69">
        <f t="shared" ref="B69" si="28">B67</f>
        <v>440</v>
      </c>
      <c r="C69">
        <v>55</v>
      </c>
      <c r="D69">
        <v>1</v>
      </c>
      <c r="E69">
        <v>2</v>
      </c>
      <c r="F69">
        <v>2</v>
      </c>
      <c r="G69" t="str">
        <f t="shared" si="4"/>
        <v>insert into game_score (id, matchid, squad, goals, points, time_type) values (1775, 440, 55, 1, 2, 2);</v>
      </c>
    </row>
    <row r="70" spans="1:7" x14ac:dyDescent="0.25">
      <c r="A70">
        <f t="shared" si="5"/>
        <v>1776</v>
      </c>
      <c r="B70">
        <f t="shared" ref="B70" si="29">B67</f>
        <v>440</v>
      </c>
      <c r="C70">
        <v>55</v>
      </c>
      <c r="D70">
        <v>1</v>
      </c>
      <c r="E70">
        <v>0</v>
      </c>
      <c r="F70">
        <v>1</v>
      </c>
      <c r="G70" t="str">
        <f t="shared" si="4"/>
        <v>insert into game_score (id, matchid, squad, goals, points, time_type) values (1776, 440, 55, 1, 0, 1);</v>
      </c>
    </row>
    <row r="71" spans="1:7" x14ac:dyDescent="0.25">
      <c r="A71" s="4">
        <f t="shared" si="5"/>
        <v>1777</v>
      </c>
      <c r="B71" s="4">
        <f t="shared" ref="B71" si="30">B67+1</f>
        <v>441</v>
      </c>
      <c r="C71" s="4">
        <v>54</v>
      </c>
      <c r="D71" s="4">
        <v>1</v>
      </c>
      <c r="E71" s="4">
        <v>2</v>
      </c>
      <c r="F71" s="4">
        <v>2</v>
      </c>
      <c r="G71" s="4" t="str">
        <f t="shared" si="4"/>
        <v>insert into game_score (id, matchid, squad, goals, points, time_type) values (1777, 441, 54, 1, 2, 2);</v>
      </c>
    </row>
    <row r="72" spans="1:7" x14ac:dyDescent="0.25">
      <c r="A72" s="4">
        <f t="shared" si="5"/>
        <v>1778</v>
      </c>
      <c r="B72" s="4">
        <f t="shared" ref="B72" si="31">B71</f>
        <v>441</v>
      </c>
      <c r="C72" s="4">
        <v>54</v>
      </c>
      <c r="D72" s="4">
        <v>0</v>
      </c>
      <c r="E72" s="4">
        <v>0</v>
      </c>
      <c r="F72" s="4">
        <v>1</v>
      </c>
      <c r="G72" s="4" t="str">
        <f t="shared" si="4"/>
        <v>insert into game_score (id, matchid, squad, goals, points, time_type) values (1778, 441, 54, 0, 0, 1);</v>
      </c>
    </row>
    <row r="73" spans="1:7" x14ac:dyDescent="0.25">
      <c r="A73" s="4">
        <f t="shared" si="5"/>
        <v>1779</v>
      </c>
      <c r="B73" s="4">
        <f t="shared" ref="B73" si="32">B71</f>
        <v>441</v>
      </c>
      <c r="C73" s="4">
        <v>55</v>
      </c>
      <c r="D73" s="4">
        <v>0</v>
      </c>
      <c r="E73" s="4">
        <v>0</v>
      </c>
      <c r="F73" s="4">
        <v>2</v>
      </c>
      <c r="G73" s="4" t="str">
        <f t="shared" si="4"/>
        <v>insert into game_score (id, matchid, squad, goals, points, time_type) values (1779, 441, 55, 0, 0, 2);</v>
      </c>
    </row>
    <row r="74" spans="1:7" x14ac:dyDescent="0.25">
      <c r="A74" s="4">
        <f t="shared" si="5"/>
        <v>1780</v>
      </c>
      <c r="B74" s="4">
        <f t="shared" ref="B74" si="33">B71</f>
        <v>441</v>
      </c>
      <c r="C74" s="4">
        <v>55</v>
      </c>
      <c r="D74" s="4">
        <v>0</v>
      </c>
      <c r="E74" s="4">
        <v>0</v>
      </c>
      <c r="F74" s="4">
        <v>1</v>
      </c>
      <c r="G74" s="4" t="str">
        <f t="shared" si="4"/>
        <v>insert into game_score (id, matchid, squad, goals, points, time_type) values (1780, 441, 55, 0, 0, 1);</v>
      </c>
    </row>
    <row r="75" spans="1:7" x14ac:dyDescent="0.25">
      <c r="A75">
        <f t="shared" si="5"/>
        <v>1781</v>
      </c>
      <c r="B75">
        <f t="shared" ref="B75" si="34">B71+1</f>
        <v>442</v>
      </c>
      <c r="C75">
        <v>55</v>
      </c>
      <c r="D75">
        <v>5</v>
      </c>
      <c r="E75">
        <v>2</v>
      </c>
      <c r="F75">
        <v>2</v>
      </c>
      <c r="G75" t="str">
        <f t="shared" si="4"/>
        <v>insert into game_score (id, matchid, squad, goals, points, time_type) values (1781, 442, 55, 5, 2, 2);</v>
      </c>
    </row>
    <row r="76" spans="1:7" x14ac:dyDescent="0.25">
      <c r="A76">
        <f t="shared" si="5"/>
        <v>1782</v>
      </c>
      <c r="B76">
        <f t="shared" ref="B76" si="35">B75</f>
        <v>442</v>
      </c>
      <c r="C76">
        <v>55</v>
      </c>
      <c r="D76">
        <v>1</v>
      </c>
      <c r="E76">
        <v>0</v>
      </c>
      <c r="F76">
        <v>1</v>
      </c>
      <c r="G76" t="str">
        <f t="shared" si="4"/>
        <v>insert into game_score (id, matchid, squad, goals, points, time_type) values (1782, 442, 55, 1, 0, 1);</v>
      </c>
    </row>
    <row r="77" spans="1:7" x14ac:dyDescent="0.25">
      <c r="A77">
        <f t="shared" si="5"/>
        <v>1783</v>
      </c>
      <c r="B77">
        <f t="shared" ref="B77" si="36">B75</f>
        <v>442</v>
      </c>
      <c r="C77">
        <v>593</v>
      </c>
      <c r="D77">
        <v>0</v>
      </c>
      <c r="E77">
        <v>0</v>
      </c>
      <c r="F77">
        <v>2</v>
      </c>
      <c r="G77" t="str">
        <f t="shared" si="4"/>
        <v>insert into game_score (id, matchid, squad, goals, points, time_type) values (1783, 442, 593, 0, 0, 2);</v>
      </c>
    </row>
    <row r="78" spans="1:7" x14ac:dyDescent="0.25">
      <c r="A78">
        <f t="shared" si="5"/>
        <v>1784</v>
      </c>
      <c r="B78">
        <f t="shared" ref="B78" si="37">B75</f>
        <v>442</v>
      </c>
      <c r="C78">
        <v>593</v>
      </c>
      <c r="D78">
        <v>0</v>
      </c>
      <c r="E78">
        <v>0</v>
      </c>
      <c r="F78">
        <v>1</v>
      </c>
      <c r="G78" t="str">
        <f t="shared" si="4"/>
        <v>insert into game_score (id, matchid, squad, goals, points, time_type) values (1784, 442, 593, 0, 0, 1);</v>
      </c>
    </row>
    <row r="79" spans="1:7" x14ac:dyDescent="0.25">
      <c r="A79" s="4">
        <f t="shared" si="5"/>
        <v>1785</v>
      </c>
      <c r="B79" s="4">
        <f t="shared" ref="B79:B95" si="38">B75+1</f>
        <v>443</v>
      </c>
      <c r="C79" s="4">
        <v>54</v>
      </c>
      <c r="D79" s="4">
        <v>2</v>
      </c>
      <c r="E79" s="4">
        <v>1</v>
      </c>
      <c r="F79" s="4">
        <v>2</v>
      </c>
      <c r="G79" s="4" t="str">
        <f t="shared" si="4"/>
        <v>insert into game_score (id, matchid, squad, goals, points, time_type) values (1785, 443, 54, 2, 1, 2);</v>
      </c>
    </row>
    <row r="80" spans="1:7" x14ac:dyDescent="0.25">
      <c r="A80" s="4">
        <f t="shared" si="5"/>
        <v>1786</v>
      </c>
      <c r="B80" s="4">
        <f t="shared" ref="B80:B96" si="39">B79</f>
        <v>443</v>
      </c>
      <c r="C80" s="4">
        <v>54</v>
      </c>
      <c r="D80" s="4">
        <v>0</v>
      </c>
      <c r="E80" s="4">
        <v>0</v>
      </c>
      <c r="F80" s="4">
        <v>1</v>
      </c>
      <c r="G80" s="4" t="str">
        <f t="shared" si="4"/>
        <v>insert into game_score (id, matchid, squad, goals, points, time_type) values (1786, 443, 54, 0, 0, 1);</v>
      </c>
    </row>
    <row r="81" spans="1:7" x14ac:dyDescent="0.25">
      <c r="A81" s="4">
        <f t="shared" si="5"/>
        <v>1787</v>
      </c>
      <c r="B81" s="4">
        <f t="shared" ref="B81:B97" si="40">B79</f>
        <v>443</v>
      </c>
      <c r="C81" s="4">
        <v>593</v>
      </c>
      <c r="D81" s="4">
        <v>2</v>
      </c>
      <c r="E81" s="4">
        <v>1</v>
      </c>
      <c r="F81" s="4">
        <v>2</v>
      </c>
      <c r="G81" s="4" t="str">
        <f t="shared" si="4"/>
        <v>insert into game_score (id, matchid, squad, goals, points, time_type) values (1787, 443, 593, 2, 1, 2);</v>
      </c>
    </row>
    <row r="82" spans="1:7" x14ac:dyDescent="0.25">
      <c r="A82" s="4">
        <f t="shared" si="5"/>
        <v>1788</v>
      </c>
      <c r="B82" s="4">
        <f t="shared" ref="B82:B98" si="41">B79</f>
        <v>443</v>
      </c>
      <c r="C82" s="4">
        <v>593</v>
      </c>
      <c r="D82" s="4">
        <v>1</v>
      </c>
      <c r="E82" s="4">
        <v>0</v>
      </c>
      <c r="F82" s="4">
        <v>1</v>
      </c>
      <c r="G82" s="4" t="str">
        <f t="shared" si="4"/>
        <v>insert into game_score (id, matchid, squad, goals, points, time_type) values (1788, 443, 593, 1, 0, 1);</v>
      </c>
    </row>
    <row r="83" spans="1:7" x14ac:dyDescent="0.25">
      <c r="A83">
        <f t="shared" si="5"/>
        <v>1789</v>
      </c>
      <c r="B83">
        <f t="shared" si="38"/>
        <v>444</v>
      </c>
      <c r="C83">
        <v>55</v>
      </c>
      <c r="D83">
        <v>0</v>
      </c>
      <c r="E83">
        <v>1</v>
      </c>
      <c r="F83">
        <v>2</v>
      </c>
      <c r="G83" t="str">
        <f t="shared" si="4"/>
        <v>insert into game_score (id, matchid, squad, goals, points, time_type) values (1789, 444, 55, 0, 1, 2);</v>
      </c>
    </row>
    <row r="84" spans="1:7" x14ac:dyDescent="0.25">
      <c r="A84">
        <f t="shared" si="5"/>
        <v>1790</v>
      </c>
      <c r="B84">
        <f t="shared" si="39"/>
        <v>444</v>
      </c>
      <c r="C84">
        <v>55</v>
      </c>
      <c r="D84">
        <v>0</v>
      </c>
      <c r="E84">
        <v>0</v>
      </c>
      <c r="F84">
        <v>1</v>
      </c>
      <c r="G84" t="str">
        <f t="shared" si="4"/>
        <v>insert into game_score (id, matchid, squad, goals, points, time_type) values (1790, 444, 55, 0, 0, 1);</v>
      </c>
    </row>
    <row r="85" spans="1:7" x14ac:dyDescent="0.25">
      <c r="A85">
        <f t="shared" si="5"/>
        <v>1791</v>
      </c>
      <c r="B85">
        <f t="shared" si="40"/>
        <v>444</v>
      </c>
      <c r="C85">
        <v>54</v>
      </c>
      <c r="D85">
        <v>0</v>
      </c>
      <c r="E85">
        <v>1</v>
      </c>
      <c r="F85">
        <v>2</v>
      </c>
      <c r="G85" t="str">
        <f t="shared" si="4"/>
        <v>insert into game_score (id, matchid, squad, goals, points, time_type) values (1791, 444, 54, 0, 1, 2);</v>
      </c>
    </row>
    <row r="86" spans="1:7" x14ac:dyDescent="0.25">
      <c r="A86">
        <f t="shared" si="5"/>
        <v>1792</v>
      </c>
      <c r="B86">
        <f t="shared" si="41"/>
        <v>444</v>
      </c>
      <c r="C86">
        <v>54</v>
      </c>
      <c r="D86">
        <v>0</v>
      </c>
      <c r="E86">
        <v>0</v>
      </c>
      <c r="F86">
        <v>1</v>
      </c>
      <c r="G86" t="str">
        <f t="shared" si="4"/>
        <v>insert into game_score (id, matchid, squad, goals, points, time_type) values (1792, 444, 54, 0, 0, 1);</v>
      </c>
    </row>
    <row r="87" spans="1:7" x14ac:dyDescent="0.25">
      <c r="A87" s="4">
        <f t="shared" si="5"/>
        <v>1793</v>
      </c>
      <c r="B87" s="4">
        <f t="shared" si="38"/>
        <v>445</v>
      </c>
      <c r="C87" s="4">
        <v>591</v>
      </c>
      <c r="D87" s="4">
        <v>0</v>
      </c>
      <c r="E87" s="4">
        <v>0</v>
      </c>
      <c r="F87" s="4">
        <v>2</v>
      </c>
      <c r="G87" s="4" t="str">
        <f t="shared" si="4"/>
        <v>insert into game_score (id, matchid, squad, goals, points, time_type) values (1793, 445, 591, 0, 0, 2);</v>
      </c>
    </row>
    <row r="88" spans="1:7" x14ac:dyDescent="0.25">
      <c r="A88" s="4">
        <f t="shared" si="5"/>
        <v>1794</v>
      </c>
      <c r="B88" s="4">
        <f t="shared" si="39"/>
        <v>445</v>
      </c>
      <c r="C88" s="4">
        <v>591</v>
      </c>
      <c r="D88" s="4">
        <v>0</v>
      </c>
      <c r="E88" s="4">
        <v>0</v>
      </c>
      <c r="F88" s="4">
        <v>1</v>
      </c>
      <c r="G88" s="4" t="str">
        <f t="shared" si="4"/>
        <v>insert into game_score (id, matchid, squad, goals, points, time_type) values (1794, 445, 591, 0, 0, 1);</v>
      </c>
    </row>
    <row r="89" spans="1:7" x14ac:dyDescent="0.25">
      <c r="A89" s="4">
        <f t="shared" si="5"/>
        <v>1795</v>
      </c>
      <c r="B89" s="4">
        <f t="shared" si="40"/>
        <v>445</v>
      </c>
      <c r="C89" s="4">
        <v>57</v>
      </c>
      <c r="D89" s="4">
        <v>1</v>
      </c>
      <c r="E89" s="4">
        <v>2</v>
      </c>
      <c r="F89" s="4">
        <v>2</v>
      </c>
      <c r="G89" s="4" t="str">
        <f t="shared" si="4"/>
        <v>insert into game_score (id, matchid, squad, goals, points, time_type) values (1795, 445, 57, 1, 2, 2);</v>
      </c>
    </row>
    <row r="90" spans="1:7" x14ac:dyDescent="0.25">
      <c r="A90" s="4">
        <f t="shared" si="5"/>
        <v>1796</v>
      </c>
      <c r="B90" s="4">
        <f t="shared" si="41"/>
        <v>445</v>
      </c>
      <c r="C90" s="4">
        <v>57</v>
      </c>
      <c r="D90" s="4">
        <v>0</v>
      </c>
      <c r="E90" s="4">
        <v>0</v>
      </c>
      <c r="F90" s="4">
        <v>1</v>
      </c>
      <c r="G90" s="4" t="str">
        <f t="shared" si="4"/>
        <v>insert into game_score (id, matchid, squad, goals, points, time_type) values (1796, 445, 57, 0, 0, 1);</v>
      </c>
    </row>
    <row r="91" spans="1:7" x14ac:dyDescent="0.25">
      <c r="A91">
        <f t="shared" si="5"/>
        <v>1797</v>
      </c>
      <c r="B91">
        <f t="shared" si="38"/>
        <v>446</v>
      </c>
      <c r="C91">
        <v>51</v>
      </c>
      <c r="D91">
        <v>1</v>
      </c>
      <c r="E91">
        <v>2</v>
      </c>
      <c r="F91">
        <v>2</v>
      </c>
      <c r="G91" t="str">
        <f t="shared" si="4"/>
        <v>insert into game_score (id, matchid, squad, goals, points, time_type) values (1797, 446, 51, 1, 2, 2);</v>
      </c>
    </row>
    <row r="92" spans="1:7" x14ac:dyDescent="0.25">
      <c r="A92">
        <f t="shared" si="5"/>
        <v>1798</v>
      </c>
      <c r="B92">
        <f t="shared" si="39"/>
        <v>446</v>
      </c>
      <c r="C92">
        <v>51</v>
      </c>
      <c r="D92">
        <v>0</v>
      </c>
      <c r="E92">
        <v>0</v>
      </c>
      <c r="F92">
        <v>1</v>
      </c>
      <c r="G92" t="str">
        <f t="shared" si="4"/>
        <v>insert into game_score (id, matchid, squad, goals, points, time_type) values (1798, 446, 51, 0, 0, 1);</v>
      </c>
    </row>
    <row r="93" spans="1:7" x14ac:dyDescent="0.25">
      <c r="A93">
        <f t="shared" si="5"/>
        <v>1799</v>
      </c>
      <c r="B93">
        <f t="shared" si="40"/>
        <v>446</v>
      </c>
      <c r="C93">
        <v>57</v>
      </c>
      <c r="D93">
        <v>0</v>
      </c>
      <c r="E93">
        <v>0</v>
      </c>
      <c r="F93">
        <v>2</v>
      </c>
      <c r="G93" t="str">
        <f t="shared" si="4"/>
        <v>insert into game_score (id, matchid, squad, goals, points, time_type) values (1799, 446, 57, 0, 0, 2);</v>
      </c>
    </row>
    <row r="94" spans="1:7" x14ac:dyDescent="0.25">
      <c r="A94">
        <f t="shared" si="5"/>
        <v>1800</v>
      </c>
      <c r="B94">
        <f t="shared" si="41"/>
        <v>446</v>
      </c>
      <c r="C94">
        <v>57</v>
      </c>
      <c r="D94">
        <v>0</v>
      </c>
      <c r="E94">
        <v>0</v>
      </c>
      <c r="F94">
        <v>1</v>
      </c>
      <c r="G94" t="str">
        <f t="shared" si="4"/>
        <v>insert into game_score (id, matchid, squad, goals, points, time_type) values (1800, 446, 57, 0, 0, 1);</v>
      </c>
    </row>
    <row r="95" spans="1:7" x14ac:dyDescent="0.25">
      <c r="A95" s="4">
        <f t="shared" si="5"/>
        <v>1801</v>
      </c>
      <c r="B95" s="4">
        <f t="shared" si="38"/>
        <v>447</v>
      </c>
      <c r="C95" s="4">
        <v>591</v>
      </c>
      <c r="D95" s="4">
        <v>1</v>
      </c>
      <c r="E95" s="4">
        <v>1</v>
      </c>
      <c r="F95" s="4">
        <v>2</v>
      </c>
      <c r="G95" s="4" t="str">
        <f t="shared" si="4"/>
        <v>insert into game_score (id, matchid, squad, goals, points, time_type) values (1801, 447, 591, 1, 1, 2);</v>
      </c>
    </row>
    <row r="96" spans="1:7" x14ac:dyDescent="0.25">
      <c r="A96" s="4">
        <f t="shared" si="5"/>
        <v>1802</v>
      </c>
      <c r="B96" s="4">
        <f t="shared" si="39"/>
        <v>447</v>
      </c>
      <c r="C96" s="4">
        <v>591</v>
      </c>
      <c r="D96" s="4">
        <v>0</v>
      </c>
      <c r="E96" s="4">
        <v>0</v>
      </c>
      <c r="F96" s="4">
        <v>1</v>
      </c>
      <c r="G96" s="4" t="str">
        <f t="shared" si="4"/>
        <v>insert into game_score (id, matchid, squad, goals, points, time_type) values (1802, 447, 591, 0, 0, 1);</v>
      </c>
    </row>
    <row r="97" spans="1:7" x14ac:dyDescent="0.25">
      <c r="A97" s="4">
        <f t="shared" si="5"/>
        <v>1803</v>
      </c>
      <c r="B97" s="4">
        <f t="shared" si="40"/>
        <v>447</v>
      </c>
      <c r="C97" s="4">
        <v>51</v>
      </c>
      <c r="D97" s="4">
        <v>1</v>
      </c>
      <c r="E97" s="4">
        <v>1</v>
      </c>
      <c r="F97" s="4">
        <v>2</v>
      </c>
      <c r="G97" s="4" t="str">
        <f t="shared" si="4"/>
        <v>insert into game_score (id, matchid, squad, goals, points, time_type) values (1803, 447, 51, 1, 1, 2);</v>
      </c>
    </row>
    <row r="98" spans="1:7" x14ac:dyDescent="0.25">
      <c r="A98" s="4">
        <f t="shared" si="5"/>
        <v>1804</v>
      </c>
      <c r="B98" s="4">
        <f t="shared" si="41"/>
        <v>447</v>
      </c>
      <c r="C98" s="4">
        <v>51</v>
      </c>
      <c r="D98" s="4">
        <v>0</v>
      </c>
      <c r="E98" s="4">
        <v>0</v>
      </c>
      <c r="F98" s="4">
        <v>1</v>
      </c>
      <c r="G98" s="4" t="str">
        <f t="shared" si="4"/>
        <v>insert into game_score (id, matchid, squad, goals, points, time_type) values (1804, 447, 51, 0, 0, 1);</v>
      </c>
    </row>
    <row r="99" spans="1:7" x14ac:dyDescent="0.25">
      <c r="A99">
        <f t="shared" si="5"/>
        <v>1805</v>
      </c>
      <c r="B99">
        <f t="shared" ref="B99" si="42">B95+1</f>
        <v>448</v>
      </c>
      <c r="C99">
        <v>57</v>
      </c>
      <c r="D99">
        <v>2</v>
      </c>
      <c r="E99">
        <v>1</v>
      </c>
      <c r="F99">
        <v>2</v>
      </c>
      <c r="G99" t="str">
        <f t="shared" si="4"/>
        <v>insert into game_score (id, matchid, squad, goals, points, time_type) values (1805, 448, 57, 2, 1, 2);</v>
      </c>
    </row>
    <row r="100" spans="1:7" x14ac:dyDescent="0.25">
      <c r="A100">
        <f t="shared" si="5"/>
        <v>1806</v>
      </c>
      <c r="B100">
        <f t="shared" ref="B100" si="43">B99</f>
        <v>448</v>
      </c>
      <c r="C100">
        <v>57</v>
      </c>
      <c r="D100">
        <v>0</v>
      </c>
      <c r="E100">
        <v>0</v>
      </c>
      <c r="F100">
        <v>1</v>
      </c>
      <c r="G100" t="str">
        <f t="shared" si="4"/>
        <v>insert into game_score (id, matchid, squad, goals, points, time_type) values (1806, 448, 57, 0, 0, 1);</v>
      </c>
    </row>
    <row r="101" spans="1:7" x14ac:dyDescent="0.25">
      <c r="A101">
        <f t="shared" si="5"/>
        <v>1807</v>
      </c>
      <c r="B101">
        <f t="shared" ref="B101" si="44">B99</f>
        <v>448</v>
      </c>
      <c r="C101">
        <v>51</v>
      </c>
      <c r="D101">
        <v>2</v>
      </c>
      <c r="E101">
        <v>1</v>
      </c>
      <c r="F101">
        <v>2</v>
      </c>
      <c r="G101" t="str">
        <f t="shared" si="4"/>
        <v>insert into game_score (id, matchid, squad, goals, points, time_type) values (1807, 448, 51, 2, 1, 2);</v>
      </c>
    </row>
    <row r="102" spans="1:7" x14ac:dyDescent="0.25">
      <c r="A102">
        <f t="shared" si="5"/>
        <v>1808</v>
      </c>
      <c r="B102">
        <f t="shared" ref="B102" si="45">B99</f>
        <v>448</v>
      </c>
      <c r="C102">
        <v>51</v>
      </c>
      <c r="D102">
        <v>1</v>
      </c>
      <c r="E102">
        <v>0</v>
      </c>
      <c r="F102">
        <v>1</v>
      </c>
      <c r="G102" t="str">
        <f t="shared" si="4"/>
        <v>insert into game_score (id, matchid, squad, goals, points, time_type) values (1808, 448, 51, 1, 0, 1);</v>
      </c>
    </row>
    <row r="103" spans="1:7" x14ac:dyDescent="0.25">
      <c r="A103" s="4">
        <f t="shared" si="5"/>
        <v>1809</v>
      </c>
      <c r="B103" s="4">
        <f t="shared" ref="B103" si="46">B99+1</f>
        <v>449</v>
      </c>
      <c r="C103" s="4">
        <v>57</v>
      </c>
      <c r="D103" s="4">
        <v>2</v>
      </c>
      <c r="E103" s="4">
        <v>1</v>
      </c>
      <c r="F103" s="4">
        <v>2</v>
      </c>
      <c r="G103" s="4" t="str">
        <f t="shared" ref="G103:G134" si="47">"insert into game_score (id, matchid, squad, goals, points, time_type) values (" &amp; A103 &amp; ", " &amp; B103 &amp; ", " &amp; C103 &amp; ", " &amp; D103 &amp; ", " &amp; E103 &amp; ", " &amp; F103 &amp; ");"</f>
        <v>insert into game_score (id, matchid, squad, goals, points, time_type) values (1809, 449, 57, 2, 1, 2);</v>
      </c>
    </row>
    <row r="104" spans="1:7" x14ac:dyDescent="0.25">
      <c r="A104" s="4">
        <f t="shared" si="5"/>
        <v>1810</v>
      </c>
      <c r="B104" s="4">
        <f t="shared" ref="B104" si="48">B103</f>
        <v>449</v>
      </c>
      <c r="C104" s="4">
        <v>57</v>
      </c>
      <c r="D104" s="4">
        <v>1</v>
      </c>
      <c r="E104" s="4">
        <v>0</v>
      </c>
      <c r="F104" s="4">
        <v>1</v>
      </c>
      <c r="G104" s="4" t="str">
        <f t="shared" si="47"/>
        <v>insert into game_score (id, matchid, squad, goals, points, time_type) values (1810, 449, 57, 1, 0, 1);</v>
      </c>
    </row>
    <row r="105" spans="1:7" x14ac:dyDescent="0.25">
      <c r="A105" s="4">
        <f t="shared" ref="A105:A134" si="49">A104+1</f>
        <v>1811</v>
      </c>
      <c r="B105" s="4">
        <f t="shared" ref="B105" si="50">B103</f>
        <v>449</v>
      </c>
      <c r="C105" s="4">
        <v>591</v>
      </c>
      <c r="D105" s="4">
        <v>2</v>
      </c>
      <c r="E105" s="4">
        <v>1</v>
      </c>
      <c r="F105" s="4">
        <v>2</v>
      </c>
      <c r="G105" s="4" t="str">
        <f t="shared" si="47"/>
        <v>insert into game_score (id, matchid, squad, goals, points, time_type) values (1811, 449, 591, 2, 1, 2);</v>
      </c>
    </row>
    <row r="106" spans="1:7" x14ac:dyDescent="0.25">
      <c r="A106" s="4">
        <f t="shared" si="49"/>
        <v>1812</v>
      </c>
      <c r="B106" s="4">
        <f t="shared" ref="B106" si="51">B103</f>
        <v>449</v>
      </c>
      <c r="C106" s="4">
        <v>591</v>
      </c>
      <c r="D106" s="4">
        <v>0</v>
      </c>
      <c r="E106" s="4">
        <v>0</v>
      </c>
      <c r="F106" s="4">
        <v>1</v>
      </c>
      <c r="G106" s="4" t="str">
        <f t="shared" si="47"/>
        <v>insert into game_score (id, matchid, squad, goals, points, time_type) values (1812, 449, 591, 0, 0, 1);</v>
      </c>
    </row>
    <row r="107" spans="1:7" x14ac:dyDescent="0.25">
      <c r="A107">
        <f t="shared" si="49"/>
        <v>1813</v>
      </c>
      <c r="B107">
        <f t="shared" ref="B107" si="52">B103+1</f>
        <v>450</v>
      </c>
      <c r="C107">
        <v>51</v>
      </c>
      <c r="D107">
        <v>2</v>
      </c>
      <c r="E107">
        <v>2</v>
      </c>
      <c r="F107">
        <v>2</v>
      </c>
      <c r="G107" t="str">
        <f t="shared" si="47"/>
        <v>insert into game_score (id, matchid, squad, goals, points, time_type) values (1813, 450, 51, 2, 2, 2);</v>
      </c>
    </row>
    <row r="108" spans="1:7" x14ac:dyDescent="0.25">
      <c r="A108">
        <f t="shared" si="49"/>
        <v>1814</v>
      </c>
      <c r="B108">
        <f t="shared" ref="B108" si="53">B107</f>
        <v>450</v>
      </c>
      <c r="C108">
        <v>51</v>
      </c>
      <c r="D108">
        <v>2</v>
      </c>
      <c r="E108">
        <v>0</v>
      </c>
      <c r="F108">
        <v>1</v>
      </c>
      <c r="G108" t="str">
        <f t="shared" si="47"/>
        <v>insert into game_score (id, matchid, squad, goals, points, time_type) values (1814, 450, 51, 2, 0, 1);</v>
      </c>
    </row>
    <row r="109" spans="1:7" x14ac:dyDescent="0.25">
      <c r="A109">
        <f t="shared" si="49"/>
        <v>1815</v>
      </c>
      <c r="B109">
        <f t="shared" ref="B109" si="54">B107</f>
        <v>450</v>
      </c>
      <c r="C109">
        <v>591</v>
      </c>
      <c r="D109">
        <v>1</v>
      </c>
      <c r="E109">
        <v>0</v>
      </c>
      <c r="F109">
        <v>2</v>
      </c>
      <c r="G109" t="str">
        <f t="shared" si="47"/>
        <v>insert into game_score (id, matchid, squad, goals, points, time_type) values (1815, 450, 591, 1, 0, 2);</v>
      </c>
    </row>
    <row r="110" spans="1:7" x14ac:dyDescent="0.25">
      <c r="A110">
        <f t="shared" si="49"/>
        <v>1816</v>
      </c>
      <c r="B110">
        <f t="shared" ref="B110" si="55">B107</f>
        <v>450</v>
      </c>
      <c r="C110">
        <v>591</v>
      </c>
      <c r="D110">
        <v>0</v>
      </c>
      <c r="E110">
        <v>0</v>
      </c>
      <c r="F110">
        <v>1</v>
      </c>
      <c r="G110" t="str">
        <f t="shared" si="47"/>
        <v>insert into game_score (id, matchid, squad, goals, points, time_type) values (1816, 450, 591, 0, 0, 1);</v>
      </c>
    </row>
    <row r="111" spans="1:7" x14ac:dyDescent="0.25">
      <c r="A111" s="4">
        <f t="shared" si="49"/>
        <v>1817</v>
      </c>
      <c r="B111" s="4">
        <f t="shared" ref="B111" si="56">B107+1</f>
        <v>451</v>
      </c>
      <c r="C111" s="4">
        <v>51</v>
      </c>
      <c r="D111" s="4">
        <v>0</v>
      </c>
      <c r="E111" s="4">
        <v>0</v>
      </c>
      <c r="F111" s="4">
        <v>2</v>
      </c>
      <c r="G111" s="4" t="str">
        <f t="shared" si="47"/>
        <v>insert into game_score (id, matchid, squad, goals, points, time_type) values (1817, 451, 51, 0, 0, 2);</v>
      </c>
    </row>
    <row r="112" spans="1:7" x14ac:dyDescent="0.25">
      <c r="A112" s="4">
        <f t="shared" si="49"/>
        <v>1818</v>
      </c>
      <c r="B112" s="4">
        <f t="shared" ref="B112" si="57">B111</f>
        <v>451</v>
      </c>
      <c r="C112" s="4">
        <v>51</v>
      </c>
      <c r="D112" s="4">
        <v>0</v>
      </c>
      <c r="E112" s="4">
        <v>0</v>
      </c>
      <c r="F112" s="4">
        <v>1</v>
      </c>
      <c r="G112" s="4" t="str">
        <f t="shared" si="47"/>
        <v>insert into game_score (id, matchid, squad, goals, points, time_type) values (1818, 451, 51, 0, 0, 1);</v>
      </c>
    </row>
    <row r="113" spans="1:7" x14ac:dyDescent="0.25">
      <c r="A113" s="4">
        <f t="shared" si="49"/>
        <v>1819</v>
      </c>
      <c r="B113" s="4">
        <f t="shared" ref="B113" si="58">B111</f>
        <v>451</v>
      </c>
      <c r="C113" s="4">
        <v>598</v>
      </c>
      <c r="D113" s="4">
        <v>1</v>
      </c>
      <c r="E113" s="4">
        <v>2</v>
      </c>
      <c r="F113" s="4">
        <v>2</v>
      </c>
      <c r="G113" s="4" t="str">
        <f t="shared" si="47"/>
        <v>insert into game_score (id, matchid, squad, goals, points, time_type) values (1819, 451, 598, 1, 2, 2);</v>
      </c>
    </row>
    <row r="114" spans="1:7" x14ac:dyDescent="0.25">
      <c r="A114" s="4">
        <f t="shared" si="49"/>
        <v>1820</v>
      </c>
      <c r="B114" s="4">
        <f t="shared" ref="B114" si="59">B111</f>
        <v>451</v>
      </c>
      <c r="C114" s="4">
        <v>598</v>
      </c>
      <c r="D114" s="4">
        <v>0</v>
      </c>
      <c r="E114" s="4">
        <v>0</v>
      </c>
      <c r="F114" s="4">
        <v>1</v>
      </c>
      <c r="G114" s="4" t="str">
        <f t="shared" si="47"/>
        <v>insert into game_score (id, matchid, squad, goals, points, time_type) values (1820, 451, 598, 0, 0, 1);</v>
      </c>
    </row>
    <row r="115" spans="1:7" x14ac:dyDescent="0.25">
      <c r="A115">
        <f t="shared" si="49"/>
        <v>1821</v>
      </c>
      <c r="B115">
        <f t="shared" ref="B115" si="60">B111+1</f>
        <v>452</v>
      </c>
      <c r="C115">
        <v>598</v>
      </c>
      <c r="D115">
        <v>1</v>
      </c>
      <c r="E115">
        <v>1</v>
      </c>
      <c r="F115">
        <v>2</v>
      </c>
      <c r="G115" t="str">
        <f t="shared" si="47"/>
        <v>insert into game_score (id, matchid, squad, goals, points, time_type) values (1821, 452, 598, 1, 1, 2);</v>
      </c>
    </row>
    <row r="116" spans="1:7" x14ac:dyDescent="0.25">
      <c r="A116">
        <f t="shared" si="49"/>
        <v>1822</v>
      </c>
      <c r="B116">
        <f t="shared" ref="B116" si="61">B115</f>
        <v>452</v>
      </c>
      <c r="C116">
        <v>598</v>
      </c>
      <c r="D116">
        <v>0</v>
      </c>
      <c r="E116">
        <v>0</v>
      </c>
      <c r="F116">
        <v>1</v>
      </c>
      <c r="G116" t="str">
        <f t="shared" si="47"/>
        <v>insert into game_score (id, matchid, squad, goals, points, time_type) values (1822, 452, 598, 0, 0, 1);</v>
      </c>
    </row>
    <row r="117" spans="1:7" x14ac:dyDescent="0.25">
      <c r="A117">
        <f t="shared" si="49"/>
        <v>1823</v>
      </c>
      <c r="B117">
        <f t="shared" ref="B117" si="62">B115</f>
        <v>452</v>
      </c>
      <c r="C117">
        <v>51</v>
      </c>
      <c r="D117">
        <v>1</v>
      </c>
      <c r="E117">
        <v>1</v>
      </c>
      <c r="F117">
        <v>2</v>
      </c>
      <c r="G117" t="str">
        <f t="shared" si="47"/>
        <v>insert into game_score (id, matchid, squad, goals, points, time_type) values (1823, 452, 51, 1, 1, 2);</v>
      </c>
    </row>
    <row r="118" spans="1:7" x14ac:dyDescent="0.25">
      <c r="A118">
        <f t="shared" si="49"/>
        <v>1824</v>
      </c>
      <c r="B118">
        <f t="shared" ref="B118" si="63">B115</f>
        <v>452</v>
      </c>
      <c r="C118">
        <v>51</v>
      </c>
      <c r="D118">
        <v>1</v>
      </c>
      <c r="E118">
        <v>0</v>
      </c>
      <c r="F118">
        <v>1</v>
      </c>
      <c r="G118" t="str">
        <f t="shared" si="47"/>
        <v>insert into game_score (id, matchid, squad, goals, points, time_type) values (1824, 452, 51, 1, 0, 1);</v>
      </c>
    </row>
    <row r="119" spans="1:7" x14ac:dyDescent="0.25">
      <c r="A119" s="4">
        <f t="shared" si="49"/>
        <v>1825</v>
      </c>
      <c r="B119" s="4">
        <f t="shared" ref="B119" si="64">B115+1</f>
        <v>453</v>
      </c>
      <c r="C119" s="4">
        <v>595</v>
      </c>
      <c r="D119" s="4">
        <v>1</v>
      </c>
      <c r="E119" s="4">
        <v>1</v>
      </c>
      <c r="F119" s="4">
        <v>2</v>
      </c>
      <c r="G119" s="4" t="str">
        <f t="shared" si="47"/>
        <v>insert into game_score (id, matchid, squad, goals, points, time_type) values (1825, 453, 595, 1, 1, 2);</v>
      </c>
    </row>
    <row r="120" spans="1:7" x14ac:dyDescent="0.25">
      <c r="A120" s="4">
        <f t="shared" si="49"/>
        <v>1826</v>
      </c>
      <c r="B120" s="4">
        <f t="shared" ref="B120" si="65">B119</f>
        <v>453</v>
      </c>
      <c r="C120" s="4">
        <v>595</v>
      </c>
      <c r="D120" s="4">
        <v>0</v>
      </c>
      <c r="E120" s="4">
        <v>0</v>
      </c>
      <c r="F120" s="4">
        <v>1</v>
      </c>
      <c r="G120" s="4" t="str">
        <f t="shared" si="47"/>
        <v>insert into game_score (id, matchid, squad, goals, points, time_type) values (1826, 453, 595, 0, 0, 1);</v>
      </c>
    </row>
    <row r="121" spans="1:7" x14ac:dyDescent="0.25">
      <c r="A121" s="4">
        <f t="shared" si="49"/>
        <v>1827</v>
      </c>
      <c r="B121" s="4">
        <f t="shared" ref="B121" si="66">B119</f>
        <v>453</v>
      </c>
      <c r="C121" s="4">
        <v>55</v>
      </c>
      <c r="D121" s="4">
        <v>1</v>
      </c>
      <c r="E121" s="4">
        <v>1</v>
      </c>
      <c r="F121" s="4">
        <v>2</v>
      </c>
      <c r="G121" s="4" t="str">
        <f t="shared" si="47"/>
        <v>insert into game_score (id, matchid, squad, goals, points, time_type) values (1827, 453, 55, 1, 1, 2);</v>
      </c>
    </row>
    <row r="122" spans="1:7" x14ac:dyDescent="0.25">
      <c r="A122" s="4">
        <f t="shared" si="49"/>
        <v>1828</v>
      </c>
      <c r="B122" s="4">
        <f t="shared" ref="B122" si="67">B119</f>
        <v>453</v>
      </c>
      <c r="C122" s="4">
        <v>55</v>
      </c>
      <c r="D122" s="4">
        <v>0</v>
      </c>
      <c r="E122" s="4">
        <v>0</v>
      </c>
      <c r="F122" s="4">
        <v>1</v>
      </c>
      <c r="G122" s="4" t="str">
        <f t="shared" si="47"/>
        <v>insert into game_score (id, matchid, squad, goals, points, time_type) values (1828, 453, 55, 0, 0, 1);</v>
      </c>
    </row>
    <row r="123" spans="1:7" x14ac:dyDescent="0.25">
      <c r="A123">
        <f t="shared" si="49"/>
        <v>1829</v>
      </c>
      <c r="B123">
        <f t="shared" ref="B123" si="68">B119+1</f>
        <v>454</v>
      </c>
      <c r="C123">
        <v>55</v>
      </c>
      <c r="D123">
        <v>0</v>
      </c>
      <c r="E123">
        <v>1</v>
      </c>
      <c r="F123">
        <v>2</v>
      </c>
      <c r="G123" t="str">
        <f t="shared" si="47"/>
        <v>insert into game_score (id, matchid, squad, goals, points, time_type) values (1829, 454, 55, 0, 1, 2);</v>
      </c>
    </row>
    <row r="124" spans="1:7" x14ac:dyDescent="0.25">
      <c r="A124">
        <f t="shared" si="49"/>
        <v>1830</v>
      </c>
      <c r="B124">
        <f t="shared" ref="B124" si="69">B123</f>
        <v>454</v>
      </c>
      <c r="C124">
        <v>55</v>
      </c>
      <c r="D124">
        <v>0</v>
      </c>
      <c r="E124">
        <v>0</v>
      </c>
      <c r="F124">
        <v>1</v>
      </c>
      <c r="G124" t="str">
        <f t="shared" si="47"/>
        <v>insert into game_score (id, matchid, squad, goals, points, time_type) values (1830, 454, 55, 0, 0, 1);</v>
      </c>
    </row>
    <row r="125" spans="1:7" x14ac:dyDescent="0.25">
      <c r="A125">
        <f t="shared" si="49"/>
        <v>1831</v>
      </c>
      <c r="B125">
        <f t="shared" ref="B125" si="70">B123</f>
        <v>454</v>
      </c>
      <c r="C125">
        <v>595</v>
      </c>
      <c r="D125">
        <v>0</v>
      </c>
      <c r="E125">
        <v>1</v>
      </c>
      <c r="F125">
        <v>2</v>
      </c>
      <c r="G125" t="str">
        <f t="shared" si="47"/>
        <v>insert into game_score (id, matchid, squad, goals, points, time_type) values (1831, 454, 595, 0, 1, 2);</v>
      </c>
    </row>
    <row r="126" spans="1:7" x14ac:dyDescent="0.25">
      <c r="A126">
        <f t="shared" si="49"/>
        <v>1832</v>
      </c>
      <c r="B126">
        <f t="shared" ref="B126" si="71">B123</f>
        <v>454</v>
      </c>
      <c r="C126">
        <v>595</v>
      </c>
      <c r="D126">
        <v>0</v>
      </c>
      <c r="E126">
        <v>0</v>
      </c>
      <c r="F126">
        <v>1</v>
      </c>
      <c r="G126" t="str">
        <f t="shared" si="47"/>
        <v>insert into game_score (id, matchid, squad, goals, points, time_type) values (1832, 454, 595, 0, 0, 1);</v>
      </c>
    </row>
    <row r="127" spans="1:7" x14ac:dyDescent="0.25">
      <c r="A127" s="4">
        <f t="shared" si="49"/>
        <v>1833</v>
      </c>
      <c r="B127" s="4">
        <f t="shared" ref="B127" si="72">B123+1</f>
        <v>455</v>
      </c>
      <c r="C127" s="4">
        <v>598</v>
      </c>
      <c r="D127" s="4">
        <v>2</v>
      </c>
      <c r="E127" s="4">
        <v>2</v>
      </c>
      <c r="F127" s="4">
        <v>2</v>
      </c>
      <c r="G127" s="4" t="str">
        <f t="shared" si="47"/>
        <v>insert into game_score (id, matchid, squad, goals, points, time_type) values (1833, 455, 598, 2, 2, 2);</v>
      </c>
    </row>
    <row r="128" spans="1:7" x14ac:dyDescent="0.25">
      <c r="A128" s="4">
        <f t="shared" si="49"/>
        <v>1834</v>
      </c>
      <c r="B128" s="4">
        <f t="shared" ref="B128" si="73">B127</f>
        <v>455</v>
      </c>
      <c r="C128" s="4">
        <v>598</v>
      </c>
      <c r="D128" s="4">
        <v>1</v>
      </c>
      <c r="E128" s="4">
        <v>0</v>
      </c>
      <c r="F128" s="4">
        <v>1</v>
      </c>
      <c r="G128" s="4" t="str">
        <f t="shared" si="47"/>
        <v>insert into game_score (id, matchid, squad, goals, points, time_type) values (1834, 455, 598, 1, 0, 1);</v>
      </c>
    </row>
    <row r="129" spans="1:7" x14ac:dyDescent="0.25">
      <c r="A129" s="4">
        <f t="shared" si="49"/>
        <v>1835</v>
      </c>
      <c r="B129" s="4">
        <f t="shared" ref="B129" si="74">B127</f>
        <v>455</v>
      </c>
      <c r="C129" s="4">
        <v>55</v>
      </c>
      <c r="D129" s="4">
        <v>0</v>
      </c>
      <c r="E129" s="4">
        <v>0</v>
      </c>
      <c r="F129" s="4">
        <v>2</v>
      </c>
      <c r="G129" s="4" t="str">
        <f t="shared" si="47"/>
        <v>insert into game_score (id, matchid, squad, goals, points, time_type) values (1835, 455, 55, 0, 0, 2);</v>
      </c>
    </row>
    <row r="130" spans="1:7" x14ac:dyDescent="0.25">
      <c r="A130" s="4">
        <f t="shared" si="49"/>
        <v>1836</v>
      </c>
      <c r="B130" s="4">
        <f t="shared" ref="B130" si="75">B127</f>
        <v>455</v>
      </c>
      <c r="C130" s="4">
        <v>55</v>
      </c>
      <c r="D130" s="4">
        <v>0</v>
      </c>
      <c r="E130" s="4">
        <v>0</v>
      </c>
      <c r="F130" s="4">
        <v>1</v>
      </c>
      <c r="G130" s="4" t="str">
        <f t="shared" si="47"/>
        <v>insert into game_score (id, matchid, squad, goals, points, time_type) values (1836, 455, 55, 0, 0, 1);</v>
      </c>
    </row>
    <row r="131" spans="1:7" x14ac:dyDescent="0.25">
      <c r="A131">
        <f t="shared" si="49"/>
        <v>1837</v>
      </c>
      <c r="B131">
        <f t="shared" ref="B131" si="76">B127+1</f>
        <v>456</v>
      </c>
      <c r="C131">
        <v>55</v>
      </c>
      <c r="D131">
        <v>1</v>
      </c>
      <c r="E131">
        <v>1</v>
      </c>
      <c r="F131">
        <v>2</v>
      </c>
      <c r="G131" t="str">
        <f t="shared" si="47"/>
        <v>insert into game_score (id, matchid, squad, goals, points, time_type) values (1837, 456, 55, 1, 1, 2);</v>
      </c>
    </row>
    <row r="132" spans="1:7" x14ac:dyDescent="0.25">
      <c r="A132">
        <f t="shared" si="49"/>
        <v>1838</v>
      </c>
      <c r="B132">
        <f t="shared" ref="B132" si="77">B131</f>
        <v>456</v>
      </c>
      <c r="C132">
        <v>55</v>
      </c>
      <c r="D132">
        <v>1</v>
      </c>
      <c r="E132">
        <v>0</v>
      </c>
      <c r="F132">
        <v>1</v>
      </c>
      <c r="G132" t="str">
        <f t="shared" si="47"/>
        <v>insert into game_score (id, matchid, squad, goals, points, time_type) values (1838, 456, 55, 1, 0, 1);</v>
      </c>
    </row>
    <row r="133" spans="1:7" x14ac:dyDescent="0.25">
      <c r="A133">
        <f t="shared" si="49"/>
        <v>1839</v>
      </c>
      <c r="B133">
        <f t="shared" ref="B133" si="78">B131</f>
        <v>456</v>
      </c>
      <c r="C133">
        <v>598</v>
      </c>
      <c r="D133">
        <v>1</v>
      </c>
      <c r="E133">
        <v>1</v>
      </c>
      <c r="F133">
        <v>2</v>
      </c>
      <c r="G133" t="str">
        <f t="shared" si="47"/>
        <v>insert into game_score (id, matchid, squad, goals, points, time_type) values (1839, 456, 598, 1, 1, 2);</v>
      </c>
    </row>
    <row r="134" spans="1:7" x14ac:dyDescent="0.25">
      <c r="A134">
        <f t="shared" si="49"/>
        <v>1840</v>
      </c>
      <c r="B134">
        <f t="shared" ref="B134" si="79">B131</f>
        <v>456</v>
      </c>
      <c r="C134">
        <v>598</v>
      </c>
      <c r="D134">
        <v>0</v>
      </c>
      <c r="E134">
        <v>0</v>
      </c>
      <c r="F134">
        <v>1</v>
      </c>
      <c r="G134" t="str">
        <f t="shared" si="47"/>
        <v>insert into game_score (id, matchid, squad, goals, points, time_type) values (1840, 456, 598, 0, 0, 1);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'1983'!A10+1</f>
        <v>28</v>
      </c>
      <c r="B2">
        <v>1987</v>
      </c>
      <c r="C2" t="s">
        <v>12</v>
      </c>
      <c r="D2">
        <v>54</v>
      </c>
      <c r="G2" t="str">
        <f t="shared" ref="G2:G10" si="0">"insert into group_stage (id, tournament, group_code, squad) values (" &amp; A2 &amp; ", " &amp; B2 &amp; ", '" &amp; C2 &amp; "', " &amp; D2 &amp;  ");"</f>
        <v>insert into group_stage (id, tournament, group_code, squad) values (28, 1987, 'A', 54);</v>
      </c>
    </row>
    <row r="3" spans="1:7" x14ac:dyDescent="0.25">
      <c r="A3">
        <f>A2+1</f>
        <v>29</v>
      </c>
      <c r="B3">
        <v>1987</v>
      </c>
      <c r="C3" t="s">
        <v>12</v>
      </c>
      <c r="D3">
        <v>593</v>
      </c>
      <c r="G3" t="str">
        <f t="shared" si="0"/>
        <v>insert into group_stage (id, tournament, group_code, squad) values (29, 1987, 'A', 593);</v>
      </c>
    </row>
    <row r="4" spans="1:7" x14ac:dyDescent="0.25">
      <c r="A4">
        <f t="shared" ref="A4:A10" si="1">A3+1</f>
        <v>30</v>
      </c>
      <c r="B4">
        <v>1987</v>
      </c>
      <c r="C4" t="s">
        <v>12</v>
      </c>
      <c r="D4">
        <v>51</v>
      </c>
      <c r="G4" t="str">
        <f t="shared" si="0"/>
        <v>insert into group_stage (id, tournament, group_code, squad) values (30, 1987, 'A', 51);</v>
      </c>
    </row>
    <row r="5" spans="1:7" x14ac:dyDescent="0.25">
      <c r="A5">
        <f t="shared" si="1"/>
        <v>31</v>
      </c>
      <c r="B5">
        <v>1987</v>
      </c>
      <c r="C5" t="s">
        <v>13</v>
      </c>
      <c r="D5">
        <v>55</v>
      </c>
      <c r="G5" t="str">
        <f t="shared" si="0"/>
        <v>insert into group_stage (id, tournament, group_code, squad) values (31, 1987, 'B', 55);</v>
      </c>
    </row>
    <row r="6" spans="1:7" x14ac:dyDescent="0.25">
      <c r="A6">
        <f t="shared" si="1"/>
        <v>32</v>
      </c>
      <c r="B6">
        <v>1987</v>
      </c>
      <c r="C6" t="s">
        <v>13</v>
      </c>
      <c r="D6">
        <v>56</v>
      </c>
      <c r="G6" t="str">
        <f t="shared" si="0"/>
        <v>insert into group_stage (id, tournament, group_code, squad) values (32, 1987, 'B', 56);</v>
      </c>
    </row>
    <row r="7" spans="1:7" x14ac:dyDescent="0.25">
      <c r="A7">
        <f t="shared" si="1"/>
        <v>33</v>
      </c>
      <c r="B7">
        <v>1987</v>
      </c>
      <c r="C7" t="s">
        <v>13</v>
      </c>
      <c r="D7">
        <v>58</v>
      </c>
      <c r="G7" t="str">
        <f t="shared" si="0"/>
        <v>insert into group_stage (id, tournament, group_code, squad) values (33, 1987, 'B', 58);</v>
      </c>
    </row>
    <row r="8" spans="1:7" x14ac:dyDescent="0.25">
      <c r="A8">
        <f t="shared" si="1"/>
        <v>34</v>
      </c>
      <c r="B8">
        <v>1987</v>
      </c>
      <c r="C8" t="s">
        <v>14</v>
      </c>
      <c r="D8">
        <v>591</v>
      </c>
      <c r="G8" t="str">
        <f t="shared" si="0"/>
        <v>insert into group_stage (id, tournament, group_code, squad) values (34, 1987, 'C', 591);</v>
      </c>
    </row>
    <row r="9" spans="1:7" x14ac:dyDescent="0.25">
      <c r="A9">
        <f t="shared" si="1"/>
        <v>35</v>
      </c>
      <c r="B9">
        <v>1987</v>
      </c>
      <c r="C9" t="s">
        <v>14</v>
      </c>
      <c r="D9">
        <v>57</v>
      </c>
      <c r="G9" t="str">
        <f t="shared" si="0"/>
        <v>insert into group_stage (id, tournament, group_code, squad) values (35, 1987, 'C', 57);</v>
      </c>
    </row>
    <row r="10" spans="1:7" x14ac:dyDescent="0.25">
      <c r="A10">
        <f t="shared" si="1"/>
        <v>36</v>
      </c>
      <c r="B10">
        <v>1987</v>
      </c>
      <c r="C10" t="s">
        <v>14</v>
      </c>
      <c r="D10">
        <v>595</v>
      </c>
      <c r="G10" t="str">
        <f t="shared" si="0"/>
        <v>insert into group_stage (id, tournament, group_code, squad) values (36, 1987, 'C', 595);</v>
      </c>
    </row>
    <row r="12" spans="1:7" x14ac:dyDescent="0.25">
      <c r="A12" s="1" t="s">
        <v>1</v>
      </c>
      <c r="B12" s="1" t="s">
        <v>6</v>
      </c>
      <c r="C12" s="1" t="s">
        <v>7</v>
      </c>
      <c r="D12" s="1" t="s">
        <v>8</v>
      </c>
      <c r="G12" t="str">
        <f t="shared" ref="G12:G25" si="2">"insert into game (matchid, matchdate, game_type, country) values (" &amp; A12 &amp; ", '" &amp; B12 &amp; "', " &amp; C12 &amp; ", " &amp; D12 &amp;  ");"</f>
        <v>insert into game (matchid, matchdate, game_type, country) values (matchid, 'matchdate', game_type, country);</v>
      </c>
    </row>
    <row r="13" spans="1:7" x14ac:dyDescent="0.25">
      <c r="A13">
        <f>'1983'!A36+1</f>
        <v>457</v>
      </c>
      <c r="B13" s="2" t="str">
        <f>"1987-06-27"</f>
        <v>1987-06-27</v>
      </c>
      <c r="C13">
        <v>2</v>
      </c>
      <c r="D13">
        <v>54</v>
      </c>
      <c r="G13" t="str">
        <f t="shared" si="2"/>
        <v>insert into game (matchid, matchdate, game_type, country) values (457, '1987-06-27', 2, 54);</v>
      </c>
    </row>
    <row r="14" spans="1:7" x14ac:dyDescent="0.25">
      <c r="A14">
        <f>A13+1</f>
        <v>458</v>
      </c>
      <c r="B14" s="2" t="str">
        <f>"1987-07-02"</f>
        <v>1987-07-02</v>
      </c>
      <c r="C14">
        <v>2</v>
      </c>
      <c r="D14">
        <v>54</v>
      </c>
      <c r="G14" t="str">
        <f t="shared" si="2"/>
        <v>insert into game (matchid, matchdate, game_type, country) values (458, '1987-07-02', 2, 54);</v>
      </c>
    </row>
    <row r="15" spans="1:7" x14ac:dyDescent="0.25">
      <c r="A15">
        <f t="shared" ref="A15:A25" si="3">A14+1</f>
        <v>459</v>
      </c>
      <c r="B15" s="2" t="str">
        <f>"1987-07-04"</f>
        <v>1987-07-04</v>
      </c>
      <c r="C15">
        <v>2</v>
      </c>
      <c r="D15">
        <v>54</v>
      </c>
      <c r="G15" t="str">
        <f t="shared" si="2"/>
        <v>insert into game (matchid, matchdate, game_type, country) values (459, '1987-07-04', 2, 54);</v>
      </c>
    </row>
    <row r="16" spans="1:7" x14ac:dyDescent="0.25">
      <c r="A16">
        <f t="shared" si="3"/>
        <v>460</v>
      </c>
      <c r="B16" s="2" t="str">
        <f>"1987-06-28"</f>
        <v>1987-06-28</v>
      </c>
      <c r="C16">
        <v>2</v>
      </c>
      <c r="D16">
        <v>54</v>
      </c>
      <c r="G16" t="str">
        <f t="shared" si="2"/>
        <v>insert into game (matchid, matchdate, game_type, country) values (460, '1987-06-28', 2, 54);</v>
      </c>
    </row>
    <row r="17" spans="1:7" x14ac:dyDescent="0.25">
      <c r="A17">
        <f t="shared" si="3"/>
        <v>461</v>
      </c>
      <c r="B17" s="2" t="str">
        <f>"1987-06-30"</f>
        <v>1987-06-30</v>
      </c>
      <c r="C17">
        <v>2</v>
      </c>
      <c r="D17">
        <v>54</v>
      </c>
      <c r="G17" t="str">
        <f t="shared" si="2"/>
        <v>insert into game (matchid, matchdate, game_type, country) values (461, '1987-06-30', 2, 54);</v>
      </c>
    </row>
    <row r="18" spans="1:7" x14ac:dyDescent="0.25">
      <c r="A18">
        <f t="shared" si="3"/>
        <v>462</v>
      </c>
      <c r="B18" s="2" t="str">
        <f>"1987-07-03"</f>
        <v>1987-07-03</v>
      </c>
      <c r="C18">
        <v>2</v>
      </c>
      <c r="D18">
        <v>54</v>
      </c>
      <c r="G18" t="str">
        <f t="shared" si="2"/>
        <v>insert into game (matchid, matchdate, game_type, country) values (462, '1987-07-03', 2, 54);</v>
      </c>
    </row>
    <row r="19" spans="1:7" x14ac:dyDescent="0.25">
      <c r="A19">
        <f t="shared" si="3"/>
        <v>463</v>
      </c>
      <c r="B19" s="2" t="str">
        <f>"1987-06-28"</f>
        <v>1987-06-28</v>
      </c>
      <c r="C19">
        <v>2</v>
      </c>
      <c r="D19">
        <v>54</v>
      </c>
      <c r="G19" t="str">
        <f t="shared" si="2"/>
        <v>insert into game (matchid, matchdate, game_type, country) values (463, '1987-06-28', 2, 54);</v>
      </c>
    </row>
    <row r="20" spans="1:7" x14ac:dyDescent="0.25">
      <c r="A20">
        <f t="shared" si="3"/>
        <v>464</v>
      </c>
      <c r="B20" s="2" t="str">
        <f>"1987-07-01"</f>
        <v>1987-07-01</v>
      </c>
      <c r="C20">
        <v>2</v>
      </c>
      <c r="D20">
        <v>54</v>
      </c>
      <c r="G20" t="str">
        <f t="shared" si="2"/>
        <v>insert into game (matchid, matchdate, game_type, country) values (464, '1987-07-01', 2, 54);</v>
      </c>
    </row>
    <row r="21" spans="1:7" x14ac:dyDescent="0.25">
      <c r="A21">
        <f t="shared" si="3"/>
        <v>465</v>
      </c>
      <c r="B21" s="2" t="str">
        <f>"1987-07-05"</f>
        <v>1987-07-05</v>
      </c>
      <c r="C21">
        <v>2</v>
      </c>
      <c r="D21">
        <v>54</v>
      </c>
      <c r="G21" t="str">
        <f t="shared" si="2"/>
        <v>insert into game (matchid, matchdate, game_type, country) values (465, '1987-07-05', 2, 54);</v>
      </c>
    </row>
    <row r="22" spans="1:7" x14ac:dyDescent="0.25">
      <c r="A22">
        <f t="shared" si="3"/>
        <v>466</v>
      </c>
      <c r="B22" s="2" t="str">
        <f>"1987-07-08"</f>
        <v>1987-07-08</v>
      </c>
      <c r="C22">
        <v>4</v>
      </c>
      <c r="D22">
        <v>54</v>
      </c>
      <c r="G22" t="str">
        <f t="shared" si="2"/>
        <v>insert into game (matchid, matchdate, game_type, country) values (466, '1987-07-08', 4, 54);</v>
      </c>
    </row>
    <row r="23" spans="1:7" x14ac:dyDescent="0.25">
      <c r="A23">
        <f t="shared" si="3"/>
        <v>467</v>
      </c>
      <c r="B23" s="2" t="str">
        <f>"1987-07-09"</f>
        <v>1987-07-09</v>
      </c>
      <c r="C23">
        <v>4</v>
      </c>
      <c r="D23">
        <v>54</v>
      </c>
      <c r="G23" t="str">
        <f t="shared" si="2"/>
        <v>insert into game (matchid, matchdate, game_type, country) values (467, '1987-07-09', 4, 54);</v>
      </c>
    </row>
    <row r="24" spans="1:7" x14ac:dyDescent="0.25">
      <c r="A24">
        <f t="shared" si="3"/>
        <v>468</v>
      </c>
      <c r="B24" s="2" t="str">
        <f>"1987-07-11"</f>
        <v>1987-07-11</v>
      </c>
      <c r="C24">
        <v>5</v>
      </c>
      <c r="D24">
        <v>54</v>
      </c>
      <c r="G24" t="str">
        <f t="shared" si="2"/>
        <v>insert into game (matchid, matchdate, game_type, country) values (468, '1987-07-11', 5, 54);</v>
      </c>
    </row>
    <row r="25" spans="1:7" x14ac:dyDescent="0.25">
      <c r="A25">
        <f t="shared" si="3"/>
        <v>469</v>
      </c>
      <c r="B25" s="2" t="str">
        <f>"1987-07-12"</f>
        <v>1987-07-12</v>
      </c>
      <c r="C25">
        <v>6</v>
      </c>
      <c r="D25">
        <v>54</v>
      </c>
      <c r="G25" t="str">
        <f t="shared" si="2"/>
        <v>insert into game (matchid, matchdate, game_type, country) values (469, '1987-07-12', 6, 54);</v>
      </c>
    </row>
    <row r="27" spans="1:7" x14ac:dyDescent="0.25">
      <c r="A27" s="1" t="s">
        <v>0</v>
      </c>
      <c r="B27" s="1" t="s">
        <v>1</v>
      </c>
      <c r="C27" s="1" t="s">
        <v>2</v>
      </c>
      <c r="D27" s="1" t="s">
        <v>3</v>
      </c>
      <c r="E27" s="1" t="s">
        <v>4</v>
      </c>
      <c r="F27" s="1" t="s">
        <v>5</v>
      </c>
      <c r="G27" t="str">
        <f>"insert into game_score (id, matchid, squad, goals, points, time_type) values (" &amp; A27 &amp; ", " &amp; B27 &amp; ", " &amp; C27 &amp; ", " &amp; D27 &amp; ", " &amp; E27 &amp; ", " &amp; F27 &amp; ");"</f>
        <v>insert into game_score (id, matchid, squad, goals, points, time_type) values (id, matchid, squad, goals, points, time_type);</v>
      </c>
    </row>
    <row r="28" spans="1:7" x14ac:dyDescent="0.25">
      <c r="A28" s="4">
        <f>'1983'!A134+1</f>
        <v>1841</v>
      </c>
      <c r="B28" s="4">
        <f>A13</f>
        <v>457</v>
      </c>
      <c r="C28" s="4">
        <v>54</v>
      </c>
      <c r="D28" s="4">
        <v>1</v>
      </c>
      <c r="E28" s="4">
        <v>1</v>
      </c>
      <c r="F28" s="4">
        <v>2</v>
      </c>
      <c r="G28" s="4" t="str">
        <f t="shared" ref="G28:G83" si="4">"insert into game_score (id, matchid, squad, goals, points, time_type) values (" &amp; A28 &amp; ", " &amp; B28 &amp; ", " &amp; C28 &amp; ", " &amp; D28 &amp; ", " &amp; E28 &amp; ", " &amp; F28 &amp; ");"</f>
        <v>insert into game_score (id, matchid, squad, goals, points, time_type) values (1841, 457, 54, 1, 1, 2);</v>
      </c>
    </row>
    <row r="29" spans="1:7" x14ac:dyDescent="0.25">
      <c r="A29" s="4">
        <f>A28+1</f>
        <v>1842</v>
      </c>
      <c r="B29" s="4">
        <f>B28</f>
        <v>457</v>
      </c>
      <c r="C29" s="4">
        <v>54</v>
      </c>
      <c r="D29" s="4">
        <v>0</v>
      </c>
      <c r="E29" s="4">
        <v>0</v>
      </c>
      <c r="F29" s="4">
        <v>1</v>
      </c>
      <c r="G29" s="4" t="str">
        <f t="shared" si="4"/>
        <v>insert into game_score (id, matchid, squad, goals, points, time_type) values (1842, 457, 54, 0, 0, 1);</v>
      </c>
    </row>
    <row r="30" spans="1:7" x14ac:dyDescent="0.25">
      <c r="A30" s="4">
        <f t="shared" ref="A30:A83" si="5">A29+1</f>
        <v>1843</v>
      </c>
      <c r="B30" s="4">
        <f>B28</f>
        <v>457</v>
      </c>
      <c r="C30" s="4">
        <v>51</v>
      </c>
      <c r="D30" s="4">
        <v>1</v>
      </c>
      <c r="E30" s="4">
        <v>1</v>
      </c>
      <c r="F30" s="4">
        <v>2</v>
      </c>
      <c r="G30" s="4" t="str">
        <f t="shared" si="4"/>
        <v>insert into game_score (id, matchid, squad, goals, points, time_type) values (1843, 457, 51, 1, 1, 2);</v>
      </c>
    </row>
    <row r="31" spans="1:7" x14ac:dyDescent="0.25">
      <c r="A31" s="4">
        <f t="shared" si="5"/>
        <v>1844</v>
      </c>
      <c r="B31" s="4">
        <f>B28</f>
        <v>457</v>
      </c>
      <c r="C31" s="4">
        <v>51</v>
      </c>
      <c r="D31" s="4">
        <v>0</v>
      </c>
      <c r="E31" s="4">
        <v>0</v>
      </c>
      <c r="F31" s="4">
        <v>1</v>
      </c>
      <c r="G31" s="4" t="str">
        <f t="shared" si="4"/>
        <v>insert into game_score (id, matchid, squad, goals, points, time_type) values (1844, 457, 51, 0, 0, 1);</v>
      </c>
    </row>
    <row r="32" spans="1:7" x14ac:dyDescent="0.25">
      <c r="A32">
        <f t="shared" si="5"/>
        <v>1845</v>
      </c>
      <c r="B32">
        <f>B28+1</f>
        <v>458</v>
      </c>
      <c r="C32">
        <v>54</v>
      </c>
      <c r="D32">
        <v>3</v>
      </c>
      <c r="E32">
        <v>2</v>
      </c>
      <c r="F32">
        <v>2</v>
      </c>
      <c r="G32" t="str">
        <f t="shared" si="4"/>
        <v>insert into game_score (id, matchid, squad, goals, points, time_type) values (1845, 458, 54, 3, 2, 2);</v>
      </c>
    </row>
    <row r="33" spans="1:7" x14ac:dyDescent="0.25">
      <c r="A33">
        <f t="shared" si="5"/>
        <v>1846</v>
      </c>
      <c r="B33">
        <f>B32</f>
        <v>458</v>
      </c>
      <c r="C33">
        <v>54</v>
      </c>
      <c r="D33">
        <v>0</v>
      </c>
      <c r="E33">
        <v>0</v>
      </c>
      <c r="F33">
        <v>1</v>
      </c>
      <c r="G33" t="str">
        <f t="shared" si="4"/>
        <v>insert into game_score (id, matchid, squad, goals, points, time_type) values (1846, 458, 54, 0, 0, 1);</v>
      </c>
    </row>
    <row r="34" spans="1:7" x14ac:dyDescent="0.25">
      <c r="A34">
        <f t="shared" si="5"/>
        <v>1847</v>
      </c>
      <c r="B34">
        <f>B32</f>
        <v>458</v>
      </c>
      <c r="C34">
        <v>593</v>
      </c>
      <c r="D34">
        <v>0</v>
      </c>
      <c r="E34">
        <v>0</v>
      </c>
      <c r="F34">
        <v>2</v>
      </c>
      <c r="G34" t="str">
        <f t="shared" si="4"/>
        <v>insert into game_score (id, matchid, squad, goals, points, time_type) values (1847, 458, 593, 0, 0, 2);</v>
      </c>
    </row>
    <row r="35" spans="1:7" x14ac:dyDescent="0.25">
      <c r="A35">
        <f t="shared" si="5"/>
        <v>1848</v>
      </c>
      <c r="B35">
        <f>B32</f>
        <v>458</v>
      </c>
      <c r="C35">
        <v>593</v>
      </c>
      <c r="D35">
        <v>0</v>
      </c>
      <c r="E35">
        <v>0</v>
      </c>
      <c r="F35">
        <v>1</v>
      </c>
      <c r="G35" t="str">
        <f t="shared" si="4"/>
        <v>insert into game_score (id, matchid, squad, goals, points, time_type) values (1848, 458, 593, 0, 0, 1);</v>
      </c>
    </row>
    <row r="36" spans="1:7" x14ac:dyDescent="0.25">
      <c r="A36" s="4">
        <f t="shared" si="5"/>
        <v>1849</v>
      </c>
      <c r="B36" s="4">
        <f t="shared" ref="B36" si="6">B32+1</f>
        <v>459</v>
      </c>
      <c r="C36" s="4">
        <v>51</v>
      </c>
      <c r="D36" s="4">
        <v>1</v>
      </c>
      <c r="E36" s="4">
        <v>1</v>
      </c>
      <c r="F36" s="4">
        <v>2</v>
      </c>
      <c r="G36" s="4" t="str">
        <f t="shared" si="4"/>
        <v>insert into game_score (id, matchid, squad, goals, points, time_type) values (1849, 459, 51, 1, 1, 2);</v>
      </c>
    </row>
    <row r="37" spans="1:7" x14ac:dyDescent="0.25">
      <c r="A37" s="4">
        <f t="shared" si="5"/>
        <v>1850</v>
      </c>
      <c r="B37" s="4">
        <f t="shared" ref="B37" si="7">B36</f>
        <v>459</v>
      </c>
      <c r="C37" s="4">
        <v>51</v>
      </c>
      <c r="D37" s="4">
        <v>0</v>
      </c>
      <c r="E37" s="4">
        <v>0</v>
      </c>
      <c r="F37" s="4">
        <v>1</v>
      </c>
      <c r="G37" s="4" t="str">
        <f t="shared" si="4"/>
        <v>insert into game_score (id, matchid, squad, goals, points, time_type) values (1850, 459, 51, 0, 0, 1);</v>
      </c>
    </row>
    <row r="38" spans="1:7" x14ac:dyDescent="0.25">
      <c r="A38" s="4">
        <f t="shared" si="5"/>
        <v>1851</v>
      </c>
      <c r="B38" s="4">
        <f t="shared" ref="B38" si="8">B36</f>
        <v>459</v>
      </c>
      <c r="C38" s="4">
        <v>593</v>
      </c>
      <c r="D38" s="4">
        <v>1</v>
      </c>
      <c r="E38" s="4">
        <v>1</v>
      </c>
      <c r="F38" s="4">
        <v>2</v>
      </c>
      <c r="G38" s="4" t="str">
        <f t="shared" si="4"/>
        <v>insert into game_score (id, matchid, squad, goals, points, time_type) values (1851, 459, 593, 1, 1, 2);</v>
      </c>
    </row>
    <row r="39" spans="1:7" x14ac:dyDescent="0.25">
      <c r="A39" s="4">
        <f t="shared" si="5"/>
        <v>1852</v>
      </c>
      <c r="B39" s="4">
        <f t="shared" ref="B39" si="9">B36</f>
        <v>459</v>
      </c>
      <c r="C39" s="4">
        <v>593</v>
      </c>
      <c r="D39" s="4">
        <v>0</v>
      </c>
      <c r="E39" s="4">
        <v>0</v>
      </c>
      <c r="F39" s="4">
        <v>1</v>
      </c>
      <c r="G39" s="4" t="str">
        <f t="shared" si="4"/>
        <v>insert into game_score (id, matchid, squad, goals, points, time_type) values (1852, 459, 593, 0, 0, 1);</v>
      </c>
    </row>
    <row r="40" spans="1:7" x14ac:dyDescent="0.25">
      <c r="A40">
        <f t="shared" si="5"/>
        <v>1853</v>
      </c>
      <c r="B40">
        <f t="shared" ref="B40" si="10">B36+1</f>
        <v>460</v>
      </c>
      <c r="C40">
        <v>55</v>
      </c>
      <c r="D40">
        <v>5</v>
      </c>
      <c r="E40">
        <v>2</v>
      </c>
      <c r="F40">
        <v>2</v>
      </c>
      <c r="G40" t="str">
        <f t="shared" si="4"/>
        <v>insert into game_score (id, matchid, squad, goals, points, time_type) values (1853, 460, 55, 5, 2, 2);</v>
      </c>
    </row>
    <row r="41" spans="1:7" x14ac:dyDescent="0.25">
      <c r="A41">
        <f t="shared" si="5"/>
        <v>1854</v>
      </c>
      <c r="B41">
        <f t="shared" ref="B41" si="11">B40</f>
        <v>460</v>
      </c>
      <c r="C41">
        <v>55</v>
      </c>
      <c r="D41">
        <v>2</v>
      </c>
      <c r="E41">
        <v>0</v>
      </c>
      <c r="F41">
        <v>1</v>
      </c>
      <c r="G41" t="str">
        <f t="shared" si="4"/>
        <v>insert into game_score (id, matchid, squad, goals, points, time_type) values (1854, 460, 55, 2, 0, 1);</v>
      </c>
    </row>
    <row r="42" spans="1:7" x14ac:dyDescent="0.25">
      <c r="A42">
        <f t="shared" si="5"/>
        <v>1855</v>
      </c>
      <c r="B42">
        <f t="shared" ref="B42" si="12">B40</f>
        <v>460</v>
      </c>
      <c r="C42">
        <v>58</v>
      </c>
      <c r="D42">
        <v>0</v>
      </c>
      <c r="E42">
        <v>0</v>
      </c>
      <c r="F42">
        <v>2</v>
      </c>
      <c r="G42" t="str">
        <f t="shared" si="4"/>
        <v>insert into game_score (id, matchid, squad, goals, points, time_type) values (1855, 460, 58, 0, 0, 2);</v>
      </c>
    </row>
    <row r="43" spans="1:7" x14ac:dyDescent="0.25">
      <c r="A43">
        <f t="shared" si="5"/>
        <v>1856</v>
      </c>
      <c r="B43">
        <f t="shared" ref="B43" si="13">B40</f>
        <v>460</v>
      </c>
      <c r="C43">
        <v>58</v>
      </c>
      <c r="D43">
        <v>0</v>
      </c>
      <c r="E43">
        <v>0</v>
      </c>
      <c r="F43">
        <v>1</v>
      </c>
      <c r="G43" t="str">
        <f t="shared" si="4"/>
        <v>insert into game_score (id, matchid, squad, goals, points, time_type) values (1856, 460, 58, 0, 0, 1);</v>
      </c>
    </row>
    <row r="44" spans="1:7" x14ac:dyDescent="0.25">
      <c r="A44" s="4">
        <f t="shared" si="5"/>
        <v>1857</v>
      </c>
      <c r="B44" s="4">
        <f t="shared" ref="B44" si="14">B40+1</f>
        <v>461</v>
      </c>
      <c r="C44" s="4">
        <v>56</v>
      </c>
      <c r="D44" s="4">
        <v>3</v>
      </c>
      <c r="E44" s="4">
        <v>2</v>
      </c>
      <c r="F44" s="4">
        <v>2</v>
      </c>
      <c r="G44" s="4" t="str">
        <f t="shared" si="4"/>
        <v>insert into game_score (id, matchid, squad, goals, points, time_type) values (1857, 461, 56, 3, 2, 2);</v>
      </c>
    </row>
    <row r="45" spans="1:7" x14ac:dyDescent="0.25">
      <c r="A45" s="4">
        <f t="shared" si="5"/>
        <v>1858</v>
      </c>
      <c r="B45" s="4">
        <f t="shared" ref="B45" si="15">B44</f>
        <v>461</v>
      </c>
      <c r="C45" s="4">
        <v>56</v>
      </c>
      <c r="D45" s="4">
        <v>1</v>
      </c>
      <c r="E45" s="4">
        <v>0</v>
      </c>
      <c r="F45" s="4">
        <v>1</v>
      </c>
      <c r="G45" s="4" t="str">
        <f t="shared" si="4"/>
        <v>insert into game_score (id, matchid, squad, goals, points, time_type) values (1858, 461, 56, 1, 0, 1);</v>
      </c>
    </row>
    <row r="46" spans="1:7" x14ac:dyDescent="0.25">
      <c r="A46" s="4">
        <f t="shared" si="5"/>
        <v>1859</v>
      </c>
      <c r="B46" s="4">
        <f t="shared" ref="B46" si="16">B44</f>
        <v>461</v>
      </c>
      <c r="C46" s="4">
        <v>58</v>
      </c>
      <c r="D46" s="4">
        <v>1</v>
      </c>
      <c r="E46" s="4">
        <v>0</v>
      </c>
      <c r="F46" s="4">
        <v>2</v>
      </c>
      <c r="G46" s="4" t="str">
        <f t="shared" si="4"/>
        <v>insert into game_score (id, matchid, squad, goals, points, time_type) values (1859, 461, 58, 1, 0, 2);</v>
      </c>
    </row>
    <row r="47" spans="1:7" x14ac:dyDescent="0.25">
      <c r="A47" s="4">
        <f t="shared" si="5"/>
        <v>1860</v>
      </c>
      <c r="B47" s="4">
        <f t="shared" ref="B47" si="17">B44</f>
        <v>461</v>
      </c>
      <c r="C47" s="4">
        <v>58</v>
      </c>
      <c r="D47" s="4">
        <v>1</v>
      </c>
      <c r="E47" s="4">
        <v>0</v>
      </c>
      <c r="F47" s="4">
        <v>1</v>
      </c>
      <c r="G47" s="4" t="str">
        <f t="shared" si="4"/>
        <v>insert into game_score (id, matchid, squad, goals, points, time_type) values (1860, 461, 58, 1, 0, 1);</v>
      </c>
    </row>
    <row r="48" spans="1:7" x14ac:dyDescent="0.25">
      <c r="A48">
        <f t="shared" si="5"/>
        <v>1861</v>
      </c>
      <c r="B48">
        <f t="shared" ref="B48" si="18">B44+1</f>
        <v>462</v>
      </c>
      <c r="C48">
        <v>55</v>
      </c>
      <c r="D48">
        <v>0</v>
      </c>
      <c r="E48">
        <v>0</v>
      </c>
      <c r="F48">
        <v>2</v>
      </c>
      <c r="G48" t="str">
        <f t="shared" si="4"/>
        <v>insert into game_score (id, matchid, squad, goals, points, time_type) values (1861, 462, 55, 0, 0, 2);</v>
      </c>
    </row>
    <row r="49" spans="1:7" x14ac:dyDescent="0.25">
      <c r="A49">
        <f t="shared" si="5"/>
        <v>1862</v>
      </c>
      <c r="B49">
        <f t="shared" ref="B49" si="19">B48</f>
        <v>462</v>
      </c>
      <c r="C49">
        <v>55</v>
      </c>
      <c r="D49">
        <v>0</v>
      </c>
      <c r="E49">
        <v>0</v>
      </c>
      <c r="F49">
        <v>1</v>
      </c>
      <c r="G49" t="str">
        <f t="shared" si="4"/>
        <v>insert into game_score (id, matchid, squad, goals, points, time_type) values (1862, 462, 55, 0, 0, 1);</v>
      </c>
    </row>
    <row r="50" spans="1:7" x14ac:dyDescent="0.25">
      <c r="A50">
        <f t="shared" si="5"/>
        <v>1863</v>
      </c>
      <c r="B50">
        <f t="shared" ref="B50" si="20">B48</f>
        <v>462</v>
      </c>
      <c r="C50">
        <v>56</v>
      </c>
      <c r="D50">
        <v>4</v>
      </c>
      <c r="E50">
        <v>2</v>
      </c>
      <c r="F50">
        <v>2</v>
      </c>
      <c r="G50" t="str">
        <f t="shared" si="4"/>
        <v>insert into game_score (id, matchid, squad, goals, points, time_type) values (1863, 462, 56, 4, 2, 2);</v>
      </c>
    </row>
    <row r="51" spans="1:7" x14ac:dyDescent="0.25">
      <c r="A51">
        <f t="shared" si="5"/>
        <v>1864</v>
      </c>
      <c r="B51">
        <f t="shared" ref="B51" si="21">B48</f>
        <v>462</v>
      </c>
      <c r="C51">
        <v>56</v>
      </c>
      <c r="D51">
        <v>1</v>
      </c>
      <c r="E51">
        <v>0</v>
      </c>
      <c r="F51">
        <v>1</v>
      </c>
      <c r="G51" t="str">
        <f t="shared" si="4"/>
        <v>insert into game_score (id, matchid, squad, goals, points, time_type) values (1864, 462, 56, 1, 0, 1);</v>
      </c>
    </row>
    <row r="52" spans="1:7" x14ac:dyDescent="0.25">
      <c r="A52" s="4">
        <f t="shared" si="5"/>
        <v>1865</v>
      </c>
      <c r="B52" s="4">
        <f t="shared" ref="B52" si="22">B48+1</f>
        <v>463</v>
      </c>
      <c r="C52" s="4">
        <v>595</v>
      </c>
      <c r="D52" s="4">
        <v>0</v>
      </c>
      <c r="E52" s="4">
        <v>1</v>
      </c>
      <c r="F52" s="4">
        <v>2</v>
      </c>
      <c r="G52" s="4" t="str">
        <f t="shared" si="4"/>
        <v>insert into game_score (id, matchid, squad, goals, points, time_type) values (1865, 463, 595, 0, 1, 2);</v>
      </c>
    </row>
    <row r="53" spans="1:7" x14ac:dyDescent="0.25">
      <c r="A53" s="4">
        <f t="shared" si="5"/>
        <v>1866</v>
      </c>
      <c r="B53" s="4">
        <f t="shared" ref="B53" si="23">B52</f>
        <v>463</v>
      </c>
      <c r="C53" s="4">
        <v>595</v>
      </c>
      <c r="D53" s="4">
        <v>0</v>
      </c>
      <c r="E53" s="4">
        <v>0</v>
      </c>
      <c r="F53" s="4">
        <v>1</v>
      </c>
      <c r="G53" s="4" t="str">
        <f t="shared" si="4"/>
        <v>insert into game_score (id, matchid, squad, goals, points, time_type) values (1866, 463, 595, 0, 0, 1);</v>
      </c>
    </row>
    <row r="54" spans="1:7" x14ac:dyDescent="0.25">
      <c r="A54" s="4">
        <f t="shared" si="5"/>
        <v>1867</v>
      </c>
      <c r="B54" s="4">
        <f t="shared" ref="B54" si="24">B52</f>
        <v>463</v>
      </c>
      <c r="C54" s="4">
        <v>591</v>
      </c>
      <c r="D54" s="4">
        <v>0</v>
      </c>
      <c r="E54" s="4">
        <v>1</v>
      </c>
      <c r="F54" s="4">
        <v>2</v>
      </c>
      <c r="G54" s="4" t="str">
        <f t="shared" si="4"/>
        <v>insert into game_score (id, matchid, squad, goals, points, time_type) values (1867, 463, 591, 0, 1, 2);</v>
      </c>
    </row>
    <row r="55" spans="1:7" x14ac:dyDescent="0.25">
      <c r="A55" s="4">
        <f t="shared" si="5"/>
        <v>1868</v>
      </c>
      <c r="B55" s="4">
        <f t="shared" ref="B55" si="25">B52</f>
        <v>463</v>
      </c>
      <c r="C55" s="4">
        <v>591</v>
      </c>
      <c r="D55" s="4">
        <v>0</v>
      </c>
      <c r="E55" s="4">
        <v>0</v>
      </c>
      <c r="F55" s="4">
        <v>1</v>
      </c>
      <c r="G55" s="4" t="str">
        <f t="shared" si="4"/>
        <v>insert into game_score (id, matchid, squad, goals, points, time_type) values (1868, 463, 591, 0, 0, 1);</v>
      </c>
    </row>
    <row r="56" spans="1:7" x14ac:dyDescent="0.25">
      <c r="A56">
        <f t="shared" si="5"/>
        <v>1869</v>
      </c>
      <c r="B56">
        <f t="shared" ref="B56" si="26">B52+1</f>
        <v>464</v>
      </c>
      <c r="C56">
        <v>57</v>
      </c>
      <c r="D56">
        <v>2</v>
      </c>
      <c r="E56">
        <v>2</v>
      </c>
      <c r="F56">
        <v>2</v>
      </c>
      <c r="G56" t="str">
        <f t="shared" si="4"/>
        <v>insert into game_score (id, matchid, squad, goals, points, time_type) values (1869, 464, 57, 2, 2, 2);</v>
      </c>
    </row>
    <row r="57" spans="1:7" x14ac:dyDescent="0.25">
      <c r="A57">
        <f t="shared" si="5"/>
        <v>1870</v>
      </c>
      <c r="B57">
        <f t="shared" ref="B57" si="27">B56</f>
        <v>464</v>
      </c>
      <c r="C57">
        <v>57</v>
      </c>
      <c r="D57">
        <v>1</v>
      </c>
      <c r="E57">
        <v>0</v>
      </c>
      <c r="F57">
        <v>1</v>
      </c>
      <c r="G57" t="str">
        <f t="shared" si="4"/>
        <v>insert into game_score (id, matchid, squad, goals, points, time_type) values (1870, 464, 57, 1, 0, 1);</v>
      </c>
    </row>
    <row r="58" spans="1:7" x14ac:dyDescent="0.25">
      <c r="A58">
        <f t="shared" si="5"/>
        <v>1871</v>
      </c>
      <c r="B58">
        <f t="shared" ref="B58" si="28">B56</f>
        <v>464</v>
      </c>
      <c r="C58">
        <v>591</v>
      </c>
      <c r="D58">
        <v>0</v>
      </c>
      <c r="E58">
        <v>0</v>
      </c>
      <c r="F58">
        <v>2</v>
      </c>
      <c r="G58" t="str">
        <f t="shared" si="4"/>
        <v>insert into game_score (id, matchid, squad, goals, points, time_type) values (1871, 464, 591, 0, 0, 2);</v>
      </c>
    </row>
    <row r="59" spans="1:7" x14ac:dyDescent="0.25">
      <c r="A59">
        <f t="shared" si="5"/>
        <v>1872</v>
      </c>
      <c r="B59">
        <f t="shared" ref="B59" si="29">B56</f>
        <v>464</v>
      </c>
      <c r="C59">
        <v>591</v>
      </c>
      <c r="D59">
        <v>0</v>
      </c>
      <c r="E59">
        <v>0</v>
      </c>
      <c r="F59">
        <v>1</v>
      </c>
      <c r="G59" t="str">
        <f t="shared" si="4"/>
        <v>insert into game_score (id, matchid, squad, goals, points, time_type) values (1872, 464, 591, 0, 0, 1);</v>
      </c>
    </row>
    <row r="60" spans="1:7" x14ac:dyDescent="0.25">
      <c r="A60" s="4">
        <f t="shared" si="5"/>
        <v>1873</v>
      </c>
      <c r="B60" s="4">
        <f t="shared" ref="B60" si="30">B56+1</f>
        <v>465</v>
      </c>
      <c r="C60" s="4">
        <v>57</v>
      </c>
      <c r="D60" s="4">
        <v>3</v>
      </c>
      <c r="E60" s="4">
        <v>2</v>
      </c>
      <c r="F60" s="4">
        <v>2</v>
      </c>
      <c r="G60" s="4" t="str">
        <f t="shared" si="4"/>
        <v>insert into game_score (id, matchid, squad, goals, points, time_type) values (1873, 465, 57, 3, 2, 2);</v>
      </c>
    </row>
    <row r="61" spans="1:7" x14ac:dyDescent="0.25">
      <c r="A61" s="4">
        <f t="shared" si="5"/>
        <v>1874</v>
      </c>
      <c r="B61" s="4">
        <f t="shared" ref="B61" si="31">B60</f>
        <v>465</v>
      </c>
      <c r="C61" s="4">
        <v>57</v>
      </c>
      <c r="D61" s="4">
        <v>2</v>
      </c>
      <c r="E61" s="4">
        <v>0</v>
      </c>
      <c r="F61" s="4">
        <v>1</v>
      </c>
      <c r="G61" s="4" t="str">
        <f t="shared" si="4"/>
        <v>insert into game_score (id, matchid, squad, goals, points, time_type) values (1874, 465, 57, 2, 0, 1);</v>
      </c>
    </row>
    <row r="62" spans="1:7" x14ac:dyDescent="0.25">
      <c r="A62" s="4">
        <f t="shared" si="5"/>
        <v>1875</v>
      </c>
      <c r="B62" s="4">
        <f t="shared" ref="B62" si="32">B60</f>
        <v>465</v>
      </c>
      <c r="C62" s="4">
        <v>595</v>
      </c>
      <c r="D62" s="4">
        <v>0</v>
      </c>
      <c r="E62" s="4">
        <v>0</v>
      </c>
      <c r="F62" s="4">
        <v>2</v>
      </c>
      <c r="G62" s="4" t="str">
        <f t="shared" si="4"/>
        <v>insert into game_score (id, matchid, squad, goals, points, time_type) values (1875, 465, 595, 0, 0, 2);</v>
      </c>
    </row>
    <row r="63" spans="1:7" x14ac:dyDescent="0.25">
      <c r="A63" s="4">
        <f t="shared" si="5"/>
        <v>1876</v>
      </c>
      <c r="B63" s="4">
        <f t="shared" ref="B63" si="33">B60</f>
        <v>465</v>
      </c>
      <c r="C63" s="4">
        <v>595</v>
      </c>
      <c r="D63" s="4">
        <v>0</v>
      </c>
      <c r="E63" s="4">
        <v>0</v>
      </c>
      <c r="F63" s="4">
        <v>1</v>
      </c>
      <c r="G63" s="4" t="str">
        <f t="shared" si="4"/>
        <v>insert into game_score (id, matchid, squad, goals, points, time_type) values (1876, 465, 595, 0, 0, 1);</v>
      </c>
    </row>
    <row r="64" spans="1:7" x14ac:dyDescent="0.25">
      <c r="A64">
        <f t="shared" si="5"/>
        <v>1877</v>
      </c>
      <c r="B64">
        <f t="shared" ref="B64" si="34">B60+1</f>
        <v>466</v>
      </c>
      <c r="C64">
        <v>56</v>
      </c>
      <c r="D64">
        <v>0</v>
      </c>
      <c r="E64">
        <v>0</v>
      </c>
      <c r="F64">
        <v>2</v>
      </c>
      <c r="G64" t="str">
        <f t="shared" si="4"/>
        <v>insert into game_score (id, matchid, squad, goals, points, time_type) values (1877, 466, 56, 0, 0, 2);</v>
      </c>
    </row>
    <row r="65" spans="1:7" x14ac:dyDescent="0.25">
      <c r="A65">
        <f t="shared" si="5"/>
        <v>1878</v>
      </c>
      <c r="B65">
        <f t="shared" ref="B65" si="35">B64</f>
        <v>466</v>
      </c>
      <c r="C65">
        <v>56</v>
      </c>
      <c r="D65">
        <v>0</v>
      </c>
      <c r="E65">
        <v>0</v>
      </c>
      <c r="F65">
        <v>1</v>
      </c>
      <c r="G65" t="str">
        <f t="shared" si="4"/>
        <v>insert into game_score (id, matchid, squad, goals, points, time_type) values (1878, 466, 56, 0, 0, 1);</v>
      </c>
    </row>
    <row r="66" spans="1:7" x14ac:dyDescent="0.25">
      <c r="A66">
        <f t="shared" si="5"/>
        <v>1879</v>
      </c>
      <c r="B66">
        <f t="shared" ref="B66" si="36">B64</f>
        <v>466</v>
      </c>
      <c r="C66">
        <v>57</v>
      </c>
      <c r="D66">
        <v>0</v>
      </c>
      <c r="E66">
        <v>0</v>
      </c>
      <c r="F66">
        <v>2</v>
      </c>
      <c r="G66" t="str">
        <f t="shared" si="4"/>
        <v>insert into game_score (id, matchid, squad, goals, points, time_type) values (1879, 466, 57, 0, 0, 2);</v>
      </c>
    </row>
    <row r="67" spans="1:7" x14ac:dyDescent="0.25">
      <c r="A67">
        <f t="shared" si="5"/>
        <v>1880</v>
      </c>
      <c r="B67">
        <f t="shared" ref="B67:B71" si="37">B64</f>
        <v>466</v>
      </c>
      <c r="C67">
        <v>57</v>
      </c>
      <c r="D67">
        <v>0</v>
      </c>
      <c r="E67">
        <v>0</v>
      </c>
      <c r="F67">
        <v>1</v>
      </c>
      <c r="G67" t="str">
        <f t="shared" si="4"/>
        <v>insert into game_score (id, matchid, squad, goals, points, time_type) values (1880, 466, 57, 0, 0, 1);</v>
      </c>
    </row>
    <row r="68" spans="1:7" x14ac:dyDescent="0.25">
      <c r="A68">
        <f t="shared" si="5"/>
        <v>1881</v>
      </c>
      <c r="B68">
        <f t="shared" si="37"/>
        <v>466</v>
      </c>
      <c r="C68">
        <v>56</v>
      </c>
      <c r="D68">
        <v>2</v>
      </c>
      <c r="E68">
        <v>2</v>
      </c>
      <c r="F68">
        <v>4</v>
      </c>
      <c r="G68" t="str">
        <f t="shared" si="4"/>
        <v>insert into game_score (id, matchid, squad, goals, points, time_type) values (1881, 466, 56, 2, 2, 4);</v>
      </c>
    </row>
    <row r="69" spans="1:7" x14ac:dyDescent="0.25">
      <c r="A69">
        <f t="shared" si="5"/>
        <v>1882</v>
      </c>
      <c r="B69">
        <f t="shared" si="37"/>
        <v>466</v>
      </c>
      <c r="C69">
        <v>56</v>
      </c>
      <c r="D69">
        <v>0</v>
      </c>
      <c r="E69">
        <v>0</v>
      </c>
      <c r="F69">
        <v>3</v>
      </c>
      <c r="G69" t="str">
        <f t="shared" si="4"/>
        <v>insert into game_score (id, matchid, squad, goals, points, time_type) values (1882, 466, 56, 0, 0, 3);</v>
      </c>
    </row>
    <row r="70" spans="1:7" x14ac:dyDescent="0.25">
      <c r="A70">
        <f t="shared" si="5"/>
        <v>1883</v>
      </c>
      <c r="B70">
        <f t="shared" si="37"/>
        <v>466</v>
      </c>
      <c r="C70">
        <v>57</v>
      </c>
      <c r="D70">
        <v>1</v>
      </c>
      <c r="E70">
        <v>0</v>
      </c>
      <c r="F70">
        <v>4</v>
      </c>
      <c r="G70" t="str">
        <f t="shared" si="4"/>
        <v>insert into game_score (id, matchid, squad, goals, points, time_type) values (1883, 466, 57, 1, 0, 4);</v>
      </c>
    </row>
    <row r="71" spans="1:7" x14ac:dyDescent="0.25">
      <c r="A71">
        <f t="shared" si="5"/>
        <v>1884</v>
      </c>
      <c r="B71">
        <f t="shared" si="37"/>
        <v>466</v>
      </c>
      <c r="C71">
        <v>57</v>
      </c>
      <c r="D71">
        <v>1</v>
      </c>
      <c r="E71">
        <v>0</v>
      </c>
      <c r="F71">
        <v>3</v>
      </c>
      <c r="G71" t="str">
        <f t="shared" si="4"/>
        <v>insert into game_score (id, matchid, squad, goals, points, time_type) values (1884, 466, 57, 1, 0, 3);</v>
      </c>
    </row>
    <row r="72" spans="1:7" x14ac:dyDescent="0.25">
      <c r="A72" s="4">
        <f t="shared" si="5"/>
        <v>1885</v>
      </c>
      <c r="B72" s="4">
        <f>B64+1</f>
        <v>467</v>
      </c>
      <c r="C72" s="4">
        <v>598</v>
      </c>
      <c r="D72" s="4">
        <v>1</v>
      </c>
      <c r="E72" s="4">
        <v>2</v>
      </c>
      <c r="F72" s="4">
        <v>2</v>
      </c>
      <c r="G72" s="4" t="str">
        <f t="shared" si="4"/>
        <v>insert into game_score (id, matchid, squad, goals, points, time_type) values (1885, 467, 598, 1, 2, 2);</v>
      </c>
    </row>
    <row r="73" spans="1:7" x14ac:dyDescent="0.25">
      <c r="A73" s="4">
        <f t="shared" si="5"/>
        <v>1886</v>
      </c>
      <c r="B73" s="4">
        <f t="shared" ref="B73:B81" si="38">B72</f>
        <v>467</v>
      </c>
      <c r="C73" s="4">
        <v>598</v>
      </c>
      <c r="D73" s="4">
        <v>1</v>
      </c>
      <c r="E73" s="4">
        <v>0</v>
      </c>
      <c r="F73" s="4">
        <v>1</v>
      </c>
      <c r="G73" s="4" t="str">
        <f t="shared" si="4"/>
        <v>insert into game_score (id, matchid, squad, goals, points, time_type) values (1886, 467, 598, 1, 0, 1);</v>
      </c>
    </row>
    <row r="74" spans="1:7" x14ac:dyDescent="0.25">
      <c r="A74" s="4">
        <f t="shared" si="5"/>
        <v>1887</v>
      </c>
      <c r="B74" s="4">
        <f t="shared" ref="B74:B82" si="39">B72</f>
        <v>467</v>
      </c>
      <c r="C74" s="4">
        <v>54</v>
      </c>
      <c r="D74" s="4">
        <v>0</v>
      </c>
      <c r="E74" s="4">
        <v>0</v>
      </c>
      <c r="F74" s="4">
        <v>2</v>
      </c>
      <c r="G74" s="4" t="str">
        <f t="shared" si="4"/>
        <v>insert into game_score (id, matchid, squad, goals, points, time_type) values (1887, 467, 54, 0, 0, 2);</v>
      </c>
    </row>
    <row r="75" spans="1:7" x14ac:dyDescent="0.25">
      <c r="A75" s="4">
        <f t="shared" si="5"/>
        <v>1888</v>
      </c>
      <c r="B75" s="4">
        <f t="shared" ref="B75:B83" si="40">B72</f>
        <v>467</v>
      </c>
      <c r="C75" s="4">
        <v>54</v>
      </c>
      <c r="D75" s="4">
        <v>0</v>
      </c>
      <c r="E75" s="4">
        <v>0</v>
      </c>
      <c r="F75" s="4">
        <v>1</v>
      </c>
      <c r="G75" s="4" t="str">
        <f t="shared" si="4"/>
        <v>insert into game_score (id, matchid, squad, goals, points, time_type) values (1888, 467, 54, 0, 0, 1);</v>
      </c>
    </row>
    <row r="76" spans="1:7" x14ac:dyDescent="0.25">
      <c r="A76">
        <f t="shared" si="5"/>
        <v>1889</v>
      </c>
      <c r="B76">
        <f t="shared" ref="B76:B80" si="41">B72+1</f>
        <v>468</v>
      </c>
      <c r="C76">
        <v>57</v>
      </c>
      <c r="D76">
        <v>2</v>
      </c>
      <c r="E76">
        <v>2</v>
      </c>
      <c r="F76">
        <v>2</v>
      </c>
      <c r="G76" t="str">
        <f t="shared" si="4"/>
        <v>insert into game_score (id, matchid, squad, goals, points, time_type) values (1889, 468, 57, 2, 2, 2);</v>
      </c>
    </row>
    <row r="77" spans="1:7" x14ac:dyDescent="0.25">
      <c r="A77">
        <f t="shared" si="5"/>
        <v>1890</v>
      </c>
      <c r="B77">
        <f t="shared" si="38"/>
        <v>468</v>
      </c>
      <c r="C77">
        <v>57</v>
      </c>
      <c r="D77">
        <v>2</v>
      </c>
      <c r="E77">
        <v>0</v>
      </c>
      <c r="F77">
        <v>1</v>
      </c>
      <c r="G77" t="str">
        <f t="shared" si="4"/>
        <v>insert into game_score (id, matchid, squad, goals, points, time_type) values (1890, 468, 57, 2, 0, 1);</v>
      </c>
    </row>
    <row r="78" spans="1:7" x14ac:dyDescent="0.25">
      <c r="A78">
        <f t="shared" si="5"/>
        <v>1891</v>
      </c>
      <c r="B78">
        <f t="shared" si="39"/>
        <v>468</v>
      </c>
      <c r="C78">
        <v>54</v>
      </c>
      <c r="D78">
        <v>1</v>
      </c>
      <c r="E78">
        <v>0</v>
      </c>
      <c r="F78">
        <v>2</v>
      </c>
      <c r="G78" t="str">
        <f t="shared" si="4"/>
        <v>insert into game_score (id, matchid, squad, goals, points, time_type) values (1891, 468, 54, 1, 0, 2);</v>
      </c>
    </row>
    <row r="79" spans="1:7" x14ac:dyDescent="0.25">
      <c r="A79">
        <f t="shared" si="5"/>
        <v>1892</v>
      </c>
      <c r="B79">
        <f t="shared" si="40"/>
        <v>468</v>
      </c>
      <c r="C79">
        <v>54</v>
      </c>
      <c r="D79">
        <v>0</v>
      </c>
      <c r="E79">
        <v>0</v>
      </c>
      <c r="F79">
        <v>1</v>
      </c>
      <c r="G79" t="str">
        <f t="shared" si="4"/>
        <v>insert into game_score (id, matchid, squad, goals, points, time_type) values (1892, 468, 54, 0, 0, 1);</v>
      </c>
    </row>
    <row r="80" spans="1:7" x14ac:dyDescent="0.25">
      <c r="A80" s="4">
        <f t="shared" si="5"/>
        <v>1893</v>
      </c>
      <c r="B80" s="4">
        <f t="shared" si="41"/>
        <v>469</v>
      </c>
      <c r="C80" s="4">
        <v>598</v>
      </c>
      <c r="D80" s="4">
        <v>1</v>
      </c>
      <c r="E80" s="4">
        <v>2</v>
      </c>
      <c r="F80" s="4">
        <v>2</v>
      </c>
      <c r="G80" s="4" t="str">
        <f t="shared" si="4"/>
        <v>insert into game_score (id, matchid, squad, goals, points, time_type) values (1893, 469, 598, 1, 2, 2);</v>
      </c>
    </row>
    <row r="81" spans="1:7" x14ac:dyDescent="0.25">
      <c r="A81" s="4">
        <f t="shared" si="5"/>
        <v>1894</v>
      </c>
      <c r="B81" s="4">
        <f t="shared" si="38"/>
        <v>469</v>
      </c>
      <c r="C81" s="4">
        <v>598</v>
      </c>
      <c r="D81" s="4">
        <v>0</v>
      </c>
      <c r="E81" s="4">
        <v>0</v>
      </c>
      <c r="F81" s="4">
        <v>1</v>
      </c>
      <c r="G81" s="4" t="str">
        <f t="shared" si="4"/>
        <v>insert into game_score (id, matchid, squad, goals, points, time_type) values (1894, 469, 598, 0, 0, 1);</v>
      </c>
    </row>
    <row r="82" spans="1:7" x14ac:dyDescent="0.25">
      <c r="A82" s="4">
        <f t="shared" si="5"/>
        <v>1895</v>
      </c>
      <c r="B82" s="4">
        <f t="shared" si="39"/>
        <v>469</v>
      </c>
      <c r="C82" s="4">
        <v>56</v>
      </c>
      <c r="D82" s="4">
        <v>0</v>
      </c>
      <c r="E82" s="4">
        <v>0</v>
      </c>
      <c r="F82" s="4">
        <v>2</v>
      </c>
      <c r="G82" s="4" t="str">
        <f t="shared" si="4"/>
        <v>insert into game_score (id, matchid, squad, goals, points, time_type) values (1895, 469, 56, 0, 0, 2);</v>
      </c>
    </row>
    <row r="83" spans="1:7" x14ac:dyDescent="0.25">
      <c r="A83" s="4">
        <f t="shared" si="5"/>
        <v>1896</v>
      </c>
      <c r="B83" s="4">
        <f t="shared" si="40"/>
        <v>469</v>
      </c>
      <c r="C83" s="4">
        <v>56</v>
      </c>
      <c r="D83" s="4">
        <v>0</v>
      </c>
      <c r="E83" s="4">
        <v>0</v>
      </c>
      <c r="F83" s="4">
        <v>1</v>
      </c>
      <c r="G83" s="4" t="str">
        <f t="shared" si="4"/>
        <v>insert into game_score (id, matchid, squad, goals, points, time_type) values (1896, 469, 56, 0, 0, 1);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5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'1987'!A10+1</f>
        <v>37</v>
      </c>
      <c r="B2">
        <v>1989</v>
      </c>
      <c r="C2" t="s">
        <v>12</v>
      </c>
      <c r="D2">
        <v>55</v>
      </c>
      <c r="G2" t="str">
        <f t="shared" ref="G2:G11" si="0">"insert into group_stage (id, tournament, group_code, squad) values (" &amp; A2 &amp; ", " &amp; B2 &amp; ", '" &amp; C2 &amp; "', " &amp; D2 &amp;  ");"</f>
        <v>insert into group_stage (id, tournament, group_code, squad) values (37, 1989, 'A', 55);</v>
      </c>
    </row>
    <row r="3" spans="1:7" x14ac:dyDescent="0.25">
      <c r="A3">
        <f>A2+1</f>
        <v>38</v>
      </c>
      <c r="B3">
        <v>1989</v>
      </c>
      <c r="C3" t="s">
        <v>12</v>
      </c>
      <c r="D3">
        <v>57</v>
      </c>
      <c r="G3" t="str">
        <f t="shared" si="0"/>
        <v>insert into group_stage (id, tournament, group_code, squad) values (38, 1989, 'A', 57);</v>
      </c>
    </row>
    <row r="4" spans="1:7" x14ac:dyDescent="0.25">
      <c r="A4">
        <f t="shared" ref="A4:A11" si="1">A3+1</f>
        <v>39</v>
      </c>
      <c r="B4">
        <v>1989</v>
      </c>
      <c r="C4" t="s">
        <v>12</v>
      </c>
      <c r="D4">
        <v>595</v>
      </c>
      <c r="G4" t="str">
        <f t="shared" si="0"/>
        <v>insert into group_stage (id, tournament, group_code, squad) values (39, 1989, 'A', 595);</v>
      </c>
    </row>
    <row r="5" spans="1:7" x14ac:dyDescent="0.25">
      <c r="A5">
        <f t="shared" si="1"/>
        <v>40</v>
      </c>
      <c r="B5">
        <v>1989</v>
      </c>
      <c r="C5" t="s">
        <v>12</v>
      </c>
      <c r="D5">
        <v>51</v>
      </c>
      <c r="G5" t="str">
        <f t="shared" si="0"/>
        <v>insert into group_stage (id, tournament, group_code, squad) values (40, 1989, 'A', 51);</v>
      </c>
    </row>
    <row r="6" spans="1:7" x14ac:dyDescent="0.25">
      <c r="A6">
        <f t="shared" si="1"/>
        <v>41</v>
      </c>
      <c r="B6">
        <v>1989</v>
      </c>
      <c r="C6" t="s">
        <v>12</v>
      </c>
      <c r="D6">
        <v>58</v>
      </c>
      <c r="G6" t="str">
        <f t="shared" si="0"/>
        <v>insert into group_stage (id, tournament, group_code, squad) values (41, 1989, 'A', 58);</v>
      </c>
    </row>
    <row r="7" spans="1:7" x14ac:dyDescent="0.25">
      <c r="A7">
        <f t="shared" si="1"/>
        <v>42</v>
      </c>
      <c r="B7">
        <v>1989</v>
      </c>
      <c r="C7" t="s">
        <v>13</v>
      </c>
      <c r="D7">
        <v>54</v>
      </c>
      <c r="G7" t="str">
        <f t="shared" si="0"/>
        <v>insert into group_stage (id, tournament, group_code, squad) values (42, 1989, 'B', 54);</v>
      </c>
    </row>
    <row r="8" spans="1:7" x14ac:dyDescent="0.25">
      <c r="A8">
        <f t="shared" si="1"/>
        <v>43</v>
      </c>
      <c r="B8">
        <v>1989</v>
      </c>
      <c r="C8" t="s">
        <v>13</v>
      </c>
      <c r="D8">
        <v>591</v>
      </c>
      <c r="G8" t="str">
        <f t="shared" si="0"/>
        <v>insert into group_stage (id, tournament, group_code, squad) values (43, 1989, 'B', 591);</v>
      </c>
    </row>
    <row r="9" spans="1:7" x14ac:dyDescent="0.25">
      <c r="A9">
        <f t="shared" si="1"/>
        <v>44</v>
      </c>
      <c r="B9">
        <v>1989</v>
      </c>
      <c r="C9" t="s">
        <v>13</v>
      </c>
      <c r="D9">
        <v>56</v>
      </c>
      <c r="G9" t="str">
        <f t="shared" si="0"/>
        <v>insert into group_stage (id, tournament, group_code, squad) values (44, 1989, 'B', 56);</v>
      </c>
    </row>
    <row r="10" spans="1:7" x14ac:dyDescent="0.25">
      <c r="A10">
        <f t="shared" si="1"/>
        <v>45</v>
      </c>
      <c r="B10">
        <v>1989</v>
      </c>
      <c r="C10" t="s">
        <v>13</v>
      </c>
      <c r="D10">
        <v>593</v>
      </c>
      <c r="G10" t="str">
        <f t="shared" si="0"/>
        <v>insert into group_stage (id, tournament, group_code, squad) values (45, 1989, 'B', 593);</v>
      </c>
    </row>
    <row r="11" spans="1:7" x14ac:dyDescent="0.25">
      <c r="A11">
        <f t="shared" si="1"/>
        <v>46</v>
      </c>
      <c r="B11">
        <v>1989</v>
      </c>
      <c r="C11" t="s">
        <v>13</v>
      </c>
      <c r="D11">
        <v>598</v>
      </c>
      <c r="G11" t="str">
        <f t="shared" si="0"/>
        <v>insert into group_stage (id, tournament, group_code, squad) values (46, 1989, 'B', 598);</v>
      </c>
    </row>
    <row r="13" spans="1:7" x14ac:dyDescent="0.25">
      <c r="A13" s="1" t="s">
        <v>1</v>
      </c>
      <c r="B13" s="1" t="s">
        <v>6</v>
      </c>
      <c r="C13" s="1" t="s">
        <v>7</v>
      </c>
      <c r="D13" s="1" t="s">
        <v>8</v>
      </c>
      <c r="G13" t="str">
        <f t="shared" ref="G13:G38" si="2">"insert into game (matchid, matchdate, game_type, country) values (" &amp; A13 &amp; ", '" &amp; B13 &amp; "', " &amp; C13 &amp; ", " &amp; D13 &amp;  ");"</f>
        <v>insert into game (matchid, matchdate, game_type, country) values (matchid, 'matchdate', game_type, country);</v>
      </c>
    </row>
    <row r="14" spans="1:7" x14ac:dyDescent="0.25">
      <c r="A14">
        <f>'1987'!A25+1</f>
        <v>470</v>
      </c>
      <c r="B14" s="2" t="str">
        <f>"1989-07-01"</f>
        <v>1989-07-01</v>
      </c>
      <c r="C14">
        <v>2</v>
      </c>
      <c r="D14">
        <v>55</v>
      </c>
      <c r="G14" t="str">
        <f t="shared" si="2"/>
        <v>insert into game (matchid, matchdate, game_type, country) values (470, '1989-07-01', 2, 55);</v>
      </c>
    </row>
    <row r="15" spans="1:7" x14ac:dyDescent="0.25">
      <c r="A15">
        <f>A14+1</f>
        <v>471</v>
      </c>
      <c r="B15" s="2" t="str">
        <f>"1989-07-01"</f>
        <v>1989-07-01</v>
      </c>
      <c r="C15">
        <v>2</v>
      </c>
      <c r="D15">
        <v>55</v>
      </c>
      <c r="G15" t="str">
        <f t="shared" si="2"/>
        <v>insert into game (matchid, matchdate, game_type, country) values (471, '1989-07-01', 2, 55);</v>
      </c>
    </row>
    <row r="16" spans="1:7" x14ac:dyDescent="0.25">
      <c r="A16">
        <f t="shared" ref="A16:A39" si="3">A15+1</f>
        <v>472</v>
      </c>
      <c r="B16" s="2" t="str">
        <f>"1989-07-03"</f>
        <v>1989-07-03</v>
      </c>
      <c r="C16">
        <v>2</v>
      </c>
      <c r="D16">
        <v>55</v>
      </c>
      <c r="G16" t="str">
        <f t="shared" si="2"/>
        <v>insert into game (matchid, matchdate, game_type, country) values (472, '1989-07-03', 2, 55);</v>
      </c>
    </row>
    <row r="17" spans="1:7" x14ac:dyDescent="0.25">
      <c r="A17">
        <f t="shared" si="3"/>
        <v>473</v>
      </c>
      <c r="B17" s="2" t="str">
        <f>"1989-07-03"</f>
        <v>1989-07-03</v>
      </c>
      <c r="C17">
        <v>2</v>
      </c>
      <c r="D17">
        <v>55</v>
      </c>
      <c r="G17" t="str">
        <f t="shared" si="2"/>
        <v>insert into game (matchid, matchdate, game_type, country) values (473, '1989-07-03', 2, 55);</v>
      </c>
    </row>
    <row r="18" spans="1:7" x14ac:dyDescent="0.25">
      <c r="A18">
        <f t="shared" si="3"/>
        <v>474</v>
      </c>
      <c r="B18" s="2" t="str">
        <f>"1989-07-05"</f>
        <v>1989-07-05</v>
      </c>
      <c r="C18">
        <v>2</v>
      </c>
      <c r="D18">
        <v>55</v>
      </c>
      <c r="G18" t="str">
        <f t="shared" si="2"/>
        <v>insert into game (matchid, matchdate, game_type, country) values (474, '1989-07-05', 2, 55);</v>
      </c>
    </row>
    <row r="19" spans="1:7" x14ac:dyDescent="0.25">
      <c r="A19">
        <f t="shared" si="3"/>
        <v>475</v>
      </c>
      <c r="B19" s="2" t="str">
        <f>"1989-07-05"</f>
        <v>1989-07-05</v>
      </c>
      <c r="C19">
        <v>2</v>
      </c>
      <c r="D19">
        <v>55</v>
      </c>
      <c r="G19" t="str">
        <f t="shared" si="2"/>
        <v>insert into game (matchid, matchdate, game_type, country) values (475, '1989-07-05', 2, 55);</v>
      </c>
    </row>
    <row r="20" spans="1:7" x14ac:dyDescent="0.25">
      <c r="A20">
        <f t="shared" si="3"/>
        <v>476</v>
      </c>
      <c r="B20" s="2" t="str">
        <f>"1989-07-07"</f>
        <v>1989-07-07</v>
      </c>
      <c r="C20">
        <v>2</v>
      </c>
      <c r="D20">
        <v>55</v>
      </c>
      <c r="G20" t="str">
        <f t="shared" si="2"/>
        <v>insert into game (matchid, matchdate, game_type, country) values (476, '1989-07-07', 2, 55);</v>
      </c>
    </row>
    <row r="21" spans="1:7" x14ac:dyDescent="0.25">
      <c r="A21">
        <f t="shared" si="3"/>
        <v>477</v>
      </c>
      <c r="B21" s="2" t="str">
        <f>"1989-07-07"</f>
        <v>1989-07-07</v>
      </c>
      <c r="C21">
        <v>2</v>
      </c>
      <c r="D21">
        <v>55</v>
      </c>
      <c r="G21" t="str">
        <f t="shared" si="2"/>
        <v>insert into game (matchid, matchdate, game_type, country) values (477, '1989-07-07', 2, 55);</v>
      </c>
    </row>
    <row r="22" spans="1:7" x14ac:dyDescent="0.25">
      <c r="A22">
        <f t="shared" si="3"/>
        <v>478</v>
      </c>
      <c r="B22" s="2" t="str">
        <f>"1989-07-09"</f>
        <v>1989-07-09</v>
      </c>
      <c r="C22">
        <v>2</v>
      </c>
      <c r="D22">
        <v>55</v>
      </c>
      <c r="G22" t="str">
        <f t="shared" si="2"/>
        <v>insert into game (matchid, matchdate, game_type, country) values (478, '1989-07-09', 2, 55);</v>
      </c>
    </row>
    <row r="23" spans="1:7" x14ac:dyDescent="0.25">
      <c r="A23">
        <f t="shared" si="3"/>
        <v>479</v>
      </c>
      <c r="B23" s="2" t="str">
        <f>"1989-07-09"</f>
        <v>1989-07-09</v>
      </c>
      <c r="C23">
        <v>2</v>
      </c>
      <c r="D23">
        <v>55</v>
      </c>
      <c r="G23" t="str">
        <f t="shared" si="2"/>
        <v>insert into game (matchid, matchdate, game_type, country) values (479, '1989-07-09', 2, 55);</v>
      </c>
    </row>
    <row r="24" spans="1:7" x14ac:dyDescent="0.25">
      <c r="A24">
        <f t="shared" si="3"/>
        <v>480</v>
      </c>
      <c r="B24" s="2" t="str">
        <f>"1989-07-02"</f>
        <v>1989-07-02</v>
      </c>
      <c r="C24">
        <v>2</v>
      </c>
      <c r="D24">
        <v>55</v>
      </c>
      <c r="G24" t="str">
        <f t="shared" si="2"/>
        <v>insert into game (matchid, matchdate, game_type, country) values (480, '1989-07-02', 2, 55);</v>
      </c>
    </row>
    <row r="25" spans="1:7" x14ac:dyDescent="0.25">
      <c r="A25">
        <f t="shared" si="3"/>
        <v>481</v>
      </c>
      <c r="B25" s="2" t="str">
        <f>"1989-07-02"</f>
        <v>1989-07-02</v>
      </c>
      <c r="C25">
        <v>2</v>
      </c>
      <c r="D25">
        <v>55</v>
      </c>
      <c r="G25" t="str">
        <f t="shared" si="2"/>
        <v>insert into game (matchid, matchdate, game_type, country) values (481, '1989-07-02', 2, 55);</v>
      </c>
    </row>
    <row r="26" spans="1:7" x14ac:dyDescent="0.25">
      <c r="A26">
        <f t="shared" si="3"/>
        <v>482</v>
      </c>
      <c r="B26" s="2" t="str">
        <f>"1989-07-04"</f>
        <v>1989-07-04</v>
      </c>
      <c r="C26">
        <v>2</v>
      </c>
      <c r="D26">
        <v>55</v>
      </c>
      <c r="G26" t="str">
        <f t="shared" si="2"/>
        <v>insert into game (matchid, matchdate, game_type, country) values (482, '1989-07-04', 2, 55);</v>
      </c>
    </row>
    <row r="27" spans="1:7" x14ac:dyDescent="0.25">
      <c r="A27">
        <f t="shared" si="3"/>
        <v>483</v>
      </c>
      <c r="B27" s="2" t="str">
        <f>"1989-07-04"</f>
        <v>1989-07-04</v>
      </c>
      <c r="C27">
        <v>2</v>
      </c>
      <c r="D27">
        <v>55</v>
      </c>
      <c r="G27" t="str">
        <f t="shared" si="2"/>
        <v>insert into game (matchid, matchdate, game_type, country) values (483, '1989-07-04', 2, 55);</v>
      </c>
    </row>
    <row r="28" spans="1:7" x14ac:dyDescent="0.25">
      <c r="A28">
        <f t="shared" si="3"/>
        <v>484</v>
      </c>
      <c r="B28" s="2" t="str">
        <f>"1989-07-06"</f>
        <v>1989-07-06</v>
      </c>
      <c r="C28">
        <v>2</v>
      </c>
      <c r="D28">
        <v>55</v>
      </c>
      <c r="G28" t="str">
        <f t="shared" si="2"/>
        <v>insert into game (matchid, matchdate, game_type, country) values (484, '1989-07-06', 2, 55);</v>
      </c>
    </row>
    <row r="29" spans="1:7" x14ac:dyDescent="0.25">
      <c r="A29">
        <f t="shared" si="3"/>
        <v>485</v>
      </c>
      <c r="B29" s="2" t="str">
        <f>"1989-07-06"</f>
        <v>1989-07-06</v>
      </c>
      <c r="C29">
        <v>2</v>
      </c>
      <c r="D29">
        <v>55</v>
      </c>
      <c r="G29" t="str">
        <f t="shared" si="2"/>
        <v>insert into game (matchid, matchdate, game_type, country) values (485, '1989-07-06', 2, 55);</v>
      </c>
    </row>
    <row r="30" spans="1:7" x14ac:dyDescent="0.25">
      <c r="A30">
        <f t="shared" si="3"/>
        <v>486</v>
      </c>
      <c r="B30" s="2" t="str">
        <f>"1989-07-08"</f>
        <v>1989-07-08</v>
      </c>
      <c r="C30">
        <v>2</v>
      </c>
      <c r="D30">
        <v>55</v>
      </c>
      <c r="G30" t="str">
        <f t="shared" si="2"/>
        <v>insert into game (matchid, matchdate, game_type, country) values (486, '1989-07-08', 2, 55);</v>
      </c>
    </row>
    <row r="31" spans="1:7" x14ac:dyDescent="0.25">
      <c r="A31">
        <f t="shared" si="3"/>
        <v>487</v>
      </c>
      <c r="B31" s="2" t="str">
        <f>"1989-07-08"</f>
        <v>1989-07-08</v>
      </c>
      <c r="C31">
        <v>2</v>
      </c>
      <c r="D31">
        <v>55</v>
      </c>
      <c r="G31" t="str">
        <f t="shared" si="2"/>
        <v>insert into game (matchid, matchdate, game_type, country) values (487, '1989-07-08', 2, 55);</v>
      </c>
    </row>
    <row r="32" spans="1:7" x14ac:dyDescent="0.25">
      <c r="A32">
        <f t="shared" si="3"/>
        <v>488</v>
      </c>
      <c r="B32" s="2" t="str">
        <f>"1989-07-10"</f>
        <v>1989-07-10</v>
      </c>
      <c r="C32">
        <v>2</v>
      </c>
      <c r="D32">
        <v>55</v>
      </c>
      <c r="G32" t="str">
        <f t="shared" si="2"/>
        <v>insert into game (matchid, matchdate, game_type, country) values (488, '1989-07-10', 2, 55);</v>
      </c>
    </row>
    <row r="33" spans="1:7" x14ac:dyDescent="0.25">
      <c r="A33">
        <f t="shared" si="3"/>
        <v>489</v>
      </c>
      <c r="B33" s="2" t="str">
        <f>"1989-07-10"</f>
        <v>1989-07-10</v>
      </c>
      <c r="C33">
        <v>2</v>
      </c>
      <c r="D33">
        <v>55</v>
      </c>
      <c r="G33" t="str">
        <f t="shared" si="2"/>
        <v>insert into game (matchid, matchdate, game_type, country) values (489, '1989-07-10', 2, 55);</v>
      </c>
    </row>
    <row r="34" spans="1:7" x14ac:dyDescent="0.25">
      <c r="A34">
        <f t="shared" si="3"/>
        <v>490</v>
      </c>
      <c r="B34" s="2" t="str">
        <f>"1989-07-12"</f>
        <v>1989-07-12</v>
      </c>
      <c r="C34">
        <v>8</v>
      </c>
      <c r="D34">
        <v>55</v>
      </c>
      <c r="G34" t="str">
        <f t="shared" si="2"/>
        <v>insert into game (matchid, matchdate, game_type, country) values (490, '1989-07-12', 8, 55);</v>
      </c>
    </row>
    <row r="35" spans="1:7" x14ac:dyDescent="0.25">
      <c r="A35">
        <f t="shared" si="3"/>
        <v>491</v>
      </c>
      <c r="B35" s="2" t="str">
        <f>"1989-07-12"</f>
        <v>1989-07-12</v>
      </c>
      <c r="C35">
        <v>8</v>
      </c>
      <c r="D35">
        <v>55</v>
      </c>
      <c r="G35" t="str">
        <f t="shared" si="2"/>
        <v>insert into game (matchid, matchdate, game_type, country) values (491, '1989-07-12', 8, 55);</v>
      </c>
    </row>
    <row r="36" spans="1:7" x14ac:dyDescent="0.25">
      <c r="A36">
        <f t="shared" si="3"/>
        <v>492</v>
      </c>
      <c r="B36" s="2" t="str">
        <f>"1989-07-14"</f>
        <v>1989-07-14</v>
      </c>
      <c r="C36">
        <v>8</v>
      </c>
      <c r="D36">
        <v>55</v>
      </c>
      <c r="G36" t="str">
        <f t="shared" si="2"/>
        <v>insert into game (matchid, matchdate, game_type, country) values (492, '1989-07-14', 8, 55);</v>
      </c>
    </row>
    <row r="37" spans="1:7" x14ac:dyDescent="0.25">
      <c r="A37">
        <f t="shared" si="3"/>
        <v>493</v>
      </c>
      <c r="B37" s="2" t="str">
        <f>"1989-07-14"</f>
        <v>1989-07-14</v>
      </c>
      <c r="C37">
        <v>8</v>
      </c>
      <c r="D37">
        <v>55</v>
      </c>
      <c r="G37" t="str">
        <f t="shared" si="2"/>
        <v>insert into game (matchid, matchdate, game_type, country) values (493, '1989-07-14', 8, 55);</v>
      </c>
    </row>
    <row r="38" spans="1:7" x14ac:dyDescent="0.25">
      <c r="A38">
        <f t="shared" si="3"/>
        <v>494</v>
      </c>
      <c r="B38" s="2" t="str">
        <f>"1989-07-16"</f>
        <v>1989-07-16</v>
      </c>
      <c r="C38">
        <v>8</v>
      </c>
      <c r="D38">
        <v>55</v>
      </c>
      <c r="G38" t="str">
        <f t="shared" si="2"/>
        <v>insert into game (matchid, matchdate, game_type, country) values (494, '1989-07-16', 8, 55);</v>
      </c>
    </row>
    <row r="39" spans="1:7" x14ac:dyDescent="0.25">
      <c r="A39">
        <f t="shared" si="3"/>
        <v>495</v>
      </c>
      <c r="B39" s="2" t="str">
        <f>"1989-07-16"</f>
        <v>1989-07-16</v>
      </c>
      <c r="C39">
        <v>8</v>
      </c>
      <c r="D39">
        <v>55</v>
      </c>
      <c r="G39" t="str">
        <f t="shared" ref="G39" si="4">"insert into game (matchid, matchdate, game_type, country) values (" &amp; A39 &amp; ", '" &amp; B39 &amp; "', " &amp; C39 &amp; ", " &amp; D39 &amp;  ");"</f>
        <v>insert into game (matchid, matchdate, game_type, country) values (495, '1989-07-16', 8, 55);</v>
      </c>
    </row>
    <row r="41" spans="1:7" x14ac:dyDescent="0.25">
      <c r="A41" s="1" t="s">
        <v>0</v>
      </c>
      <c r="B41" s="1" t="s">
        <v>1</v>
      </c>
      <c r="C41" s="1" t="s">
        <v>2</v>
      </c>
      <c r="D41" s="1" t="s">
        <v>3</v>
      </c>
      <c r="E41" s="1" t="s">
        <v>4</v>
      </c>
      <c r="F41" s="1" t="s">
        <v>5</v>
      </c>
      <c r="G41" t="str">
        <f>"insert into game_score (id, matchid, squad, goals, points, time_type) values (" &amp; A41 &amp; ", " &amp; B41 &amp; ", " &amp; C41 &amp; ", " &amp; D41 &amp; ", " &amp; E41 &amp; ", " &amp; F41 &amp; ");"</f>
        <v>insert into game_score (id, matchid, squad, goals, points, time_type) values (id, matchid, squad, goals, points, time_type);</v>
      </c>
    </row>
    <row r="42" spans="1:7" x14ac:dyDescent="0.25">
      <c r="A42" s="4">
        <f>'1987'!A83+1</f>
        <v>1897</v>
      </c>
      <c r="B42" s="4">
        <f>A14</f>
        <v>470</v>
      </c>
      <c r="C42" s="4">
        <v>595</v>
      </c>
      <c r="D42" s="4">
        <v>5</v>
      </c>
      <c r="E42" s="4">
        <v>2</v>
      </c>
      <c r="F42" s="4">
        <v>2</v>
      </c>
      <c r="G42" s="4" t="str">
        <f t="shared" ref="G42:G105" si="5">"insert into game_score (id, matchid, squad, goals, points, time_type) values (" &amp; A42 &amp; ", " &amp; B42 &amp; ", " &amp; C42 &amp; ", " &amp; D42 &amp; ", " &amp; E42 &amp; ", " &amp; F42 &amp; ");"</f>
        <v>insert into game_score (id, matchid, squad, goals, points, time_type) values (1897, 470, 595, 5, 2, 2);</v>
      </c>
    </row>
    <row r="43" spans="1:7" x14ac:dyDescent="0.25">
      <c r="A43" s="4">
        <f>A42+1</f>
        <v>1898</v>
      </c>
      <c r="B43" s="4">
        <f>B42</f>
        <v>470</v>
      </c>
      <c r="C43" s="4">
        <v>595</v>
      </c>
      <c r="D43" s="4">
        <v>2</v>
      </c>
      <c r="E43" s="4">
        <v>0</v>
      </c>
      <c r="F43" s="4">
        <v>1</v>
      </c>
      <c r="G43" s="4" t="str">
        <f t="shared" si="5"/>
        <v>insert into game_score (id, matchid, squad, goals, points, time_type) values (1898, 470, 595, 2, 0, 1);</v>
      </c>
    </row>
    <row r="44" spans="1:7" x14ac:dyDescent="0.25">
      <c r="A44" s="4">
        <f t="shared" ref="A44:A107" si="6">A43+1</f>
        <v>1899</v>
      </c>
      <c r="B44" s="4">
        <f>B42</f>
        <v>470</v>
      </c>
      <c r="C44" s="4">
        <v>51</v>
      </c>
      <c r="D44" s="4">
        <v>2</v>
      </c>
      <c r="E44" s="4">
        <v>0</v>
      </c>
      <c r="F44" s="4">
        <v>2</v>
      </c>
      <c r="G44" s="4" t="str">
        <f t="shared" si="5"/>
        <v>insert into game_score (id, matchid, squad, goals, points, time_type) values (1899, 470, 51, 2, 0, 2);</v>
      </c>
    </row>
    <row r="45" spans="1:7" x14ac:dyDescent="0.25">
      <c r="A45" s="4">
        <f t="shared" si="6"/>
        <v>1900</v>
      </c>
      <c r="B45" s="4">
        <f>B42</f>
        <v>470</v>
      </c>
      <c r="C45" s="4">
        <v>51</v>
      </c>
      <c r="D45" s="4">
        <v>1</v>
      </c>
      <c r="E45" s="4">
        <v>0</v>
      </c>
      <c r="F45" s="4">
        <v>1</v>
      </c>
      <c r="G45" s="4" t="str">
        <f t="shared" si="5"/>
        <v>insert into game_score (id, matchid, squad, goals, points, time_type) values (1900, 470, 51, 1, 0, 1);</v>
      </c>
    </row>
    <row r="46" spans="1:7" x14ac:dyDescent="0.25">
      <c r="A46">
        <f t="shared" si="6"/>
        <v>1901</v>
      </c>
      <c r="B46">
        <f>B42+1</f>
        <v>471</v>
      </c>
      <c r="C46">
        <v>55</v>
      </c>
      <c r="D46">
        <v>3</v>
      </c>
      <c r="E46">
        <v>2</v>
      </c>
      <c r="F46">
        <v>2</v>
      </c>
      <c r="G46" t="str">
        <f t="shared" si="5"/>
        <v>insert into game_score (id, matchid, squad, goals, points, time_type) values (1901, 471, 55, 3, 2, 2);</v>
      </c>
    </row>
    <row r="47" spans="1:7" x14ac:dyDescent="0.25">
      <c r="A47">
        <f t="shared" si="6"/>
        <v>1902</v>
      </c>
      <c r="B47">
        <f>B46</f>
        <v>471</v>
      </c>
      <c r="C47">
        <v>55</v>
      </c>
      <c r="D47">
        <v>2</v>
      </c>
      <c r="E47">
        <v>0</v>
      </c>
      <c r="F47">
        <v>1</v>
      </c>
      <c r="G47" t="str">
        <f t="shared" si="5"/>
        <v>insert into game_score (id, matchid, squad, goals, points, time_type) values (1902, 471, 55, 2, 0, 1);</v>
      </c>
    </row>
    <row r="48" spans="1:7" x14ac:dyDescent="0.25">
      <c r="A48">
        <f t="shared" si="6"/>
        <v>1903</v>
      </c>
      <c r="B48">
        <f>B46</f>
        <v>471</v>
      </c>
      <c r="C48">
        <v>58</v>
      </c>
      <c r="D48">
        <v>1</v>
      </c>
      <c r="E48">
        <v>0</v>
      </c>
      <c r="F48">
        <v>2</v>
      </c>
      <c r="G48" t="str">
        <f t="shared" si="5"/>
        <v>insert into game_score (id, matchid, squad, goals, points, time_type) values (1903, 471, 58, 1, 0, 2);</v>
      </c>
    </row>
    <row r="49" spans="1:7" x14ac:dyDescent="0.25">
      <c r="A49">
        <f t="shared" si="6"/>
        <v>1904</v>
      </c>
      <c r="B49">
        <f>B46</f>
        <v>471</v>
      </c>
      <c r="C49">
        <v>58</v>
      </c>
      <c r="D49">
        <v>0</v>
      </c>
      <c r="E49">
        <v>0</v>
      </c>
      <c r="F49">
        <v>1</v>
      </c>
      <c r="G49" t="str">
        <f t="shared" si="5"/>
        <v>insert into game_score (id, matchid, squad, goals, points, time_type) values (1904, 471, 58, 0, 0, 1);</v>
      </c>
    </row>
    <row r="50" spans="1:7" x14ac:dyDescent="0.25">
      <c r="A50" s="4">
        <f t="shared" si="6"/>
        <v>1905</v>
      </c>
      <c r="B50" s="4">
        <f t="shared" ref="B50" si="7">B46+1</f>
        <v>472</v>
      </c>
      <c r="C50" s="4">
        <v>57</v>
      </c>
      <c r="D50" s="4">
        <v>4</v>
      </c>
      <c r="E50" s="4">
        <v>2</v>
      </c>
      <c r="F50" s="4">
        <v>2</v>
      </c>
      <c r="G50" s="4" t="str">
        <f t="shared" si="5"/>
        <v>insert into game_score (id, matchid, squad, goals, points, time_type) values (1905, 472, 57, 4, 2, 2);</v>
      </c>
    </row>
    <row r="51" spans="1:7" x14ac:dyDescent="0.25">
      <c r="A51" s="4">
        <f t="shared" si="6"/>
        <v>1906</v>
      </c>
      <c r="B51" s="4">
        <f t="shared" ref="B51" si="8">B50</f>
        <v>472</v>
      </c>
      <c r="C51" s="4">
        <v>57</v>
      </c>
      <c r="D51" s="4">
        <v>1</v>
      </c>
      <c r="E51" s="4">
        <v>0</v>
      </c>
      <c r="F51" s="4">
        <v>1</v>
      </c>
      <c r="G51" s="4" t="str">
        <f t="shared" si="5"/>
        <v>insert into game_score (id, matchid, squad, goals, points, time_type) values (1906, 472, 57, 1, 0, 1);</v>
      </c>
    </row>
    <row r="52" spans="1:7" x14ac:dyDescent="0.25">
      <c r="A52" s="4">
        <f t="shared" si="6"/>
        <v>1907</v>
      </c>
      <c r="B52" s="4">
        <f t="shared" ref="B52" si="9">B50</f>
        <v>472</v>
      </c>
      <c r="C52" s="4">
        <v>58</v>
      </c>
      <c r="D52" s="4">
        <v>2</v>
      </c>
      <c r="E52" s="4">
        <v>0</v>
      </c>
      <c r="F52" s="4">
        <v>2</v>
      </c>
      <c r="G52" s="4" t="str">
        <f t="shared" si="5"/>
        <v>insert into game_score (id, matchid, squad, goals, points, time_type) values (1907, 472, 58, 2, 0, 2);</v>
      </c>
    </row>
    <row r="53" spans="1:7" x14ac:dyDescent="0.25">
      <c r="A53" s="4">
        <f t="shared" si="6"/>
        <v>1908</v>
      </c>
      <c r="B53" s="4">
        <f t="shared" ref="B53" si="10">B50</f>
        <v>472</v>
      </c>
      <c r="C53" s="4">
        <v>58</v>
      </c>
      <c r="D53" s="4">
        <v>0</v>
      </c>
      <c r="E53" s="4">
        <v>0</v>
      </c>
      <c r="F53" s="4">
        <v>1</v>
      </c>
      <c r="G53" s="4" t="str">
        <f t="shared" si="5"/>
        <v>insert into game_score (id, matchid, squad, goals, points, time_type) values (1908, 472, 58, 0, 0, 1);</v>
      </c>
    </row>
    <row r="54" spans="1:7" x14ac:dyDescent="0.25">
      <c r="A54">
        <f t="shared" si="6"/>
        <v>1909</v>
      </c>
      <c r="B54">
        <f t="shared" ref="B54" si="11">B50+1</f>
        <v>473</v>
      </c>
      <c r="C54">
        <v>55</v>
      </c>
      <c r="D54">
        <v>0</v>
      </c>
      <c r="E54">
        <v>1</v>
      </c>
      <c r="F54">
        <v>2</v>
      </c>
      <c r="G54" t="str">
        <f t="shared" si="5"/>
        <v>insert into game_score (id, matchid, squad, goals, points, time_type) values (1909, 473, 55, 0, 1, 2);</v>
      </c>
    </row>
    <row r="55" spans="1:7" x14ac:dyDescent="0.25">
      <c r="A55">
        <f t="shared" si="6"/>
        <v>1910</v>
      </c>
      <c r="B55">
        <f t="shared" ref="B55" si="12">B54</f>
        <v>473</v>
      </c>
      <c r="C55">
        <v>55</v>
      </c>
      <c r="D55">
        <v>0</v>
      </c>
      <c r="E55">
        <v>0</v>
      </c>
      <c r="F55">
        <v>1</v>
      </c>
      <c r="G55" t="str">
        <f t="shared" si="5"/>
        <v>insert into game_score (id, matchid, squad, goals, points, time_type) values (1910, 473, 55, 0, 0, 1);</v>
      </c>
    </row>
    <row r="56" spans="1:7" x14ac:dyDescent="0.25">
      <c r="A56">
        <f t="shared" si="6"/>
        <v>1911</v>
      </c>
      <c r="B56">
        <f t="shared" ref="B56" si="13">B54</f>
        <v>473</v>
      </c>
      <c r="C56">
        <v>51</v>
      </c>
      <c r="D56">
        <v>0</v>
      </c>
      <c r="E56">
        <v>1</v>
      </c>
      <c r="F56">
        <v>2</v>
      </c>
      <c r="G56" t="str">
        <f t="shared" si="5"/>
        <v>insert into game_score (id, matchid, squad, goals, points, time_type) values (1911, 473, 51, 0, 1, 2);</v>
      </c>
    </row>
    <row r="57" spans="1:7" x14ac:dyDescent="0.25">
      <c r="A57">
        <f t="shared" si="6"/>
        <v>1912</v>
      </c>
      <c r="B57">
        <f t="shared" ref="B57" si="14">B54</f>
        <v>473</v>
      </c>
      <c r="C57">
        <v>51</v>
      </c>
      <c r="D57">
        <v>0</v>
      </c>
      <c r="E57">
        <v>0</v>
      </c>
      <c r="F57">
        <v>1</v>
      </c>
      <c r="G57" t="str">
        <f t="shared" si="5"/>
        <v>insert into game_score (id, matchid, squad, goals, points, time_type) values (1912, 473, 51, 0, 0, 1);</v>
      </c>
    </row>
    <row r="58" spans="1:7" x14ac:dyDescent="0.25">
      <c r="A58" s="4">
        <f t="shared" si="6"/>
        <v>1913</v>
      </c>
      <c r="B58" s="4">
        <f t="shared" ref="B58" si="15">B54+1</f>
        <v>474</v>
      </c>
      <c r="C58" s="4">
        <v>51</v>
      </c>
      <c r="D58" s="4">
        <v>1</v>
      </c>
      <c r="E58" s="4">
        <v>1</v>
      </c>
      <c r="F58" s="4">
        <v>2</v>
      </c>
      <c r="G58" s="4" t="str">
        <f t="shared" si="5"/>
        <v>insert into game_score (id, matchid, squad, goals, points, time_type) values (1913, 474, 51, 1, 1, 2);</v>
      </c>
    </row>
    <row r="59" spans="1:7" x14ac:dyDescent="0.25">
      <c r="A59" s="4">
        <f t="shared" si="6"/>
        <v>1914</v>
      </c>
      <c r="B59" s="4">
        <f t="shared" ref="B59" si="16">B58</f>
        <v>474</v>
      </c>
      <c r="C59" s="4">
        <v>51</v>
      </c>
      <c r="D59" s="4">
        <v>1</v>
      </c>
      <c r="E59" s="4">
        <v>0</v>
      </c>
      <c r="F59" s="4">
        <v>1</v>
      </c>
      <c r="G59" s="4" t="str">
        <f t="shared" si="5"/>
        <v>insert into game_score (id, matchid, squad, goals, points, time_type) values (1914, 474, 51, 1, 0, 1);</v>
      </c>
    </row>
    <row r="60" spans="1:7" x14ac:dyDescent="0.25">
      <c r="A60" s="4">
        <f t="shared" si="6"/>
        <v>1915</v>
      </c>
      <c r="B60" s="4">
        <f t="shared" ref="B60" si="17">B58</f>
        <v>474</v>
      </c>
      <c r="C60" s="4">
        <v>58</v>
      </c>
      <c r="D60" s="4">
        <v>1</v>
      </c>
      <c r="E60" s="4">
        <v>1</v>
      </c>
      <c r="F60" s="4">
        <v>2</v>
      </c>
      <c r="G60" s="4" t="str">
        <f t="shared" si="5"/>
        <v>insert into game_score (id, matchid, squad, goals, points, time_type) values (1915, 474, 58, 1, 1, 2);</v>
      </c>
    </row>
    <row r="61" spans="1:7" x14ac:dyDescent="0.25">
      <c r="A61" s="4">
        <f t="shared" si="6"/>
        <v>1916</v>
      </c>
      <c r="B61" s="4">
        <f t="shared" ref="B61" si="18">B58</f>
        <v>474</v>
      </c>
      <c r="C61" s="4">
        <v>58</v>
      </c>
      <c r="D61" s="4">
        <v>1</v>
      </c>
      <c r="E61" s="4">
        <v>0</v>
      </c>
      <c r="F61" s="4">
        <v>1</v>
      </c>
      <c r="G61" s="4" t="str">
        <f t="shared" si="5"/>
        <v>insert into game_score (id, matchid, squad, goals, points, time_type) values (1916, 474, 58, 1, 0, 1);</v>
      </c>
    </row>
    <row r="62" spans="1:7" x14ac:dyDescent="0.25">
      <c r="A62">
        <f t="shared" si="6"/>
        <v>1917</v>
      </c>
      <c r="B62">
        <f t="shared" ref="B62" si="19">B58+1</f>
        <v>475</v>
      </c>
      <c r="C62">
        <v>595</v>
      </c>
      <c r="D62">
        <v>1</v>
      </c>
      <c r="E62">
        <v>2</v>
      </c>
      <c r="F62">
        <v>2</v>
      </c>
      <c r="G62" t="str">
        <f t="shared" si="5"/>
        <v>insert into game_score (id, matchid, squad, goals, points, time_type) values (1917, 475, 595, 1, 2, 2);</v>
      </c>
    </row>
    <row r="63" spans="1:7" x14ac:dyDescent="0.25">
      <c r="A63">
        <f t="shared" si="6"/>
        <v>1918</v>
      </c>
      <c r="B63">
        <f t="shared" ref="B63" si="20">B62</f>
        <v>475</v>
      </c>
      <c r="C63">
        <v>595</v>
      </c>
      <c r="D63">
        <v>0</v>
      </c>
      <c r="E63">
        <v>0</v>
      </c>
      <c r="F63">
        <v>1</v>
      </c>
      <c r="G63" t="str">
        <f t="shared" si="5"/>
        <v>insert into game_score (id, matchid, squad, goals, points, time_type) values (1918, 475, 595, 0, 0, 1);</v>
      </c>
    </row>
    <row r="64" spans="1:7" x14ac:dyDescent="0.25">
      <c r="A64">
        <f t="shared" si="6"/>
        <v>1919</v>
      </c>
      <c r="B64">
        <f t="shared" ref="B64" si="21">B62</f>
        <v>475</v>
      </c>
      <c r="C64">
        <v>57</v>
      </c>
      <c r="D64">
        <v>0</v>
      </c>
      <c r="E64">
        <v>0</v>
      </c>
      <c r="F64">
        <v>2</v>
      </c>
      <c r="G64" t="str">
        <f t="shared" si="5"/>
        <v>insert into game_score (id, matchid, squad, goals, points, time_type) values (1919, 475, 57, 0, 0, 2);</v>
      </c>
    </row>
    <row r="65" spans="1:7" x14ac:dyDescent="0.25">
      <c r="A65">
        <f t="shared" si="6"/>
        <v>1920</v>
      </c>
      <c r="B65">
        <f t="shared" ref="B65" si="22">B62</f>
        <v>475</v>
      </c>
      <c r="C65">
        <v>57</v>
      </c>
      <c r="D65">
        <v>0</v>
      </c>
      <c r="E65">
        <v>0</v>
      </c>
      <c r="F65">
        <v>1</v>
      </c>
      <c r="G65" t="str">
        <f t="shared" si="5"/>
        <v>insert into game_score (id, matchid, squad, goals, points, time_type) values (1920, 475, 57, 0, 0, 1);</v>
      </c>
    </row>
    <row r="66" spans="1:7" x14ac:dyDescent="0.25">
      <c r="A66" s="4">
        <f t="shared" si="6"/>
        <v>1921</v>
      </c>
      <c r="B66" s="4">
        <f t="shared" ref="B66" si="23">B62+1</f>
        <v>476</v>
      </c>
      <c r="C66" s="4">
        <v>595</v>
      </c>
      <c r="D66" s="4">
        <v>3</v>
      </c>
      <c r="E66" s="4">
        <v>2</v>
      </c>
      <c r="F66" s="4">
        <v>2</v>
      </c>
      <c r="G66" s="4" t="str">
        <f t="shared" si="5"/>
        <v>insert into game_score (id, matchid, squad, goals, points, time_type) values (1921, 476, 595, 3, 2, 2);</v>
      </c>
    </row>
    <row r="67" spans="1:7" x14ac:dyDescent="0.25">
      <c r="A67" s="4">
        <f t="shared" si="6"/>
        <v>1922</v>
      </c>
      <c r="B67" s="4">
        <f t="shared" ref="B67" si="24">B66</f>
        <v>476</v>
      </c>
      <c r="C67" s="4">
        <v>595</v>
      </c>
      <c r="D67" s="4">
        <v>1</v>
      </c>
      <c r="E67" s="4">
        <v>0</v>
      </c>
      <c r="F67" s="4">
        <v>1</v>
      </c>
      <c r="G67" s="4" t="str">
        <f t="shared" si="5"/>
        <v>insert into game_score (id, matchid, squad, goals, points, time_type) values (1922, 476, 595, 1, 0, 1);</v>
      </c>
    </row>
    <row r="68" spans="1:7" x14ac:dyDescent="0.25">
      <c r="A68" s="4">
        <f t="shared" si="6"/>
        <v>1923</v>
      </c>
      <c r="B68" s="4">
        <f t="shared" ref="B68" si="25">B66</f>
        <v>476</v>
      </c>
      <c r="C68" s="4">
        <v>58</v>
      </c>
      <c r="D68" s="4">
        <v>0</v>
      </c>
      <c r="E68" s="4">
        <v>0</v>
      </c>
      <c r="F68" s="4">
        <v>2</v>
      </c>
      <c r="G68" s="4" t="str">
        <f t="shared" si="5"/>
        <v>insert into game_score (id, matchid, squad, goals, points, time_type) values (1923, 476, 58, 0, 0, 2);</v>
      </c>
    </row>
    <row r="69" spans="1:7" x14ac:dyDescent="0.25">
      <c r="A69" s="4">
        <f t="shared" si="6"/>
        <v>1924</v>
      </c>
      <c r="B69" s="4">
        <f t="shared" ref="B69" si="26">B66</f>
        <v>476</v>
      </c>
      <c r="C69" s="4">
        <v>58</v>
      </c>
      <c r="D69" s="4">
        <v>0</v>
      </c>
      <c r="E69" s="4">
        <v>0</v>
      </c>
      <c r="F69" s="4">
        <v>1</v>
      </c>
      <c r="G69" s="4" t="str">
        <f t="shared" si="5"/>
        <v>insert into game_score (id, matchid, squad, goals, points, time_type) values (1924, 476, 58, 0, 0, 1);</v>
      </c>
    </row>
    <row r="70" spans="1:7" x14ac:dyDescent="0.25">
      <c r="A70">
        <f t="shared" si="6"/>
        <v>1925</v>
      </c>
      <c r="B70">
        <f t="shared" ref="B70" si="27">B66+1</f>
        <v>477</v>
      </c>
      <c r="C70">
        <v>55</v>
      </c>
      <c r="D70">
        <v>0</v>
      </c>
      <c r="E70">
        <v>1</v>
      </c>
      <c r="F70">
        <v>2</v>
      </c>
      <c r="G70" t="str">
        <f t="shared" si="5"/>
        <v>insert into game_score (id, matchid, squad, goals, points, time_type) values (1925, 477, 55, 0, 1, 2);</v>
      </c>
    </row>
    <row r="71" spans="1:7" x14ac:dyDescent="0.25">
      <c r="A71">
        <f t="shared" si="6"/>
        <v>1926</v>
      </c>
      <c r="B71">
        <f t="shared" ref="B71" si="28">B70</f>
        <v>477</v>
      </c>
      <c r="C71">
        <v>55</v>
      </c>
      <c r="D71">
        <v>0</v>
      </c>
      <c r="E71">
        <v>0</v>
      </c>
      <c r="F71">
        <v>1</v>
      </c>
      <c r="G71" t="str">
        <f t="shared" si="5"/>
        <v>insert into game_score (id, matchid, squad, goals, points, time_type) values (1926, 477, 55, 0, 0, 1);</v>
      </c>
    </row>
    <row r="72" spans="1:7" x14ac:dyDescent="0.25">
      <c r="A72">
        <f t="shared" si="6"/>
        <v>1927</v>
      </c>
      <c r="B72">
        <f t="shared" ref="B72" si="29">B70</f>
        <v>477</v>
      </c>
      <c r="C72">
        <v>57</v>
      </c>
      <c r="D72">
        <v>0</v>
      </c>
      <c r="E72">
        <v>1</v>
      </c>
      <c r="F72">
        <v>2</v>
      </c>
      <c r="G72" t="str">
        <f t="shared" si="5"/>
        <v>insert into game_score (id, matchid, squad, goals, points, time_type) values (1927, 477, 57, 0, 1, 2);</v>
      </c>
    </row>
    <row r="73" spans="1:7" x14ac:dyDescent="0.25">
      <c r="A73">
        <f t="shared" si="6"/>
        <v>1928</v>
      </c>
      <c r="B73">
        <f t="shared" ref="B73" si="30">B70</f>
        <v>477</v>
      </c>
      <c r="C73">
        <v>57</v>
      </c>
      <c r="D73">
        <v>0</v>
      </c>
      <c r="E73">
        <v>0</v>
      </c>
      <c r="F73">
        <v>1</v>
      </c>
      <c r="G73" t="str">
        <f t="shared" si="5"/>
        <v>insert into game_score (id, matchid, squad, goals, points, time_type) values (1928, 477, 57, 0, 0, 1);</v>
      </c>
    </row>
    <row r="74" spans="1:7" x14ac:dyDescent="0.25">
      <c r="A74" s="4">
        <f t="shared" si="6"/>
        <v>1929</v>
      </c>
      <c r="B74" s="4">
        <f t="shared" ref="B74" si="31">B70+1</f>
        <v>478</v>
      </c>
      <c r="C74" s="4">
        <v>57</v>
      </c>
      <c r="D74" s="4">
        <v>1</v>
      </c>
      <c r="E74" s="4">
        <v>1</v>
      </c>
      <c r="F74" s="4">
        <v>2</v>
      </c>
      <c r="G74" s="4" t="str">
        <f t="shared" si="5"/>
        <v>insert into game_score (id, matchid, squad, goals, points, time_type) values (1929, 478, 57, 1, 1, 2);</v>
      </c>
    </row>
    <row r="75" spans="1:7" x14ac:dyDescent="0.25">
      <c r="A75" s="4">
        <f t="shared" si="6"/>
        <v>1930</v>
      </c>
      <c r="B75" s="4">
        <f t="shared" ref="B75" si="32">B74</f>
        <v>478</v>
      </c>
      <c r="C75" s="4">
        <v>57</v>
      </c>
      <c r="D75" s="4">
        <v>1</v>
      </c>
      <c r="E75" s="4">
        <v>0</v>
      </c>
      <c r="F75" s="4">
        <v>1</v>
      </c>
      <c r="G75" s="4" t="str">
        <f t="shared" si="5"/>
        <v>insert into game_score (id, matchid, squad, goals, points, time_type) values (1930, 478, 57, 1, 0, 1);</v>
      </c>
    </row>
    <row r="76" spans="1:7" x14ac:dyDescent="0.25">
      <c r="A76" s="4">
        <f t="shared" si="6"/>
        <v>1931</v>
      </c>
      <c r="B76" s="4">
        <f t="shared" ref="B76" si="33">B74</f>
        <v>478</v>
      </c>
      <c r="C76" s="4">
        <v>51</v>
      </c>
      <c r="D76" s="4">
        <v>1</v>
      </c>
      <c r="E76" s="4">
        <v>1</v>
      </c>
      <c r="F76" s="4">
        <v>2</v>
      </c>
      <c r="G76" s="4" t="str">
        <f t="shared" si="5"/>
        <v>insert into game_score (id, matchid, squad, goals, points, time_type) values (1931, 478, 51, 1, 1, 2);</v>
      </c>
    </row>
    <row r="77" spans="1:7" x14ac:dyDescent="0.25">
      <c r="A77" s="4">
        <f t="shared" si="6"/>
        <v>1932</v>
      </c>
      <c r="B77" s="4">
        <f t="shared" ref="B77" si="34">B74</f>
        <v>478</v>
      </c>
      <c r="C77" s="4">
        <v>51</v>
      </c>
      <c r="D77" s="4">
        <v>1</v>
      </c>
      <c r="E77" s="4">
        <v>0</v>
      </c>
      <c r="F77" s="4">
        <v>1</v>
      </c>
      <c r="G77" s="4" t="str">
        <f t="shared" si="5"/>
        <v>insert into game_score (id, matchid, squad, goals, points, time_type) values (1932, 478, 51, 1, 0, 1);</v>
      </c>
    </row>
    <row r="78" spans="1:7" x14ac:dyDescent="0.25">
      <c r="A78">
        <f t="shared" si="6"/>
        <v>1933</v>
      </c>
      <c r="B78">
        <f t="shared" ref="B78" si="35">B74+1</f>
        <v>479</v>
      </c>
      <c r="C78">
        <v>55</v>
      </c>
      <c r="D78">
        <v>2</v>
      </c>
      <c r="E78">
        <v>2</v>
      </c>
      <c r="F78">
        <v>2</v>
      </c>
      <c r="G78" t="str">
        <f t="shared" si="5"/>
        <v>insert into game_score (id, matchid, squad, goals, points, time_type) values (1933, 479, 55, 2, 2, 2);</v>
      </c>
    </row>
    <row r="79" spans="1:7" x14ac:dyDescent="0.25">
      <c r="A79">
        <f t="shared" si="6"/>
        <v>1934</v>
      </c>
      <c r="B79">
        <f t="shared" ref="B79" si="36">B78</f>
        <v>479</v>
      </c>
      <c r="C79">
        <v>55</v>
      </c>
      <c r="D79">
        <v>0</v>
      </c>
      <c r="E79">
        <v>0</v>
      </c>
      <c r="F79">
        <v>1</v>
      </c>
      <c r="G79" t="str">
        <f t="shared" si="5"/>
        <v>insert into game_score (id, matchid, squad, goals, points, time_type) values (1934, 479, 55, 0, 0, 1);</v>
      </c>
    </row>
    <row r="80" spans="1:7" x14ac:dyDescent="0.25">
      <c r="A80">
        <f t="shared" si="6"/>
        <v>1935</v>
      </c>
      <c r="B80">
        <f t="shared" ref="B80" si="37">B78</f>
        <v>479</v>
      </c>
      <c r="C80">
        <v>595</v>
      </c>
      <c r="D80">
        <v>0</v>
      </c>
      <c r="E80">
        <v>0</v>
      </c>
      <c r="F80">
        <v>2</v>
      </c>
      <c r="G80" t="str">
        <f t="shared" si="5"/>
        <v>insert into game_score (id, matchid, squad, goals, points, time_type) values (1935, 479, 595, 0, 0, 2);</v>
      </c>
    </row>
    <row r="81" spans="1:7" x14ac:dyDescent="0.25">
      <c r="A81">
        <f t="shared" si="6"/>
        <v>1936</v>
      </c>
      <c r="B81">
        <f t="shared" ref="B81" si="38">B78</f>
        <v>479</v>
      </c>
      <c r="C81">
        <v>595</v>
      </c>
      <c r="D81">
        <v>0</v>
      </c>
      <c r="E81">
        <v>0</v>
      </c>
      <c r="F81">
        <v>1</v>
      </c>
      <c r="G81" t="str">
        <f t="shared" si="5"/>
        <v>insert into game_score (id, matchid, squad, goals, points, time_type) values (1936, 479, 595, 0, 0, 1);</v>
      </c>
    </row>
    <row r="82" spans="1:7" x14ac:dyDescent="0.25">
      <c r="A82" s="4">
        <f t="shared" si="6"/>
        <v>1937</v>
      </c>
      <c r="B82" s="4">
        <f t="shared" ref="B82:B98" si="39">B78+1</f>
        <v>480</v>
      </c>
      <c r="C82" s="4">
        <v>593</v>
      </c>
      <c r="D82" s="4">
        <v>1</v>
      </c>
      <c r="E82" s="4">
        <v>2</v>
      </c>
      <c r="F82" s="4">
        <v>2</v>
      </c>
      <c r="G82" s="4" t="str">
        <f t="shared" si="5"/>
        <v>insert into game_score (id, matchid, squad, goals, points, time_type) values (1937, 480, 593, 1, 2, 2);</v>
      </c>
    </row>
    <row r="83" spans="1:7" x14ac:dyDescent="0.25">
      <c r="A83" s="4">
        <f t="shared" si="6"/>
        <v>1938</v>
      </c>
      <c r="B83" s="4">
        <f t="shared" ref="B83:B99" si="40">B82</f>
        <v>480</v>
      </c>
      <c r="C83" s="4">
        <v>593</v>
      </c>
      <c r="D83" s="4">
        <v>0</v>
      </c>
      <c r="E83" s="4">
        <v>0</v>
      </c>
      <c r="F83" s="4">
        <v>1</v>
      </c>
      <c r="G83" s="4" t="str">
        <f t="shared" si="5"/>
        <v>insert into game_score (id, matchid, squad, goals, points, time_type) values (1938, 480, 593, 0, 0, 1);</v>
      </c>
    </row>
    <row r="84" spans="1:7" x14ac:dyDescent="0.25">
      <c r="A84" s="4">
        <f t="shared" si="6"/>
        <v>1939</v>
      </c>
      <c r="B84" s="4">
        <f t="shared" ref="B84:B100" si="41">B82</f>
        <v>480</v>
      </c>
      <c r="C84" s="4">
        <v>598</v>
      </c>
      <c r="D84" s="4">
        <v>0</v>
      </c>
      <c r="E84" s="4">
        <v>0</v>
      </c>
      <c r="F84" s="4">
        <v>2</v>
      </c>
      <c r="G84" s="4" t="str">
        <f t="shared" si="5"/>
        <v>insert into game_score (id, matchid, squad, goals, points, time_type) values (1939, 480, 598, 0, 0, 2);</v>
      </c>
    </row>
    <row r="85" spans="1:7" x14ac:dyDescent="0.25">
      <c r="A85" s="4">
        <f t="shared" si="6"/>
        <v>1940</v>
      </c>
      <c r="B85" s="4">
        <f t="shared" ref="B85:B101" si="42">B82</f>
        <v>480</v>
      </c>
      <c r="C85" s="4">
        <v>598</v>
      </c>
      <c r="D85" s="4">
        <v>0</v>
      </c>
      <c r="E85" s="4">
        <v>0</v>
      </c>
      <c r="F85" s="4">
        <v>1</v>
      </c>
      <c r="G85" s="4" t="str">
        <f t="shared" si="5"/>
        <v>insert into game_score (id, matchid, squad, goals, points, time_type) values (1940, 480, 598, 0, 0, 1);</v>
      </c>
    </row>
    <row r="86" spans="1:7" x14ac:dyDescent="0.25">
      <c r="A86">
        <f t="shared" si="6"/>
        <v>1941</v>
      </c>
      <c r="B86">
        <f t="shared" si="39"/>
        <v>481</v>
      </c>
      <c r="C86">
        <v>54</v>
      </c>
      <c r="D86">
        <v>1</v>
      </c>
      <c r="E86">
        <v>2</v>
      </c>
      <c r="F86">
        <v>2</v>
      </c>
      <c r="G86" t="str">
        <f t="shared" si="5"/>
        <v>insert into game_score (id, matchid, squad, goals, points, time_type) values (1941, 481, 54, 1, 2, 2);</v>
      </c>
    </row>
    <row r="87" spans="1:7" x14ac:dyDescent="0.25">
      <c r="A87">
        <f t="shared" si="6"/>
        <v>1942</v>
      </c>
      <c r="B87">
        <f t="shared" si="40"/>
        <v>481</v>
      </c>
      <c r="C87">
        <v>54</v>
      </c>
      <c r="D87">
        <v>0</v>
      </c>
      <c r="E87">
        <v>0</v>
      </c>
      <c r="F87">
        <v>1</v>
      </c>
      <c r="G87" t="str">
        <f t="shared" si="5"/>
        <v>insert into game_score (id, matchid, squad, goals, points, time_type) values (1942, 481, 54, 0, 0, 1);</v>
      </c>
    </row>
    <row r="88" spans="1:7" x14ac:dyDescent="0.25">
      <c r="A88">
        <f t="shared" si="6"/>
        <v>1943</v>
      </c>
      <c r="B88">
        <f t="shared" si="41"/>
        <v>481</v>
      </c>
      <c r="C88">
        <v>56</v>
      </c>
      <c r="D88">
        <v>0</v>
      </c>
      <c r="E88">
        <v>0</v>
      </c>
      <c r="F88">
        <v>2</v>
      </c>
      <c r="G88" t="str">
        <f t="shared" si="5"/>
        <v>insert into game_score (id, matchid, squad, goals, points, time_type) values (1943, 481, 56, 0, 0, 2);</v>
      </c>
    </row>
    <row r="89" spans="1:7" x14ac:dyDescent="0.25">
      <c r="A89">
        <f t="shared" si="6"/>
        <v>1944</v>
      </c>
      <c r="B89">
        <f t="shared" si="42"/>
        <v>481</v>
      </c>
      <c r="C89">
        <v>56</v>
      </c>
      <c r="D89">
        <v>0</v>
      </c>
      <c r="E89">
        <v>0</v>
      </c>
      <c r="F89">
        <v>1</v>
      </c>
      <c r="G89" t="str">
        <f t="shared" si="5"/>
        <v>insert into game_score (id, matchid, squad, goals, points, time_type) values (1944, 481, 56, 0, 0, 1);</v>
      </c>
    </row>
    <row r="90" spans="1:7" x14ac:dyDescent="0.25">
      <c r="A90" s="4">
        <f t="shared" si="6"/>
        <v>1945</v>
      </c>
      <c r="B90" s="4">
        <f t="shared" si="39"/>
        <v>482</v>
      </c>
      <c r="C90" s="4">
        <v>598</v>
      </c>
      <c r="D90" s="4">
        <v>3</v>
      </c>
      <c r="E90" s="4">
        <v>2</v>
      </c>
      <c r="F90" s="4">
        <v>2</v>
      </c>
      <c r="G90" s="4" t="str">
        <f t="shared" si="5"/>
        <v>insert into game_score (id, matchid, squad, goals, points, time_type) values (1945, 482, 598, 3, 2, 2);</v>
      </c>
    </row>
    <row r="91" spans="1:7" x14ac:dyDescent="0.25">
      <c r="A91" s="4">
        <f t="shared" si="6"/>
        <v>1946</v>
      </c>
      <c r="B91" s="4">
        <f t="shared" si="40"/>
        <v>482</v>
      </c>
      <c r="C91" s="4">
        <v>598</v>
      </c>
      <c r="D91" s="4">
        <v>2</v>
      </c>
      <c r="E91" s="4">
        <v>0</v>
      </c>
      <c r="F91" s="4">
        <v>1</v>
      </c>
      <c r="G91" s="4" t="str">
        <f t="shared" si="5"/>
        <v>insert into game_score (id, matchid, squad, goals, points, time_type) values (1946, 482, 598, 2, 0, 1);</v>
      </c>
    </row>
    <row r="92" spans="1:7" x14ac:dyDescent="0.25">
      <c r="A92" s="4">
        <f t="shared" si="6"/>
        <v>1947</v>
      </c>
      <c r="B92" s="4">
        <f t="shared" si="41"/>
        <v>482</v>
      </c>
      <c r="C92" s="4">
        <v>591</v>
      </c>
      <c r="D92" s="4">
        <v>0</v>
      </c>
      <c r="E92" s="4">
        <v>0</v>
      </c>
      <c r="F92" s="4">
        <v>2</v>
      </c>
      <c r="G92" s="4" t="str">
        <f t="shared" si="5"/>
        <v>insert into game_score (id, matchid, squad, goals, points, time_type) values (1947, 482, 591, 0, 0, 2);</v>
      </c>
    </row>
    <row r="93" spans="1:7" x14ac:dyDescent="0.25">
      <c r="A93" s="4">
        <f t="shared" si="6"/>
        <v>1948</v>
      </c>
      <c r="B93" s="4">
        <f t="shared" si="42"/>
        <v>482</v>
      </c>
      <c r="C93" s="4">
        <v>591</v>
      </c>
      <c r="D93" s="4">
        <v>0</v>
      </c>
      <c r="E93" s="4">
        <v>0</v>
      </c>
      <c r="F93" s="4">
        <v>1</v>
      </c>
      <c r="G93" s="4" t="str">
        <f t="shared" si="5"/>
        <v>insert into game_score (id, matchid, squad, goals, points, time_type) values (1948, 482, 591, 0, 0, 1);</v>
      </c>
    </row>
    <row r="94" spans="1:7" x14ac:dyDescent="0.25">
      <c r="A94">
        <f t="shared" si="6"/>
        <v>1949</v>
      </c>
      <c r="B94">
        <f t="shared" si="39"/>
        <v>483</v>
      </c>
      <c r="C94">
        <v>54</v>
      </c>
      <c r="D94">
        <v>0</v>
      </c>
      <c r="E94">
        <v>1</v>
      </c>
      <c r="F94">
        <v>2</v>
      </c>
      <c r="G94" t="str">
        <f t="shared" si="5"/>
        <v>insert into game_score (id, matchid, squad, goals, points, time_type) values (1949, 483, 54, 0, 1, 2);</v>
      </c>
    </row>
    <row r="95" spans="1:7" x14ac:dyDescent="0.25">
      <c r="A95">
        <f t="shared" si="6"/>
        <v>1950</v>
      </c>
      <c r="B95">
        <f t="shared" si="40"/>
        <v>483</v>
      </c>
      <c r="C95">
        <v>54</v>
      </c>
      <c r="D95">
        <v>0</v>
      </c>
      <c r="E95">
        <v>0</v>
      </c>
      <c r="F95">
        <v>1</v>
      </c>
      <c r="G95" t="str">
        <f t="shared" si="5"/>
        <v>insert into game_score (id, matchid, squad, goals, points, time_type) values (1950, 483, 54, 0, 0, 1);</v>
      </c>
    </row>
    <row r="96" spans="1:7" x14ac:dyDescent="0.25">
      <c r="A96">
        <f t="shared" si="6"/>
        <v>1951</v>
      </c>
      <c r="B96">
        <f t="shared" si="41"/>
        <v>483</v>
      </c>
      <c r="C96">
        <v>593</v>
      </c>
      <c r="D96">
        <v>0</v>
      </c>
      <c r="E96">
        <v>1</v>
      </c>
      <c r="F96">
        <v>2</v>
      </c>
      <c r="G96" t="str">
        <f t="shared" si="5"/>
        <v>insert into game_score (id, matchid, squad, goals, points, time_type) values (1951, 483, 593, 0, 1, 2);</v>
      </c>
    </row>
    <row r="97" spans="1:7" x14ac:dyDescent="0.25">
      <c r="A97">
        <f t="shared" si="6"/>
        <v>1952</v>
      </c>
      <c r="B97">
        <f t="shared" si="42"/>
        <v>483</v>
      </c>
      <c r="C97">
        <v>593</v>
      </c>
      <c r="D97">
        <v>0</v>
      </c>
      <c r="E97">
        <v>0</v>
      </c>
      <c r="F97">
        <v>1</v>
      </c>
      <c r="G97" t="str">
        <f t="shared" si="5"/>
        <v>insert into game_score (id, matchid, squad, goals, points, time_type) values (1952, 483, 593, 0, 0, 1);</v>
      </c>
    </row>
    <row r="98" spans="1:7" x14ac:dyDescent="0.25">
      <c r="A98" s="4">
        <f t="shared" si="6"/>
        <v>1953</v>
      </c>
      <c r="B98" s="4">
        <f t="shared" si="39"/>
        <v>484</v>
      </c>
      <c r="C98" s="4">
        <v>593</v>
      </c>
      <c r="D98" s="4">
        <v>0</v>
      </c>
      <c r="E98" s="4">
        <v>1</v>
      </c>
      <c r="F98" s="4">
        <v>2</v>
      </c>
      <c r="G98" s="4" t="str">
        <f t="shared" si="5"/>
        <v>insert into game_score (id, matchid, squad, goals, points, time_type) values (1953, 484, 593, 0, 1, 2);</v>
      </c>
    </row>
    <row r="99" spans="1:7" x14ac:dyDescent="0.25">
      <c r="A99" s="4">
        <f t="shared" si="6"/>
        <v>1954</v>
      </c>
      <c r="B99" s="4">
        <f t="shared" si="40"/>
        <v>484</v>
      </c>
      <c r="C99" s="4">
        <v>593</v>
      </c>
      <c r="D99" s="4">
        <v>0</v>
      </c>
      <c r="E99" s="4">
        <v>0</v>
      </c>
      <c r="F99" s="4">
        <v>1</v>
      </c>
      <c r="G99" s="4" t="str">
        <f t="shared" si="5"/>
        <v>insert into game_score (id, matchid, squad, goals, points, time_type) values (1954, 484, 593, 0, 0, 1);</v>
      </c>
    </row>
    <row r="100" spans="1:7" x14ac:dyDescent="0.25">
      <c r="A100" s="4">
        <f t="shared" si="6"/>
        <v>1955</v>
      </c>
      <c r="B100" s="4">
        <f t="shared" si="41"/>
        <v>484</v>
      </c>
      <c r="C100" s="4">
        <v>591</v>
      </c>
      <c r="D100" s="4">
        <v>0</v>
      </c>
      <c r="E100" s="4">
        <v>1</v>
      </c>
      <c r="F100" s="4">
        <v>2</v>
      </c>
      <c r="G100" s="4" t="str">
        <f t="shared" si="5"/>
        <v>insert into game_score (id, matchid, squad, goals, points, time_type) values (1955, 484, 591, 0, 1, 2);</v>
      </c>
    </row>
    <row r="101" spans="1:7" x14ac:dyDescent="0.25">
      <c r="A101" s="4">
        <f t="shared" si="6"/>
        <v>1956</v>
      </c>
      <c r="B101" s="4">
        <f t="shared" si="42"/>
        <v>484</v>
      </c>
      <c r="C101" s="4">
        <v>591</v>
      </c>
      <c r="D101" s="4">
        <v>0</v>
      </c>
      <c r="E101" s="4">
        <v>0</v>
      </c>
      <c r="F101" s="4">
        <v>1</v>
      </c>
      <c r="G101" s="4" t="str">
        <f t="shared" si="5"/>
        <v>insert into game_score (id, matchid, squad, goals, points, time_type) values (1956, 484, 591, 0, 0, 1);</v>
      </c>
    </row>
    <row r="102" spans="1:7" x14ac:dyDescent="0.25">
      <c r="A102">
        <f t="shared" si="6"/>
        <v>1957</v>
      </c>
      <c r="B102">
        <f t="shared" ref="B102" si="43">B98+1</f>
        <v>485</v>
      </c>
      <c r="C102">
        <v>598</v>
      </c>
      <c r="D102">
        <v>3</v>
      </c>
      <c r="E102">
        <v>2</v>
      </c>
      <c r="F102">
        <v>2</v>
      </c>
      <c r="G102" t="str">
        <f t="shared" si="5"/>
        <v>insert into game_score (id, matchid, squad, goals, points, time_type) values (1957, 485, 598, 3, 2, 2);</v>
      </c>
    </row>
    <row r="103" spans="1:7" x14ac:dyDescent="0.25">
      <c r="A103">
        <f t="shared" si="6"/>
        <v>1958</v>
      </c>
      <c r="B103">
        <f t="shared" ref="B103" si="44">B102</f>
        <v>485</v>
      </c>
      <c r="C103">
        <v>598</v>
      </c>
      <c r="D103">
        <v>1</v>
      </c>
      <c r="E103">
        <v>0</v>
      </c>
      <c r="F103">
        <v>1</v>
      </c>
      <c r="G103" t="str">
        <f t="shared" si="5"/>
        <v>insert into game_score (id, matchid, squad, goals, points, time_type) values (1958, 485, 598, 1, 0, 1);</v>
      </c>
    </row>
    <row r="104" spans="1:7" x14ac:dyDescent="0.25">
      <c r="A104">
        <f t="shared" si="6"/>
        <v>1959</v>
      </c>
      <c r="B104">
        <f t="shared" ref="B104" si="45">B102</f>
        <v>485</v>
      </c>
      <c r="C104">
        <v>56</v>
      </c>
      <c r="D104">
        <v>0</v>
      </c>
      <c r="E104">
        <v>0</v>
      </c>
      <c r="F104">
        <v>2</v>
      </c>
      <c r="G104" t="str">
        <f t="shared" si="5"/>
        <v>insert into game_score (id, matchid, squad, goals, points, time_type) values (1959, 485, 56, 0, 0, 2);</v>
      </c>
    </row>
    <row r="105" spans="1:7" x14ac:dyDescent="0.25">
      <c r="A105">
        <f t="shared" si="6"/>
        <v>1960</v>
      </c>
      <c r="B105">
        <f t="shared" ref="B105" si="46">B102</f>
        <v>485</v>
      </c>
      <c r="C105">
        <v>56</v>
      </c>
      <c r="D105">
        <v>0</v>
      </c>
      <c r="E105">
        <v>0</v>
      </c>
      <c r="F105">
        <v>1</v>
      </c>
      <c r="G105" t="str">
        <f t="shared" si="5"/>
        <v>insert into game_score (id, matchid, squad, goals, points, time_type) values (1960, 485, 56, 0, 0, 1);</v>
      </c>
    </row>
    <row r="106" spans="1:7" x14ac:dyDescent="0.25">
      <c r="A106" s="4">
        <f t="shared" si="6"/>
        <v>1961</v>
      </c>
      <c r="B106" s="4">
        <f t="shared" ref="B106" si="47">B102+1</f>
        <v>486</v>
      </c>
      <c r="C106" s="4">
        <v>56</v>
      </c>
      <c r="D106" s="4">
        <v>5</v>
      </c>
      <c r="E106" s="4">
        <v>2</v>
      </c>
      <c r="F106" s="4">
        <v>2</v>
      </c>
      <c r="G106" s="4" t="str">
        <f t="shared" ref="G106:G141" si="48">"insert into game_score (id, matchid, squad, goals, points, time_type) values (" &amp; A106 &amp; ", " &amp; B106 &amp; ", " &amp; C106 &amp; ", " &amp; D106 &amp; ", " &amp; E106 &amp; ", " &amp; F106 &amp; ");"</f>
        <v>insert into game_score (id, matchid, squad, goals, points, time_type) values (1961, 486, 56, 5, 2, 2);</v>
      </c>
    </row>
    <row r="107" spans="1:7" x14ac:dyDescent="0.25">
      <c r="A107" s="4">
        <f t="shared" si="6"/>
        <v>1962</v>
      </c>
      <c r="B107" s="4">
        <f t="shared" ref="B107" si="49">B106</f>
        <v>486</v>
      </c>
      <c r="C107" s="4">
        <v>56</v>
      </c>
      <c r="D107" s="4">
        <v>2</v>
      </c>
      <c r="E107" s="4">
        <v>0</v>
      </c>
      <c r="F107" s="4">
        <v>1</v>
      </c>
      <c r="G107" s="4" t="str">
        <f t="shared" si="48"/>
        <v>insert into game_score (id, matchid, squad, goals, points, time_type) values (1962, 486, 56, 2, 0, 1);</v>
      </c>
    </row>
    <row r="108" spans="1:7" x14ac:dyDescent="0.25">
      <c r="A108" s="4">
        <f t="shared" ref="A108:A145" si="50">A107+1</f>
        <v>1963</v>
      </c>
      <c r="B108" s="4">
        <f t="shared" ref="B108" si="51">B106</f>
        <v>486</v>
      </c>
      <c r="C108" s="4">
        <v>591</v>
      </c>
      <c r="D108" s="4">
        <v>0</v>
      </c>
      <c r="E108" s="4">
        <v>0</v>
      </c>
      <c r="F108" s="4">
        <v>2</v>
      </c>
      <c r="G108" s="4" t="str">
        <f t="shared" si="48"/>
        <v>insert into game_score (id, matchid, squad, goals, points, time_type) values (1963, 486, 591, 0, 0, 2);</v>
      </c>
    </row>
    <row r="109" spans="1:7" x14ac:dyDescent="0.25">
      <c r="A109" s="4">
        <f t="shared" si="50"/>
        <v>1964</v>
      </c>
      <c r="B109" s="4">
        <f t="shared" ref="B109" si="52">B106</f>
        <v>486</v>
      </c>
      <c r="C109" s="4">
        <v>591</v>
      </c>
      <c r="D109" s="4">
        <v>0</v>
      </c>
      <c r="E109" s="4">
        <v>0</v>
      </c>
      <c r="F109" s="4">
        <v>1</v>
      </c>
      <c r="G109" s="4" t="str">
        <f t="shared" si="48"/>
        <v>insert into game_score (id, matchid, squad, goals, points, time_type) values (1964, 486, 591, 0, 0, 1);</v>
      </c>
    </row>
    <row r="110" spans="1:7" x14ac:dyDescent="0.25">
      <c r="A110">
        <f t="shared" si="50"/>
        <v>1965</v>
      </c>
      <c r="B110">
        <f t="shared" ref="B110" si="53">B106+1</f>
        <v>487</v>
      </c>
      <c r="C110">
        <v>54</v>
      </c>
      <c r="D110">
        <v>1</v>
      </c>
      <c r="E110">
        <v>2</v>
      </c>
      <c r="F110">
        <v>2</v>
      </c>
      <c r="G110" t="str">
        <f t="shared" si="48"/>
        <v>insert into game_score (id, matchid, squad, goals, points, time_type) values (1965, 487, 54, 1, 2, 2);</v>
      </c>
    </row>
    <row r="111" spans="1:7" x14ac:dyDescent="0.25">
      <c r="A111">
        <f t="shared" si="50"/>
        <v>1966</v>
      </c>
      <c r="B111">
        <f t="shared" ref="B111" si="54">B110</f>
        <v>487</v>
      </c>
      <c r="C111">
        <v>54</v>
      </c>
      <c r="D111">
        <v>0</v>
      </c>
      <c r="E111">
        <v>0</v>
      </c>
      <c r="F111">
        <v>1</v>
      </c>
      <c r="G111" t="str">
        <f t="shared" si="48"/>
        <v>insert into game_score (id, matchid, squad, goals, points, time_type) values (1966, 487, 54, 0, 0, 1);</v>
      </c>
    </row>
    <row r="112" spans="1:7" x14ac:dyDescent="0.25">
      <c r="A112">
        <f t="shared" si="50"/>
        <v>1967</v>
      </c>
      <c r="B112">
        <f t="shared" ref="B112" si="55">B110</f>
        <v>487</v>
      </c>
      <c r="C112">
        <v>598</v>
      </c>
      <c r="D112">
        <v>0</v>
      </c>
      <c r="E112">
        <v>0</v>
      </c>
      <c r="F112">
        <v>2</v>
      </c>
      <c r="G112" t="str">
        <f t="shared" si="48"/>
        <v>insert into game_score (id, matchid, squad, goals, points, time_type) values (1967, 487, 598, 0, 0, 2);</v>
      </c>
    </row>
    <row r="113" spans="1:7" x14ac:dyDescent="0.25">
      <c r="A113">
        <f t="shared" si="50"/>
        <v>1968</v>
      </c>
      <c r="B113">
        <f t="shared" ref="B113" si="56">B110</f>
        <v>487</v>
      </c>
      <c r="C113">
        <v>598</v>
      </c>
      <c r="D113">
        <v>0</v>
      </c>
      <c r="E113">
        <v>0</v>
      </c>
      <c r="F113">
        <v>1</v>
      </c>
      <c r="G113" t="str">
        <f t="shared" si="48"/>
        <v>insert into game_score (id, matchid, squad, goals, points, time_type) values (1968, 487, 598, 0, 0, 1);</v>
      </c>
    </row>
    <row r="114" spans="1:7" x14ac:dyDescent="0.25">
      <c r="A114" s="4">
        <f t="shared" si="50"/>
        <v>1969</v>
      </c>
      <c r="B114" s="4">
        <f t="shared" ref="B114" si="57">B110+1</f>
        <v>488</v>
      </c>
      <c r="C114" s="4">
        <v>56</v>
      </c>
      <c r="D114" s="4">
        <v>2</v>
      </c>
      <c r="E114" s="4">
        <v>2</v>
      </c>
      <c r="F114" s="4">
        <v>2</v>
      </c>
      <c r="G114" s="4" t="str">
        <f t="shared" si="48"/>
        <v>insert into game_score (id, matchid, squad, goals, points, time_type) values (1969, 488, 56, 2, 2, 2);</v>
      </c>
    </row>
    <row r="115" spans="1:7" x14ac:dyDescent="0.25">
      <c r="A115" s="4">
        <f t="shared" si="50"/>
        <v>1970</v>
      </c>
      <c r="B115" s="4">
        <f t="shared" ref="B115" si="58">B114</f>
        <v>488</v>
      </c>
      <c r="C115" s="4">
        <v>56</v>
      </c>
      <c r="D115" s="4">
        <v>1</v>
      </c>
      <c r="E115" s="4">
        <v>0</v>
      </c>
      <c r="F115" s="4">
        <v>1</v>
      </c>
      <c r="G115" s="4" t="str">
        <f t="shared" si="48"/>
        <v>insert into game_score (id, matchid, squad, goals, points, time_type) values (1970, 488, 56, 1, 0, 1);</v>
      </c>
    </row>
    <row r="116" spans="1:7" x14ac:dyDescent="0.25">
      <c r="A116" s="4">
        <f t="shared" si="50"/>
        <v>1971</v>
      </c>
      <c r="B116" s="4">
        <f t="shared" ref="B116" si="59">B114</f>
        <v>488</v>
      </c>
      <c r="C116" s="4">
        <v>593</v>
      </c>
      <c r="D116" s="4">
        <v>1</v>
      </c>
      <c r="E116" s="4">
        <v>0</v>
      </c>
      <c r="F116" s="4">
        <v>2</v>
      </c>
      <c r="G116" s="4" t="str">
        <f t="shared" si="48"/>
        <v>insert into game_score (id, matchid, squad, goals, points, time_type) values (1971, 488, 593, 1, 0, 2);</v>
      </c>
    </row>
    <row r="117" spans="1:7" x14ac:dyDescent="0.25">
      <c r="A117" s="4">
        <f t="shared" si="50"/>
        <v>1972</v>
      </c>
      <c r="B117" s="4">
        <f t="shared" ref="B117" si="60">B114</f>
        <v>488</v>
      </c>
      <c r="C117" s="4">
        <v>593</v>
      </c>
      <c r="D117" s="4">
        <v>0</v>
      </c>
      <c r="E117" s="4">
        <v>0</v>
      </c>
      <c r="F117" s="4">
        <v>1</v>
      </c>
      <c r="G117" s="4" t="str">
        <f t="shared" si="48"/>
        <v>insert into game_score (id, matchid, squad, goals, points, time_type) values (1972, 488, 593, 0, 0, 1);</v>
      </c>
    </row>
    <row r="118" spans="1:7" x14ac:dyDescent="0.25">
      <c r="A118">
        <f t="shared" si="50"/>
        <v>1973</v>
      </c>
      <c r="B118">
        <f t="shared" ref="B118" si="61">B114+1</f>
        <v>489</v>
      </c>
      <c r="C118">
        <v>54</v>
      </c>
      <c r="D118">
        <v>0</v>
      </c>
      <c r="E118">
        <v>1</v>
      </c>
      <c r="F118">
        <v>2</v>
      </c>
      <c r="G118" t="str">
        <f t="shared" si="48"/>
        <v>insert into game_score (id, matchid, squad, goals, points, time_type) values (1973, 489, 54, 0, 1, 2);</v>
      </c>
    </row>
    <row r="119" spans="1:7" x14ac:dyDescent="0.25">
      <c r="A119">
        <f t="shared" si="50"/>
        <v>1974</v>
      </c>
      <c r="B119">
        <f t="shared" ref="B119" si="62">B118</f>
        <v>489</v>
      </c>
      <c r="C119">
        <v>54</v>
      </c>
      <c r="D119">
        <v>0</v>
      </c>
      <c r="E119">
        <v>0</v>
      </c>
      <c r="F119">
        <v>1</v>
      </c>
      <c r="G119" t="str">
        <f t="shared" si="48"/>
        <v>insert into game_score (id, matchid, squad, goals, points, time_type) values (1974, 489, 54, 0, 0, 1);</v>
      </c>
    </row>
    <row r="120" spans="1:7" x14ac:dyDescent="0.25">
      <c r="A120">
        <f t="shared" si="50"/>
        <v>1975</v>
      </c>
      <c r="B120">
        <f t="shared" ref="B120" si="63">B118</f>
        <v>489</v>
      </c>
      <c r="C120">
        <v>591</v>
      </c>
      <c r="D120">
        <v>0</v>
      </c>
      <c r="E120">
        <v>1</v>
      </c>
      <c r="F120">
        <v>2</v>
      </c>
      <c r="G120" t="str">
        <f t="shared" si="48"/>
        <v>insert into game_score (id, matchid, squad, goals, points, time_type) values (1975, 489, 591, 0, 1, 2);</v>
      </c>
    </row>
    <row r="121" spans="1:7" x14ac:dyDescent="0.25">
      <c r="A121">
        <f t="shared" si="50"/>
        <v>1976</v>
      </c>
      <c r="B121">
        <f t="shared" ref="B121" si="64">B118</f>
        <v>489</v>
      </c>
      <c r="C121">
        <v>591</v>
      </c>
      <c r="D121">
        <v>0</v>
      </c>
      <c r="E121">
        <v>0</v>
      </c>
      <c r="F121">
        <v>1</v>
      </c>
      <c r="G121" t="str">
        <f t="shared" si="48"/>
        <v>insert into game_score (id, matchid, squad, goals, points, time_type) values (1976, 489, 591, 0, 0, 1);</v>
      </c>
    </row>
    <row r="122" spans="1:7" x14ac:dyDescent="0.25">
      <c r="A122" s="4">
        <f t="shared" si="50"/>
        <v>1977</v>
      </c>
      <c r="B122" s="4">
        <f t="shared" ref="B122" si="65">B118+1</f>
        <v>490</v>
      </c>
      <c r="C122" s="4">
        <v>598</v>
      </c>
      <c r="D122" s="4">
        <v>3</v>
      </c>
      <c r="E122" s="4">
        <v>2</v>
      </c>
      <c r="F122" s="4">
        <v>2</v>
      </c>
      <c r="G122" s="4" t="str">
        <f t="shared" si="48"/>
        <v>insert into game_score (id, matchid, squad, goals, points, time_type) values (1977, 490, 598, 3, 2, 2);</v>
      </c>
    </row>
    <row r="123" spans="1:7" x14ac:dyDescent="0.25">
      <c r="A123" s="4">
        <f t="shared" si="50"/>
        <v>1978</v>
      </c>
      <c r="B123" s="4">
        <f t="shared" ref="B123" si="66">B122</f>
        <v>490</v>
      </c>
      <c r="C123" s="4">
        <v>509</v>
      </c>
      <c r="D123" s="4">
        <v>1</v>
      </c>
      <c r="E123" s="4">
        <v>0</v>
      </c>
      <c r="F123" s="4">
        <v>1</v>
      </c>
      <c r="G123" s="4" t="str">
        <f t="shared" si="48"/>
        <v>insert into game_score (id, matchid, squad, goals, points, time_type) values (1978, 490, 509, 1, 0, 1);</v>
      </c>
    </row>
    <row r="124" spans="1:7" x14ac:dyDescent="0.25">
      <c r="A124" s="4">
        <f t="shared" si="50"/>
        <v>1979</v>
      </c>
      <c r="B124" s="4">
        <f t="shared" ref="B124" si="67">B122</f>
        <v>490</v>
      </c>
      <c r="C124" s="4">
        <v>595</v>
      </c>
      <c r="D124" s="4">
        <v>0</v>
      </c>
      <c r="E124" s="4">
        <v>0</v>
      </c>
      <c r="F124" s="4">
        <v>2</v>
      </c>
      <c r="G124" s="4" t="str">
        <f t="shared" si="48"/>
        <v>insert into game_score (id, matchid, squad, goals, points, time_type) values (1979, 490, 595, 0, 0, 2);</v>
      </c>
    </row>
    <row r="125" spans="1:7" x14ac:dyDescent="0.25">
      <c r="A125" s="4">
        <f t="shared" si="50"/>
        <v>1980</v>
      </c>
      <c r="B125" s="4">
        <f t="shared" ref="B125" si="68">B122</f>
        <v>490</v>
      </c>
      <c r="C125" s="4">
        <v>595</v>
      </c>
      <c r="D125" s="4">
        <v>0</v>
      </c>
      <c r="E125" s="4">
        <v>0</v>
      </c>
      <c r="F125" s="4">
        <v>1</v>
      </c>
      <c r="G125" s="4" t="str">
        <f t="shared" si="48"/>
        <v>insert into game_score (id, matchid, squad, goals, points, time_type) values (1980, 490, 595, 0, 0, 1);</v>
      </c>
    </row>
    <row r="126" spans="1:7" x14ac:dyDescent="0.25">
      <c r="A126">
        <f t="shared" si="50"/>
        <v>1981</v>
      </c>
      <c r="B126">
        <f t="shared" ref="B126" si="69">B122+1</f>
        <v>491</v>
      </c>
      <c r="C126">
        <v>55</v>
      </c>
      <c r="D126">
        <v>2</v>
      </c>
      <c r="E126">
        <v>2</v>
      </c>
      <c r="F126">
        <v>2</v>
      </c>
      <c r="G126" t="str">
        <f t="shared" si="48"/>
        <v>insert into game_score (id, matchid, squad, goals, points, time_type) values (1981, 491, 55, 2, 2, 2);</v>
      </c>
    </row>
    <row r="127" spans="1:7" x14ac:dyDescent="0.25">
      <c r="A127">
        <f t="shared" si="50"/>
        <v>1982</v>
      </c>
      <c r="B127">
        <f t="shared" ref="B127" si="70">B126</f>
        <v>491</v>
      </c>
      <c r="C127">
        <v>55</v>
      </c>
      <c r="D127">
        <v>0</v>
      </c>
      <c r="E127">
        <v>0</v>
      </c>
      <c r="F127">
        <v>1</v>
      </c>
      <c r="G127" t="str">
        <f t="shared" si="48"/>
        <v>insert into game_score (id, matchid, squad, goals, points, time_type) values (1982, 491, 55, 0, 0, 1);</v>
      </c>
    </row>
    <row r="128" spans="1:7" x14ac:dyDescent="0.25">
      <c r="A128">
        <f t="shared" si="50"/>
        <v>1983</v>
      </c>
      <c r="B128">
        <f t="shared" ref="B128" si="71">B126</f>
        <v>491</v>
      </c>
      <c r="C128">
        <v>54</v>
      </c>
      <c r="D128">
        <v>0</v>
      </c>
      <c r="E128">
        <v>0</v>
      </c>
      <c r="F128">
        <v>2</v>
      </c>
      <c r="G128" t="str">
        <f t="shared" si="48"/>
        <v>insert into game_score (id, matchid, squad, goals, points, time_type) values (1983, 491, 54, 0, 0, 2);</v>
      </c>
    </row>
    <row r="129" spans="1:7" x14ac:dyDescent="0.25">
      <c r="A129">
        <f t="shared" si="50"/>
        <v>1984</v>
      </c>
      <c r="B129">
        <f t="shared" ref="B129" si="72">B126</f>
        <v>491</v>
      </c>
      <c r="C129">
        <v>54</v>
      </c>
      <c r="D129">
        <v>0</v>
      </c>
      <c r="E129">
        <v>0</v>
      </c>
      <c r="F129">
        <v>1</v>
      </c>
      <c r="G129" t="str">
        <f t="shared" si="48"/>
        <v>insert into game_score (id, matchid, squad, goals, points, time_type) values (1984, 491, 54, 0, 0, 1);</v>
      </c>
    </row>
    <row r="130" spans="1:7" x14ac:dyDescent="0.25">
      <c r="A130" s="4">
        <f t="shared" si="50"/>
        <v>1985</v>
      </c>
      <c r="B130" s="4">
        <f t="shared" ref="B130" si="73">B126+1</f>
        <v>492</v>
      </c>
      <c r="C130" s="4">
        <v>598</v>
      </c>
      <c r="D130" s="4">
        <v>2</v>
      </c>
      <c r="E130" s="4">
        <v>2</v>
      </c>
      <c r="F130" s="4">
        <v>2</v>
      </c>
      <c r="G130" s="4" t="str">
        <f t="shared" si="48"/>
        <v>insert into game_score (id, matchid, squad, goals, points, time_type) values (1985, 492, 598, 2, 2, 2);</v>
      </c>
    </row>
    <row r="131" spans="1:7" x14ac:dyDescent="0.25">
      <c r="A131" s="4">
        <f t="shared" si="50"/>
        <v>1986</v>
      </c>
      <c r="B131" s="4">
        <f t="shared" ref="B131" si="74">B130</f>
        <v>492</v>
      </c>
      <c r="C131" s="4">
        <v>598</v>
      </c>
      <c r="D131" s="4">
        <v>1</v>
      </c>
      <c r="E131" s="4">
        <v>0</v>
      </c>
      <c r="F131" s="4">
        <v>1</v>
      </c>
      <c r="G131" s="4" t="str">
        <f t="shared" si="48"/>
        <v>insert into game_score (id, matchid, squad, goals, points, time_type) values (1986, 492, 598, 1, 0, 1);</v>
      </c>
    </row>
    <row r="132" spans="1:7" x14ac:dyDescent="0.25">
      <c r="A132" s="4">
        <f t="shared" si="50"/>
        <v>1987</v>
      </c>
      <c r="B132" s="4">
        <f t="shared" ref="B132" si="75">B130</f>
        <v>492</v>
      </c>
      <c r="C132" s="4">
        <v>54</v>
      </c>
      <c r="D132" s="4">
        <v>0</v>
      </c>
      <c r="E132" s="4">
        <v>0</v>
      </c>
      <c r="F132" s="4">
        <v>2</v>
      </c>
      <c r="G132" s="4" t="str">
        <f t="shared" si="48"/>
        <v>insert into game_score (id, matchid, squad, goals, points, time_type) values (1987, 492, 54, 0, 0, 2);</v>
      </c>
    </row>
    <row r="133" spans="1:7" x14ac:dyDescent="0.25">
      <c r="A133" s="4">
        <f t="shared" si="50"/>
        <v>1988</v>
      </c>
      <c r="B133" s="4">
        <f t="shared" ref="B133" si="76">B130</f>
        <v>492</v>
      </c>
      <c r="C133" s="4">
        <v>54</v>
      </c>
      <c r="D133" s="4">
        <v>0</v>
      </c>
      <c r="E133" s="4">
        <v>0</v>
      </c>
      <c r="F133" s="4">
        <v>1</v>
      </c>
      <c r="G133" s="4" t="str">
        <f t="shared" si="48"/>
        <v>insert into game_score (id, matchid, squad, goals, points, time_type) values (1988, 492, 54, 0, 0, 1);</v>
      </c>
    </row>
    <row r="134" spans="1:7" x14ac:dyDescent="0.25">
      <c r="A134">
        <f t="shared" si="50"/>
        <v>1989</v>
      </c>
      <c r="B134">
        <f t="shared" ref="B134" si="77">B130+1</f>
        <v>493</v>
      </c>
      <c r="C134">
        <v>55</v>
      </c>
      <c r="D134">
        <v>3</v>
      </c>
      <c r="E134">
        <v>2</v>
      </c>
      <c r="F134">
        <v>2</v>
      </c>
      <c r="G134" t="str">
        <f t="shared" si="48"/>
        <v>insert into game_score (id, matchid, squad, goals, points, time_type) values (1989, 493, 55, 3, 2, 2);</v>
      </c>
    </row>
    <row r="135" spans="1:7" x14ac:dyDescent="0.25">
      <c r="A135">
        <f t="shared" si="50"/>
        <v>1990</v>
      </c>
      <c r="B135">
        <f t="shared" ref="B135" si="78">B134</f>
        <v>493</v>
      </c>
      <c r="C135">
        <v>55</v>
      </c>
      <c r="D135">
        <v>1</v>
      </c>
      <c r="E135">
        <v>0</v>
      </c>
      <c r="F135">
        <v>1</v>
      </c>
      <c r="G135" t="str">
        <f t="shared" si="48"/>
        <v>insert into game_score (id, matchid, squad, goals, points, time_type) values (1990, 493, 55, 1, 0, 1);</v>
      </c>
    </row>
    <row r="136" spans="1:7" x14ac:dyDescent="0.25">
      <c r="A136">
        <f t="shared" si="50"/>
        <v>1991</v>
      </c>
      <c r="B136">
        <f t="shared" ref="B136" si="79">B134</f>
        <v>493</v>
      </c>
      <c r="C136">
        <v>595</v>
      </c>
      <c r="D136">
        <v>0</v>
      </c>
      <c r="E136">
        <v>0</v>
      </c>
      <c r="F136">
        <v>2</v>
      </c>
      <c r="G136" t="str">
        <f t="shared" si="48"/>
        <v>insert into game_score (id, matchid, squad, goals, points, time_type) values (1991, 493, 595, 0, 0, 2);</v>
      </c>
    </row>
    <row r="137" spans="1:7" x14ac:dyDescent="0.25">
      <c r="A137">
        <f t="shared" si="50"/>
        <v>1992</v>
      </c>
      <c r="B137">
        <f t="shared" ref="B137" si="80">B134</f>
        <v>493</v>
      </c>
      <c r="C137">
        <v>595</v>
      </c>
      <c r="D137">
        <v>0</v>
      </c>
      <c r="E137">
        <v>0</v>
      </c>
      <c r="F137">
        <v>1</v>
      </c>
      <c r="G137" t="str">
        <f t="shared" si="48"/>
        <v>insert into game_score (id, matchid, squad, goals, points, time_type) values (1992, 493, 595, 0, 0, 1);</v>
      </c>
    </row>
    <row r="138" spans="1:7" x14ac:dyDescent="0.25">
      <c r="A138" s="4">
        <f t="shared" si="50"/>
        <v>1993</v>
      </c>
      <c r="B138" s="4">
        <f t="shared" ref="B138" si="81">B134+1</f>
        <v>494</v>
      </c>
      <c r="C138" s="4">
        <v>54</v>
      </c>
      <c r="D138" s="4">
        <v>0</v>
      </c>
      <c r="E138" s="4">
        <v>1</v>
      </c>
      <c r="F138" s="4">
        <v>2</v>
      </c>
      <c r="G138" s="4" t="str">
        <f t="shared" si="48"/>
        <v>insert into game_score (id, matchid, squad, goals, points, time_type) values (1993, 494, 54, 0, 1, 2);</v>
      </c>
    </row>
    <row r="139" spans="1:7" x14ac:dyDescent="0.25">
      <c r="A139" s="4">
        <f t="shared" si="50"/>
        <v>1994</v>
      </c>
      <c r="B139" s="4">
        <f t="shared" ref="B139" si="82">B138</f>
        <v>494</v>
      </c>
      <c r="C139" s="4">
        <v>54</v>
      </c>
      <c r="D139" s="4">
        <v>0</v>
      </c>
      <c r="E139" s="4">
        <v>0</v>
      </c>
      <c r="F139" s="4">
        <v>1</v>
      </c>
      <c r="G139" s="4" t="str">
        <f t="shared" si="48"/>
        <v>insert into game_score (id, matchid, squad, goals, points, time_type) values (1994, 494, 54, 0, 0, 1);</v>
      </c>
    </row>
    <row r="140" spans="1:7" x14ac:dyDescent="0.25">
      <c r="A140" s="4">
        <f t="shared" si="50"/>
        <v>1995</v>
      </c>
      <c r="B140" s="4">
        <f t="shared" ref="B140" si="83">B138</f>
        <v>494</v>
      </c>
      <c r="C140" s="4">
        <v>595</v>
      </c>
      <c r="D140" s="4">
        <v>0</v>
      </c>
      <c r="E140" s="4">
        <v>1</v>
      </c>
      <c r="F140" s="4">
        <v>2</v>
      </c>
      <c r="G140" s="4" t="str">
        <f t="shared" si="48"/>
        <v>insert into game_score (id, matchid, squad, goals, points, time_type) values (1995, 494, 595, 0, 1, 2);</v>
      </c>
    </row>
    <row r="141" spans="1:7" x14ac:dyDescent="0.25">
      <c r="A141" s="4">
        <f t="shared" si="50"/>
        <v>1996</v>
      </c>
      <c r="B141" s="4">
        <f t="shared" ref="B141:B145" si="84">B138</f>
        <v>494</v>
      </c>
      <c r="C141" s="4">
        <v>595</v>
      </c>
      <c r="D141" s="4">
        <v>0</v>
      </c>
      <c r="E141" s="4">
        <v>0</v>
      </c>
      <c r="F141" s="4">
        <v>1</v>
      </c>
      <c r="G141" s="4" t="str">
        <f t="shared" si="48"/>
        <v>insert into game_score (id, matchid, squad, goals, points, time_type) values (1996, 494, 595, 0, 0, 1);</v>
      </c>
    </row>
    <row r="142" spans="1:7" x14ac:dyDescent="0.25">
      <c r="A142">
        <f t="shared" si="50"/>
        <v>1997</v>
      </c>
      <c r="B142">
        <f t="shared" ref="B142" si="85">B138+1</f>
        <v>495</v>
      </c>
      <c r="C142">
        <v>55</v>
      </c>
      <c r="D142">
        <v>1</v>
      </c>
      <c r="E142">
        <v>2</v>
      </c>
      <c r="F142">
        <v>2</v>
      </c>
      <c r="G142" t="str">
        <f t="shared" ref="G142:G145" si="86">"insert into game_score (id, matchid, squad, goals, points, time_type) values (" &amp; A142 &amp; ", " &amp; B142 &amp; ", " &amp; C142 &amp; ", " &amp; D142 &amp; ", " &amp; E142 &amp; ", " &amp; F142 &amp; ");"</f>
        <v>insert into game_score (id, matchid, squad, goals, points, time_type) values (1997, 495, 55, 1, 2, 2);</v>
      </c>
    </row>
    <row r="143" spans="1:7" x14ac:dyDescent="0.25">
      <c r="A143">
        <f t="shared" si="50"/>
        <v>1998</v>
      </c>
      <c r="B143">
        <f t="shared" ref="B143" si="87">B142</f>
        <v>495</v>
      </c>
      <c r="C143">
        <v>55</v>
      </c>
      <c r="D143">
        <v>0</v>
      </c>
      <c r="E143">
        <v>0</v>
      </c>
      <c r="F143">
        <v>1</v>
      </c>
      <c r="G143" t="str">
        <f t="shared" si="86"/>
        <v>insert into game_score (id, matchid, squad, goals, points, time_type) values (1998, 495, 55, 0, 0, 1);</v>
      </c>
    </row>
    <row r="144" spans="1:7" x14ac:dyDescent="0.25">
      <c r="A144">
        <f t="shared" si="50"/>
        <v>1999</v>
      </c>
      <c r="B144">
        <f t="shared" ref="B144" si="88">B142</f>
        <v>495</v>
      </c>
      <c r="C144">
        <v>598</v>
      </c>
      <c r="D144">
        <v>0</v>
      </c>
      <c r="E144">
        <v>0</v>
      </c>
      <c r="F144">
        <v>2</v>
      </c>
      <c r="G144" t="str">
        <f t="shared" si="86"/>
        <v>insert into game_score (id, matchid, squad, goals, points, time_type) values (1999, 495, 598, 0, 0, 2);</v>
      </c>
    </row>
    <row r="145" spans="1:7" x14ac:dyDescent="0.25">
      <c r="A145">
        <f t="shared" si="50"/>
        <v>2000</v>
      </c>
      <c r="B145">
        <f t="shared" si="84"/>
        <v>495</v>
      </c>
      <c r="C145">
        <v>598</v>
      </c>
      <c r="D145">
        <v>0</v>
      </c>
      <c r="E145">
        <v>0</v>
      </c>
      <c r="F145">
        <v>1</v>
      </c>
      <c r="G145" t="str">
        <f t="shared" si="86"/>
        <v>insert into game_score (id, matchid, squad, goals, points, time_type) values (2000, 495, 598, 0, 0, 1);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5"/>
  <sheetViews>
    <sheetView zoomScaleNormal="100" workbookViewId="0"/>
  </sheetViews>
  <sheetFormatPr baseColWidth="10" defaultColWidth="9.140625" defaultRowHeight="15" x14ac:dyDescent="0.25"/>
  <cols>
    <col min="1" max="1" width="11.8554687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'1989'!A11+1</f>
        <v>47</v>
      </c>
      <c r="B2">
        <v>1991</v>
      </c>
      <c r="C2" t="s">
        <v>12</v>
      </c>
      <c r="D2">
        <v>54</v>
      </c>
      <c r="G2" t="str">
        <f t="shared" ref="G2:G11" si="0">"insert into group_stage (id, tournament, group_code, squad) values (" &amp; A2 &amp; ", " &amp; B2 &amp; ", '" &amp; C2 &amp; "', " &amp; D2 &amp;  ");"</f>
        <v>insert into group_stage (id, tournament, group_code, squad) values (47, 1991, 'A', 54);</v>
      </c>
    </row>
    <row r="3" spans="1:7" x14ac:dyDescent="0.25">
      <c r="A3">
        <f>A2+1</f>
        <v>48</v>
      </c>
      <c r="B3">
        <v>1991</v>
      </c>
      <c r="C3" t="s">
        <v>12</v>
      </c>
      <c r="D3">
        <v>56</v>
      </c>
      <c r="G3" t="str">
        <f t="shared" si="0"/>
        <v>insert into group_stage (id, tournament, group_code, squad) values (48, 1991, 'A', 56);</v>
      </c>
    </row>
    <row r="4" spans="1:7" x14ac:dyDescent="0.25">
      <c r="A4">
        <f t="shared" ref="A4:A11" si="1">A3+1</f>
        <v>49</v>
      </c>
      <c r="B4">
        <v>1991</v>
      </c>
      <c r="C4" t="s">
        <v>12</v>
      </c>
      <c r="D4">
        <v>595</v>
      </c>
      <c r="G4" t="str">
        <f t="shared" si="0"/>
        <v>insert into group_stage (id, tournament, group_code, squad) values (49, 1991, 'A', 595);</v>
      </c>
    </row>
    <row r="5" spans="1:7" x14ac:dyDescent="0.25">
      <c r="A5">
        <f t="shared" si="1"/>
        <v>50</v>
      </c>
      <c r="B5">
        <v>1991</v>
      </c>
      <c r="C5" t="s">
        <v>12</v>
      </c>
      <c r="D5">
        <v>51</v>
      </c>
      <c r="G5" t="str">
        <f t="shared" si="0"/>
        <v>insert into group_stage (id, tournament, group_code, squad) values (50, 1991, 'A', 51);</v>
      </c>
    </row>
    <row r="6" spans="1:7" x14ac:dyDescent="0.25">
      <c r="A6">
        <f t="shared" si="1"/>
        <v>51</v>
      </c>
      <c r="B6">
        <v>1991</v>
      </c>
      <c r="C6" t="s">
        <v>12</v>
      </c>
      <c r="D6">
        <v>58</v>
      </c>
      <c r="G6" t="str">
        <f t="shared" si="0"/>
        <v>insert into group_stage (id, tournament, group_code, squad) values (51, 1991, 'A', 58);</v>
      </c>
    </row>
    <row r="7" spans="1:7" x14ac:dyDescent="0.25">
      <c r="A7">
        <f t="shared" si="1"/>
        <v>52</v>
      </c>
      <c r="B7">
        <v>1991</v>
      </c>
      <c r="C7" t="s">
        <v>13</v>
      </c>
      <c r="D7">
        <v>591</v>
      </c>
      <c r="G7" t="str">
        <f t="shared" si="0"/>
        <v>insert into group_stage (id, tournament, group_code, squad) values (52, 1991, 'B', 591);</v>
      </c>
    </row>
    <row r="8" spans="1:7" x14ac:dyDescent="0.25">
      <c r="A8">
        <f t="shared" si="1"/>
        <v>53</v>
      </c>
      <c r="B8">
        <v>1991</v>
      </c>
      <c r="C8" t="s">
        <v>13</v>
      </c>
      <c r="D8">
        <v>55</v>
      </c>
      <c r="G8" t="str">
        <f t="shared" si="0"/>
        <v>insert into group_stage (id, tournament, group_code, squad) values (53, 1991, 'B', 55);</v>
      </c>
    </row>
    <row r="9" spans="1:7" x14ac:dyDescent="0.25">
      <c r="A9">
        <f t="shared" si="1"/>
        <v>54</v>
      </c>
      <c r="B9">
        <v>1991</v>
      </c>
      <c r="C9" t="s">
        <v>13</v>
      </c>
      <c r="D9">
        <v>57</v>
      </c>
      <c r="G9" t="str">
        <f t="shared" si="0"/>
        <v>insert into group_stage (id, tournament, group_code, squad) values (54, 1991, 'B', 57);</v>
      </c>
    </row>
    <row r="10" spans="1:7" x14ac:dyDescent="0.25">
      <c r="A10">
        <f t="shared" si="1"/>
        <v>55</v>
      </c>
      <c r="B10">
        <v>1991</v>
      </c>
      <c r="C10" t="s">
        <v>13</v>
      </c>
      <c r="D10">
        <v>593</v>
      </c>
      <c r="G10" t="str">
        <f t="shared" si="0"/>
        <v>insert into group_stage (id, tournament, group_code, squad) values (55, 1991, 'B', 593);</v>
      </c>
    </row>
    <row r="11" spans="1:7" x14ac:dyDescent="0.25">
      <c r="A11">
        <f t="shared" si="1"/>
        <v>56</v>
      </c>
      <c r="B11">
        <v>1991</v>
      </c>
      <c r="C11" t="s">
        <v>13</v>
      </c>
      <c r="D11">
        <v>598</v>
      </c>
      <c r="G11" t="str">
        <f t="shared" si="0"/>
        <v>insert into group_stage (id, tournament, group_code, squad) values (56, 1991, 'B', 598);</v>
      </c>
    </row>
    <row r="13" spans="1:7" x14ac:dyDescent="0.25">
      <c r="A13" s="1" t="s">
        <v>1</v>
      </c>
      <c r="B13" s="1" t="s">
        <v>6</v>
      </c>
      <c r="C13" s="1" t="s">
        <v>7</v>
      </c>
      <c r="D13" s="1" t="s">
        <v>8</v>
      </c>
      <c r="G13" t="str">
        <f t="shared" ref="G13:G39" si="2">"insert into game (matchid, matchdate, game_type, country) values (" &amp; A13 &amp; ", '" &amp; B13 &amp; "', " &amp; C13 &amp; ", " &amp; D13 &amp;  ");"</f>
        <v>insert into game (matchid, matchdate, game_type, country) values (matchid, 'matchdate', game_type, country);</v>
      </c>
    </row>
    <row r="14" spans="1:7" x14ac:dyDescent="0.25">
      <c r="A14">
        <f>'1989'!A39+1</f>
        <v>496</v>
      </c>
      <c r="B14" s="2" t="str">
        <f>"1991-07-06"</f>
        <v>1991-07-06</v>
      </c>
      <c r="C14">
        <v>2</v>
      </c>
      <c r="D14">
        <v>56</v>
      </c>
      <c r="G14" t="str">
        <f t="shared" si="2"/>
        <v>insert into game (matchid, matchdate, game_type, country) values (496, '1991-07-06', 2, 56);</v>
      </c>
    </row>
    <row r="15" spans="1:7" x14ac:dyDescent="0.25">
      <c r="A15">
        <f>A14+1</f>
        <v>497</v>
      </c>
      <c r="B15" s="2" t="str">
        <f>"1991-07-06"</f>
        <v>1991-07-06</v>
      </c>
      <c r="C15">
        <v>2</v>
      </c>
      <c r="D15">
        <v>56</v>
      </c>
      <c r="G15" t="str">
        <f t="shared" si="2"/>
        <v>insert into game (matchid, matchdate, game_type, country) values (497, '1991-07-06', 2, 56);</v>
      </c>
    </row>
    <row r="16" spans="1:7" x14ac:dyDescent="0.25">
      <c r="A16">
        <f t="shared" ref="A16:A39" si="3">A15+1</f>
        <v>498</v>
      </c>
      <c r="B16" s="2" t="str">
        <f>"1991-07-08"</f>
        <v>1991-07-08</v>
      </c>
      <c r="C16">
        <v>2</v>
      </c>
      <c r="D16">
        <v>56</v>
      </c>
      <c r="G16" t="str">
        <f t="shared" si="2"/>
        <v>insert into game (matchid, matchdate, game_type, country) values (498, '1991-07-08', 2, 56);</v>
      </c>
    </row>
    <row r="17" spans="1:7" x14ac:dyDescent="0.25">
      <c r="A17">
        <f t="shared" si="3"/>
        <v>499</v>
      </c>
      <c r="B17" s="2" t="str">
        <f>"1991-07-08"</f>
        <v>1991-07-08</v>
      </c>
      <c r="C17">
        <v>2</v>
      </c>
      <c r="D17">
        <v>56</v>
      </c>
      <c r="G17" t="str">
        <f t="shared" si="2"/>
        <v>insert into game (matchid, matchdate, game_type, country) values (499, '1991-07-08', 2, 56);</v>
      </c>
    </row>
    <row r="18" spans="1:7" x14ac:dyDescent="0.25">
      <c r="A18">
        <f t="shared" si="3"/>
        <v>500</v>
      </c>
      <c r="B18" s="2" t="str">
        <f>"1991-07-10"</f>
        <v>1991-07-10</v>
      </c>
      <c r="C18">
        <v>2</v>
      </c>
      <c r="D18">
        <v>56</v>
      </c>
      <c r="G18" t="str">
        <f t="shared" si="2"/>
        <v>insert into game (matchid, matchdate, game_type, country) values (500, '1991-07-10', 2, 56);</v>
      </c>
    </row>
    <row r="19" spans="1:7" x14ac:dyDescent="0.25">
      <c r="A19">
        <f t="shared" si="3"/>
        <v>501</v>
      </c>
      <c r="B19" s="2" t="str">
        <f>"1991-07-10"</f>
        <v>1991-07-10</v>
      </c>
      <c r="C19">
        <v>2</v>
      </c>
      <c r="D19">
        <v>56</v>
      </c>
      <c r="G19" t="str">
        <f t="shared" si="2"/>
        <v>insert into game (matchid, matchdate, game_type, country) values (501, '1991-07-10', 2, 56);</v>
      </c>
    </row>
    <row r="20" spans="1:7" x14ac:dyDescent="0.25">
      <c r="A20">
        <f t="shared" si="3"/>
        <v>502</v>
      </c>
      <c r="B20" s="2" t="str">
        <f>"1991-07-12"</f>
        <v>1991-07-12</v>
      </c>
      <c r="C20">
        <v>2</v>
      </c>
      <c r="D20">
        <v>56</v>
      </c>
      <c r="G20" t="str">
        <f t="shared" si="2"/>
        <v>insert into game (matchid, matchdate, game_type, country) values (502, '1991-07-12', 2, 56);</v>
      </c>
    </row>
    <row r="21" spans="1:7" x14ac:dyDescent="0.25">
      <c r="A21">
        <f t="shared" si="3"/>
        <v>503</v>
      </c>
      <c r="B21" s="2" t="str">
        <f>"1991-07-12"</f>
        <v>1991-07-12</v>
      </c>
      <c r="C21">
        <v>2</v>
      </c>
      <c r="D21">
        <v>56</v>
      </c>
      <c r="G21" t="str">
        <f t="shared" si="2"/>
        <v>insert into game (matchid, matchdate, game_type, country) values (503, '1991-07-12', 2, 56);</v>
      </c>
    </row>
    <row r="22" spans="1:7" x14ac:dyDescent="0.25">
      <c r="A22">
        <f t="shared" si="3"/>
        <v>504</v>
      </c>
      <c r="B22" s="2" t="str">
        <f>"1991-07-14"</f>
        <v>1991-07-14</v>
      </c>
      <c r="C22">
        <v>2</v>
      </c>
      <c r="D22">
        <v>56</v>
      </c>
      <c r="G22" t="str">
        <f t="shared" si="2"/>
        <v>insert into game (matchid, matchdate, game_type, country) values (504, '1991-07-14', 2, 56);</v>
      </c>
    </row>
    <row r="23" spans="1:7" x14ac:dyDescent="0.25">
      <c r="A23">
        <f t="shared" si="3"/>
        <v>505</v>
      </c>
      <c r="B23" s="2" t="str">
        <f>"1991-07-14"</f>
        <v>1991-07-14</v>
      </c>
      <c r="C23">
        <v>2</v>
      </c>
      <c r="D23">
        <v>56</v>
      </c>
      <c r="G23" t="str">
        <f t="shared" si="2"/>
        <v>insert into game (matchid, matchdate, game_type, country) values (505, '1991-07-14', 2, 56);</v>
      </c>
    </row>
    <row r="24" spans="1:7" x14ac:dyDescent="0.25">
      <c r="A24">
        <f t="shared" si="3"/>
        <v>506</v>
      </c>
      <c r="B24" s="2" t="str">
        <f>"1991-07-07"</f>
        <v>1991-07-07</v>
      </c>
      <c r="C24">
        <v>2</v>
      </c>
      <c r="D24">
        <v>56</v>
      </c>
      <c r="G24" t="str">
        <f t="shared" si="2"/>
        <v>insert into game (matchid, matchdate, game_type, country) values (506, '1991-07-07', 2, 56);</v>
      </c>
    </row>
    <row r="25" spans="1:7" x14ac:dyDescent="0.25">
      <c r="A25">
        <f t="shared" si="3"/>
        <v>507</v>
      </c>
      <c r="B25" s="2" t="str">
        <f>"1991-07-07"</f>
        <v>1991-07-07</v>
      </c>
      <c r="C25">
        <v>2</v>
      </c>
      <c r="D25">
        <v>56</v>
      </c>
      <c r="G25" t="str">
        <f t="shared" si="2"/>
        <v>insert into game (matchid, matchdate, game_type, country) values (507, '1991-07-07', 2, 56);</v>
      </c>
    </row>
    <row r="26" spans="1:7" x14ac:dyDescent="0.25">
      <c r="A26">
        <f t="shared" si="3"/>
        <v>508</v>
      </c>
      <c r="B26" s="2" t="str">
        <f>"1991-07-09"</f>
        <v>1991-07-09</v>
      </c>
      <c r="C26">
        <v>2</v>
      </c>
      <c r="D26">
        <v>56</v>
      </c>
      <c r="G26" t="str">
        <f t="shared" si="2"/>
        <v>insert into game (matchid, matchdate, game_type, country) values (508, '1991-07-09', 2, 56);</v>
      </c>
    </row>
    <row r="27" spans="1:7" x14ac:dyDescent="0.25">
      <c r="A27">
        <f t="shared" si="3"/>
        <v>509</v>
      </c>
      <c r="B27" s="2" t="str">
        <f>"1991-07-09"</f>
        <v>1991-07-09</v>
      </c>
      <c r="C27">
        <v>2</v>
      </c>
      <c r="D27">
        <v>56</v>
      </c>
      <c r="G27" t="str">
        <f t="shared" si="2"/>
        <v>insert into game (matchid, matchdate, game_type, country) values (509, '1991-07-09', 2, 56);</v>
      </c>
    </row>
    <row r="28" spans="1:7" x14ac:dyDescent="0.25">
      <c r="A28">
        <f t="shared" si="3"/>
        <v>510</v>
      </c>
      <c r="B28" s="2" t="str">
        <f>"1991-07-11"</f>
        <v>1991-07-11</v>
      </c>
      <c r="C28">
        <v>2</v>
      </c>
      <c r="D28">
        <v>56</v>
      </c>
      <c r="G28" t="str">
        <f t="shared" si="2"/>
        <v>insert into game (matchid, matchdate, game_type, country) values (510, '1991-07-11', 2, 56);</v>
      </c>
    </row>
    <row r="29" spans="1:7" x14ac:dyDescent="0.25">
      <c r="A29">
        <f t="shared" si="3"/>
        <v>511</v>
      </c>
      <c r="B29" s="2" t="str">
        <f>"1991-07-11"</f>
        <v>1991-07-11</v>
      </c>
      <c r="C29">
        <v>2</v>
      </c>
      <c r="D29">
        <v>56</v>
      </c>
      <c r="G29" t="str">
        <f t="shared" si="2"/>
        <v>insert into game (matchid, matchdate, game_type, country) values (511, '1991-07-11', 2, 56);</v>
      </c>
    </row>
    <row r="30" spans="1:7" x14ac:dyDescent="0.25">
      <c r="A30">
        <f t="shared" si="3"/>
        <v>512</v>
      </c>
      <c r="B30" s="2" t="str">
        <f>"1991-07-13"</f>
        <v>1991-07-13</v>
      </c>
      <c r="C30">
        <v>2</v>
      </c>
      <c r="D30">
        <v>56</v>
      </c>
      <c r="G30" t="str">
        <f t="shared" si="2"/>
        <v>insert into game (matchid, matchdate, game_type, country) values (512, '1991-07-13', 2, 56);</v>
      </c>
    </row>
    <row r="31" spans="1:7" x14ac:dyDescent="0.25">
      <c r="A31">
        <f t="shared" si="3"/>
        <v>513</v>
      </c>
      <c r="B31" s="2" t="str">
        <f>"1991-07-13"</f>
        <v>1991-07-13</v>
      </c>
      <c r="C31">
        <v>2</v>
      </c>
      <c r="D31">
        <v>56</v>
      </c>
      <c r="G31" t="str">
        <f t="shared" si="2"/>
        <v>insert into game (matchid, matchdate, game_type, country) values (513, '1991-07-13', 2, 56);</v>
      </c>
    </row>
    <row r="32" spans="1:7" x14ac:dyDescent="0.25">
      <c r="A32">
        <f t="shared" si="3"/>
        <v>514</v>
      </c>
      <c r="B32" s="2" t="str">
        <f>"1991-07-15"</f>
        <v>1991-07-15</v>
      </c>
      <c r="C32">
        <v>2</v>
      </c>
      <c r="D32">
        <v>56</v>
      </c>
      <c r="G32" t="str">
        <f t="shared" si="2"/>
        <v>insert into game (matchid, matchdate, game_type, country) values (514, '1991-07-15', 2, 56);</v>
      </c>
    </row>
    <row r="33" spans="1:7" x14ac:dyDescent="0.25">
      <c r="A33">
        <f t="shared" si="3"/>
        <v>515</v>
      </c>
      <c r="B33" s="2" t="str">
        <f>"1991-07-15"</f>
        <v>1991-07-15</v>
      </c>
      <c r="C33">
        <v>2</v>
      </c>
      <c r="D33">
        <v>56</v>
      </c>
      <c r="G33" t="str">
        <f t="shared" si="2"/>
        <v>insert into game (matchid, matchdate, game_type, country) values (515, '1991-07-15', 2, 56);</v>
      </c>
    </row>
    <row r="34" spans="1:7" x14ac:dyDescent="0.25">
      <c r="A34">
        <f t="shared" si="3"/>
        <v>516</v>
      </c>
      <c r="B34" s="2" t="str">
        <f>"1991-07-17"</f>
        <v>1991-07-17</v>
      </c>
      <c r="C34">
        <v>8</v>
      </c>
      <c r="D34">
        <v>56</v>
      </c>
      <c r="G34" t="str">
        <f t="shared" si="2"/>
        <v>insert into game (matchid, matchdate, game_type, country) values (516, '1991-07-17', 8, 56);</v>
      </c>
    </row>
    <row r="35" spans="1:7" x14ac:dyDescent="0.25">
      <c r="A35">
        <f t="shared" si="3"/>
        <v>517</v>
      </c>
      <c r="B35" s="2" t="str">
        <f>"1991-07-17"</f>
        <v>1991-07-17</v>
      </c>
      <c r="C35">
        <v>8</v>
      </c>
      <c r="D35">
        <v>56</v>
      </c>
      <c r="G35" t="str">
        <f t="shared" si="2"/>
        <v>insert into game (matchid, matchdate, game_type, country) values (517, '1991-07-17', 8, 56);</v>
      </c>
    </row>
    <row r="36" spans="1:7" x14ac:dyDescent="0.25">
      <c r="A36">
        <f t="shared" si="3"/>
        <v>518</v>
      </c>
      <c r="B36" s="2" t="str">
        <f>"1991-07-19"</f>
        <v>1991-07-19</v>
      </c>
      <c r="C36">
        <v>8</v>
      </c>
      <c r="D36">
        <v>56</v>
      </c>
      <c r="G36" t="str">
        <f t="shared" si="2"/>
        <v>insert into game (matchid, matchdate, game_type, country) values (518, '1991-07-19', 8, 56);</v>
      </c>
    </row>
    <row r="37" spans="1:7" x14ac:dyDescent="0.25">
      <c r="A37">
        <f t="shared" si="3"/>
        <v>519</v>
      </c>
      <c r="B37" s="2" t="str">
        <f>"1991-07-19"</f>
        <v>1991-07-19</v>
      </c>
      <c r="C37">
        <v>8</v>
      </c>
      <c r="D37">
        <v>56</v>
      </c>
      <c r="G37" t="str">
        <f t="shared" si="2"/>
        <v>insert into game (matchid, matchdate, game_type, country) values (519, '1991-07-19', 8, 56);</v>
      </c>
    </row>
    <row r="38" spans="1:7" x14ac:dyDescent="0.25">
      <c r="A38">
        <f t="shared" si="3"/>
        <v>520</v>
      </c>
      <c r="B38" s="2" t="str">
        <f>"1991-07-21"</f>
        <v>1991-07-21</v>
      </c>
      <c r="C38">
        <v>8</v>
      </c>
      <c r="D38">
        <v>56</v>
      </c>
      <c r="G38" t="str">
        <f t="shared" si="2"/>
        <v>insert into game (matchid, matchdate, game_type, country) values (520, '1991-07-21', 8, 56);</v>
      </c>
    </row>
    <row r="39" spans="1:7" x14ac:dyDescent="0.25">
      <c r="A39">
        <f t="shared" si="3"/>
        <v>521</v>
      </c>
      <c r="B39" s="2" t="str">
        <f>"1991-07-21"</f>
        <v>1991-07-21</v>
      </c>
      <c r="C39">
        <v>8</v>
      </c>
      <c r="D39">
        <v>56</v>
      </c>
      <c r="G39" t="str">
        <f t="shared" si="2"/>
        <v>insert into game (matchid, matchdate, game_type, country) values (521, '1991-07-21', 8, 56);</v>
      </c>
    </row>
    <row r="41" spans="1:7" x14ac:dyDescent="0.25">
      <c r="A41" s="1" t="s">
        <v>0</v>
      </c>
      <c r="B41" s="1" t="s">
        <v>1</v>
      </c>
      <c r="C41" s="1" t="s">
        <v>2</v>
      </c>
      <c r="D41" s="1" t="s">
        <v>3</v>
      </c>
      <c r="E41" s="1" t="s">
        <v>4</v>
      </c>
      <c r="F41" s="1" t="s">
        <v>5</v>
      </c>
      <c r="G41" t="str">
        <f>"insert into game_score (id, matchid, squad, goals, points, time_type) values (" &amp; A41 &amp; ", " &amp; B41 &amp; ", " &amp; C41 &amp; ", " &amp; D41 &amp; ", " &amp; E41 &amp; ", " &amp; F41 &amp; ");"</f>
        <v>insert into game_score (id, matchid, squad, goals, points, time_type) values (id, matchid, squad, goals, points, time_type);</v>
      </c>
    </row>
    <row r="42" spans="1:7" x14ac:dyDescent="0.25">
      <c r="A42" s="4">
        <f>'1989'!A145+1</f>
        <v>2001</v>
      </c>
      <c r="B42" s="4">
        <f>A14</f>
        <v>496</v>
      </c>
      <c r="C42" s="4">
        <v>56</v>
      </c>
      <c r="D42" s="4">
        <v>2</v>
      </c>
      <c r="E42" s="4">
        <v>2</v>
      </c>
      <c r="F42" s="4">
        <v>2</v>
      </c>
      <c r="G42" s="4" t="str">
        <f t="shared" ref="G42:G105" si="4">"insert into game_score (id, matchid, squad, goals, points, time_type) values (" &amp; A42 &amp; ", " &amp; B42 &amp; ", " &amp; C42 &amp; ", " &amp; D42 &amp; ", " &amp; E42 &amp; ", " &amp; F42 &amp; ");"</f>
        <v>insert into game_score (id, matchid, squad, goals, points, time_type) values (2001, 496, 56, 2, 2, 2);</v>
      </c>
    </row>
    <row r="43" spans="1:7" x14ac:dyDescent="0.25">
      <c r="A43" s="4">
        <f>A42+1</f>
        <v>2002</v>
      </c>
      <c r="B43" s="4">
        <f>B42</f>
        <v>496</v>
      </c>
      <c r="C43" s="4">
        <v>56</v>
      </c>
      <c r="D43" s="4">
        <v>2</v>
      </c>
      <c r="E43" s="4">
        <v>0</v>
      </c>
      <c r="F43" s="4">
        <v>1</v>
      </c>
      <c r="G43" s="4" t="str">
        <f t="shared" si="4"/>
        <v>insert into game_score (id, matchid, squad, goals, points, time_type) values (2002, 496, 56, 2, 0, 1);</v>
      </c>
    </row>
    <row r="44" spans="1:7" x14ac:dyDescent="0.25">
      <c r="A44" s="4">
        <f t="shared" ref="A44:A107" si="5">A43+1</f>
        <v>2003</v>
      </c>
      <c r="B44" s="4">
        <f>B42</f>
        <v>496</v>
      </c>
      <c r="C44" s="4">
        <v>58</v>
      </c>
      <c r="D44" s="4">
        <v>0</v>
      </c>
      <c r="E44" s="4">
        <v>0</v>
      </c>
      <c r="F44" s="4">
        <v>2</v>
      </c>
      <c r="G44" s="4" t="str">
        <f t="shared" si="4"/>
        <v>insert into game_score (id, matchid, squad, goals, points, time_type) values (2003, 496, 58, 0, 0, 2);</v>
      </c>
    </row>
    <row r="45" spans="1:7" x14ac:dyDescent="0.25">
      <c r="A45" s="4">
        <f t="shared" si="5"/>
        <v>2004</v>
      </c>
      <c r="B45" s="4">
        <f>B42</f>
        <v>496</v>
      </c>
      <c r="C45" s="4">
        <v>58</v>
      </c>
      <c r="D45" s="4">
        <v>0</v>
      </c>
      <c r="E45" s="4">
        <v>0</v>
      </c>
      <c r="F45" s="4">
        <v>1</v>
      </c>
      <c r="G45" s="4" t="str">
        <f t="shared" si="4"/>
        <v>insert into game_score (id, matchid, squad, goals, points, time_type) values (2004, 496, 58, 0, 0, 1);</v>
      </c>
    </row>
    <row r="46" spans="1:7" x14ac:dyDescent="0.25">
      <c r="A46">
        <f t="shared" si="5"/>
        <v>2005</v>
      </c>
      <c r="B46">
        <f>B42+1</f>
        <v>497</v>
      </c>
      <c r="C46">
        <v>595</v>
      </c>
      <c r="D46">
        <v>1</v>
      </c>
      <c r="E46">
        <v>2</v>
      </c>
      <c r="F46">
        <v>2</v>
      </c>
      <c r="G46" t="str">
        <f t="shared" si="4"/>
        <v>insert into game_score (id, matchid, squad, goals, points, time_type) values (2005, 497, 595, 1, 2, 2);</v>
      </c>
    </row>
    <row r="47" spans="1:7" x14ac:dyDescent="0.25">
      <c r="A47">
        <f t="shared" si="5"/>
        <v>2006</v>
      </c>
      <c r="B47">
        <f>B46</f>
        <v>497</v>
      </c>
      <c r="C47">
        <v>595</v>
      </c>
      <c r="D47">
        <v>1</v>
      </c>
      <c r="E47">
        <v>0</v>
      </c>
      <c r="F47">
        <v>1</v>
      </c>
      <c r="G47" t="str">
        <f t="shared" si="4"/>
        <v>insert into game_score (id, matchid, squad, goals, points, time_type) values (2006, 497, 595, 1, 0, 1);</v>
      </c>
    </row>
    <row r="48" spans="1:7" x14ac:dyDescent="0.25">
      <c r="A48">
        <f t="shared" si="5"/>
        <v>2007</v>
      </c>
      <c r="B48">
        <f>B46</f>
        <v>497</v>
      </c>
      <c r="C48">
        <v>51</v>
      </c>
      <c r="D48">
        <v>0</v>
      </c>
      <c r="E48">
        <v>0</v>
      </c>
      <c r="F48">
        <v>2</v>
      </c>
      <c r="G48" t="str">
        <f t="shared" si="4"/>
        <v>insert into game_score (id, matchid, squad, goals, points, time_type) values (2007, 497, 51, 0, 0, 2);</v>
      </c>
    </row>
    <row r="49" spans="1:7" x14ac:dyDescent="0.25">
      <c r="A49">
        <f t="shared" si="5"/>
        <v>2008</v>
      </c>
      <c r="B49">
        <f>B46</f>
        <v>497</v>
      </c>
      <c r="C49">
        <v>51</v>
      </c>
      <c r="D49">
        <v>0</v>
      </c>
      <c r="E49">
        <v>0</v>
      </c>
      <c r="F49">
        <v>1</v>
      </c>
      <c r="G49" t="str">
        <f t="shared" si="4"/>
        <v>insert into game_score (id, matchid, squad, goals, points, time_type) values (2008, 497, 51, 0, 0, 1);</v>
      </c>
    </row>
    <row r="50" spans="1:7" x14ac:dyDescent="0.25">
      <c r="A50" s="4">
        <f t="shared" si="5"/>
        <v>2009</v>
      </c>
      <c r="B50" s="4">
        <f t="shared" ref="B50" si="6">B46+1</f>
        <v>498</v>
      </c>
      <c r="C50" s="4">
        <v>56</v>
      </c>
      <c r="D50" s="4">
        <v>4</v>
      </c>
      <c r="E50" s="4">
        <v>2</v>
      </c>
      <c r="F50" s="4">
        <v>2</v>
      </c>
      <c r="G50" s="4" t="str">
        <f t="shared" si="4"/>
        <v>insert into game_score (id, matchid, squad, goals, points, time_type) values (2009, 498, 56, 4, 2, 2);</v>
      </c>
    </row>
    <row r="51" spans="1:7" x14ac:dyDescent="0.25">
      <c r="A51" s="4">
        <f t="shared" si="5"/>
        <v>2010</v>
      </c>
      <c r="B51" s="4">
        <f t="shared" ref="B51" si="7">B50</f>
        <v>498</v>
      </c>
      <c r="C51" s="4">
        <v>56</v>
      </c>
      <c r="D51" s="4">
        <v>1</v>
      </c>
      <c r="E51" s="4">
        <v>0</v>
      </c>
      <c r="F51" s="4">
        <v>1</v>
      </c>
      <c r="G51" s="4" t="str">
        <f t="shared" si="4"/>
        <v>insert into game_score (id, matchid, squad, goals, points, time_type) values (2010, 498, 56, 1, 0, 1);</v>
      </c>
    </row>
    <row r="52" spans="1:7" x14ac:dyDescent="0.25">
      <c r="A52" s="4">
        <f t="shared" si="5"/>
        <v>2011</v>
      </c>
      <c r="B52" s="4">
        <f t="shared" ref="B52" si="8">B50</f>
        <v>498</v>
      </c>
      <c r="C52" s="4">
        <v>51</v>
      </c>
      <c r="D52" s="4">
        <v>2</v>
      </c>
      <c r="E52" s="4">
        <v>0</v>
      </c>
      <c r="F52" s="4">
        <v>2</v>
      </c>
      <c r="G52" s="4" t="str">
        <f t="shared" si="4"/>
        <v>insert into game_score (id, matchid, squad, goals, points, time_type) values (2011, 498, 51, 2, 0, 2);</v>
      </c>
    </row>
    <row r="53" spans="1:7" x14ac:dyDescent="0.25">
      <c r="A53" s="4">
        <f t="shared" si="5"/>
        <v>2012</v>
      </c>
      <c r="B53" s="4">
        <f t="shared" ref="B53" si="9">B50</f>
        <v>498</v>
      </c>
      <c r="C53" s="4">
        <v>51</v>
      </c>
      <c r="D53" s="4">
        <v>0</v>
      </c>
      <c r="E53" s="4">
        <v>0</v>
      </c>
      <c r="F53" s="4">
        <v>1</v>
      </c>
      <c r="G53" s="4" t="str">
        <f t="shared" si="4"/>
        <v>insert into game_score (id, matchid, squad, goals, points, time_type) values (2012, 498, 51, 0, 0, 1);</v>
      </c>
    </row>
    <row r="54" spans="1:7" x14ac:dyDescent="0.25">
      <c r="A54">
        <f t="shared" si="5"/>
        <v>2013</v>
      </c>
      <c r="B54">
        <f t="shared" ref="B54" si="10">B50+1</f>
        <v>499</v>
      </c>
      <c r="C54">
        <v>54</v>
      </c>
      <c r="D54">
        <v>3</v>
      </c>
      <c r="E54">
        <v>2</v>
      </c>
      <c r="F54">
        <v>2</v>
      </c>
      <c r="G54" t="str">
        <f t="shared" si="4"/>
        <v>insert into game_score (id, matchid, squad, goals, points, time_type) values (2013, 499, 54, 3, 2, 2);</v>
      </c>
    </row>
    <row r="55" spans="1:7" x14ac:dyDescent="0.25">
      <c r="A55">
        <f t="shared" si="5"/>
        <v>2014</v>
      </c>
      <c r="B55">
        <f t="shared" ref="B55" si="11">B54</f>
        <v>499</v>
      </c>
      <c r="C55">
        <v>54</v>
      </c>
      <c r="D55">
        <v>2</v>
      </c>
      <c r="E55">
        <v>0</v>
      </c>
      <c r="F55">
        <v>1</v>
      </c>
      <c r="G55" t="str">
        <f t="shared" si="4"/>
        <v>insert into game_score (id, matchid, squad, goals, points, time_type) values (2014, 499, 54, 2, 0, 1);</v>
      </c>
    </row>
    <row r="56" spans="1:7" x14ac:dyDescent="0.25">
      <c r="A56">
        <f t="shared" si="5"/>
        <v>2015</v>
      </c>
      <c r="B56">
        <f t="shared" ref="B56" si="12">B54</f>
        <v>499</v>
      </c>
      <c r="C56">
        <v>58</v>
      </c>
      <c r="D56">
        <v>0</v>
      </c>
      <c r="E56">
        <v>0</v>
      </c>
      <c r="F56">
        <v>2</v>
      </c>
      <c r="G56" t="str">
        <f t="shared" si="4"/>
        <v>insert into game_score (id, matchid, squad, goals, points, time_type) values (2015, 499, 58, 0, 0, 2);</v>
      </c>
    </row>
    <row r="57" spans="1:7" x14ac:dyDescent="0.25">
      <c r="A57">
        <f t="shared" si="5"/>
        <v>2016</v>
      </c>
      <c r="B57">
        <f t="shared" ref="B57" si="13">B54</f>
        <v>499</v>
      </c>
      <c r="C57">
        <v>58</v>
      </c>
      <c r="D57">
        <v>0</v>
      </c>
      <c r="E57">
        <v>0</v>
      </c>
      <c r="F57">
        <v>1</v>
      </c>
      <c r="G57" t="str">
        <f t="shared" si="4"/>
        <v>insert into game_score (id, matchid, squad, goals, points, time_type) values (2016, 499, 58, 0, 0, 1);</v>
      </c>
    </row>
    <row r="58" spans="1:7" x14ac:dyDescent="0.25">
      <c r="A58" s="4">
        <f t="shared" si="5"/>
        <v>2017</v>
      </c>
      <c r="B58" s="4">
        <f t="shared" ref="B58" si="14">B54+1</f>
        <v>500</v>
      </c>
      <c r="C58" s="4">
        <v>595</v>
      </c>
      <c r="D58" s="4">
        <v>5</v>
      </c>
      <c r="E58" s="4">
        <v>2</v>
      </c>
      <c r="F58" s="4">
        <v>2</v>
      </c>
      <c r="G58" s="4" t="str">
        <f t="shared" si="4"/>
        <v>insert into game_score (id, matchid, squad, goals, points, time_type) values (2017, 500, 595, 5, 2, 2);</v>
      </c>
    </row>
    <row r="59" spans="1:7" x14ac:dyDescent="0.25">
      <c r="A59" s="4">
        <f t="shared" si="5"/>
        <v>2018</v>
      </c>
      <c r="B59" s="4">
        <f t="shared" ref="B59" si="15">B58</f>
        <v>500</v>
      </c>
      <c r="C59" s="4">
        <v>595</v>
      </c>
      <c r="D59" s="4">
        <v>2</v>
      </c>
      <c r="E59" s="4">
        <v>0</v>
      </c>
      <c r="F59" s="4">
        <v>1</v>
      </c>
      <c r="G59" s="4" t="str">
        <f t="shared" si="4"/>
        <v>insert into game_score (id, matchid, squad, goals, points, time_type) values (2018, 500, 595, 2, 0, 1);</v>
      </c>
    </row>
    <row r="60" spans="1:7" x14ac:dyDescent="0.25">
      <c r="A60" s="4">
        <f t="shared" si="5"/>
        <v>2019</v>
      </c>
      <c r="B60" s="4">
        <f t="shared" ref="B60" si="16">B58</f>
        <v>500</v>
      </c>
      <c r="C60" s="4">
        <v>58</v>
      </c>
      <c r="D60" s="4">
        <v>0</v>
      </c>
      <c r="E60" s="4">
        <v>0</v>
      </c>
      <c r="F60" s="4">
        <v>2</v>
      </c>
      <c r="G60" s="4" t="str">
        <f t="shared" si="4"/>
        <v>insert into game_score (id, matchid, squad, goals, points, time_type) values (2019, 500, 58, 0, 0, 2);</v>
      </c>
    </row>
    <row r="61" spans="1:7" x14ac:dyDescent="0.25">
      <c r="A61" s="4">
        <f t="shared" si="5"/>
        <v>2020</v>
      </c>
      <c r="B61" s="4">
        <f t="shared" ref="B61" si="17">B58</f>
        <v>500</v>
      </c>
      <c r="C61" s="4">
        <v>58</v>
      </c>
      <c r="D61" s="4">
        <v>0</v>
      </c>
      <c r="E61" s="4">
        <v>0</v>
      </c>
      <c r="F61" s="4">
        <v>1</v>
      </c>
      <c r="G61" s="4" t="str">
        <f t="shared" si="4"/>
        <v>insert into game_score (id, matchid, squad, goals, points, time_type) values (2020, 500, 58, 0, 0, 1);</v>
      </c>
    </row>
    <row r="62" spans="1:7" x14ac:dyDescent="0.25">
      <c r="A62">
        <f t="shared" si="5"/>
        <v>2021</v>
      </c>
      <c r="B62">
        <f t="shared" ref="B62" si="18">B58+1</f>
        <v>501</v>
      </c>
      <c r="C62">
        <v>54</v>
      </c>
      <c r="D62">
        <v>1</v>
      </c>
      <c r="E62">
        <v>2</v>
      </c>
      <c r="F62">
        <v>2</v>
      </c>
      <c r="G62" t="str">
        <f t="shared" si="4"/>
        <v>insert into game_score (id, matchid, squad, goals, points, time_type) values (2021, 501, 54, 1, 2, 2);</v>
      </c>
    </row>
    <row r="63" spans="1:7" x14ac:dyDescent="0.25">
      <c r="A63">
        <f t="shared" si="5"/>
        <v>2022</v>
      </c>
      <c r="B63">
        <f t="shared" ref="B63" si="19">B62</f>
        <v>501</v>
      </c>
      <c r="C63">
        <v>54</v>
      </c>
      <c r="D63">
        <v>0</v>
      </c>
      <c r="E63">
        <v>0</v>
      </c>
      <c r="F63">
        <v>1</v>
      </c>
      <c r="G63" t="str">
        <f t="shared" si="4"/>
        <v>insert into game_score (id, matchid, squad, goals, points, time_type) values (2022, 501, 54, 0, 0, 1);</v>
      </c>
    </row>
    <row r="64" spans="1:7" x14ac:dyDescent="0.25">
      <c r="A64">
        <f t="shared" si="5"/>
        <v>2023</v>
      </c>
      <c r="B64">
        <f t="shared" ref="B64" si="20">B62</f>
        <v>501</v>
      </c>
      <c r="C64">
        <v>56</v>
      </c>
      <c r="D64">
        <v>0</v>
      </c>
      <c r="E64">
        <v>0</v>
      </c>
      <c r="F64">
        <v>2</v>
      </c>
      <c r="G64" t="str">
        <f t="shared" si="4"/>
        <v>insert into game_score (id, matchid, squad, goals, points, time_type) values (2023, 501, 56, 0, 0, 2);</v>
      </c>
    </row>
    <row r="65" spans="1:7" x14ac:dyDescent="0.25">
      <c r="A65">
        <f t="shared" si="5"/>
        <v>2024</v>
      </c>
      <c r="B65">
        <f t="shared" ref="B65" si="21">B62</f>
        <v>501</v>
      </c>
      <c r="C65">
        <v>56</v>
      </c>
      <c r="D65">
        <v>0</v>
      </c>
      <c r="E65">
        <v>0</v>
      </c>
      <c r="F65">
        <v>1</v>
      </c>
      <c r="G65" t="str">
        <f t="shared" si="4"/>
        <v>insert into game_score (id, matchid, squad, goals, points, time_type) values (2024, 501, 56, 0, 0, 1);</v>
      </c>
    </row>
    <row r="66" spans="1:7" x14ac:dyDescent="0.25">
      <c r="A66" s="4">
        <f t="shared" si="5"/>
        <v>2025</v>
      </c>
      <c r="B66" s="4">
        <f t="shared" ref="B66" si="22">B62+1</f>
        <v>502</v>
      </c>
      <c r="C66" s="4">
        <v>51</v>
      </c>
      <c r="D66" s="4">
        <v>5</v>
      </c>
      <c r="E66" s="4">
        <v>2</v>
      </c>
      <c r="F66" s="4">
        <v>2</v>
      </c>
      <c r="G66" s="4" t="str">
        <f t="shared" si="4"/>
        <v>insert into game_score (id, matchid, squad, goals, points, time_type) values (2025, 502, 51, 5, 2, 2);</v>
      </c>
    </row>
    <row r="67" spans="1:7" x14ac:dyDescent="0.25">
      <c r="A67" s="4">
        <f t="shared" si="5"/>
        <v>2026</v>
      </c>
      <c r="B67" s="4">
        <f t="shared" ref="B67" si="23">B66</f>
        <v>502</v>
      </c>
      <c r="C67" s="4">
        <v>51</v>
      </c>
      <c r="D67" s="4">
        <v>2</v>
      </c>
      <c r="E67" s="4">
        <v>0</v>
      </c>
      <c r="F67" s="4">
        <v>1</v>
      </c>
      <c r="G67" s="4" t="str">
        <f t="shared" si="4"/>
        <v>insert into game_score (id, matchid, squad, goals, points, time_type) values (2026, 502, 51, 2, 0, 1);</v>
      </c>
    </row>
    <row r="68" spans="1:7" x14ac:dyDescent="0.25">
      <c r="A68" s="4">
        <f t="shared" si="5"/>
        <v>2027</v>
      </c>
      <c r="B68" s="4">
        <f t="shared" ref="B68" si="24">B66</f>
        <v>502</v>
      </c>
      <c r="C68" s="4">
        <v>58</v>
      </c>
      <c r="D68" s="4">
        <v>1</v>
      </c>
      <c r="E68" s="4">
        <v>0</v>
      </c>
      <c r="F68" s="4">
        <v>2</v>
      </c>
      <c r="G68" s="4" t="str">
        <f t="shared" si="4"/>
        <v>insert into game_score (id, matchid, squad, goals, points, time_type) values (2027, 502, 58, 1, 0, 2);</v>
      </c>
    </row>
    <row r="69" spans="1:7" x14ac:dyDescent="0.25">
      <c r="A69" s="4">
        <f t="shared" si="5"/>
        <v>2028</v>
      </c>
      <c r="B69" s="4">
        <f t="shared" ref="B69" si="25">B66</f>
        <v>502</v>
      </c>
      <c r="C69" s="4">
        <v>58</v>
      </c>
      <c r="D69" s="4">
        <v>1</v>
      </c>
      <c r="E69" s="4">
        <v>0</v>
      </c>
      <c r="F69" s="4">
        <v>1</v>
      </c>
      <c r="G69" s="4" t="str">
        <f t="shared" si="4"/>
        <v>insert into game_score (id, matchid, squad, goals, points, time_type) values (2028, 502, 58, 1, 0, 1);</v>
      </c>
    </row>
    <row r="70" spans="1:7" x14ac:dyDescent="0.25">
      <c r="A70">
        <f t="shared" si="5"/>
        <v>2029</v>
      </c>
      <c r="B70">
        <f t="shared" ref="B70" si="26">B66+1</f>
        <v>503</v>
      </c>
      <c r="C70">
        <v>54</v>
      </c>
      <c r="D70">
        <v>4</v>
      </c>
      <c r="E70">
        <v>2</v>
      </c>
      <c r="F70">
        <v>2</v>
      </c>
      <c r="G70" t="str">
        <f t="shared" si="4"/>
        <v>insert into game_score (id, matchid, squad, goals, points, time_type) values (2029, 503, 54, 4, 2, 2);</v>
      </c>
    </row>
    <row r="71" spans="1:7" x14ac:dyDescent="0.25">
      <c r="A71">
        <f t="shared" si="5"/>
        <v>2030</v>
      </c>
      <c r="B71">
        <f t="shared" ref="B71" si="27">B70</f>
        <v>503</v>
      </c>
      <c r="C71">
        <v>54</v>
      </c>
      <c r="D71">
        <v>1</v>
      </c>
      <c r="E71">
        <v>0</v>
      </c>
      <c r="F71">
        <v>1</v>
      </c>
      <c r="G71" t="str">
        <f t="shared" si="4"/>
        <v>insert into game_score (id, matchid, squad, goals, points, time_type) values (2030, 503, 54, 1, 0, 1);</v>
      </c>
    </row>
    <row r="72" spans="1:7" x14ac:dyDescent="0.25">
      <c r="A72">
        <f t="shared" si="5"/>
        <v>2031</v>
      </c>
      <c r="B72">
        <f t="shared" ref="B72" si="28">B70</f>
        <v>503</v>
      </c>
      <c r="C72">
        <v>595</v>
      </c>
      <c r="D72">
        <v>1</v>
      </c>
      <c r="E72">
        <v>0</v>
      </c>
      <c r="F72">
        <v>2</v>
      </c>
      <c r="G72" t="str">
        <f t="shared" si="4"/>
        <v>insert into game_score (id, matchid, squad, goals, points, time_type) values (2031, 503, 595, 1, 0, 2);</v>
      </c>
    </row>
    <row r="73" spans="1:7" x14ac:dyDescent="0.25">
      <c r="A73">
        <f t="shared" si="5"/>
        <v>2032</v>
      </c>
      <c r="B73">
        <f t="shared" ref="B73" si="29">B70</f>
        <v>503</v>
      </c>
      <c r="C73">
        <v>595</v>
      </c>
      <c r="D73">
        <v>0</v>
      </c>
      <c r="E73">
        <v>0</v>
      </c>
      <c r="F73">
        <v>1</v>
      </c>
      <c r="G73" t="str">
        <f t="shared" si="4"/>
        <v>insert into game_score (id, matchid, squad, goals, points, time_type) values (2032, 503, 595, 0, 0, 1);</v>
      </c>
    </row>
    <row r="74" spans="1:7" x14ac:dyDescent="0.25">
      <c r="A74" s="4">
        <f t="shared" si="5"/>
        <v>2033</v>
      </c>
      <c r="B74" s="4">
        <f t="shared" ref="B74" si="30">B70+1</f>
        <v>504</v>
      </c>
      <c r="C74" s="4">
        <v>54</v>
      </c>
      <c r="D74" s="4">
        <v>3</v>
      </c>
      <c r="E74" s="4">
        <v>2</v>
      </c>
      <c r="F74" s="4">
        <v>2</v>
      </c>
      <c r="G74" s="4" t="str">
        <f t="shared" si="4"/>
        <v>insert into game_score (id, matchid, squad, goals, points, time_type) values (2033, 504, 54, 3, 2, 2);</v>
      </c>
    </row>
    <row r="75" spans="1:7" x14ac:dyDescent="0.25">
      <c r="A75" s="4">
        <f t="shared" si="5"/>
        <v>2034</v>
      </c>
      <c r="B75" s="4">
        <f t="shared" ref="B75" si="31">B74</f>
        <v>504</v>
      </c>
      <c r="C75" s="4">
        <v>54</v>
      </c>
      <c r="D75" s="4">
        <v>1</v>
      </c>
      <c r="E75" s="4">
        <v>0</v>
      </c>
      <c r="F75" s="4">
        <v>1</v>
      </c>
      <c r="G75" s="4" t="str">
        <f t="shared" si="4"/>
        <v>insert into game_score (id, matchid, squad, goals, points, time_type) values (2034, 504, 54, 1, 0, 1);</v>
      </c>
    </row>
    <row r="76" spans="1:7" x14ac:dyDescent="0.25">
      <c r="A76" s="4">
        <f t="shared" si="5"/>
        <v>2035</v>
      </c>
      <c r="B76" s="4">
        <f t="shared" ref="B76" si="32">B74</f>
        <v>504</v>
      </c>
      <c r="C76" s="4">
        <v>51</v>
      </c>
      <c r="D76" s="4">
        <v>2</v>
      </c>
      <c r="E76" s="4">
        <v>0</v>
      </c>
      <c r="F76" s="4">
        <v>2</v>
      </c>
      <c r="G76" s="4" t="str">
        <f t="shared" si="4"/>
        <v>insert into game_score (id, matchid, squad, goals, points, time_type) values (2035, 504, 51, 2, 0, 2);</v>
      </c>
    </row>
    <row r="77" spans="1:7" x14ac:dyDescent="0.25">
      <c r="A77" s="4">
        <f t="shared" si="5"/>
        <v>2036</v>
      </c>
      <c r="B77" s="4">
        <f t="shared" ref="B77" si="33">B74</f>
        <v>504</v>
      </c>
      <c r="C77" s="4">
        <v>51</v>
      </c>
      <c r="D77" s="4">
        <v>1</v>
      </c>
      <c r="E77" s="4">
        <v>0</v>
      </c>
      <c r="F77" s="4">
        <v>1</v>
      </c>
      <c r="G77" s="4" t="str">
        <f t="shared" si="4"/>
        <v>insert into game_score (id, matchid, squad, goals, points, time_type) values (2036, 504, 51, 1, 0, 1);</v>
      </c>
    </row>
    <row r="78" spans="1:7" x14ac:dyDescent="0.25">
      <c r="A78">
        <f t="shared" si="5"/>
        <v>2037</v>
      </c>
      <c r="B78">
        <f t="shared" ref="B78" si="34">B74+1</f>
        <v>505</v>
      </c>
      <c r="C78">
        <v>56</v>
      </c>
      <c r="D78">
        <v>4</v>
      </c>
      <c r="E78">
        <v>2</v>
      </c>
      <c r="F78">
        <v>2</v>
      </c>
      <c r="G78" t="str">
        <f t="shared" si="4"/>
        <v>insert into game_score (id, matchid, squad, goals, points, time_type) values (2037, 505, 56, 4, 2, 2);</v>
      </c>
    </row>
    <row r="79" spans="1:7" x14ac:dyDescent="0.25">
      <c r="A79">
        <f t="shared" si="5"/>
        <v>2038</v>
      </c>
      <c r="B79">
        <f t="shared" ref="B79" si="35">B78</f>
        <v>505</v>
      </c>
      <c r="C79">
        <v>56</v>
      </c>
      <c r="D79">
        <v>2</v>
      </c>
      <c r="E79">
        <v>0</v>
      </c>
      <c r="F79">
        <v>1</v>
      </c>
      <c r="G79" t="str">
        <f t="shared" si="4"/>
        <v>insert into game_score (id, matchid, squad, goals, points, time_type) values (2038, 505, 56, 2, 0, 1);</v>
      </c>
    </row>
    <row r="80" spans="1:7" x14ac:dyDescent="0.25">
      <c r="A80">
        <f t="shared" si="5"/>
        <v>2039</v>
      </c>
      <c r="B80">
        <f t="shared" ref="B80" si="36">B78</f>
        <v>505</v>
      </c>
      <c r="C80">
        <v>595</v>
      </c>
      <c r="D80">
        <v>0</v>
      </c>
      <c r="E80">
        <v>0</v>
      </c>
      <c r="F80">
        <v>2</v>
      </c>
      <c r="G80" t="str">
        <f t="shared" si="4"/>
        <v>insert into game_score (id, matchid, squad, goals, points, time_type) values (2039, 505, 595, 0, 0, 2);</v>
      </c>
    </row>
    <row r="81" spans="1:7" x14ac:dyDescent="0.25">
      <c r="A81">
        <f t="shared" si="5"/>
        <v>2040</v>
      </c>
      <c r="B81">
        <f t="shared" ref="B81" si="37">B78</f>
        <v>505</v>
      </c>
      <c r="C81">
        <v>595</v>
      </c>
      <c r="D81">
        <v>0</v>
      </c>
      <c r="E81">
        <v>0</v>
      </c>
      <c r="F81">
        <v>1</v>
      </c>
      <c r="G81" t="str">
        <f t="shared" si="4"/>
        <v>insert into game_score (id, matchid, squad, goals, points, time_type) values (2040, 505, 595, 0, 0, 1);</v>
      </c>
    </row>
    <row r="82" spans="1:7" x14ac:dyDescent="0.25">
      <c r="A82" s="4">
        <f t="shared" si="5"/>
        <v>2041</v>
      </c>
      <c r="B82" s="4">
        <f t="shared" ref="B82:B98" si="38">B78+1</f>
        <v>506</v>
      </c>
      <c r="C82" s="4">
        <v>57</v>
      </c>
      <c r="D82" s="4">
        <v>1</v>
      </c>
      <c r="E82" s="4">
        <v>2</v>
      </c>
      <c r="F82" s="4">
        <v>2</v>
      </c>
      <c r="G82" s="4" t="str">
        <f t="shared" si="4"/>
        <v>insert into game_score (id, matchid, squad, goals, points, time_type) values (2041, 506, 57, 1, 2, 2);</v>
      </c>
    </row>
    <row r="83" spans="1:7" x14ac:dyDescent="0.25">
      <c r="A83" s="4">
        <f t="shared" si="5"/>
        <v>2042</v>
      </c>
      <c r="B83" s="4">
        <f t="shared" ref="B83:B99" si="39">B82</f>
        <v>506</v>
      </c>
      <c r="C83" s="4">
        <v>57</v>
      </c>
      <c r="D83" s="4">
        <v>1</v>
      </c>
      <c r="E83" s="4">
        <v>0</v>
      </c>
      <c r="F83" s="4">
        <v>1</v>
      </c>
      <c r="G83" s="4" t="str">
        <f t="shared" si="4"/>
        <v>insert into game_score (id, matchid, squad, goals, points, time_type) values (2042, 506, 57, 1, 0, 1);</v>
      </c>
    </row>
    <row r="84" spans="1:7" x14ac:dyDescent="0.25">
      <c r="A84" s="4">
        <f t="shared" si="5"/>
        <v>2043</v>
      </c>
      <c r="B84" s="4">
        <f t="shared" ref="B84:B100" si="40">B82</f>
        <v>506</v>
      </c>
      <c r="C84" s="4">
        <v>593</v>
      </c>
      <c r="D84" s="4">
        <v>0</v>
      </c>
      <c r="E84" s="4">
        <v>0</v>
      </c>
      <c r="F84" s="4">
        <v>2</v>
      </c>
      <c r="G84" s="4" t="str">
        <f t="shared" si="4"/>
        <v>insert into game_score (id, matchid, squad, goals, points, time_type) values (2043, 506, 593, 0, 0, 2);</v>
      </c>
    </row>
    <row r="85" spans="1:7" x14ac:dyDescent="0.25">
      <c r="A85" s="4">
        <f t="shared" si="5"/>
        <v>2044</v>
      </c>
      <c r="B85" s="4">
        <f t="shared" ref="B85:B101" si="41">B82</f>
        <v>506</v>
      </c>
      <c r="C85" s="4">
        <v>593</v>
      </c>
      <c r="D85" s="4">
        <v>0</v>
      </c>
      <c r="E85" s="4">
        <v>0</v>
      </c>
      <c r="F85" s="4">
        <v>1</v>
      </c>
      <c r="G85" s="4" t="str">
        <f t="shared" si="4"/>
        <v>insert into game_score (id, matchid, squad, goals, points, time_type) values (2044, 506, 593, 0, 0, 1);</v>
      </c>
    </row>
    <row r="86" spans="1:7" x14ac:dyDescent="0.25">
      <c r="A86">
        <f t="shared" si="5"/>
        <v>2045</v>
      </c>
      <c r="B86">
        <f t="shared" si="38"/>
        <v>507</v>
      </c>
      <c r="C86">
        <v>598</v>
      </c>
      <c r="D86">
        <v>1</v>
      </c>
      <c r="E86">
        <v>1</v>
      </c>
      <c r="F86">
        <v>2</v>
      </c>
      <c r="G86" t="str">
        <f t="shared" si="4"/>
        <v>insert into game_score (id, matchid, squad, goals, points, time_type) values (2045, 507, 598, 1, 1, 2);</v>
      </c>
    </row>
    <row r="87" spans="1:7" x14ac:dyDescent="0.25">
      <c r="A87">
        <f t="shared" si="5"/>
        <v>2046</v>
      </c>
      <c r="B87">
        <f t="shared" si="39"/>
        <v>507</v>
      </c>
      <c r="C87">
        <v>598</v>
      </c>
      <c r="D87">
        <v>0</v>
      </c>
      <c r="E87">
        <v>0</v>
      </c>
      <c r="F87">
        <v>1</v>
      </c>
      <c r="G87" t="str">
        <f t="shared" si="4"/>
        <v>insert into game_score (id, matchid, squad, goals, points, time_type) values (2046, 507, 598, 0, 0, 1);</v>
      </c>
    </row>
    <row r="88" spans="1:7" x14ac:dyDescent="0.25">
      <c r="A88">
        <f t="shared" si="5"/>
        <v>2047</v>
      </c>
      <c r="B88">
        <f t="shared" si="40"/>
        <v>507</v>
      </c>
      <c r="C88">
        <v>591</v>
      </c>
      <c r="D88">
        <v>1</v>
      </c>
      <c r="E88">
        <v>1</v>
      </c>
      <c r="F88">
        <v>2</v>
      </c>
      <c r="G88" t="str">
        <f t="shared" si="4"/>
        <v>insert into game_score (id, matchid, squad, goals, points, time_type) values (2047, 507, 591, 1, 1, 2);</v>
      </c>
    </row>
    <row r="89" spans="1:7" x14ac:dyDescent="0.25">
      <c r="A89">
        <f t="shared" si="5"/>
        <v>2048</v>
      </c>
      <c r="B89">
        <f t="shared" si="41"/>
        <v>507</v>
      </c>
      <c r="C89">
        <v>591</v>
      </c>
      <c r="D89">
        <v>1</v>
      </c>
      <c r="E89">
        <v>0</v>
      </c>
      <c r="F89">
        <v>1</v>
      </c>
      <c r="G89" t="str">
        <f t="shared" si="4"/>
        <v>insert into game_score (id, matchid, squad, goals, points, time_type) values (2048, 507, 591, 1, 0, 1);</v>
      </c>
    </row>
    <row r="90" spans="1:7" x14ac:dyDescent="0.25">
      <c r="A90" s="4">
        <f t="shared" si="5"/>
        <v>2049</v>
      </c>
      <c r="B90" s="4">
        <f t="shared" si="38"/>
        <v>508</v>
      </c>
      <c r="C90" s="4">
        <v>598</v>
      </c>
      <c r="D90" s="4">
        <v>1</v>
      </c>
      <c r="E90" s="4">
        <v>1</v>
      </c>
      <c r="F90" s="4">
        <v>2</v>
      </c>
      <c r="G90" s="4" t="str">
        <f t="shared" si="4"/>
        <v>insert into game_score (id, matchid, squad, goals, points, time_type) values (2049, 508, 598, 1, 1, 2);</v>
      </c>
    </row>
    <row r="91" spans="1:7" x14ac:dyDescent="0.25">
      <c r="A91" s="4">
        <f t="shared" si="5"/>
        <v>2050</v>
      </c>
      <c r="B91" s="4">
        <f t="shared" si="39"/>
        <v>508</v>
      </c>
      <c r="C91" s="4">
        <v>598</v>
      </c>
      <c r="D91" s="4">
        <v>0</v>
      </c>
      <c r="E91" s="4">
        <v>0</v>
      </c>
      <c r="F91" s="4">
        <v>1</v>
      </c>
      <c r="G91" s="4" t="str">
        <f t="shared" si="4"/>
        <v>insert into game_score (id, matchid, squad, goals, points, time_type) values (2050, 508, 598, 0, 0, 1);</v>
      </c>
    </row>
    <row r="92" spans="1:7" x14ac:dyDescent="0.25">
      <c r="A92" s="4">
        <f t="shared" si="5"/>
        <v>2051</v>
      </c>
      <c r="B92" s="4">
        <f t="shared" si="40"/>
        <v>508</v>
      </c>
      <c r="C92" s="4">
        <v>593</v>
      </c>
      <c r="D92" s="4">
        <v>1</v>
      </c>
      <c r="E92" s="4">
        <v>1</v>
      </c>
      <c r="F92" s="4">
        <v>2</v>
      </c>
      <c r="G92" s="4" t="str">
        <f t="shared" si="4"/>
        <v>insert into game_score (id, matchid, squad, goals, points, time_type) values (2051, 508, 593, 1, 1, 2);</v>
      </c>
    </row>
    <row r="93" spans="1:7" x14ac:dyDescent="0.25">
      <c r="A93" s="4">
        <f t="shared" si="5"/>
        <v>2052</v>
      </c>
      <c r="B93" s="4">
        <f t="shared" si="41"/>
        <v>508</v>
      </c>
      <c r="C93" s="4">
        <v>593</v>
      </c>
      <c r="D93" s="4">
        <v>1</v>
      </c>
      <c r="E93" s="4">
        <v>0</v>
      </c>
      <c r="F93" s="4">
        <v>1</v>
      </c>
      <c r="G93" s="4" t="str">
        <f t="shared" si="4"/>
        <v>insert into game_score (id, matchid, squad, goals, points, time_type) values (2052, 508, 593, 1, 0, 1);</v>
      </c>
    </row>
    <row r="94" spans="1:7" x14ac:dyDescent="0.25">
      <c r="A94">
        <f t="shared" si="5"/>
        <v>2053</v>
      </c>
      <c r="B94">
        <f t="shared" si="38"/>
        <v>509</v>
      </c>
      <c r="C94">
        <v>55</v>
      </c>
      <c r="D94">
        <v>2</v>
      </c>
      <c r="E94">
        <v>2</v>
      </c>
      <c r="F94">
        <v>2</v>
      </c>
      <c r="G94" t="str">
        <f t="shared" si="4"/>
        <v>insert into game_score (id, matchid, squad, goals, points, time_type) values (2053, 509, 55, 2, 2, 2);</v>
      </c>
    </row>
    <row r="95" spans="1:7" x14ac:dyDescent="0.25">
      <c r="A95">
        <f t="shared" si="5"/>
        <v>2054</v>
      </c>
      <c r="B95">
        <f t="shared" si="39"/>
        <v>509</v>
      </c>
      <c r="C95">
        <v>55</v>
      </c>
      <c r="D95">
        <v>1</v>
      </c>
      <c r="E95">
        <v>0</v>
      </c>
      <c r="F95">
        <v>1</v>
      </c>
      <c r="G95" t="str">
        <f t="shared" si="4"/>
        <v>insert into game_score (id, matchid, squad, goals, points, time_type) values (2054, 509, 55, 1, 0, 1);</v>
      </c>
    </row>
    <row r="96" spans="1:7" x14ac:dyDescent="0.25">
      <c r="A96">
        <f t="shared" si="5"/>
        <v>2055</v>
      </c>
      <c r="B96">
        <f t="shared" si="40"/>
        <v>509</v>
      </c>
      <c r="C96">
        <v>591</v>
      </c>
      <c r="D96">
        <v>1</v>
      </c>
      <c r="E96">
        <v>0</v>
      </c>
      <c r="F96">
        <v>2</v>
      </c>
      <c r="G96" t="str">
        <f t="shared" si="4"/>
        <v>insert into game_score (id, matchid, squad, goals, points, time_type) values (2055, 509, 591, 1, 0, 2);</v>
      </c>
    </row>
    <row r="97" spans="1:7" x14ac:dyDescent="0.25">
      <c r="A97">
        <f t="shared" si="5"/>
        <v>2056</v>
      </c>
      <c r="B97">
        <f t="shared" si="41"/>
        <v>509</v>
      </c>
      <c r="C97">
        <v>591</v>
      </c>
      <c r="D97">
        <v>0</v>
      </c>
      <c r="E97">
        <v>0</v>
      </c>
      <c r="F97">
        <v>1</v>
      </c>
      <c r="G97" t="str">
        <f t="shared" si="4"/>
        <v>insert into game_score (id, matchid, squad, goals, points, time_type) values (2056, 509, 591, 0, 0, 1);</v>
      </c>
    </row>
    <row r="98" spans="1:7" x14ac:dyDescent="0.25">
      <c r="A98" s="4">
        <f t="shared" si="5"/>
        <v>2057</v>
      </c>
      <c r="B98" s="4">
        <f t="shared" si="38"/>
        <v>510</v>
      </c>
      <c r="C98" s="4">
        <v>57</v>
      </c>
      <c r="D98" s="4">
        <v>0</v>
      </c>
      <c r="E98" s="4">
        <v>1</v>
      </c>
      <c r="F98" s="4">
        <v>2</v>
      </c>
      <c r="G98" s="4" t="str">
        <f t="shared" si="4"/>
        <v>insert into game_score (id, matchid, squad, goals, points, time_type) values (2057, 510, 57, 0, 1, 2);</v>
      </c>
    </row>
    <row r="99" spans="1:7" x14ac:dyDescent="0.25">
      <c r="A99" s="4">
        <f t="shared" si="5"/>
        <v>2058</v>
      </c>
      <c r="B99" s="4">
        <f t="shared" si="39"/>
        <v>510</v>
      </c>
      <c r="C99" s="4">
        <v>57</v>
      </c>
      <c r="D99" s="4">
        <v>0</v>
      </c>
      <c r="E99" s="4">
        <v>0</v>
      </c>
      <c r="F99" s="4">
        <v>1</v>
      </c>
      <c r="G99" s="4" t="str">
        <f t="shared" si="4"/>
        <v>insert into game_score (id, matchid, squad, goals, points, time_type) values (2058, 510, 57, 0, 0, 1);</v>
      </c>
    </row>
    <row r="100" spans="1:7" x14ac:dyDescent="0.25">
      <c r="A100" s="4">
        <f t="shared" si="5"/>
        <v>2059</v>
      </c>
      <c r="B100" s="4">
        <f t="shared" si="40"/>
        <v>510</v>
      </c>
      <c r="C100" s="4">
        <v>591</v>
      </c>
      <c r="D100" s="4">
        <v>0</v>
      </c>
      <c r="E100" s="4">
        <v>1</v>
      </c>
      <c r="F100" s="4">
        <v>2</v>
      </c>
      <c r="G100" s="4" t="str">
        <f t="shared" si="4"/>
        <v>insert into game_score (id, matchid, squad, goals, points, time_type) values (2059, 510, 591, 0, 1, 2);</v>
      </c>
    </row>
    <row r="101" spans="1:7" x14ac:dyDescent="0.25">
      <c r="A101" s="4">
        <f t="shared" si="5"/>
        <v>2060</v>
      </c>
      <c r="B101" s="4">
        <f t="shared" si="41"/>
        <v>510</v>
      </c>
      <c r="C101" s="4">
        <v>591</v>
      </c>
      <c r="D101" s="4">
        <v>0</v>
      </c>
      <c r="E101" s="4">
        <v>0</v>
      </c>
      <c r="F101" s="4">
        <v>1</v>
      </c>
      <c r="G101" s="4" t="str">
        <f t="shared" si="4"/>
        <v>insert into game_score (id, matchid, squad, goals, points, time_type) values (2060, 510, 591, 0, 0, 1);</v>
      </c>
    </row>
    <row r="102" spans="1:7" x14ac:dyDescent="0.25">
      <c r="A102">
        <f t="shared" si="5"/>
        <v>2061</v>
      </c>
      <c r="B102">
        <f t="shared" ref="B102" si="42">B98+1</f>
        <v>511</v>
      </c>
      <c r="C102">
        <v>55</v>
      </c>
      <c r="D102">
        <v>1</v>
      </c>
      <c r="E102">
        <v>1</v>
      </c>
      <c r="F102">
        <v>2</v>
      </c>
      <c r="G102" t="str">
        <f t="shared" si="4"/>
        <v>insert into game_score (id, matchid, squad, goals, points, time_type) values (2061, 511, 55, 1, 1, 2);</v>
      </c>
    </row>
    <row r="103" spans="1:7" x14ac:dyDescent="0.25">
      <c r="A103">
        <f t="shared" si="5"/>
        <v>2062</v>
      </c>
      <c r="B103">
        <f t="shared" ref="B103" si="43">B102</f>
        <v>511</v>
      </c>
      <c r="C103">
        <v>55</v>
      </c>
      <c r="D103">
        <v>1</v>
      </c>
      <c r="E103">
        <v>0</v>
      </c>
      <c r="F103">
        <v>1</v>
      </c>
      <c r="G103" t="str">
        <f t="shared" si="4"/>
        <v>insert into game_score (id, matchid, squad, goals, points, time_type) values (2062, 511, 55, 1, 0, 1);</v>
      </c>
    </row>
    <row r="104" spans="1:7" x14ac:dyDescent="0.25">
      <c r="A104">
        <f t="shared" si="5"/>
        <v>2063</v>
      </c>
      <c r="B104">
        <f t="shared" ref="B104" si="44">B102</f>
        <v>511</v>
      </c>
      <c r="C104">
        <v>598</v>
      </c>
      <c r="D104">
        <v>1</v>
      </c>
      <c r="E104">
        <v>1</v>
      </c>
      <c r="F104">
        <v>2</v>
      </c>
      <c r="G104" t="str">
        <f t="shared" si="4"/>
        <v>insert into game_score (id, matchid, squad, goals, points, time_type) values (2063, 511, 598, 1, 1, 2);</v>
      </c>
    </row>
    <row r="105" spans="1:7" x14ac:dyDescent="0.25">
      <c r="A105">
        <f t="shared" si="5"/>
        <v>2064</v>
      </c>
      <c r="B105">
        <f t="shared" ref="B105" si="45">B102</f>
        <v>511</v>
      </c>
      <c r="C105">
        <v>598</v>
      </c>
      <c r="D105">
        <v>0</v>
      </c>
      <c r="E105">
        <v>0</v>
      </c>
      <c r="F105">
        <v>1</v>
      </c>
      <c r="G105" t="str">
        <f t="shared" si="4"/>
        <v>insert into game_score (id, matchid, squad, goals, points, time_type) values (2064, 511, 598, 0, 0, 1);</v>
      </c>
    </row>
    <row r="106" spans="1:7" x14ac:dyDescent="0.25">
      <c r="A106" s="4">
        <f t="shared" si="5"/>
        <v>2065</v>
      </c>
      <c r="B106" s="4">
        <f t="shared" ref="B106" si="46">B102+1</f>
        <v>512</v>
      </c>
      <c r="C106" s="4">
        <v>593</v>
      </c>
      <c r="D106" s="4">
        <v>4</v>
      </c>
      <c r="E106" s="4">
        <v>2</v>
      </c>
      <c r="F106" s="4">
        <v>2</v>
      </c>
      <c r="G106" s="4" t="str">
        <f t="shared" ref="G106:G145" si="47">"insert into game_score (id, matchid, squad, goals, points, time_type) values (" &amp; A106 &amp; ", " &amp; B106 &amp; ", " &amp; C106 &amp; ", " &amp; D106 &amp; ", " &amp; E106 &amp; ", " &amp; F106 &amp; ");"</f>
        <v>insert into game_score (id, matchid, squad, goals, points, time_type) values (2065, 512, 593, 4, 2, 2);</v>
      </c>
    </row>
    <row r="107" spans="1:7" x14ac:dyDescent="0.25">
      <c r="A107" s="4">
        <f t="shared" si="5"/>
        <v>2066</v>
      </c>
      <c r="B107" s="4">
        <f t="shared" ref="B107" si="48">B106</f>
        <v>512</v>
      </c>
      <c r="C107" s="4">
        <v>593</v>
      </c>
      <c r="D107" s="4">
        <v>2</v>
      </c>
      <c r="E107" s="4">
        <v>0</v>
      </c>
      <c r="F107" s="4">
        <v>1</v>
      </c>
      <c r="G107" s="4" t="str">
        <f t="shared" si="47"/>
        <v>insert into game_score (id, matchid, squad, goals, points, time_type) values (2066, 512, 593, 2, 0, 1);</v>
      </c>
    </row>
    <row r="108" spans="1:7" x14ac:dyDescent="0.25">
      <c r="A108" s="4">
        <f t="shared" ref="A108:A145" si="49">A107+1</f>
        <v>2067</v>
      </c>
      <c r="B108" s="4">
        <f t="shared" ref="B108" si="50">B106</f>
        <v>512</v>
      </c>
      <c r="C108" s="4">
        <v>591</v>
      </c>
      <c r="D108" s="4">
        <v>0</v>
      </c>
      <c r="E108" s="4">
        <v>0</v>
      </c>
      <c r="F108" s="4">
        <v>2</v>
      </c>
      <c r="G108" s="4" t="str">
        <f t="shared" si="47"/>
        <v>insert into game_score (id, matchid, squad, goals, points, time_type) values (2067, 512, 591, 0, 0, 2);</v>
      </c>
    </row>
    <row r="109" spans="1:7" x14ac:dyDescent="0.25">
      <c r="A109" s="4">
        <f t="shared" si="49"/>
        <v>2068</v>
      </c>
      <c r="B109" s="4">
        <f t="shared" ref="B109" si="51">B106</f>
        <v>512</v>
      </c>
      <c r="C109" s="4">
        <v>591</v>
      </c>
      <c r="D109" s="4">
        <v>0</v>
      </c>
      <c r="E109" s="4">
        <v>0</v>
      </c>
      <c r="F109" s="4">
        <v>1</v>
      </c>
      <c r="G109" s="4" t="str">
        <f t="shared" si="47"/>
        <v>insert into game_score (id, matchid, squad, goals, points, time_type) values (2068, 512, 591, 0, 0, 1);</v>
      </c>
    </row>
    <row r="110" spans="1:7" x14ac:dyDescent="0.25">
      <c r="A110">
        <f t="shared" si="49"/>
        <v>2069</v>
      </c>
      <c r="B110">
        <f t="shared" ref="B110" si="52">B106+1</f>
        <v>513</v>
      </c>
      <c r="C110">
        <v>57</v>
      </c>
      <c r="D110">
        <v>2</v>
      </c>
      <c r="E110">
        <v>2</v>
      </c>
      <c r="F110">
        <v>2</v>
      </c>
      <c r="G110" t="str">
        <f t="shared" si="47"/>
        <v>insert into game_score (id, matchid, squad, goals, points, time_type) values (2069, 513, 57, 2, 2, 2);</v>
      </c>
    </row>
    <row r="111" spans="1:7" x14ac:dyDescent="0.25">
      <c r="A111">
        <f t="shared" si="49"/>
        <v>2070</v>
      </c>
      <c r="B111">
        <f t="shared" ref="B111" si="53">B110</f>
        <v>513</v>
      </c>
      <c r="C111">
        <v>57</v>
      </c>
      <c r="D111">
        <v>1</v>
      </c>
      <c r="E111">
        <v>0</v>
      </c>
      <c r="F111">
        <v>1</v>
      </c>
      <c r="G111" t="str">
        <f t="shared" si="47"/>
        <v>insert into game_score (id, matchid, squad, goals, points, time_type) values (2070, 513, 57, 1, 0, 1);</v>
      </c>
    </row>
    <row r="112" spans="1:7" x14ac:dyDescent="0.25">
      <c r="A112">
        <f t="shared" si="49"/>
        <v>2071</v>
      </c>
      <c r="B112">
        <f t="shared" ref="B112" si="54">B110</f>
        <v>513</v>
      </c>
      <c r="C112">
        <v>55</v>
      </c>
      <c r="D112">
        <v>0</v>
      </c>
      <c r="E112">
        <v>0</v>
      </c>
      <c r="F112">
        <v>2</v>
      </c>
      <c r="G112" t="str">
        <f t="shared" si="47"/>
        <v>insert into game_score (id, matchid, squad, goals, points, time_type) values (2071, 513, 55, 0, 0, 2);</v>
      </c>
    </row>
    <row r="113" spans="1:7" x14ac:dyDescent="0.25">
      <c r="A113">
        <f t="shared" si="49"/>
        <v>2072</v>
      </c>
      <c r="B113">
        <f t="shared" ref="B113" si="55">B110</f>
        <v>513</v>
      </c>
      <c r="C113">
        <v>55</v>
      </c>
      <c r="D113">
        <v>0</v>
      </c>
      <c r="E113">
        <v>0</v>
      </c>
      <c r="F113">
        <v>1</v>
      </c>
      <c r="G113" t="str">
        <f t="shared" si="47"/>
        <v>insert into game_score (id, matchid, squad, goals, points, time_type) values (2072, 513, 55, 0, 0, 1);</v>
      </c>
    </row>
    <row r="114" spans="1:7" x14ac:dyDescent="0.25">
      <c r="A114" s="4">
        <f t="shared" si="49"/>
        <v>2073</v>
      </c>
      <c r="B114" s="4">
        <f t="shared" ref="B114" si="56">B110+1</f>
        <v>514</v>
      </c>
      <c r="C114" s="4">
        <v>598</v>
      </c>
      <c r="D114" s="4">
        <v>1</v>
      </c>
      <c r="E114" s="4">
        <v>2</v>
      </c>
      <c r="F114" s="4">
        <v>2</v>
      </c>
      <c r="G114" s="4" t="str">
        <f t="shared" si="47"/>
        <v>insert into game_score (id, matchid, squad, goals, points, time_type) values (2073, 514, 598, 1, 2, 2);</v>
      </c>
    </row>
    <row r="115" spans="1:7" x14ac:dyDescent="0.25">
      <c r="A115" s="4">
        <f t="shared" si="49"/>
        <v>2074</v>
      </c>
      <c r="B115" s="4">
        <f t="shared" ref="B115" si="57">B114</f>
        <v>514</v>
      </c>
      <c r="C115" s="4">
        <v>598</v>
      </c>
      <c r="D115" s="4">
        <v>1</v>
      </c>
      <c r="E115" s="4">
        <v>0</v>
      </c>
      <c r="F115" s="4">
        <v>1</v>
      </c>
      <c r="G115" s="4" t="str">
        <f t="shared" si="47"/>
        <v>insert into game_score (id, matchid, squad, goals, points, time_type) values (2074, 514, 598, 1, 0, 1);</v>
      </c>
    </row>
    <row r="116" spans="1:7" x14ac:dyDescent="0.25">
      <c r="A116" s="4">
        <f t="shared" si="49"/>
        <v>2075</v>
      </c>
      <c r="B116" s="4">
        <f t="shared" ref="B116" si="58">B114</f>
        <v>514</v>
      </c>
      <c r="C116" s="4">
        <v>57</v>
      </c>
      <c r="D116" s="4">
        <v>0</v>
      </c>
      <c r="E116" s="4">
        <v>0</v>
      </c>
      <c r="F116" s="4">
        <v>2</v>
      </c>
      <c r="G116" s="4" t="str">
        <f t="shared" si="47"/>
        <v>insert into game_score (id, matchid, squad, goals, points, time_type) values (2075, 514, 57, 0, 0, 2);</v>
      </c>
    </row>
    <row r="117" spans="1:7" x14ac:dyDescent="0.25">
      <c r="A117" s="4">
        <f t="shared" si="49"/>
        <v>2076</v>
      </c>
      <c r="B117" s="4">
        <f t="shared" ref="B117" si="59">B114</f>
        <v>514</v>
      </c>
      <c r="C117" s="4">
        <v>57</v>
      </c>
      <c r="D117" s="4">
        <v>0</v>
      </c>
      <c r="E117" s="4">
        <v>0</v>
      </c>
      <c r="F117" s="4">
        <v>1</v>
      </c>
      <c r="G117" s="4" t="str">
        <f t="shared" si="47"/>
        <v>insert into game_score (id, matchid, squad, goals, points, time_type) values (2076, 514, 57, 0, 0, 1);</v>
      </c>
    </row>
    <row r="118" spans="1:7" x14ac:dyDescent="0.25">
      <c r="A118">
        <f t="shared" si="49"/>
        <v>2077</v>
      </c>
      <c r="B118">
        <f t="shared" ref="B118" si="60">B114+1</f>
        <v>515</v>
      </c>
      <c r="C118">
        <v>55</v>
      </c>
      <c r="D118">
        <v>3</v>
      </c>
      <c r="E118">
        <v>2</v>
      </c>
      <c r="F118">
        <v>2</v>
      </c>
      <c r="G118" t="str">
        <f t="shared" si="47"/>
        <v>insert into game_score (id, matchid, squad, goals, points, time_type) values (2077, 515, 55, 3, 2, 2);</v>
      </c>
    </row>
    <row r="119" spans="1:7" x14ac:dyDescent="0.25">
      <c r="A119">
        <f t="shared" si="49"/>
        <v>2078</v>
      </c>
      <c r="B119">
        <f t="shared" ref="B119" si="61">B118</f>
        <v>515</v>
      </c>
      <c r="C119">
        <v>55</v>
      </c>
      <c r="D119">
        <v>1</v>
      </c>
      <c r="E119">
        <v>0</v>
      </c>
      <c r="F119">
        <v>1</v>
      </c>
      <c r="G119" t="str">
        <f t="shared" si="47"/>
        <v>insert into game_score (id, matchid, squad, goals, points, time_type) values (2078, 515, 55, 1, 0, 1);</v>
      </c>
    </row>
    <row r="120" spans="1:7" x14ac:dyDescent="0.25">
      <c r="A120">
        <f t="shared" si="49"/>
        <v>2079</v>
      </c>
      <c r="B120">
        <f t="shared" ref="B120" si="62">B118</f>
        <v>515</v>
      </c>
      <c r="C120">
        <v>593</v>
      </c>
      <c r="D120">
        <v>1</v>
      </c>
      <c r="E120">
        <v>0</v>
      </c>
      <c r="F120">
        <v>2</v>
      </c>
      <c r="G120" t="str">
        <f t="shared" si="47"/>
        <v>insert into game_score (id, matchid, squad, goals, points, time_type) values (2079, 515, 593, 1, 0, 2);</v>
      </c>
    </row>
    <row r="121" spans="1:7" x14ac:dyDescent="0.25">
      <c r="A121">
        <f t="shared" si="49"/>
        <v>2080</v>
      </c>
      <c r="B121">
        <f t="shared" ref="B121" si="63">B118</f>
        <v>515</v>
      </c>
      <c r="C121">
        <v>593</v>
      </c>
      <c r="D121">
        <v>1</v>
      </c>
      <c r="E121">
        <v>0</v>
      </c>
      <c r="F121">
        <v>1</v>
      </c>
      <c r="G121" t="str">
        <f t="shared" si="47"/>
        <v>insert into game_score (id, matchid, squad, goals, points, time_type) values (2080, 515, 593, 1, 0, 1);</v>
      </c>
    </row>
    <row r="122" spans="1:7" x14ac:dyDescent="0.25">
      <c r="A122" s="4">
        <f t="shared" si="49"/>
        <v>2081</v>
      </c>
      <c r="B122" s="4">
        <f t="shared" ref="B122" si="64">B118+1</f>
        <v>516</v>
      </c>
      <c r="C122" s="4">
        <v>54</v>
      </c>
      <c r="D122" s="4">
        <v>3</v>
      </c>
      <c r="E122" s="4">
        <v>2</v>
      </c>
      <c r="F122" s="4">
        <v>2</v>
      </c>
      <c r="G122" s="4" t="str">
        <f t="shared" si="47"/>
        <v>insert into game_score (id, matchid, squad, goals, points, time_type) values (2081, 516, 54, 3, 2, 2);</v>
      </c>
    </row>
    <row r="123" spans="1:7" x14ac:dyDescent="0.25">
      <c r="A123" s="4">
        <f t="shared" si="49"/>
        <v>2082</v>
      </c>
      <c r="B123" s="4">
        <f t="shared" ref="B123" si="65">B122</f>
        <v>516</v>
      </c>
      <c r="C123" s="4">
        <v>54</v>
      </c>
      <c r="D123" s="4">
        <v>2</v>
      </c>
      <c r="E123" s="4">
        <v>0</v>
      </c>
      <c r="F123" s="4">
        <v>1</v>
      </c>
      <c r="G123" s="4" t="str">
        <f t="shared" si="47"/>
        <v>insert into game_score (id, matchid, squad, goals, points, time_type) values (2082, 516, 54, 2, 0, 1);</v>
      </c>
    </row>
    <row r="124" spans="1:7" x14ac:dyDescent="0.25">
      <c r="A124" s="4">
        <f t="shared" si="49"/>
        <v>2083</v>
      </c>
      <c r="B124" s="4">
        <f t="shared" ref="B124" si="66">B122</f>
        <v>516</v>
      </c>
      <c r="C124" s="4">
        <v>55</v>
      </c>
      <c r="D124" s="4">
        <v>2</v>
      </c>
      <c r="E124" s="4">
        <v>0</v>
      </c>
      <c r="F124" s="4">
        <v>2</v>
      </c>
      <c r="G124" s="4" t="str">
        <f t="shared" si="47"/>
        <v>insert into game_score (id, matchid, squad, goals, points, time_type) values (2083, 516, 55, 2, 0, 2);</v>
      </c>
    </row>
    <row r="125" spans="1:7" x14ac:dyDescent="0.25">
      <c r="A125" s="4">
        <f t="shared" si="49"/>
        <v>2084</v>
      </c>
      <c r="B125" s="4">
        <f t="shared" ref="B125" si="67">B122</f>
        <v>516</v>
      </c>
      <c r="C125" s="4">
        <v>55</v>
      </c>
      <c r="D125" s="4">
        <v>1</v>
      </c>
      <c r="E125" s="4">
        <v>0</v>
      </c>
      <c r="F125" s="4">
        <v>1</v>
      </c>
      <c r="G125" s="4" t="str">
        <f t="shared" si="47"/>
        <v>insert into game_score (id, matchid, squad, goals, points, time_type) values (2084, 516, 55, 1, 0, 1);</v>
      </c>
    </row>
    <row r="126" spans="1:7" x14ac:dyDescent="0.25">
      <c r="A126">
        <f t="shared" si="49"/>
        <v>2085</v>
      </c>
      <c r="B126">
        <f t="shared" ref="B126" si="68">B122+1</f>
        <v>517</v>
      </c>
      <c r="C126">
        <v>56</v>
      </c>
      <c r="D126">
        <v>1</v>
      </c>
      <c r="E126">
        <v>1</v>
      </c>
      <c r="F126">
        <v>2</v>
      </c>
      <c r="G126" t="str">
        <f t="shared" si="47"/>
        <v>insert into game_score (id, matchid, squad, goals, points, time_type) values (2085, 517, 56, 1, 1, 2);</v>
      </c>
    </row>
    <row r="127" spans="1:7" x14ac:dyDescent="0.25">
      <c r="A127">
        <f t="shared" si="49"/>
        <v>2086</v>
      </c>
      <c r="B127">
        <f t="shared" ref="B127" si="69">B126</f>
        <v>517</v>
      </c>
      <c r="C127">
        <v>56</v>
      </c>
      <c r="D127">
        <v>0</v>
      </c>
      <c r="E127">
        <v>0</v>
      </c>
      <c r="F127">
        <v>1</v>
      </c>
      <c r="G127" t="str">
        <f t="shared" si="47"/>
        <v>insert into game_score (id, matchid, squad, goals, points, time_type) values (2086, 517, 56, 0, 0, 1);</v>
      </c>
    </row>
    <row r="128" spans="1:7" x14ac:dyDescent="0.25">
      <c r="A128">
        <f t="shared" si="49"/>
        <v>2087</v>
      </c>
      <c r="B128">
        <f t="shared" ref="B128" si="70">B126</f>
        <v>517</v>
      </c>
      <c r="C128">
        <v>57</v>
      </c>
      <c r="D128">
        <v>1</v>
      </c>
      <c r="E128">
        <v>1</v>
      </c>
      <c r="F128">
        <v>2</v>
      </c>
      <c r="G128" t="str">
        <f t="shared" si="47"/>
        <v>insert into game_score (id, matchid, squad, goals, points, time_type) values (2087, 517, 57, 1, 1, 2);</v>
      </c>
    </row>
    <row r="129" spans="1:7" x14ac:dyDescent="0.25">
      <c r="A129">
        <f t="shared" si="49"/>
        <v>2088</v>
      </c>
      <c r="B129">
        <f t="shared" ref="B129" si="71">B126</f>
        <v>517</v>
      </c>
      <c r="C129">
        <v>57</v>
      </c>
      <c r="D129">
        <v>1</v>
      </c>
      <c r="E129">
        <v>0</v>
      </c>
      <c r="F129">
        <v>1</v>
      </c>
      <c r="G129" t="str">
        <f t="shared" si="47"/>
        <v>insert into game_score (id, matchid, squad, goals, points, time_type) values (2088, 517, 57, 1, 0, 1);</v>
      </c>
    </row>
    <row r="130" spans="1:7" x14ac:dyDescent="0.25">
      <c r="A130" s="4">
        <f t="shared" si="49"/>
        <v>2089</v>
      </c>
      <c r="B130" s="4">
        <f t="shared" ref="B130" si="72">B126+1</f>
        <v>518</v>
      </c>
      <c r="C130" s="4">
        <v>56</v>
      </c>
      <c r="D130" s="4">
        <v>0</v>
      </c>
      <c r="E130" s="4">
        <v>1</v>
      </c>
      <c r="F130" s="4">
        <v>2</v>
      </c>
      <c r="G130" s="4" t="str">
        <f t="shared" si="47"/>
        <v>insert into game_score (id, matchid, squad, goals, points, time_type) values (2089, 518, 56, 0, 1, 2);</v>
      </c>
    </row>
    <row r="131" spans="1:7" x14ac:dyDescent="0.25">
      <c r="A131" s="4">
        <f t="shared" si="49"/>
        <v>2090</v>
      </c>
      <c r="B131" s="4">
        <f t="shared" ref="B131" si="73">B130</f>
        <v>518</v>
      </c>
      <c r="C131" s="4">
        <v>56</v>
      </c>
      <c r="D131" s="4">
        <v>0</v>
      </c>
      <c r="E131" s="4">
        <v>0</v>
      </c>
      <c r="F131" s="4">
        <v>1</v>
      </c>
      <c r="G131" s="4" t="str">
        <f t="shared" si="47"/>
        <v>insert into game_score (id, matchid, squad, goals, points, time_type) values (2090, 518, 56, 0, 0, 1);</v>
      </c>
    </row>
    <row r="132" spans="1:7" x14ac:dyDescent="0.25">
      <c r="A132" s="4">
        <f t="shared" si="49"/>
        <v>2091</v>
      </c>
      <c r="B132" s="4">
        <f t="shared" ref="B132" si="74">B130</f>
        <v>518</v>
      </c>
      <c r="C132" s="4">
        <v>54</v>
      </c>
      <c r="D132" s="4">
        <v>0</v>
      </c>
      <c r="E132" s="4">
        <v>1</v>
      </c>
      <c r="F132" s="4">
        <v>2</v>
      </c>
      <c r="G132" s="4" t="str">
        <f t="shared" si="47"/>
        <v>insert into game_score (id, matchid, squad, goals, points, time_type) values (2091, 518, 54, 0, 1, 2);</v>
      </c>
    </row>
    <row r="133" spans="1:7" x14ac:dyDescent="0.25">
      <c r="A133" s="4">
        <f t="shared" si="49"/>
        <v>2092</v>
      </c>
      <c r="B133" s="4">
        <f t="shared" ref="B133" si="75">B130</f>
        <v>518</v>
      </c>
      <c r="C133" s="4">
        <v>54</v>
      </c>
      <c r="D133" s="4">
        <v>0</v>
      </c>
      <c r="E133" s="4">
        <v>0</v>
      </c>
      <c r="F133" s="4">
        <v>1</v>
      </c>
      <c r="G133" s="4" t="str">
        <f t="shared" si="47"/>
        <v>insert into game_score (id, matchid, squad, goals, points, time_type) values (2092, 518, 54, 0, 0, 1);</v>
      </c>
    </row>
    <row r="134" spans="1:7" x14ac:dyDescent="0.25">
      <c r="A134">
        <f t="shared" si="49"/>
        <v>2093</v>
      </c>
      <c r="B134">
        <f t="shared" ref="B134" si="76">B130+1</f>
        <v>519</v>
      </c>
      <c r="C134">
        <v>55</v>
      </c>
      <c r="D134">
        <v>2</v>
      </c>
      <c r="E134">
        <v>2</v>
      </c>
      <c r="F134">
        <v>2</v>
      </c>
      <c r="G134" t="str">
        <f t="shared" si="47"/>
        <v>insert into game_score (id, matchid, squad, goals, points, time_type) values (2093, 519, 55, 2, 2, 2);</v>
      </c>
    </row>
    <row r="135" spans="1:7" x14ac:dyDescent="0.25">
      <c r="A135">
        <f t="shared" si="49"/>
        <v>2094</v>
      </c>
      <c r="B135">
        <f t="shared" ref="B135" si="77">B134</f>
        <v>519</v>
      </c>
      <c r="C135">
        <v>55</v>
      </c>
      <c r="D135">
        <v>1</v>
      </c>
      <c r="E135">
        <v>0</v>
      </c>
      <c r="F135">
        <v>1</v>
      </c>
      <c r="G135" t="str">
        <f t="shared" si="47"/>
        <v>insert into game_score (id, matchid, squad, goals, points, time_type) values (2094, 519, 55, 1, 0, 1);</v>
      </c>
    </row>
    <row r="136" spans="1:7" x14ac:dyDescent="0.25">
      <c r="A136">
        <f t="shared" si="49"/>
        <v>2095</v>
      </c>
      <c r="B136">
        <f t="shared" ref="B136" si="78">B134</f>
        <v>519</v>
      </c>
      <c r="C136">
        <v>57</v>
      </c>
      <c r="D136">
        <v>0</v>
      </c>
      <c r="E136">
        <v>0</v>
      </c>
      <c r="F136">
        <v>2</v>
      </c>
      <c r="G136" t="str">
        <f t="shared" si="47"/>
        <v>insert into game_score (id, matchid, squad, goals, points, time_type) values (2095, 519, 57, 0, 0, 2);</v>
      </c>
    </row>
    <row r="137" spans="1:7" x14ac:dyDescent="0.25">
      <c r="A137">
        <f t="shared" si="49"/>
        <v>2096</v>
      </c>
      <c r="B137">
        <f t="shared" ref="B137" si="79">B134</f>
        <v>519</v>
      </c>
      <c r="C137">
        <v>57</v>
      </c>
      <c r="D137">
        <v>0</v>
      </c>
      <c r="E137">
        <v>0</v>
      </c>
      <c r="F137">
        <v>1</v>
      </c>
      <c r="G137" t="str">
        <f t="shared" si="47"/>
        <v>insert into game_score (id, matchid, squad, goals, points, time_type) values (2096, 519, 57, 0, 0, 1);</v>
      </c>
    </row>
    <row r="138" spans="1:7" x14ac:dyDescent="0.25">
      <c r="A138" s="4">
        <f t="shared" si="49"/>
        <v>2097</v>
      </c>
      <c r="B138" s="4">
        <f t="shared" ref="B138" si="80">B134+1</f>
        <v>520</v>
      </c>
      <c r="C138" s="4">
        <v>55</v>
      </c>
      <c r="D138" s="4">
        <v>2</v>
      </c>
      <c r="E138" s="4">
        <v>2</v>
      </c>
      <c r="F138" s="4">
        <v>2</v>
      </c>
      <c r="G138" s="4" t="str">
        <f t="shared" si="47"/>
        <v>insert into game_score (id, matchid, squad, goals, points, time_type) values (2097, 520, 55, 2, 2, 2);</v>
      </c>
    </row>
    <row r="139" spans="1:7" x14ac:dyDescent="0.25">
      <c r="A139" s="4">
        <f t="shared" si="49"/>
        <v>2098</v>
      </c>
      <c r="B139" s="4">
        <f t="shared" ref="B139" si="81">B138</f>
        <v>520</v>
      </c>
      <c r="C139" s="4">
        <v>55</v>
      </c>
      <c r="D139" s="4">
        <v>1</v>
      </c>
      <c r="E139" s="4">
        <v>0</v>
      </c>
      <c r="F139" s="4">
        <v>1</v>
      </c>
      <c r="G139" s="4" t="str">
        <f t="shared" si="47"/>
        <v>insert into game_score (id, matchid, squad, goals, points, time_type) values (2098, 520, 55, 1, 0, 1);</v>
      </c>
    </row>
    <row r="140" spans="1:7" x14ac:dyDescent="0.25">
      <c r="A140" s="4">
        <f t="shared" si="49"/>
        <v>2099</v>
      </c>
      <c r="B140" s="4">
        <f t="shared" ref="B140" si="82">B138</f>
        <v>520</v>
      </c>
      <c r="C140" s="4">
        <v>56</v>
      </c>
      <c r="D140" s="4">
        <v>0</v>
      </c>
      <c r="E140" s="4">
        <v>0</v>
      </c>
      <c r="F140" s="4">
        <v>2</v>
      </c>
      <c r="G140" s="4" t="str">
        <f t="shared" si="47"/>
        <v>insert into game_score (id, matchid, squad, goals, points, time_type) values (2099, 520, 56, 0, 0, 2);</v>
      </c>
    </row>
    <row r="141" spans="1:7" x14ac:dyDescent="0.25">
      <c r="A141" s="4">
        <f t="shared" si="49"/>
        <v>2100</v>
      </c>
      <c r="B141" s="4">
        <f t="shared" ref="B141:B145" si="83">B138</f>
        <v>520</v>
      </c>
      <c r="C141" s="4">
        <v>56</v>
      </c>
      <c r="D141" s="4">
        <v>0</v>
      </c>
      <c r="E141" s="4">
        <v>0</v>
      </c>
      <c r="F141" s="4">
        <v>1</v>
      </c>
      <c r="G141" s="4" t="str">
        <f t="shared" si="47"/>
        <v>insert into game_score (id, matchid, squad, goals, points, time_type) values (2100, 520, 56, 0, 0, 1);</v>
      </c>
    </row>
    <row r="142" spans="1:7" x14ac:dyDescent="0.25">
      <c r="A142">
        <f t="shared" si="49"/>
        <v>2101</v>
      </c>
      <c r="B142">
        <f t="shared" ref="B142" si="84">B138+1</f>
        <v>521</v>
      </c>
      <c r="C142">
        <v>54</v>
      </c>
      <c r="D142">
        <v>2</v>
      </c>
      <c r="E142">
        <v>2</v>
      </c>
      <c r="F142">
        <v>2</v>
      </c>
      <c r="G142" t="str">
        <f t="shared" si="47"/>
        <v>insert into game_score (id, matchid, squad, goals, points, time_type) values (2101, 521, 54, 2, 2, 2);</v>
      </c>
    </row>
    <row r="143" spans="1:7" x14ac:dyDescent="0.25">
      <c r="A143">
        <f t="shared" si="49"/>
        <v>2102</v>
      </c>
      <c r="B143">
        <f t="shared" ref="B143" si="85">B142</f>
        <v>521</v>
      </c>
      <c r="C143">
        <v>54</v>
      </c>
      <c r="D143">
        <v>2</v>
      </c>
      <c r="E143">
        <v>0</v>
      </c>
      <c r="F143">
        <v>1</v>
      </c>
      <c r="G143" t="str">
        <f t="shared" si="47"/>
        <v>insert into game_score (id, matchid, squad, goals, points, time_type) values (2102, 521, 54, 2, 0, 1);</v>
      </c>
    </row>
    <row r="144" spans="1:7" x14ac:dyDescent="0.25">
      <c r="A144">
        <f t="shared" si="49"/>
        <v>2103</v>
      </c>
      <c r="B144">
        <f t="shared" ref="B144" si="86">B142</f>
        <v>521</v>
      </c>
      <c r="C144">
        <v>57</v>
      </c>
      <c r="D144">
        <v>1</v>
      </c>
      <c r="E144">
        <v>0</v>
      </c>
      <c r="F144">
        <v>2</v>
      </c>
      <c r="G144" t="str">
        <f t="shared" si="47"/>
        <v>insert into game_score (id, matchid, squad, goals, points, time_type) values (2103, 521, 57, 1, 0, 2);</v>
      </c>
    </row>
    <row r="145" spans="1:7" x14ac:dyDescent="0.25">
      <c r="A145">
        <f t="shared" si="49"/>
        <v>2104</v>
      </c>
      <c r="B145">
        <f t="shared" si="83"/>
        <v>521</v>
      </c>
      <c r="C145">
        <v>57</v>
      </c>
      <c r="D145">
        <v>0</v>
      </c>
      <c r="E145">
        <v>0</v>
      </c>
      <c r="F145">
        <v>1</v>
      </c>
      <c r="G145" t="str">
        <f t="shared" si="47"/>
        <v>insert into game_score (id, matchid, squad, goals, points, time_type) values (2104, 521, 57, 0, 0, 1);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'1991'!A11+1</f>
        <v>57</v>
      </c>
      <c r="B2">
        <v>1993</v>
      </c>
      <c r="C2" t="s">
        <v>12</v>
      </c>
      <c r="D2">
        <v>593</v>
      </c>
      <c r="G2" t="str">
        <f t="shared" ref="G2:G13" si="0">"insert into group_stage (id, tournament, group_code, squad) values (" &amp; A2 &amp; ", " &amp; B2 &amp; ", '" &amp; C2 &amp; "', " &amp; D2 &amp;  ");"</f>
        <v>insert into group_stage (id, tournament, group_code, squad) values (57, 1993, 'A', 593);</v>
      </c>
    </row>
    <row r="3" spans="1:7" x14ac:dyDescent="0.25">
      <c r="A3">
        <f>A2+1</f>
        <v>58</v>
      </c>
      <c r="B3">
        <v>1993</v>
      </c>
      <c r="C3" t="s">
        <v>12</v>
      </c>
      <c r="D3">
        <v>1</v>
      </c>
      <c r="G3" t="str">
        <f t="shared" si="0"/>
        <v>insert into group_stage (id, tournament, group_code, squad) values (58, 1993, 'A', 1);</v>
      </c>
    </row>
    <row r="4" spans="1:7" x14ac:dyDescent="0.25">
      <c r="A4">
        <f t="shared" ref="A4:A13" si="1">A3+1</f>
        <v>59</v>
      </c>
      <c r="B4">
        <v>1993</v>
      </c>
      <c r="C4" t="s">
        <v>12</v>
      </c>
      <c r="D4">
        <v>598</v>
      </c>
      <c r="G4" t="str">
        <f t="shared" si="0"/>
        <v>insert into group_stage (id, tournament, group_code, squad) values (59, 1993, 'A', 598);</v>
      </c>
    </row>
    <row r="5" spans="1:7" x14ac:dyDescent="0.25">
      <c r="A5">
        <f t="shared" si="1"/>
        <v>60</v>
      </c>
      <c r="B5">
        <v>1993</v>
      </c>
      <c r="C5" t="s">
        <v>12</v>
      </c>
      <c r="D5">
        <v>58</v>
      </c>
      <c r="G5" t="str">
        <f t="shared" si="0"/>
        <v>insert into group_stage (id, tournament, group_code, squad) values (60, 1993, 'A', 58);</v>
      </c>
    </row>
    <row r="6" spans="1:7" x14ac:dyDescent="0.25">
      <c r="A6">
        <f t="shared" si="1"/>
        <v>61</v>
      </c>
      <c r="B6">
        <v>1993</v>
      </c>
      <c r="C6" t="s">
        <v>13</v>
      </c>
      <c r="D6">
        <v>55</v>
      </c>
      <c r="G6" t="str">
        <f t="shared" si="0"/>
        <v>insert into group_stage (id, tournament, group_code, squad) values (61, 1993, 'B', 55);</v>
      </c>
    </row>
    <row r="7" spans="1:7" x14ac:dyDescent="0.25">
      <c r="A7">
        <f t="shared" si="1"/>
        <v>62</v>
      </c>
      <c r="B7">
        <v>1993</v>
      </c>
      <c r="C7" t="s">
        <v>13</v>
      </c>
      <c r="D7">
        <v>56</v>
      </c>
      <c r="G7" t="str">
        <f t="shared" si="0"/>
        <v>insert into group_stage (id, tournament, group_code, squad) values (62, 1993, 'B', 56);</v>
      </c>
    </row>
    <row r="8" spans="1:7" x14ac:dyDescent="0.25">
      <c r="A8">
        <f t="shared" si="1"/>
        <v>63</v>
      </c>
      <c r="B8">
        <v>1993</v>
      </c>
      <c r="C8" t="s">
        <v>13</v>
      </c>
      <c r="D8">
        <v>595</v>
      </c>
      <c r="G8" t="str">
        <f t="shared" si="0"/>
        <v>insert into group_stage (id, tournament, group_code, squad) values (63, 1993, 'B', 595);</v>
      </c>
    </row>
    <row r="9" spans="1:7" x14ac:dyDescent="0.25">
      <c r="A9">
        <f t="shared" si="1"/>
        <v>64</v>
      </c>
      <c r="B9">
        <v>1993</v>
      </c>
      <c r="C9" t="s">
        <v>13</v>
      </c>
      <c r="D9">
        <v>51</v>
      </c>
      <c r="G9" t="str">
        <f t="shared" si="0"/>
        <v>insert into group_stage (id, tournament, group_code, squad) values (64, 1993, 'B', 51);</v>
      </c>
    </row>
    <row r="10" spans="1:7" x14ac:dyDescent="0.25">
      <c r="A10">
        <f t="shared" si="1"/>
        <v>65</v>
      </c>
      <c r="B10">
        <v>1993</v>
      </c>
      <c r="C10" t="s">
        <v>14</v>
      </c>
      <c r="D10">
        <v>54</v>
      </c>
      <c r="G10" t="str">
        <f t="shared" si="0"/>
        <v>insert into group_stage (id, tournament, group_code, squad) values (65, 1993, 'C', 54);</v>
      </c>
    </row>
    <row r="11" spans="1:7" x14ac:dyDescent="0.25">
      <c r="A11">
        <f t="shared" si="1"/>
        <v>66</v>
      </c>
      <c r="B11">
        <v>1993</v>
      </c>
      <c r="C11" t="s">
        <v>14</v>
      </c>
      <c r="D11">
        <v>591</v>
      </c>
      <c r="G11" t="str">
        <f t="shared" si="0"/>
        <v>insert into group_stage (id, tournament, group_code, squad) values (66, 1993, 'C', 591);</v>
      </c>
    </row>
    <row r="12" spans="1:7" x14ac:dyDescent="0.25">
      <c r="A12">
        <f t="shared" si="1"/>
        <v>67</v>
      </c>
      <c r="B12">
        <v>1993</v>
      </c>
      <c r="C12" t="s">
        <v>14</v>
      </c>
      <c r="D12">
        <v>57</v>
      </c>
      <c r="G12" t="str">
        <f t="shared" si="0"/>
        <v>insert into group_stage (id, tournament, group_code, squad) values (67, 1993, 'C', 57);</v>
      </c>
    </row>
    <row r="13" spans="1:7" x14ac:dyDescent="0.25">
      <c r="A13">
        <f t="shared" si="1"/>
        <v>68</v>
      </c>
      <c r="B13">
        <v>1993</v>
      </c>
      <c r="C13" t="s">
        <v>14</v>
      </c>
      <c r="D13">
        <v>52</v>
      </c>
      <c r="G13" t="str">
        <f t="shared" si="0"/>
        <v>insert into group_stage (id, tournament, group_code, squad) values (68, 1993, 'C', 52);</v>
      </c>
    </row>
    <row r="15" spans="1:7" x14ac:dyDescent="0.25">
      <c r="A15" s="1" t="s">
        <v>1</v>
      </c>
      <c r="B15" s="1" t="s">
        <v>6</v>
      </c>
      <c r="C15" s="1" t="s">
        <v>7</v>
      </c>
      <c r="D15" s="1" t="s">
        <v>8</v>
      </c>
      <c r="G15" t="str">
        <f t="shared" ref="G15:G41" si="2">"insert into game (matchid, matchdate, game_type, country) values (" &amp; A15 &amp; ", '" &amp; B15 &amp; "', " &amp; C15 &amp; ", " &amp; D15 &amp;  ");"</f>
        <v>insert into game (matchid, matchdate, game_type, country) values (matchid, 'matchdate', game_type, country);</v>
      </c>
    </row>
    <row r="16" spans="1:7" x14ac:dyDescent="0.25">
      <c r="A16">
        <f>'1991'!A39+1</f>
        <v>522</v>
      </c>
      <c r="B16" s="2" t="str">
        <f>"1993-06-15"</f>
        <v>1993-06-15</v>
      </c>
      <c r="C16">
        <v>2</v>
      </c>
      <c r="D16">
        <v>593</v>
      </c>
      <c r="G16" t="str">
        <f t="shared" si="2"/>
        <v>insert into game (matchid, matchdate, game_type, country) values (522, '1993-06-15', 2, 593);</v>
      </c>
    </row>
    <row r="17" spans="1:7" x14ac:dyDescent="0.25">
      <c r="A17">
        <f>A16+1</f>
        <v>523</v>
      </c>
      <c r="B17" s="2" t="str">
        <f>"1993-06-16"</f>
        <v>1993-06-16</v>
      </c>
      <c r="C17">
        <v>2</v>
      </c>
      <c r="D17">
        <v>593</v>
      </c>
      <c r="G17" t="str">
        <f t="shared" si="2"/>
        <v>insert into game (matchid, matchdate, game_type, country) values (523, '1993-06-16', 2, 593);</v>
      </c>
    </row>
    <row r="18" spans="1:7" x14ac:dyDescent="0.25">
      <c r="A18">
        <f t="shared" ref="A18:A41" si="3">A17+1</f>
        <v>524</v>
      </c>
      <c r="B18" s="2" t="str">
        <f>"1993-06-19"</f>
        <v>1993-06-19</v>
      </c>
      <c r="C18">
        <v>2</v>
      </c>
      <c r="D18">
        <v>593</v>
      </c>
      <c r="G18" t="str">
        <f t="shared" si="2"/>
        <v>insert into game (matchid, matchdate, game_type, country) values (524, '1993-06-19', 2, 593);</v>
      </c>
    </row>
    <row r="19" spans="1:7" x14ac:dyDescent="0.25">
      <c r="A19">
        <f t="shared" si="3"/>
        <v>525</v>
      </c>
      <c r="B19" s="2" t="str">
        <f>"1993-06-19"</f>
        <v>1993-06-19</v>
      </c>
      <c r="C19">
        <v>2</v>
      </c>
      <c r="D19">
        <v>593</v>
      </c>
      <c r="G19" t="str">
        <f t="shared" si="2"/>
        <v>insert into game (matchid, matchdate, game_type, country) values (525, '1993-06-19', 2, 593);</v>
      </c>
    </row>
    <row r="20" spans="1:7" x14ac:dyDescent="0.25">
      <c r="A20">
        <f t="shared" si="3"/>
        <v>526</v>
      </c>
      <c r="B20" s="2" t="str">
        <f>"1993-06-22"</f>
        <v>1993-06-22</v>
      </c>
      <c r="C20">
        <v>2</v>
      </c>
      <c r="D20">
        <v>593</v>
      </c>
      <c r="G20" t="str">
        <f t="shared" si="2"/>
        <v>insert into game (matchid, matchdate, game_type, country) values (526, '1993-06-22', 2, 593);</v>
      </c>
    </row>
    <row r="21" spans="1:7" x14ac:dyDescent="0.25">
      <c r="A21">
        <f t="shared" si="3"/>
        <v>527</v>
      </c>
      <c r="B21" s="2" t="str">
        <f>"1993-06-22"</f>
        <v>1993-06-22</v>
      </c>
      <c r="C21">
        <v>2</v>
      </c>
      <c r="D21">
        <v>593</v>
      </c>
      <c r="G21" t="str">
        <f t="shared" si="2"/>
        <v>insert into game (matchid, matchdate, game_type, country) values (527, '1993-06-22', 2, 593);</v>
      </c>
    </row>
    <row r="22" spans="1:7" x14ac:dyDescent="0.25">
      <c r="A22">
        <f t="shared" si="3"/>
        <v>528</v>
      </c>
      <c r="B22" s="2" t="str">
        <f>"1993-06-18"</f>
        <v>1993-06-18</v>
      </c>
      <c r="C22">
        <v>2</v>
      </c>
      <c r="D22">
        <v>593</v>
      </c>
      <c r="G22" t="str">
        <f t="shared" si="2"/>
        <v>insert into game (matchid, matchdate, game_type, country) values (528, '1993-06-18', 2, 593);</v>
      </c>
    </row>
    <row r="23" spans="1:7" x14ac:dyDescent="0.25">
      <c r="A23">
        <f t="shared" si="3"/>
        <v>529</v>
      </c>
      <c r="B23" s="2" t="str">
        <f>"1993-06-18"</f>
        <v>1993-06-18</v>
      </c>
      <c r="C23">
        <v>2</v>
      </c>
      <c r="D23">
        <v>593</v>
      </c>
      <c r="G23" t="str">
        <f t="shared" si="2"/>
        <v>insert into game (matchid, matchdate, game_type, country) values (529, '1993-06-18', 2, 593);</v>
      </c>
    </row>
    <row r="24" spans="1:7" x14ac:dyDescent="0.25">
      <c r="A24">
        <f t="shared" si="3"/>
        <v>530</v>
      </c>
      <c r="B24" s="2" t="str">
        <f>"1993-06-21"</f>
        <v>1993-06-21</v>
      </c>
      <c r="C24">
        <v>2</v>
      </c>
      <c r="D24">
        <v>593</v>
      </c>
      <c r="G24" t="str">
        <f t="shared" si="2"/>
        <v>insert into game (matchid, matchdate, game_type, country) values (530, '1993-06-21', 2, 593);</v>
      </c>
    </row>
    <row r="25" spans="1:7" x14ac:dyDescent="0.25">
      <c r="A25">
        <f t="shared" si="3"/>
        <v>531</v>
      </c>
      <c r="B25" s="2" t="str">
        <f>"1993-06-21"</f>
        <v>1993-06-21</v>
      </c>
      <c r="C25">
        <v>2</v>
      </c>
      <c r="D25">
        <v>593</v>
      </c>
      <c r="G25" t="str">
        <f t="shared" si="2"/>
        <v>insert into game (matchid, matchdate, game_type, country) values (531, '1993-06-21', 2, 593);</v>
      </c>
    </row>
    <row r="26" spans="1:7" x14ac:dyDescent="0.25">
      <c r="A26">
        <f t="shared" si="3"/>
        <v>532</v>
      </c>
      <c r="B26" s="2" t="str">
        <f>"1993-06-24"</f>
        <v>1993-06-24</v>
      </c>
      <c r="C26">
        <v>2</v>
      </c>
      <c r="D26">
        <v>593</v>
      </c>
      <c r="G26" t="str">
        <f t="shared" si="2"/>
        <v>insert into game (matchid, matchdate, game_type, country) values (532, '1993-06-24', 2, 593);</v>
      </c>
    </row>
    <row r="27" spans="1:7" x14ac:dyDescent="0.25">
      <c r="A27">
        <f t="shared" si="3"/>
        <v>533</v>
      </c>
      <c r="B27" s="2" t="str">
        <f>"1993-06-24"</f>
        <v>1993-06-24</v>
      </c>
      <c r="C27">
        <v>2</v>
      </c>
      <c r="D27">
        <v>593</v>
      </c>
      <c r="G27" t="str">
        <f t="shared" si="2"/>
        <v>insert into game (matchid, matchdate, game_type, country) values (533, '1993-06-24', 2, 593);</v>
      </c>
    </row>
    <row r="28" spans="1:7" x14ac:dyDescent="0.25">
      <c r="A28">
        <f t="shared" si="3"/>
        <v>534</v>
      </c>
      <c r="B28" s="2" t="str">
        <f>"1993-06-16"</f>
        <v>1993-06-16</v>
      </c>
      <c r="C28">
        <v>2</v>
      </c>
      <c r="D28">
        <v>593</v>
      </c>
      <c r="G28" t="str">
        <f t="shared" si="2"/>
        <v>insert into game (matchid, matchdate, game_type, country) values (534, '1993-06-16', 2, 593);</v>
      </c>
    </row>
    <row r="29" spans="1:7" x14ac:dyDescent="0.25">
      <c r="A29">
        <f t="shared" si="3"/>
        <v>535</v>
      </c>
      <c r="B29" s="2" t="str">
        <f>"1993-06-17"</f>
        <v>1993-06-17</v>
      </c>
      <c r="C29">
        <v>2</v>
      </c>
      <c r="D29">
        <v>593</v>
      </c>
      <c r="G29" t="str">
        <f t="shared" si="2"/>
        <v>insert into game (matchid, matchdate, game_type, country) values (535, '1993-06-17', 2, 593);</v>
      </c>
    </row>
    <row r="30" spans="1:7" x14ac:dyDescent="0.25">
      <c r="A30">
        <f t="shared" si="3"/>
        <v>536</v>
      </c>
      <c r="B30" s="2" t="str">
        <f>"1993-06-20"</f>
        <v>1993-06-20</v>
      </c>
      <c r="C30">
        <v>2</v>
      </c>
      <c r="D30">
        <v>593</v>
      </c>
      <c r="G30" t="str">
        <f t="shared" si="2"/>
        <v>insert into game (matchid, matchdate, game_type, country) values (536, '1993-06-20', 2, 593);</v>
      </c>
    </row>
    <row r="31" spans="1:7" x14ac:dyDescent="0.25">
      <c r="A31">
        <f t="shared" si="3"/>
        <v>537</v>
      </c>
      <c r="B31" s="2" t="str">
        <f>"1993-06-20"</f>
        <v>1993-06-20</v>
      </c>
      <c r="C31">
        <v>2</v>
      </c>
      <c r="D31">
        <v>593</v>
      </c>
      <c r="G31" t="str">
        <f t="shared" si="2"/>
        <v>insert into game (matchid, matchdate, game_type, country) values (537, '1993-06-20', 2, 593);</v>
      </c>
    </row>
    <row r="32" spans="1:7" x14ac:dyDescent="0.25">
      <c r="A32">
        <f t="shared" si="3"/>
        <v>538</v>
      </c>
      <c r="B32" s="2" t="str">
        <f>"1993-06-23"</f>
        <v>1993-06-23</v>
      </c>
      <c r="C32">
        <v>2</v>
      </c>
      <c r="D32">
        <v>593</v>
      </c>
      <c r="G32" t="str">
        <f t="shared" si="2"/>
        <v>insert into game (matchid, matchdate, game_type, country) values (538, '1993-06-23', 2, 593);</v>
      </c>
    </row>
    <row r="33" spans="1:7" x14ac:dyDescent="0.25">
      <c r="A33">
        <f t="shared" si="3"/>
        <v>539</v>
      </c>
      <c r="B33" s="2" t="str">
        <f>"1993-06-23"</f>
        <v>1993-06-23</v>
      </c>
      <c r="C33">
        <v>2</v>
      </c>
      <c r="D33">
        <v>593</v>
      </c>
      <c r="G33" t="str">
        <f t="shared" si="2"/>
        <v>insert into game (matchid, matchdate, game_type, country) values (539, '1993-06-23', 2, 593);</v>
      </c>
    </row>
    <row r="34" spans="1:7" x14ac:dyDescent="0.25">
      <c r="A34">
        <f t="shared" si="3"/>
        <v>540</v>
      </c>
      <c r="B34" s="2" t="str">
        <f>"1993-06-26"</f>
        <v>1993-06-26</v>
      </c>
      <c r="C34">
        <v>3</v>
      </c>
      <c r="D34">
        <v>593</v>
      </c>
      <c r="G34" t="str">
        <f t="shared" si="2"/>
        <v>insert into game (matchid, matchdate, game_type, country) values (540, '1993-06-26', 3, 593);</v>
      </c>
    </row>
    <row r="35" spans="1:7" x14ac:dyDescent="0.25">
      <c r="A35">
        <f t="shared" si="3"/>
        <v>541</v>
      </c>
      <c r="B35" s="2" t="str">
        <f>"1993-06-26"</f>
        <v>1993-06-26</v>
      </c>
      <c r="C35">
        <v>3</v>
      </c>
      <c r="D35">
        <v>593</v>
      </c>
      <c r="G35" t="str">
        <f t="shared" si="2"/>
        <v>insert into game (matchid, matchdate, game_type, country) values (541, '1993-06-26', 3, 593);</v>
      </c>
    </row>
    <row r="36" spans="1:7" x14ac:dyDescent="0.25">
      <c r="A36">
        <f t="shared" si="3"/>
        <v>542</v>
      </c>
      <c r="B36" s="2" t="str">
        <f>"1993-06-27"</f>
        <v>1993-06-27</v>
      </c>
      <c r="C36">
        <v>3</v>
      </c>
      <c r="D36">
        <v>593</v>
      </c>
      <c r="G36" t="str">
        <f t="shared" si="2"/>
        <v>insert into game (matchid, matchdate, game_type, country) values (542, '1993-06-27', 3, 593);</v>
      </c>
    </row>
    <row r="37" spans="1:7" x14ac:dyDescent="0.25">
      <c r="A37">
        <f t="shared" si="3"/>
        <v>543</v>
      </c>
      <c r="B37" s="2" t="str">
        <f>"1993-06-27"</f>
        <v>1993-06-27</v>
      </c>
      <c r="C37">
        <v>3</v>
      </c>
      <c r="D37">
        <v>593</v>
      </c>
      <c r="G37" t="str">
        <f t="shared" si="2"/>
        <v>insert into game (matchid, matchdate, game_type, country) values (543, '1993-06-27', 3, 593);</v>
      </c>
    </row>
    <row r="38" spans="1:7" x14ac:dyDescent="0.25">
      <c r="A38">
        <f t="shared" si="3"/>
        <v>544</v>
      </c>
      <c r="B38" s="2" t="str">
        <f>"1993-06-30"</f>
        <v>1993-06-30</v>
      </c>
      <c r="C38">
        <v>4</v>
      </c>
      <c r="D38">
        <v>593</v>
      </c>
      <c r="G38" t="str">
        <f t="shared" si="2"/>
        <v>insert into game (matchid, matchdate, game_type, country) values (544, '1993-06-30', 4, 593);</v>
      </c>
    </row>
    <row r="39" spans="1:7" x14ac:dyDescent="0.25">
      <c r="A39">
        <f t="shared" si="3"/>
        <v>545</v>
      </c>
      <c r="B39" s="2" t="str">
        <f>"1993-07-01"</f>
        <v>1993-07-01</v>
      </c>
      <c r="C39">
        <v>4</v>
      </c>
      <c r="D39">
        <v>593</v>
      </c>
      <c r="G39" t="str">
        <f t="shared" si="2"/>
        <v>insert into game (matchid, matchdate, game_type, country) values (545, '1993-07-01', 4, 593);</v>
      </c>
    </row>
    <row r="40" spans="1:7" x14ac:dyDescent="0.25">
      <c r="A40">
        <f t="shared" si="3"/>
        <v>546</v>
      </c>
      <c r="B40" s="2" t="str">
        <f>"1993-07-03"</f>
        <v>1993-07-03</v>
      </c>
      <c r="C40">
        <v>5</v>
      </c>
      <c r="D40">
        <v>593</v>
      </c>
      <c r="G40" t="str">
        <f t="shared" si="2"/>
        <v>insert into game (matchid, matchdate, game_type, country) values (546, '1993-07-03', 5, 593);</v>
      </c>
    </row>
    <row r="41" spans="1:7" x14ac:dyDescent="0.25">
      <c r="A41">
        <f t="shared" si="3"/>
        <v>547</v>
      </c>
      <c r="B41" s="2" t="str">
        <f>"1993-07-04"</f>
        <v>1993-07-04</v>
      </c>
      <c r="C41">
        <v>6</v>
      </c>
      <c r="D41">
        <v>593</v>
      </c>
      <c r="G41" t="str">
        <f t="shared" si="2"/>
        <v>insert into game (matchid, matchdate, game_type, country) values (547, '1993-07-04', 6, 593);</v>
      </c>
    </row>
    <row r="43" spans="1:7" x14ac:dyDescent="0.25">
      <c r="A43" s="1" t="s">
        <v>0</v>
      </c>
      <c r="B43" s="1" t="s">
        <v>1</v>
      </c>
      <c r="C43" s="1" t="s">
        <v>2</v>
      </c>
      <c r="D43" s="1" t="s">
        <v>3</v>
      </c>
      <c r="E43" s="1" t="s">
        <v>4</v>
      </c>
      <c r="F43" s="1" t="s">
        <v>5</v>
      </c>
      <c r="G43" t="str">
        <f>"insert into game_score (id, matchid, squad, goals, points, time_type) values (" &amp; A43 &amp; ", " &amp; B43 &amp; ", " &amp; C43 &amp; ", " &amp; D43 &amp; ", " &amp; E43 &amp; ", " &amp; F43 &amp; ");"</f>
        <v>insert into game_score (id, matchid, squad, goals, points, time_type) values (id, matchid, squad, goals, points, time_type);</v>
      </c>
    </row>
    <row r="44" spans="1:7" x14ac:dyDescent="0.25">
      <c r="A44" s="4">
        <f>'1991'!A145+1</f>
        <v>2105</v>
      </c>
      <c r="B44" s="4">
        <f>A16</f>
        <v>522</v>
      </c>
      <c r="C44" s="4">
        <v>593</v>
      </c>
      <c r="D44" s="4">
        <v>6</v>
      </c>
      <c r="E44" s="4">
        <v>2</v>
      </c>
      <c r="F44" s="4">
        <v>2</v>
      </c>
      <c r="G44" s="4" t="str">
        <f t="shared" ref="G44:G107" si="4">"insert into game_score (id, matchid, squad, goals, points, time_type) values (" &amp; A44 &amp; ", " &amp; B44 &amp; ", " &amp; C44 &amp; ", " &amp; D44 &amp; ", " &amp; E44 &amp; ", " &amp; F44 &amp; ");"</f>
        <v>insert into game_score (id, matchid, squad, goals, points, time_type) values (2105, 522, 593, 6, 2, 2);</v>
      </c>
    </row>
    <row r="45" spans="1:7" x14ac:dyDescent="0.25">
      <c r="A45" s="4">
        <f>A44+1</f>
        <v>2106</v>
      </c>
      <c r="B45" s="4">
        <f>B44</f>
        <v>522</v>
      </c>
      <c r="C45" s="4">
        <v>593</v>
      </c>
      <c r="D45" s="4">
        <v>2</v>
      </c>
      <c r="E45" s="4">
        <v>0</v>
      </c>
      <c r="F45" s="4">
        <v>1</v>
      </c>
      <c r="G45" s="4" t="str">
        <f t="shared" si="4"/>
        <v>insert into game_score (id, matchid, squad, goals, points, time_type) values (2106, 522, 593, 2, 0, 1);</v>
      </c>
    </row>
    <row r="46" spans="1:7" x14ac:dyDescent="0.25">
      <c r="A46" s="4">
        <f t="shared" ref="A46:A109" si="5">A45+1</f>
        <v>2107</v>
      </c>
      <c r="B46" s="4">
        <f>B44</f>
        <v>522</v>
      </c>
      <c r="C46" s="4">
        <v>58</v>
      </c>
      <c r="D46" s="4">
        <v>1</v>
      </c>
      <c r="E46" s="4">
        <v>0</v>
      </c>
      <c r="F46" s="4">
        <v>2</v>
      </c>
      <c r="G46" s="4" t="str">
        <f t="shared" si="4"/>
        <v>insert into game_score (id, matchid, squad, goals, points, time_type) values (2107, 522, 58, 1, 0, 2);</v>
      </c>
    </row>
    <row r="47" spans="1:7" x14ac:dyDescent="0.25">
      <c r="A47" s="4">
        <f t="shared" si="5"/>
        <v>2108</v>
      </c>
      <c r="B47" s="4">
        <f>B44</f>
        <v>522</v>
      </c>
      <c r="C47" s="4">
        <v>58</v>
      </c>
      <c r="D47" s="4">
        <v>0</v>
      </c>
      <c r="E47" s="4">
        <v>0</v>
      </c>
      <c r="F47" s="4">
        <v>1</v>
      </c>
      <c r="G47" s="4" t="str">
        <f t="shared" si="4"/>
        <v>insert into game_score (id, matchid, squad, goals, points, time_type) values (2108, 522, 58, 0, 0, 1);</v>
      </c>
    </row>
    <row r="48" spans="1:7" x14ac:dyDescent="0.25">
      <c r="A48">
        <f t="shared" si="5"/>
        <v>2109</v>
      </c>
      <c r="B48">
        <f>B44+1</f>
        <v>523</v>
      </c>
      <c r="C48">
        <v>598</v>
      </c>
      <c r="D48">
        <v>1</v>
      </c>
      <c r="E48">
        <v>2</v>
      </c>
      <c r="F48">
        <v>2</v>
      </c>
      <c r="G48" t="str">
        <f t="shared" si="4"/>
        <v>insert into game_score (id, matchid, squad, goals, points, time_type) values (2109, 523, 598, 1, 2, 2);</v>
      </c>
    </row>
    <row r="49" spans="1:7" x14ac:dyDescent="0.25">
      <c r="A49">
        <f t="shared" si="5"/>
        <v>2110</v>
      </c>
      <c r="B49">
        <f>B48</f>
        <v>523</v>
      </c>
      <c r="C49">
        <v>598</v>
      </c>
      <c r="D49">
        <v>0</v>
      </c>
      <c r="E49">
        <v>0</v>
      </c>
      <c r="F49">
        <v>1</v>
      </c>
      <c r="G49" t="str">
        <f t="shared" si="4"/>
        <v>insert into game_score (id, matchid, squad, goals, points, time_type) values (2110, 523, 598, 0, 0, 1);</v>
      </c>
    </row>
    <row r="50" spans="1:7" x14ac:dyDescent="0.25">
      <c r="A50">
        <f t="shared" si="5"/>
        <v>2111</v>
      </c>
      <c r="B50">
        <f>B48</f>
        <v>523</v>
      </c>
      <c r="C50">
        <v>1</v>
      </c>
      <c r="D50">
        <v>0</v>
      </c>
      <c r="E50">
        <v>0</v>
      </c>
      <c r="F50">
        <v>2</v>
      </c>
      <c r="G50" t="str">
        <f t="shared" si="4"/>
        <v>insert into game_score (id, matchid, squad, goals, points, time_type) values (2111, 523, 1, 0, 0, 2);</v>
      </c>
    </row>
    <row r="51" spans="1:7" x14ac:dyDescent="0.25">
      <c r="A51">
        <f t="shared" si="5"/>
        <v>2112</v>
      </c>
      <c r="B51">
        <f>B48</f>
        <v>523</v>
      </c>
      <c r="C51">
        <v>1</v>
      </c>
      <c r="D51">
        <v>0</v>
      </c>
      <c r="E51">
        <v>0</v>
      </c>
      <c r="F51">
        <v>1</v>
      </c>
      <c r="G51" t="str">
        <f t="shared" si="4"/>
        <v>insert into game_score (id, matchid, squad, goals, points, time_type) values (2112, 523, 1, 0, 0, 1);</v>
      </c>
    </row>
    <row r="52" spans="1:7" x14ac:dyDescent="0.25">
      <c r="A52" s="4">
        <f t="shared" si="5"/>
        <v>2113</v>
      </c>
      <c r="B52" s="4">
        <f t="shared" ref="B52" si="6">B48+1</f>
        <v>524</v>
      </c>
      <c r="C52" s="4">
        <v>598</v>
      </c>
      <c r="D52" s="4">
        <v>2</v>
      </c>
      <c r="E52" s="4">
        <v>1</v>
      </c>
      <c r="F52" s="4">
        <v>2</v>
      </c>
      <c r="G52" s="4" t="str">
        <f t="shared" si="4"/>
        <v>insert into game_score (id, matchid, squad, goals, points, time_type) values (2113, 524, 598, 2, 1, 2);</v>
      </c>
    </row>
    <row r="53" spans="1:7" x14ac:dyDescent="0.25">
      <c r="A53" s="4">
        <f t="shared" si="5"/>
        <v>2114</v>
      </c>
      <c r="B53" s="4">
        <f t="shared" ref="B53" si="7">B52</f>
        <v>524</v>
      </c>
      <c r="C53" s="4">
        <v>598</v>
      </c>
      <c r="D53" s="4">
        <v>1</v>
      </c>
      <c r="E53" s="4">
        <v>0</v>
      </c>
      <c r="F53" s="4">
        <v>1</v>
      </c>
      <c r="G53" s="4" t="str">
        <f t="shared" si="4"/>
        <v>insert into game_score (id, matchid, squad, goals, points, time_type) values (2114, 524, 598, 1, 0, 1);</v>
      </c>
    </row>
    <row r="54" spans="1:7" x14ac:dyDescent="0.25">
      <c r="A54" s="4">
        <f t="shared" si="5"/>
        <v>2115</v>
      </c>
      <c r="B54" s="4">
        <f t="shared" ref="B54" si="8">B52</f>
        <v>524</v>
      </c>
      <c r="C54" s="4">
        <v>58</v>
      </c>
      <c r="D54" s="4">
        <v>2</v>
      </c>
      <c r="E54" s="4">
        <v>1</v>
      </c>
      <c r="F54" s="4">
        <v>2</v>
      </c>
      <c r="G54" s="4" t="str">
        <f t="shared" si="4"/>
        <v>insert into game_score (id, matchid, squad, goals, points, time_type) values (2115, 524, 58, 2, 1, 2);</v>
      </c>
    </row>
    <row r="55" spans="1:7" x14ac:dyDescent="0.25">
      <c r="A55" s="4">
        <f t="shared" si="5"/>
        <v>2116</v>
      </c>
      <c r="B55" s="4">
        <f t="shared" ref="B55" si="9">B52</f>
        <v>524</v>
      </c>
      <c r="C55" s="4">
        <v>58</v>
      </c>
      <c r="D55" s="4">
        <v>1</v>
      </c>
      <c r="E55" s="4">
        <v>0</v>
      </c>
      <c r="F55" s="4">
        <v>1</v>
      </c>
      <c r="G55" s="4" t="str">
        <f t="shared" si="4"/>
        <v>insert into game_score (id, matchid, squad, goals, points, time_type) values (2116, 524, 58, 1, 0, 1);</v>
      </c>
    </row>
    <row r="56" spans="1:7" x14ac:dyDescent="0.25">
      <c r="A56">
        <f t="shared" si="5"/>
        <v>2117</v>
      </c>
      <c r="B56">
        <f t="shared" ref="B56" si="10">B52+1</f>
        <v>525</v>
      </c>
      <c r="C56">
        <v>593</v>
      </c>
      <c r="D56">
        <v>2</v>
      </c>
      <c r="E56">
        <v>2</v>
      </c>
      <c r="F56">
        <v>2</v>
      </c>
      <c r="G56" t="str">
        <f t="shared" si="4"/>
        <v>insert into game_score (id, matchid, squad, goals, points, time_type) values (2117, 525, 593, 2, 2, 2);</v>
      </c>
    </row>
    <row r="57" spans="1:7" x14ac:dyDescent="0.25">
      <c r="A57">
        <f t="shared" si="5"/>
        <v>2118</v>
      </c>
      <c r="B57">
        <f t="shared" ref="B57" si="11">B56</f>
        <v>525</v>
      </c>
      <c r="C57">
        <v>593</v>
      </c>
      <c r="D57">
        <v>2</v>
      </c>
      <c r="E57">
        <v>0</v>
      </c>
      <c r="F57">
        <v>1</v>
      </c>
      <c r="G57" t="str">
        <f t="shared" si="4"/>
        <v>insert into game_score (id, matchid, squad, goals, points, time_type) values (2118, 525, 593, 2, 0, 1);</v>
      </c>
    </row>
    <row r="58" spans="1:7" x14ac:dyDescent="0.25">
      <c r="A58">
        <f t="shared" si="5"/>
        <v>2119</v>
      </c>
      <c r="B58">
        <f t="shared" ref="B58" si="12">B56</f>
        <v>525</v>
      </c>
      <c r="C58">
        <v>1</v>
      </c>
      <c r="D58">
        <v>0</v>
      </c>
      <c r="E58">
        <v>0</v>
      </c>
      <c r="F58">
        <v>2</v>
      </c>
      <c r="G58" t="str">
        <f t="shared" si="4"/>
        <v>insert into game_score (id, matchid, squad, goals, points, time_type) values (2119, 525, 1, 0, 0, 2);</v>
      </c>
    </row>
    <row r="59" spans="1:7" x14ac:dyDescent="0.25">
      <c r="A59">
        <f t="shared" si="5"/>
        <v>2120</v>
      </c>
      <c r="B59">
        <f t="shared" ref="B59" si="13">B56</f>
        <v>525</v>
      </c>
      <c r="C59">
        <v>1</v>
      </c>
      <c r="D59">
        <v>0</v>
      </c>
      <c r="E59">
        <v>0</v>
      </c>
      <c r="F59">
        <v>1</v>
      </c>
      <c r="G59" t="str">
        <f t="shared" si="4"/>
        <v>insert into game_score (id, matchid, squad, goals, points, time_type) values (2120, 525, 1, 0, 0, 1);</v>
      </c>
    </row>
    <row r="60" spans="1:7" x14ac:dyDescent="0.25">
      <c r="A60" s="4">
        <f t="shared" si="5"/>
        <v>2121</v>
      </c>
      <c r="B60" s="4">
        <f t="shared" ref="B60" si="14">B56+1</f>
        <v>526</v>
      </c>
      <c r="C60" s="4">
        <v>58</v>
      </c>
      <c r="D60" s="4">
        <v>3</v>
      </c>
      <c r="E60" s="4">
        <v>1</v>
      </c>
      <c r="F60" s="4">
        <v>2</v>
      </c>
      <c r="G60" s="4" t="str">
        <f t="shared" si="4"/>
        <v>insert into game_score (id, matchid, squad, goals, points, time_type) values (2121, 526, 58, 3, 1, 2);</v>
      </c>
    </row>
    <row r="61" spans="1:7" x14ac:dyDescent="0.25">
      <c r="A61" s="4">
        <f t="shared" si="5"/>
        <v>2122</v>
      </c>
      <c r="B61" s="4">
        <f t="shared" ref="B61" si="15">B60</f>
        <v>526</v>
      </c>
      <c r="C61" s="4">
        <v>58</v>
      </c>
      <c r="D61" s="4">
        <v>0</v>
      </c>
      <c r="E61" s="4">
        <v>0</v>
      </c>
      <c r="F61" s="4">
        <v>1</v>
      </c>
      <c r="G61" s="4" t="str">
        <f t="shared" si="4"/>
        <v>insert into game_score (id, matchid, squad, goals, points, time_type) values (2122, 526, 58, 0, 0, 1);</v>
      </c>
    </row>
    <row r="62" spans="1:7" x14ac:dyDescent="0.25">
      <c r="A62" s="4">
        <f t="shared" si="5"/>
        <v>2123</v>
      </c>
      <c r="B62" s="4">
        <f t="shared" ref="B62" si="16">B60</f>
        <v>526</v>
      </c>
      <c r="C62" s="4">
        <v>1</v>
      </c>
      <c r="D62" s="4">
        <v>3</v>
      </c>
      <c r="E62" s="4">
        <v>1</v>
      </c>
      <c r="F62" s="4">
        <v>2</v>
      </c>
      <c r="G62" s="4" t="str">
        <f t="shared" si="4"/>
        <v>insert into game_score (id, matchid, squad, goals, points, time_type) values (2123, 526, 1, 3, 1, 2);</v>
      </c>
    </row>
    <row r="63" spans="1:7" x14ac:dyDescent="0.25">
      <c r="A63" s="4">
        <f t="shared" si="5"/>
        <v>2124</v>
      </c>
      <c r="B63" s="4">
        <f t="shared" ref="B63" si="17">B60</f>
        <v>526</v>
      </c>
      <c r="C63" s="4">
        <v>1</v>
      </c>
      <c r="D63" s="4">
        <v>2</v>
      </c>
      <c r="E63" s="4">
        <v>0</v>
      </c>
      <c r="F63" s="4">
        <v>1</v>
      </c>
      <c r="G63" s="4" t="str">
        <f t="shared" si="4"/>
        <v>insert into game_score (id, matchid, squad, goals, points, time_type) values (2124, 526, 1, 2, 0, 1);</v>
      </c>
    </row>
    <row r="64" spans="1:7" x14ac:dyDescent="0.25">
      <c r="A64">
        <f t="shared" si="5"/>
        <v>2125</v>
      </c>
      <c r="B64">
        <f t="shared" ref="B64" si="18">B60+1</f>
        <v>527</v>
      </c>
      <c r="C64">
        <v>593</v>
      </c>
      <c r="D64">
        <v>2</v>
      </c>
      <c r="E64">
        <v>2</v>
      </c>
      <c r="F64">
        <v>2</v>
      </c>
      <c r="G64" t="str">
        <f t="shared" si="4"/>
        <v>insert into game_score (id, matchid, squad, goals, points, time_type) values (2125, 527, 593, 2, 2, 2);</v>
      </c>
    </row>
    <row r="65" spans="1:7" x14ac:dyDescent="0.25">
      <c r="A65">
        <f t="shared" si="5"/>
        <v>2126</v>
      </c>
      <c r="B65">
        <f t="shared" ref="B65" si="19">B64</f>
        <v>527</v>
      </c>
      <c r="C65">
        <v>593</v>
      </c>
      <c r="D65">
        <v>1</v>
      </c>
      <c r="E65">
        <v>0</v>
      </c>
      <c r="F65">
        <v>1</v>
      </c>
      <c r="G65" t="str">
        <f t="shared" si="4"/>
        <v>insert into game_score (id, matchid, squad, goals, points, time_type) values (2126, 527, 593, 1, 0, 1);</v>
      </c>
    </row>
    <row r="66" spans="1:7" x14ac:dyDescent="0.25">
      <c r="A66">
        <f t="shared" si="5"/>
        <v>2127</v>
      </c>
      <c r="B66">
        <f t="shared" ref="B66" si="20">B64</f>
        <v>527</v>
      </c>
      <c r="C66">
        <v>598</v>
      </c>
      <c r="D66">
        <v>1</v>
      </c>
      <c r="E66">
        <v>0</v>
      </c>
      <c r="F66">
        <v>2</v>
      </c>
      <c r="G66" t="str">
        <f t="shared" si="4"/>
        <v>insert into game_score (id, matchid, squad, goals, points, time_type) values (2127, 527, 598, 1, 0, 2);</v>
      </c>
    </row>
    <row r="67" spans="1:7" x14ac:dyDescent="0.25">
      <c r="A67">
        <f t="shared" si="5"/>
        <v>2128</v>
      </c>
      <c r="B67">
        <f t="shared" ref="B67" si="21">B64</f>
        <v>527</v>
      </c>
      <c r="C67">
        <v>598</v>
      </c>
      <c r="D67">
        <v>0</v>
      </c>
      <c r="E67">
        <v>0</v>
      </c>
      <c r="F67">
        <v>1</v>
      </c>
      <c r="G67" t="str">
        <f t="shared" si="4"/>
        <v>insert into game_score (id, matchid, squad, goals, points, time_type) values (2128, 527, 598, 0, 0, 1);</v>
      </c>
    </row>
    <row r="68" spans="1:7" x14ac:dyDescent="0.25">
      <c r="A68" s="4">
        <f t="shared" si="5"/>
        <v>2129</v>
      </c>
      <c r="B68" s="4">
        <f t="shared" ref="B68" si="22">B64+1</f>
        <v>528</v>
      </c>
      <c r="C68" s="4">
        <v>595</v>
      </c>
      <c r="D68" s="4">
        <v>1</v>
      </c>
      <c r="E68" s="4">
        <v>2</v>
      </c>
      <c r="F68" s="4">
        <v>2</v>
      </c>
      <c r="G68" s="4" t="str">
        <f t="shared" si="4"/>
        <v>insert into game_score (id, matchid, squad, goals, points, time_type) values (2129, 528, 595, 1, 2, 2);</v>
      </c>
    </row>
    <row r="69" spans="1:7" x14ac:dyDescent="0.25">
      <c r="A69" s="4">
        <f t="shared" si="5"/>
        <v>2130</v>
      </c>
      <c r="B69" s="4">
        <f t="shared" ref="B69" si="23">B68</f>
        <v>528</v>
      </c>
      <c r="C69" s="4">
        <v>595</v>
      </c>
      <c r="D69" s="4">
        <v>1</v>
      </c>
      <c r="E69" s="4">
        <v>0</v>
      </c>
      <c r="F69" s="4">
        <v>1</v>
      </c>
      <c r="G69" s="4" t="str">
        <f t="shared" si="4"/>
        <v>insert into game_score (id, matchid, squad, goals, points, time_type) values (2130, 528, 595, 1, 0, 1);</v>
      </c>
    </row>
    <row r="70" spans="1:7" x14ac:dyDescent="0.25">
      <c r="A70" s="4">
        <f t="shared" si="5"/>
        <v>2131</v>
      </c>
      <c r="B70" s="4">
        <f t="shared" ref="B70" si="24">B68</f>
        <v>528</v>
      </c>
      <c r="C70" s="4">
        <v>56</v>
      </c>
      <c r="D70" s="4">
        <v>0</v>
      </c>
      <c r="E70" s="4">
        <v>0</v>
      </c>
      <c r="F70" s="4">
        <v>2</v>
      </c>
      <c r="G70" s="4" t="str">
        <f t="shared" si="4"/>
        <v>insert into game_score (id, matchid, squad, goals, points, time_type) values (2131, 528, 56, 0, 0, 2);</v>
      </c>
    </row>
    <row r="71" spans="1:7" x14ac:dyDescent="0.25">
      <c r="A71" s="4">
        <f t="shared" si="5"/>
        <v>2132</v>
      </c>
      <c r="B71" s="4">
        <f t="shared" ref="B71" si="25">B68</f>
        <v>528</v>
      </c>
      <c r="C71" s="4">
        <v>56</v>
      </c>
      <c r="D71" s="4">
        <v>0</v>
      </c>
      <c r="E71" s="4">
        <v>0</v>
      </c>
      <c r="F71" s="4">
        <v>1</v>
      </c>
      <c r="G71" s="4" t="str">
        <f t="shared" si="4"/>
        <v>insert into game_score (id, matchid, squad, goals, points, time_type) values (2132, 528, 56, 0, 0, 1);</v>
      </c>
    </row>
    <row r="72" spans="1:7" x14ac:dyDescent="0.25">
      <c r="A72">
        <f t="shared" si="5"/>
        <v>2133</v>
      </c>
      <c r="B72">
        <f t="shared" ref="B72" si="26">B68+1</f>
        <v>529</v>
      </c>
      <c r="C72">
        <v>55</v>
      </c>
      <c r="D72">
        <v>0</v>
      </c>
      <c r="E72">
        <v>1</v>
      </c>
      <c r="F72">
        <v>2</v>
      </c>
      <c r="G72" t="str">
        <f t="shared" si="4"/>
        <v>insert into game_score (id, matchid, squad, goals, points, time_type) values (2133, 529, 55, 0, 1, 2);</v>
      </c>
    </row>
    <row r="73" spans="1:7" x14ac:dyDescent="0.25">
      <c r="A73">
        <f t="shared" si="5"/>
        <v>2134</v>
      </c>
      <c r="B73">
        <f t="shared" ref="B73" si="27">B72</f>
        <v>529</v>
      </c>
      <c r="C73">
        <v>55</v>
      </c>
      <c r="D73">
        <v>0</v>
      </c>
      <c r="E73">
        <v>0</v>
      </c>
      <c r="F73">
        <v>1</v>
      </c>
      <c r="G73" t="str">
        <f t="shared" si="4"/>
        <v>insert into game_score (id, matchid, squad, goals, points, time_type) values (2134, 529, 55, 0, 0, 1);</v>
      </c>
    </row>
    <row r="74" spans="1:7" x14ac:dyDescent="0.25">
      <c r="A74">
        <f t="shared" si="5"/>
        <v>2135</v>
      </c>
      <c r="B74">
        <f t="shared" ref="B74" si="28">B72</f>
        <v>529</v>
      </c>
      <c r="C74">
        <v>51</v>
      </c>
      <c r="D74">
        <v>0</v>
      </c>
      <c r="E74">
        <v>1</v>
      </c>
      <c r="F74">
        <v>2</v>
      </c>
      <c r="G74" t="str">
        <f t="shared" si="4"/>
        <v>insert into game_score (id, matchid, squad, goals, points, time_type) values (2135, 529, 51, 0, 1, 2);</v>
      </c>
    </row>
    <row r="75" spans="1:7" x14ac:dyDescent="0.25">
      <c r="A75">
        <f t="shared" si="5"/>
        <v>2136</v>
      </c>
      <c r="B75">
        <f t="shared" ref="B75" si="29">B72</f>
        <v>529</v>
      </c>
      <c r="C75">
        <v>51</v>
      </c>
      <c r="D75">
        <v>0</v>
      </c>
      <c r="E75">
        <v>0</v>
      </c>
      <c r="F75">
        <v>1</v>
      </c>
      <c r="G75" t="str">
        <f t="shared" si="4"/>
        <v>insert into game_score (id, matchid, squad, goals, points, time_type) values (2136, 529, 51, 0, 0, 1);</v>
      </c>
    </row>
    <row r="76" spans="1:7" x14ac:dyDescent="0.25">
      <c r="A76" s="4">
        <f t="shared" si="5"/>
        <v>2137</v>
      </c>
      <c r="B76" s="4">
        <f t="shared" ref="B76" si="30">B72+1</f>
        <v>530</v>
      </c>
      <c r="C76" s="4">
        <v>595</v>
      </c>
      <c r="D76" s="4">
        <v>1</v>
      </c>
      <c r="E76" s="4">
        <v>1</v>
      </c>
      <c r="F76" s="4">
        <v>2</v>
      </c>
      <c r="G76" s="4" t="str">
        <f t="shared" si="4"/>
        <v>insert into game_score (id, matchid, squad, goals, points, time_type) values (2137, 530, 595, 1, 1, 2);</v>
      </c>
    </row>
    <row r="77" spans="1:7" x14ac:dyDescent="0.25">
      <c r="A77" s="4">
        <f t="shared" si="5"/>
        <v>2138</v>
      </c>
      <c r="B77" s="4">
        <f t="shared" ref="B77" si="31">B76</f>
        <v>530</v>
      </c>
      <c r="C77" s="4">
        <v>595</v>
      </c>
      <c r="D77" s="4">
        <v>1</v>
      </c>
      <c r="E77" s="4">
        <v>0</v>
      </c>
      <c r="F77" s="4">
        <v>1</v>
      </c>
      <c r="G77" s="4" t="str">
        <f t="shared" si="4"/>
        <v>insert into game_score (id, matchid, squad, goals, points, time_type) values (2138, 530, 595, 1, 0, 1);</v>
      </c>
    </row>
    <row r="78" spans="1:7" x14ac:dyDescent="0.25">
      <c r="A78" s="4">
        <f t="shared" si="5"/>
        <v>2139</v>
      </c>
      <c r="B78" s="4">
        <f t="shared" ref="B78" si="32">B76</f>
        <v>530</v>
      </c>
      <c r="C78" s="4">
        <v>51</v>
      </c>
      <c r="D78" s="4">
        <v>1</v>
      </c>
      <c r="E78" s="4">
        <v>1</v>
      </c>
      <c r="F78" s="4">
        <v>2</v>
      </c>
      <c r="G78" s="4" t="str">
        <f t="shared" si="4"/>
        <v>insert into game_score (id, matchid, squad, goals, points, time_type) values (2139, 530, 51, 1, 1, 2);</v>
      </c>
    </row>
    <row r="79" spans="1:7" x14ac:dyDescent="0.25">
      <c r="A79" s="4">
        <f t="shared" si="5"/>
        <v>2140</v>
      </c>
      <c r="B79" s="4">
        <f t="shared" ref="B79" si="33">B76</f>
        <v>530</v>
      </c>
      <c r="C79" s="4">
        <v>51</v>
      </c>
      <c r="D79" s="4">
        <v>0</v>
      </c>
      <c r="E79" s="4">
        <v>0</v>
      </c>
      <c r="F79" s="4">
        <v>1</v>
      </c>
      <c r="G79" s="4" t="str">
        <f t="shared" si="4"/>
        <v>insert into game_score (id, matchid, squad, goals, points, time_type) values (2140, 530, 51, 0, 0, 1);</v>
      </c>
    </row>
    <row r="80" spans="1:7" x14ac:dyDescent="0.25">
      <c r="A80">
        <f t="shared" si="5"/>
        <v>2141</v>
      </c>
      <c r="B80">
        <f t="shared" ref="B80" si="34">B76+1</f>
        <v>531</v>
      </c>
      <c r="C80">
        <v>56</v>
      </c>
      <c r="D80">
        <v>3</v>
      </c>
      <c r="E80">
        <v>2</v>
      </c>
      <c r="F80">
        <v>2</v>
      </c>
      <c r="G80" t="str">
        <f t="shared" si="4"/>
        <v>insert into game_score (id, matchid, squad, goals, points, time_type) values (2141, 531, 56, 3, 2, 2);</v>
      </c>
    </row>
    <row r="81" spans="1:7" x14ac:dyDescent="0.25">
      <c r="A81">
        <f t="shared" si="5"/>
        <v>2142</v>
      </c>
      <c r="B81">
        <f t="shared" ref="B81" si="35">B80</f>
        <v>531</v>
      </c>
      <c r="C81">
        <v>56</v>
      </c>
      <c r="D81">
        <v>1</v>
      </c>
      <c r="E81">
        <v>0</v>
      </c>
      <c r="F81">
        <v>1</v>
      </c>
      <c r="G81" t="str">
        <f t="shared" si="4"/>
        <v>insert into game_score (id, matchid, squad, goals, points, time_type) values (2142, 531, 56, 1, 0, 1);</v>
      </c>
    </row>
    <row r="82" spans="1:7" x14ac:dyDescent="0.25">
      <c r="A82">
        <f t="shared" si="5"/>
        <v>2143</v>
      </c>
      <c r="B82">
        <f t="shared" ref="B82" si="36">B80</f>
        <v>531</v>
      </c>
      <c r="C82">
        <v>55</v>
      </c>
      <c r="D82">
        <v>2</v>
      </c>
      <c r="E82">
        <v>0</v>
      </c>
      <c r="F82">
        <v>2</v>
      </c>
      <c r="G82" t="str">
        <f t="shared" si="4"/>
        <v>insert into game_score (id, matchid, squad, goals, points, time_type) values (2143, 531, 55, 2, 0, 2);</v>
      </c>
    </row>
    <row r="83" spans="1:7" x14ac:dyDescent="0.25">
      <c r="A83">
        <f t="shared" si="5"/>
        <v>2144</v>
      </c>
      <c r="B83">
        <f t="shared" ref="B83" si="37">B80</f>
        <v>531</v>
      </c>
      <c r="C83">
        <v>55</v>
      </c>
      <c r="D83">
        <v>1</v>
      </c>
      <c r="E83">
        <v>0</v>
      </c>
      <c r="F83">
        <v>1</v>
      </c>
      <c r="G83" t="str">
        <f t="shared" si="4"/>
        <v>insert into game_score (id, matchid, squad, goals, points, time_type) values (2144, 531, 55, 1, 0, 1);</v>
      </c>
    </row>
    <row r="84" spans="1:7" x14ac:dyDescent="0.25">
      <c r="A84" s="4">
        <f t="shared" si="5"/>
        <v>2145</v>
      </c>
      <c r="B84" s="4">
        <f t="shared" ref="B84:B100" si="38">B80+1</f>
        <v>532</v>
      </c>
      <c r="C84" s="4">
        <v>51</v>
      </c>
      <c r="D84" s="4">
        <v>1</v>
      </c>
      <c r="E84" s="4">
        <v>2</v>
      </c>
      <c r="F84" s="4">
        <v>2</v>
      </c>
      <c r="G84" s="4" t="str">
        <f t="shared" si="4"/>
        <v>insert into game_score (id, matchid, squad, goals, points, time_type) values (2145, 532, 51, 1, 2, 2);</v>
      </c>
    </row>
    <row r="85" spans="1:7" x14ac:dyDescent="0.25">
      <c r="A85" s="4">
        <f t="shared" si="5"/>
        <v>2146</v>
      </c>
      <c r="B85" s="4">
        <f t="shared" ref="B85:B101" si="39">B84</f>
        <v>532</v>
      </c>
      <c r="C85" s="4">
        <v>51</v>
      </c>
      <c r="D85" s="4">
        <v>1</v>
      </c>
      <c r="E85" s="4">
        <v>0</v>
      </c>
      <c r="F85" s="4">
        <v>1</v>
      </c>
      <c r="G85" s="4" t="str">
        <f t="shared" si="4"/>
        <v>insert into game_score (id, matchid, squad, goals, points, time_type) values (2146, 532, 51, 1, 0, 1);</v>
      </c>
    </row>
    <row r="86" spans="1:7" x14ac:dyDescent="0.25">
      <c r="A86" s="4">
        <f t="shared" si="5"/>
        <v>2147</v>
      </c>
      <c r="B86" s="4">
        <f t="shared" ref="B86:B102" si="40">B84</f>
        <v>532</v>
      </c>
      <c r="C86" s="4">
        <v>56</v>
      </c>
      <c r="D86" s="4">
        <v>0</v>
      </c>
      <c r="E86" s="4">
        <v>0</v>
      </c>
      <c r="F86" s="4">
        <v>2</v>
      </c>
      <c r="G86" s="4" t="str">
        <f t="shared" si="4"/>
        <v>insert into game_score (id, matchid, squad, goals, points, time_type) values (2147, 532, 56, 0, 0, 2);</v>
      </c>
    </row>
    <row r="87" spans="1:7" x14ac:dyDescent="0.25">
      <c r="A87" s="4">
        <f t="shared" si="5"/>
        <v>2148</v>
      </c>
      <c r="B87" s="4">
        <f t="shared" ref="B87:B103" si="41">B84</f>
        <v>532</v>
      </c>
      <c r="C87" s="4">
        <v>56</v>
      </c>
      <c r="D87" s="4">
        <v>0</v>
      </c>
      <c r="E87" s="4">
        <v>0</v>
      </c>
      <c r="F87" s="4">
        <v>1</v>
      </c>
      <c r="G87" s="4" t="str">
        <f t="shared" si="4"/>
        <v>insert into game_score (id, matchid, squad, goals, points, time_type) values (2148, 532, 56, 0, 0, 1);</v>
      </c>
    </row>
    <row r="88" spans="1:7" x14ac:dyDescent="0.25">
      <c r="A88">
        <f t="shared" si="5"/>
        <v>2149</v>
      </c>
      <c r="B88">
        <f t="shared" si="38"/>
        <v>533</v>
      </c>
      <c r="C88">
        <v>55</v>
      </c>
      <c r="D88">
        <v>3</v>
      </c>
      <c r="E88">
        <v>2</v>
      </c>
      <c r="F88">
        <v>2</v>
      </c>
      <c r="G88" t="str">
        <f t="shared" si="4"/>
        <v>insert into game_score (id, matchid, squad, goals, points, time_type) values (2149, 533, 55, 3, 2, 2);</v>
      </c>
    </row>
    <row r="89" spans="1:7" x14ac:dyDescent="0.25">
      <c r="A89">
        <f t="shared" si="5"/>
        <v>2150</v>
      </c>
      <c r="B89">
        <f t="shared" si="39"/>
        <v>533</v>
      </c>
      <c r="C89">
        <v>55</v>
      </c>
      <c r="D89">
        <v>1</v>
      </c>
      <c r="E89">
        <v>0</v>
      </c>
      <c r="F89">
        <v>1</v>
      </c>
      <c r="G89" t="str">
        <f t="shared" si="4"/>
        <v>insert into game_score (id, matchid, squad, goals, points, time_type) values (2150, 533, 55, 1, 0, 1);</v>
      </c>
    </row>
    <row r="90" spans="1:7" x14ac:dyDescent="0.25">
      <c r="A90">
        <f t="shared" si="5"/>
        <v>2151</v>
      </c>
      <c r="B90">
        <f t="shared" si="40"/>
        <v>533</v>
      </c>
      <c r="C90">
        <v>595</v>
      </c>
      <c r="D90">
        <v>0</v>
      </c>
      <c r="E90">
        <v>0</v>
      </c>
      <c r="F90">
        <v>2</v>
      </c>
      <c r="G90" t="str">
        <f t="shared" si="4"/>
        <v>insert into game_score (id, matchid, squad, goals, points, time_type) values (2151, 533, 595, 0, 0, 2);</v>
      </c>
    </row>
    <row r="91" spans="1:7" x14ac:dyDescent="0.25">
      <c r="A91">
        <f t="shared" si="5"/>
        <v>2152</v>
      </c>
      <c r="B91">
        <f t="shared" si="41"/>
        <v>533</v>
      </c>
      <c r="C91">
        <v>595</v>
      </c>
      <c r="D91">
        <v>0</v>
      </c>
      <c r="E91">
        <v>0</v>
      </c>
      <c r="F91">
        <v>1</v>
      </c>
      <c r="G91" t="str">
        <f t="shared" si="4"/>
        <v>insert into game_score (id, matchid, squad, goals, points, time_type) values (2152, 533, 595, 0, 0, 1);</v>
      </c>
    </row>
    <row r="92" spans="1:7" x14ac:dyDescent="0.25">
      <c r="A92" s="4">
        <f t="shared" si="5"/>
        <v>2153</v>
      </c>
      <c r="B92" s="4">
        <f t="shared" si="38"/>
        <v>534</v>
      </c>
      <c r="C92" s="4">
        <v>57</v>
      </c>
      <c r="D92" s="4">
        <v>2</v>
      </c>
      <c r="E92" s="4">
        <v>2</v>
      </c>
      <c r="F92" s="4">
        <v>2</v>
      </c>
      <c r="G92" s="4" t="str">
        <f t="shared" si="4"/>
        <v>insert into game_score (id, matchid, squad, goals, points, time_type) values (2153, 534, 57, 2, 2, 2);</v>
      </c>
    </row>
    <row r="93" spans="1:7" x14ac:dyDescent="0.25">
      <c r="A93" s="4">
        <f t="shared" si="5"/>
        <v>2154</v>
      </c>
      <c r="B93" s="4">
        <f t="shared" si="39"/>
        <v>534</v>
      </c>
      <c r="C93" s="4">
        <v>57</v>
      </c>
      <c r="D93" s="4">
        <v>1</v>
      </c>
      <c r="E93" s="4">
        <v>0</v>
      </c>
      <c r="F93" s="4">
        <v>1</v>
      </c>
      <c r="G93" s="4" t="str">
        <f t="shared" si="4"/>
        <v>insert into game_score (id, matchid, squad, goals, points, time_type) values (2154, 534, 57, 1, 0, 1);</v>
      </c>
    </row>
    <row r="94" spans="1:7" x14ac:dyDescent="0.25">
      <c r="A94" s="4">
        <f t="shared" si="5"/>
        <v>2155</v>
      </c>
      <c r="B94" s="4">
        <f t="shared" si="40"/>
        <v>534</v>
      </c>
      <c r="C94" s="4">
        <v>52</v>
      </c>
      <c r="D94" s="4">
        <v>1</v>
      </c>
      <c r="E94" s="4">
        <v>0</v>
      </c>
      <c r="F94" s="4">
        <v>2</v>
      </c>
      <c r="G94" s="4" t="str">
        <f t="shared" si="4"/>
        <v>insert into game_score (id, matchid, squad, goals, points, time_type) values (2155, 534, 52, 1, 0, 2);</v>
      </c>
    </row>
    <row r="95" spans="1:7" x14ac:dyDescent="0.25">
      <c r="A95" s="4">
        <f t="shared" si="5"/>
        <v>2156</v>
      </c>
      <c r="B95" s="4">
        <f t="shared" si="41"/>
        <v>534</v>
      </c>
      <c r="C95" s="4">
        <v>52</v>
      </c>
      <c r="D95" s="4">
        <v>0</v>
      </c>
      <c r="E95" s="4">
        <v>0</v>
      </c>
      <c r="F95" s="4">
        <v>1</v>
      </c>
      <c r="G95" s="4" t="str">
        <f t="shared" si="4"/>
        <v>insert into game_score (id, matchid, squad, goals, points, time_type) values (2156, 534, 52, 0, 0, 1);</v>
      </c>
    </row>
    <row r="96" spans="1:7" x14ac:dyDescent="0.25">
      <c r="A96">
        <f t="shared" si="5"/>
        <v>2157</v>
      </c>
      <c r="B96">
        <f t="shared" si="38"/>
        <v>535</v>
      </c>
      <c r="C96">
        <v>54</v>
      </c>
      <c r="D96">
        <v>1</v>
      </c>
      <c r="E96">
        <v>2</v>
      </c>
      <c r="F96">
        <v>2</v>
      </c>
      <c r="G96" t="str">
        <f t="shared" si="4"/>
        <v>insert into game_score (id, matchid, squad, goals, points, time_type) values (2157, 535, 54, 1, 2, 2);</v>
      </c>
    </row>
    <row r="97" spans="1:7" x14ac:dyDescent="0.25">
      <c r="A97">
        <f t="shared" si="5"/>
        <v>2158</v>
      </c>
      <c r="B97">
        <f t="shared" si="39"/>
        <v>535</v>
      </c>
      <c r="C97">
        <v>54</v>
      </c>
      <c r="D97">
        <v>0</v>
      </c>
      <c r="E97">
        <v>0</v>
      </c>
      <c r="F97">
        <v>1</v>
      </c>
      <c r="G97" t="str">
        <f t="shared" si="4"/>
        <v>insert into game_score (id, matchid, squad, goals, points, time_type) values (2158, 535, 54, 0, 0, 1);</v>
      </c>
    </row>
    <row r="98" spans="1:7" x14ac:dyDescent="0.25">
      <c r="A98">
        <f t="shared" si="5"/>
        <v>2159</v>
      </c>
      <c r="B98">
        <f t="shared" si="40"/>
        <v>535</v>
      </c>
      <c r="C98">
        <v>591</v>
      </c>
      <c r="D98">
        <v>0</v>
      </c>
      <c r="E98">
        <v>0</v>
      </c>
      <c r="F98">
        <v>2</v>
      </c>
      <c r="G98" t="str">
        <f t="shared" si="4"/>
        <v>insert into game_score (id, matchid, squad, goals, points, time_type) values (2159, 535, 591, 0, 0, 2);</v>
      </c>
    </row>
    <row r="99" spans="1:7" x14ac:dyDescent="0.25">
      <c r="A99">
        <f t="shared" si="5"/>
        <v>2160</v>
      </c>
      <c r="B99">
        <f t="shared" si="41"/>
        <v>535</v>
      </c>
      <c r="C99">
        <v>591</v>
      </c>
      <c r="D99">
        <v>0</v>
      </c>
      <c r="E99">
        <v>0</v>
      </c>
      <c r="F99">
        <v>1</v>
      </c>
      <c r="G99" t="str">
        <f t="shared" si="4"/>
        <v>insert into game_score (id, matchid, squad, goals, points, time_type) values (2160, 535, 591, 0, 0, 1);</v>
      </c>
    </row>
    <row r="100" spans="1:7" x14ac:dyDescent="0.25">
      <c r="A100" s="4">
        <f t="shared" si="5"/>
        <v>2161</v>
      </c>
      <c r="B100" s="4">
        <f t="shared" si="38"/>
        <v>536</v>
      </c>
      <c r="C100" s="4">
        <v>54</v>
      </c>
      <c r="D100" s="4">
        <v>1</v>
      </c>
      <c r="E100" s="4">
        <v>1</v>
      </c>
      <c r="F100" s="4">
        <v>2</v>
      </c>
      <c r="G100" s="4" t="str">
        <f t="shared" si="4"/>
        <v>insert into game_score (id, matchid, squad, goals, points, time_type) values (2161, 536, 54, 1, 1, 2);</v>
      </c>
    </row>
    <row r="101" spans="1:7" x14ac:dyDescent="0.25">
      <c r="A101" s="4">
        <f t="shared" si="5"/>
        <v>2162</v>
      </c>
      <c r="B101" s="4">
        <f t="shared" si="39"/>
        <v>536</v>
      </c>
      <c r="C101" s="4">
        <v>54</v>
      </c>
      <c r="D101" s="4">
        <v>1</v>
      </c>
      <c r="E101" s="4">
        <v>0</v>
      </c>
      <c r="F101" s="4">
        <v>1</v>
      </c>
      <c r="G101" s="4" t="str">
        <f t="shared" si="4"/>
        <v>insert into game_score (id, matchid, squad, goals, points, time_type) values (2162, 536, 54, 1, 0, 1);</v>
      </c>
    </row>
    <row r="102" spans="1:7" x14ac:dyDescent="0.25">
      <c r="A102" s="4">
        <f t="shared" si="5"/>
        <v>2163</v>
      </c>
      <c r="B102" s="4">
        <f t="shared" si="40"/>
        <v>536</v>
      </c>
      <c r="C102" s="4">
        <v>52</v>
      </c>
      <c r="D102" s="4">
        <v>1</v>
      </c>
      <c r="E102" s="4">
        <v>1</v>
      </c>
      <c r="F102" s="4">
        <v>2</v>
      </c>
      <c r="G102" s="4" t="str">
        <f t="shared" si="4"/>
        <v>insert into game_score (id, matchid, squad, goals, points, time_type) values (2163, 536, 52, 1, 1, 2);</v>
      </c>
    </row>
    <row r="103" spans="1:7" x14ac:dyDescent="0.25">
      <c r="A103" s="4">
        <f t="shared" si="5"/>
        <v>2164</v>
      </c>
      <c r="B103" s="4">
        <f t="shared" si="41"/>
        <v>536</v>
      </c>
      <c r="C103" s="4">
        <v>52</v>
      </c>
      <c r="D103" s="4">
        <v>1</v>
      </c>
      <c r="E103" s="4">
        <v>0</v>
      </c>
      <c r="F103" s="4">
        <v>1</v>
      </c>
      <c r="G103" s="4" t="str">
        <f t="shared" si="4"/>
        <v>insert into game_score (id, matchid, squad, goals, points, time_type) values (2164, 536, 52, 1, 0, 1);</v>
      </c>
    </row>
    <row r="104" spans="1:7" x14ac:dyDescent="0.25">
      <c r="A104">
        <f t="shared" si="5"/>
        <v>2165</v>
      </c>
      <c r="B104">
        <f t="shared" ref="B104" si="42">B100+1</f>
        <v>537</v>
      </c>
      <c r="C104">
        <v>57</v>
      </c>
      <c r="D104">
        <v>1</v>
      </c>
      <c r="E104">
        <v>1</v>
      </c>
      <c r="F104">
        <v>2</v>
      </c>
      <c r="G104" t="str">
        <f t="shared" si="4"/>
        <v>insert into game_score (id, matchid, squad, goals, points, time_type) values (2165, 537, 57, 1, 1, 2);</v>
      </c>
    </row>
    <row r="105" spans="1:7" x14ac:dyDescent="0.25">
      <c r="A105">
        <f t="shared" si="5"/>
        <v>2166</v>
      </c>
      <c r="B105">
        <f t="shared" ref="B105" si="43">B104</f>
        <v>537</v>
      </c>
      <c r="C105">
        <v>57</v>
      </c>
      <c r="D105">
        <v>1</v>
      </c>
      <c r="E105">
        <v>0</v>
      </c>
      <c r="F105">
        <v>1</v>
      </c>
      <c r="G105" t="str">
        <f t="shared" si="4"/>
        <v>insert into game_score (id, matchid, squad, goals, points, time_type) values (2166, 537, 57, 1, 0, 1);</v>
      </c>
    </row>
    <row r="106" spans="1:7" x14ac:dyDescent="0.25">
      <c r="A106">
        <f t="shared" si="5"/>
        <v>2167</v>
      </c>
      <c r="B106">
        <f t="shared" ref="B106" si="44">B104</f>
        <v>537</v>
      </c>
      <c r="C106">
        <v>591</v>
      </c>
      <c r="D106">
        <v>1</v>
      </c>
      <c r="E106">
        <v>1</v>
      </c>
      <c r="F106">
        <v>2</v>
      </c>
      <c r="G106" t="str">
        <f t="shared" si="4"/>
        <v>insert into game_score (id, matchid, squad, goals, points, time_type) values (2167, 537, 591, 1, 1, 2);</v>
      </c>
    </row>
    <row r="107" spans="1:7" x14ac:dyDescent="0.25">
      <c r="A107">
        <f t="shared" si="5"/>
        <v>2168</v>
      </c>
      <c r="B107">
        <f t="shared" ref="B107" si="45">B104</f>
        <v>537</v>
      </c>
      <c r="C107">
        <v>591</v>
      </c>
      <c r="D107">
        <v>1</v>
      </c>
      <c r="E107">
        <v>0</v>
      </c>
      <c r="F107">
        <v>1</v>
      </c>
      <c r="G107" t="str">
        <f t="shared" si="4"/>
        <v>insert into game_score (id, matchid, squad, goals, points, time_type) values (2168, 537, 591, 1, 0, 1);</v>
      </c>
    </row>
    <row r="108" spans="1:7" x14ac:dyDescent="0.25">
      <c r="A108" s="4">
        <f t="shared" si="5"/>
        <v>2169</v>
      </c>
      <c r="B108" s="4">
        <f t="shared" ref="B108" si="46">B104+1</f>
        <v>538</v>
      </c>
      <c r="C108" s="4">
        <v>52</v>
      </c>
      <c r="D108" s="4">
        <v>0</v>
      </c>
      <c r="E108" s="4">
        <v>1</v>
      </c>
      <c r="F108" s="4">
        <v>2</v>
      </c>
      <c r="G108" s="4" t="str">
        <f t="shared" ref="G108:G153" si="47">"insert into game_score (id, matchid, squad, goals, points, time_type) values (" &amp; A108 &amp; ", " &amp; B108 &amp; ", " &amp; C108 &amp; ", " &amp; D108 &amp; ", " &amp; E108 &amp; ", " &amp; F108 &amp; ");"</f>
        <v>insert into game_score (id, matchid, squad, goals, points, time_type) values (2169, 538, 52, 0, 1, 2);</v>
      </c>
    </row>
    <row r="109" spans="1:7" x14ac:dyDescent="0.25">
      <c r="A109" s="4">
        <f t="shared" si="5"/>
        <v>2170</v>
      </c>
      <c r="B109" s="4">
        <f t="shared" ref="B109" si="48">B108</f>
        <v>538</v>
      </c>
      <c r="C109" s="4">
        <v>52</v>
      </c>
      <c r="D109" s="4">
        <v>0</v>
      </c>
      <c r="E109" s="4">
        <v>0</v>
      </c>
      <c r="F109" s="4">
        <v>1</v>
      </c>
      <c r="G109" s="4" t="str">
        <f t="shared" si="47"/>
        <v>insert into game_score (id, matchid, squad, goals, points, time_type) values (2170, 538, 52, 0, 0, 1);</v>
      </c>
    </row>
    <row r="110" spans="1:7" x14ac:dyDescent="0.25">
      <c r="A110" s="4">
        <f t="shared" ref="A110:A144" si="49">A109+1</f>
        <v>2171</v>
      </c>
      <c r="B110" s="4">
        <f t="shared" ref="B110" si="50">B108</f>
        <v>538</v>
      </c>
      <c r="C110" s="4">
        <v>591</v>
      </c>
      <c r="D110" s="4">
        <v>0</v>
      </c>
      <c r="E110" s="4">
        <v>1</v>
      </c>
      <c r="F110" s="4">
        <v>2</v>
      </c>
      <c r="G110" s="4" t="str">
        <f t="shared" si="47"/>
        <v>insert into game_score (id, matchid, squad, goals, points, time_type) values (2171, 538, 591, 0, 1, 2);</v>
      </c>
    </row>
    <row r="111" spans="1:7" x14ac:dyDescent="0.25">
      <c r="A111" s="4">
        <f t="shared" si="49"/>
        <v>2172</v>
      </c>
      <c r="B111" s="4">
        <f t="shared" ref="B111" si="51">B108</f>
        <v>538</v>
      </c>
      <c r="C111" s="4">
        <v>591</v>
      </c>
      <c r="D111" s="4">
        <v>0</v>
      </c>
      <c r="E111" s="4">
        <v>0</v>
      </c>
      <c r="F111" s="4">
        <v>1</v>
      </c>
      <c r="G111" s="4" t="str">
        <f t="shared" si="47"/>
        <v>insert into game_score (id, matchid, squad, goals, points, time_type) values (2172, 538, 591, 0, 0, 1);</v>
      </c>
    </row>
    <row r="112" spans="1:7" x14ac:dyDescent="0.25">
      <c r="A112">
        <f t="shared" si="49"/>
        <v>2173</v>
      </c>
      <c r="B112">
        <f t="shared" ref="B112" si="52">B108+1</f>
        <v>539</v>
      </c>
      <c r="C112">
        <v>54</v>
      </c>
      <c r="D112">
        <v>1</v>
      </c>
      <c r="E112">
        <v>1</v>
      </c>
      <c r="F112">
        <v>2</v>
      </c>
      <c r="G112" t="str">
        <f t="shared" si="47"/>
        <v>insert into game_score (id, matchid, squad, goals, points, time_type) values (2173, 539, 54, 1, 1, 2);</v>
      </c>
    </row>
    <row r="113" spans="1:7" x14ac:dyDescent="0.25">
      <c r="A113">
        <f t="shared" si="49"/>
        <v>2174</v>
      </c>
      <c r="B113">
        <f t="shared" ref="B113" si="53">B112</f>
        <v>539</v>
      </c>
      <c r="C113">
        <v>54</v>
      </c>
      <c r="D113">
        <v>1</v>
      </c>
      <c r="E113">
        <v>0</v>
      </c>
      <c r="F113">
        <v>1</v>
      </c>
      <c r="G113" t="str">
        <f t="shared" si="47"/>
        <v>insert into game_score (id, matchid, squad, goals, points, time_type) values (2174, 539, 54, 1, 0, 1);</v>
      </c>
    </row>
    <row r="114" spans="1:7" x14ac:dyDescent="0.25">
      <c r="A114">
        <f t="shared" si="49"/>
        <v>2175</v>
      </c>
      <c r="B114">
        <f t="shared" ref="B114" si="54">B112</f>
        <v>539</v>
      </c>
      <c r="C114">
        <v>57</v>
      </c>
      <c r="D114">
        <v>1</v>
      </c>
      <c r="E114">
        <v>1</v>
      </c>
      <c r="F114">
        <v>2</v>
      </c>
      <c r="G114" t="str">
        <f t="shared" si="47"/>
        <v>insert into game_score (id, matchid, squad, goals, points, time_type) values (2175, 539, 57, 1, 1, 2);</v>
      </c>
    </row>
    <row r="115" spans="1:7" x14ac:dyDescent="0.25">
      <c r="A115">
        <f t="shared" si="49"/>
        <v>2176</v>
      </c>
      <c r="B115">
        <f t="shared" ref="B115" si="55">B112</f>
        <v>539</v>
      </c>
      <c r="C115">
        <v>57</v>
      </c>
      <c r="D115">
        <v>1</v>
      </c>
      <c r="E115">
        <v>0</v>
      </c>
      <c r="F115">
        <v>1</v>
      </c>
      <c r="G115" t="str">
        <f t="shared" si="47"/>
        <v>insert into game_score (id, matchid, squad, goals, points, time_type) values (2176, 539, 57, 1, 0, 1);</v>
      </c>
    </row>
    <row r="116" spans="1:7" x14ac:dyDescent="0.25">
      <c r="A116" s="4">
        <f t="shared" si="49"/>
        <v>2177</v>
      </c>
      <c r="B116" s="4">
        <f t="shared" ref="B116" si="56">B112+1</f>
        <v>540</v>
      </c>
      <c r="C116" s="4">
        <v>593</v>
      </c>
      <c r="D116" s="4">
        <v>3</v>
      </c>
      <c r="E116" s="4">
        <v>2</v>
      </c>
      <c r="F116" s="4">
        <v>2</v>
      </c>
      <c r="G116" s="4" t="str">
        <f t="shared" si="47"/>
        <v>insert into game_score (id, matchid, squad, goals, points, time_type) values (2177, 540, 593, 3, 2, 2);</v>
      </c>
    </row>
    <row r="117" spans="1:7" x14ac:dyDescent="0.25">
      <c r="A117" s="4">
        <f t="shared" si="49"/>
        <v>2178</v>
      </c>
      <c r="B117" s="4">
        <f t="shared" ref="B117" si="57">B116</f>
        <v>540</v>
      </c>
      <c r="C117" s="4">
        <v>593</v>
      </c>
      <c r="D117" s="4">
        <v>2</v>
      </c>
      <c r="E117" s="4">
        <v>0</v>
      </c>
      <c r="F117" s="4">
        <v>1</v>
      </c>
      <c r="G117" s="4" t="str">
        <f t="shared" si="47"/>
        <v>insert into game_score (id, matchid, squad, goals, points, time_type) values (2178, 540, 593, 2, 0, 1);</v>
      </c>
    </row>
    <row r="118" spans="1:7" x14ac:dyDescent="0.25">
      <c r="A118" s="4">
        <f t="shared" si="49"/>
        <v>2179</v>
      </c>
      <c r="B118" s="4">
        <f t="shared" ref="B118" si="58">B116</f>
        <v>540</v>
      </c>
      <c r="C118" s="4">
        <v>595</v>
      </c>
      <c r="D118" s="4">
        <v>0</v>
      </c>
      <c r="E118" s="4">
        <v>0</v>
      </c>
      <c r="F118" s="4">
        <v>2</v>
      </c>
      <c r="G118" s="4" t="str">
        <f t="shared" si="47"/>
        <v>insert into game_score (id, matchid, squad, goals, points, time_type) values (2179, 540, 595, 0, 0, 2);</v>
      </c>
    </row>
    <row r="119" spans="1:7" x14ac:dyDescent="0.25">
      <c r="A119" s="4">
        <f t="shared" si="49"/>
        <v>2180</v>
      </c>
      <c r="B119" s="4">
        <f t="shared" ref="B119" si="59">B116</f>
        <v>540</v>
      </c>
      <c r="C119" s="4">
        <v>595</v>
      </c>
      <c r="D119" s="4">
        <v>0</v>
      </c>
      <c r="E119" s="4">
        <v>0</v>
      </c>
      <c r="F119" s="4">
        <v>1</v>
      </c>
      <c r="G119" s="4" t="str">
        <f t="shared" si="47"/>
        <v>insert into game_score (id, matchid, squad, goals, points, time_type) values (2180, 540, 595, 0, 0, 1);</v>
      </c>
    </row>
    <row r="120" spans="1:7" x14ac:dyDescent="0.25">
      <c r="A120">
        <f t="shared" si="49"/>
        <v>2181</v>
      </c>
      <c r="B120">
        <f t="shared" ref="B120" si="60">B116+1</f>
        <v>541</v>
      </c>
      <c r="C120">
        <v>57</v>
      </c>
      <c r="D120">
        <v>1</v>
      </c>
      <c r="E120">
        <v>1</v>
      </c>
      <c r="F120">
        <v>2</v>
      </c>
      <c r="G120" t="str">
        <f t="shared" si="47"/>
        <v>insert into game_score (id, matchid, squad, goals, points, time_type) values (2181, 541, 57, 1, 1, 2);</v>
      </c>
    </row>
    <row r="121" spans="1:7" x14ac:dyDescent="0.25">
      <c r="A121">
        <f t="shared" si="49"/>
        <v>2182</v>
      </c>
      <c r="B121">
        <f t="shared" ref="B121" si="61">B120</f>
        <v>541</v>
      </c>
      <c r="C121">
        <v>57</v>
      </c>
      <c r="D121">
        <v>0</v>
      </c>
      <c r="E121">
        <v>0</v>
      </c>
      <c r="F121">
        <v>1</v>
      </c>
      <c r="G121" t="str">
        <f t="shared" si="47"/>
        <v>insert into game_score (id, matchid, squad, goals, points, time_type) values (2182, 541, 57, 0, 0, 1);</v>
      </c>
    </row>
    <row r="122" spans="1:7" x14ac:dyDescent="0.25">
      <c r="A122">
        <f t="shared" si="49"/>
        <v>2183</v>
      </c>
      <c r="B122">
        <f t="shared" ref="B122" si="62">B120</f>
        <v>541</v>
      </c>
      <c r="C122">
        <v>598</v>
      </c>
      <c r="D122">
        <v>1</v>
      </c>
      <c r="E122">
        <v>1</v>
      </c>
      <c r="F122">
        <v>2</v>
      </c>
      <c r="G122" t="str">
        <f t="shared" si="47"/>
        <v>insert into game_score (id, matchid, squad, goals, points, time_type) values (2183, 541, 598, 1, 1, 2);</v>
      </c>
    </row>
    <row r="123" spans="1:7" x14ac:dyDescent="0.25">
      <c r="A123">
        <f t="shared" si="49"/>
        <v>2184</v>
      </c>
      <c r="B123">
        <f t="shared" ref="B123" si="63">B120</f>
        <v>541</v>
      </c>
      <c r="C123">
        <v>598</v>
      </c>
      <c r="D123">
        <v>0</v>
      </c>
      <c r="E123">
        <v>0</v>
      </c>
      <c r="F123">
        <v>1</v>
      </c>
      <c r="G123" t="str">
        <f t="shared" si="47"/>
        <v>insert into game_score (id, matchid, squad, goals, points, time_type) values (2184, 541, 598, 0, 0, 1);</v>
      </c>
    </row>
    <row r="124" spans="1:7" x14ac:dyDescent="0.25">
      <c r="A124">
        <f t="shared" si="49"/>
        <v>2185</v>
      </c>
      <c r="B124">
        <v>541</v>
      </c>
      <c r="C124">
        <v>57</v>
      </c>
      <c r="D124">
        <v>5</v>
      </c>
      <c r="E124">
        <v>0</v>
      </c>
      <c r="F124">
        <v>7</v>
      </c>
      <c r="G124" t="str">
        <f t="shared" si="47"/>
        <v>insert into game_score (id, matchid, squad, goals, points, time_type) values (2185, 541, 57, 5, 0, 7);</v>
      </c>
    </row>
    <row r="125" spans="1:7" x14ac:dyDescent="0.25">
      <c r="A125">
        <f t="shared" si="49"/>
        <v>2186</v>
      </c>
      <c r="B125">
        <v>541</v>
      </c>
      <c r="C125">
        <v>598</v>
      </c>
      <c r="D125">
        <v>3</v>
      </c>
      <c r="E125">
        <v>0</v>
      </c>
      <c r="F125">
        <v>7</v>
      </c>
      <c r="G125" t="str">
        <f t="shared" si="47"/>
        <v>insert into game_score (id, matchid, squad, goals, points, time_type) values (2186, 541, 598, 3, 0, 7);</v>
      </c>
    </row>
    <row r="126" spans="1:7" x14ac:dyDescent="0.25">
      <c r="A126" s="4">
        <f t="shared" si="49"/>
        <v>2187</v>
      </c>
      <c r="B126" s="4">
        <f>B120+1</f>
        <v>542</v>
      </c>
      <c r="C126" s="4">
        <v>54</v>
      </c>
      <c r="D126" s="4">
        <v>1</v>
      </c>
      <c r="E126" s="4">
        <v>1</v>
      </c>
      <c r="F126" s="4">
        <v>2</v>
      </c>
      <c r="G126" s="4" t="str">
        <f t="shared" si="47"/>
        <v>insert into game_score (id, matchid, squad, goals, points, time_type) values (2187, 542, 54, 1, 1, 2);</v>
      </c>
    </row>
    <row r="127" spans="1:7" x14ac:dyDescent="0.25">
      <c r="A127" s="4">
        <f t="shared" si="49"/>
        <v>2188</v>
      </c>
      <c r="B127" s="4">
        <f t="shared" ref="B127" si="64">B126</f>
        <v>542</v>
      </c>
      <c r="C127" s="4">
        <v>54</v>
      </c>
      <c r="D127" s="4">
        <v>0</v>
      </c>
      <c r="E127" s="4">
        <v>0</v>
      </c>
      <c r="F127" s="4">
        <v>1</v>
      </c>
      <c r="G127" s="4" t="str">
        <f t="shared" si="47"/>
        <v>insert into game_score (id, matchid, squad, goals, points, time_type) values (2188, 542, 54, 0, 0, 1);</v>
      </c>
    </row>
    <row r="128" spans="1:7" x14ac:dyDescent="0.25">
      <c r="A128" s="4">
        <f t="shared" si="49"/>
        <v>2189</v>
      </c>
      <c r="B128" s="4">
        <f t="shared" ref="B128" si="65">B126</f>
        <v>542</v>
      </c>
      <c r="C128" s="4">
        <v>55</v>
      </c>
      <c r="D128" s="4">
        <v>1</v>
      </c>
      <c r="E128" s="4">
        <v>1</v>
      </c>
      <c r="F128" s="4">
        <v>2</v>
      </c>
      <c r="G128" s="4" t="str">
        <f t="shared" si="47"/>
        <v>insert into game_score (id, matchid, squad, goals, points, time_type) values (2189, 542, 55, 1, 1, 2);</v>
      </c>
    </row>
    <row r="129" spans="1:7" x14ac:dyDescent="0.25">
      <c r="A129" s="4">
        <f t="shared" si="49"/>
        <v>2190</v>
      </c>
      <c r="B129" s="4">
        <f t="shared" ref="B129:B131" si="66">B126</f>
        <v>542</v>
      </c>
      <c r="C129" s="4">
        <v>55</v>
      </c>
      <c r="D129" s="4">
        <v>1</v>
      </c>
      <c r="E129" s="4">
        <v>0</v>
      </c>
      <c r="F129" s="4">
        <v>1</v>
      </c>
      <c r="G129" s="4" t="str">
        <f t="shared" si="47"/>
        <v>insert into game_score (id, matchid, squad, goals, points, time_type) values (2190, 542, 55, 1, 0, 1);</v>
      </c>
    </row>
    <row r="130" spans="1:7" x14ac:dyDescent="0.25">
      <c r="A130" s="4">
        <f t="shared" si="49"/>
        <v>2191</v>
      </c>
      <c r="B130" s="4">
        <f t="shared" si="66"/>
        <v>542</v>
      </c>
      <c r="C130" s="4">
        <v>54</v>
      </c>
      <c r="D130" s="4">
        <v>6</v>
      </c>
      <c r="E130" s="4">
        <v>0</v>
      </c>
      <c r="F130" s="4">
        <v>7</v>
      </c>
      <c r="G130" s="4" t="str">
        <f t="shared" si="47"/>
        <v>insert into game_score (id, matchid, squad, goals, points, time_type) values (2191, 542, 54, 6, 0, 7);</v>
      </c>
    </row>
    <row r="131" spans="1:7" x14ac:dyDescent="0.25">
      <c r="A131" s="4">
        <f t="shared" si="49"/>
        <v>2192</v>
      </c>
      <c r="B131" s="4">
        <f t="shared" si="66"/>
        <v>542</v>
      </c>
      <c r="C131" s="4">
        <v>55</v>
      </c>
      <c r="D131" s="4">
        <v>5</v>
      </c>
      <c r="E131" s="4">
        <v>0</v>
      </c>
      <c r="F131" s="4">
        <v>7</v>
      </c>
      <c r="G131" s="4" t="str">
        <f t="shared" si="47"/>
        <v>insert into game_score (id, matchid, squad, goals, points, time_type) values (2192, 542, 55, 5, 0, 7);</v>
      </c>
    </row>
    <row r="132" spans="1:7" x14ac:dyDescent="0.25">
      <c r="A132">
        <f t="shared" si="49"/>
        <v>2193</v>
      </c>
      <c r="B132">
        <f>B126+1</f>
        <v>543</v>
      </c>
      <c r="C132">
        <v>52</v>
      </c>
      <c r="D132">
        <v>4</v>
      </c>
      <c r="E132">
        <v>2</v>
      </c>
      <c r="F132">
        <v>2</v>
      </c>
      <c r="G132" t="str">
        <f t="shared" si="47"/>
        <v>insert into game_score (id, matchid, squad, goals, points, time_type) values (2193, 543, 52, 4, 2, 2);</v>
      </c>
    </row>
    <row r="133" spans="1:7" x14ac:dyDescent="0.25">
      <c r="A133">
        <f t="shared" si="49"/>
        <v>2194</v>
      </c>
      <c r="B133">
        <f t="shared" ref="B133" si="67">B132</f>
        <v>543</v>
      </c>
      <c r="C133">
        <v>52</v>
      </c>
      <c r="D133">
        <v>3</v>
      </c>
      <c r="E133">
        <v>0</v>
      </c>
      <c r="F133">
        <v>1</v>
      </c>
      <c r="G133" t="str">
        <f t="shared" si="47"/>
        <v>insert into game_score (id, matchid, squad, goals, points, time_type) values (2194, 543, 52, 3, 0, 1);</v>
      </c>
    </row>
    <row r="134" spans="1:7" x14ac:dyDescent="0.25">
      <c r="A134">
        <f t="shared" si="49"/>
        <v>2195</v>
      </c>
      <c r="B134">
        <f t="shared" ref="B134" si="68">B132</f>
        <v>543</v>
      </c>
      <c r="C134">
        <v>51</v>
      </c>
      <c r="D134">
        <v>2</v>
      </c>
      <c r="E134">
        <v>0</v>
      </c>
      <c r="F134">
        <v>2</v>
      </c>
      <c r="G134" t="str">
        <f t="shared" si="47"/>
        <v>insert into game_score (id, matchid, squad, goals, points, time_type) values (2195, 543, 51, 2, 0, 2);</v>
      </c>
    </row>
    <row r="135" spans="1:7" x14ac:dyDescent="0.25">
      <c r="A135">
        <f t="shared" si="49"/>
        <v>2196</v>
      </c>
      <c r="B135">
        <f t="shared" ref="B135" si="69">B132</f>
        <v>543</v>
      </c>
      <c r="C135">
        <v>51</v>
      </c>
      <c r="D135">
        <v>0</v>
      </c>
      <c r="E135">
        <v>0</v>
      </c>
      <c r="F135">
        <v>1</v>
      </c>
      <c r="G135" t="str">
        <f t="shared" si="47"/>
        <v>insert into game_score (id, matchid, squad, goals, points, time_type) values (2196, 543, 51, 0, 0, 1);</v>
      </c>
    </row>
    <row r="136" spans="1:7" x14ac:dyDescent="0.25">
      <c r="A136" s="4">
        <f t="shared" si="49"/>
        <v>2197</v>
      </c>
      <c r="B136" s="4">
        <f t="shared" ref="B136" si="70">B132+1</f>
        <v>544</v>
      </c>
      <c r="C136" s="4">
        <v>52</v>
      </c>
      <c r="D136" s="4">
        <v>2</v>
      </c>
      <c r="E136" s="4">
        <v>2</v>
      </c>
      <c r="F136" s="4">
        <v>2</v>
      </c>
      <c r="G136" s="4" t="str">
        <f t="shared" si="47"/>
        <v>insert into game_score (id, matchid, squad, goals, points, time_type) values (2197, 544, 52, 2, 2, 2);</v>
      </c>
    </row>
    <row r="137" spans="1:7" x14ac:dyDescent="0.25">
      <c r="A137" s="4">
        <f t="shared" si="49"/>
        <v>2198</v>
      </c>
      <c r="B137" s="4">
        <f t="shared" ref="B137" si="71">B136</f>
        <v>544</v>
      </c>
      <c r="C137" s="4">
        <v>52</v>
      </c>
      <c r="D137" s="4">
        <v>1</v>
      </c>
      <c r="E137" s="4">
        <v>0</v>
      </c>
      <c r="F137" s="4">
        <v>1</v>
      </c>
      <c r="G137" s="4" t="str">
        <f t="shared" si="47"/>
        <v>insert into game_score (id, matchid, squad, goals, points, time_type) values (2198, 544, 52, 1, 0, 1);</v>
      </c>
    </row>
    <row r="138" spans="1:7" x14ac:dyDescent="0.25">
      <c r="A138" s="4">
        <f t="shared" si="49"/>
        <v>2199</v>
      </c>
      <c r="B138" s="4">
        <f t="shared" ref="B138" si="72">B136</f>
        <v>544</v>
      </c>
      <c r="C138" s="4">
        <v>593</v>
      </c>
      <c r="D138" s="4">
        <v>0</v>
      </c>
      <c r="E138" s="4">
        <v>0</v>
      </c>
      <c r="F138" s="4">
        <v>2</v>
      </c>
      <c r="G138" s="4" t="str">
        <f t="shared" si="47"/>
        <v>insert into game_score (id, matchid, squad, goals, points, time_type) values (2199, 544, 593, 0, 0, 2);</v>
      </c>
    </row>
    <row r="139" spans="1:7" x14ac:dyDescent="0.25">
      <c r="A139" s="4">
        <f t="shared" si="49"/>
        <v>2200</v>
      </c>
      <c r="B139" s="4">
        <f t="shared" ref="B139" si="73">B136</f>
        <v>544</v>
      </c>
      <c r="C139" s="4">
        <v>593</v>
      </c>
      <c r="D139" s="4">
        <v>0</v>
      </c>
      <c r="E139" s="4">
        <v>0</v>
      </c>
      <c r="F139" s="4">
        <v>1</v>
      </c>
      <c r="G139" s="4" t="str">
        <f t="shared" si="47"/>
        <v>insert into game_score (id, matchid, squad, goals, points, time_type) values (2200, 544, 593, 0, 0, 1);</v>
      </c>
    </row>
    <row r="140" spans="1:7" x14ac:dyDescent="0.25">
      <c r="A140">
        <f t="shared" si="49"/>
        <v>2201</v>
      </c>
      <c r="B140">
        <f t="shared" ref="B140" si="74">B136+1</f>
        <v>545</v>
      </c>
      <c r="C140">
        <v>54</v>
      </c>
      <c r="D140">
        <v>0</v>
      </c>
      <c r="E140">
        <v>1</v>
      </c>
      <c r="F140">
        <v>2</v>
      </c>
      <c r="G140" t="str">
        <f t="shared" si="47"/>
        <v>insert into game_score (id, matchid, squad, goals, points, time_type) values (2201, 545, 54, 0, 1, 2);</v>
      </c>
    </row>
    <row r="141" spans="1:7" x14ac:dyDescent="0.25">
      <c r="A141">
        <f t="shared" si="49"/>
        <v>2202</v>
      </c>
      <c r="B141">
        <f t="shared" ref="B141" si="75">B140</f>
        <v>545</v>
      </c>
      <c r="C141">
        <v>54</v>
      </c>
      <c r="D141">
        <v>0</v>
      </c>
      <c r="E141">
        <v>0</v>
      </c>
      <c r="F141">
        <v>1</v>
      </c>
      <c r="G141" t="str">
        <f t="shared" si="47"/>
        <v>insert into game_score (id, matchid, squad, goals, points, time_type) values (2202, 545, 54, 0, 0, 1);</v>
      </c>
    </row>
    <row r="142" spans="1:7" x14ac:dyDescent="0.25">
      <c r="A142">
        <f t="shared" si="49"/>
        <v>2203</v>
      </c>
      <c r="B142">
        <f t="shared" ref="B142" si="76">B140</f>
        <v>545</v>
      </c>
      <c r="C142">
        <v>57</v>
      </c>
      <c r="D142">
        <v>0</v>
      </c>
      <c r="E142">
        <v>1</v>
      </c>
      <c r="F142">
        <v>2</v>
      </c>
      <c r="G142" t="str">
        <f t="shared" si="47"/>
        <v>insert into game_score (id, matchid, squad, goals, points, time_type) values (2203, 545, 57, 0, 1, 2);</v>
      </c>
    </row>
    <row r="143" spans="1:7" x14ac:dyDescent="0.25">
      <c r="A143">
        <f t="shared" si="49"/>
        <v>2204</v>
      </c>
      <c r="B143">
        <f t="shared" ref="B143:B145" si="77">B140</f>
        <v>545</v>
      </c>
      <c r="C143">
        <v>57</v>
      </c>
      <c r="D143">
        <v>0</v>
      </c>
      <c r="E143">
        <v>0</v>
      </c>
      <c r="F143">
        <v>1</v>
      </c>
      <c r="G143" t="str">
        <f t="shared" si="47"/>
        <v>insert into game_score (id, matchid, squad, goals, points, time_type) values (2204, 545, 57, 0, 0, 1);</v>
      </c>
    </row>
    <row r="144" spans="1:7" x14ac:dyDescent="0.25">
      <c r="A144">
        <f t="shared" si="49"/>
        <v>2205</v>
      </c>
      <c r="B144">
        <f t="shared" si="77"/>
        <v>545</v>
      </c>
      <c r="C144">
        <v>54</v>
      </c>
      <c r="D144">
        <v>6</v>
      </c>
      <c r="E144">
        <v>0</v>
      </c>
      <c r="F144">
        <v>7</v>
      </c>
      <c r="G144" t="str">
        <f t="shared" si="47"/>
        <v>insert into game_score (id, matchid, squad, goals, points, time_type) values (2205, 545, 54, 6, 0, 7);</v>
      </c>
    </row>
    <row r="145" spans="1:7" x14ac:dyDescent="0.25">
      <c r="A145">
        <f t="shared" ref="A145:A153" si="78">A144+1</f>
        <v>2206</v>
      </c>
      <c r="B145">
        <f t="shared" si="77"/>
        <v>545</v>
      </c>
      <c r="C145">
        <v>57</v>
      </c>
      <c r="D145">
        <v>5</v>
      </c>
      <c r="E145">
        <v>0</v>
      </c>
      <c r="F145">
        <v>7</v>
      </c>
      <c r="G145" t="str">
        <f t="shared" si="47"/>
        <v>insert into game_score (id, matchid, squad, goals, points, time_type) values (2206, 545, 57, 5, 0, 7);</v>
      </c>
    </row>
    <row r="146" spans="1:7" x14ac:dyDescent="0.25">
      <c r="A146" s="4">
        <f t="shared" si="78"/>
        <v>2207</v>
      </c>
      <c r="B146" s="4">
        <f>B140+1</f>
        <v>546</v>
      </c>
      <c r="C146" s="4">
        <v>593</v>
      </c>
      <c r="D146" s="4">
        <v>0</v>
      </c>
      <c r="E146" s="4">
        <v>0</v>
      </c>
      <c r="F146" s="4">
        <v>2</v>
      </c>
      <c r="G146" s="4" t="str">
        <f t="shared" si="47"/>
        <v>insert into game_score (id, matchid, squad, goals, points, time_type) values (2207, 546, 593, 0, 0, 2);</v>
      </c>
    </row>
    <row r="147" spans="1:7" x14ac:dyDescent="0.25">
      <c r="A147" s="4">
        <f t="shared" si="78"/>
        <v>2208</v>
      </c>
      <c r="B147" s="4">
        <f t="shared" ref="B147" si="79">B146</f>
        <v>546</v>
      </c>
      <c r="C147" s="4">
        <v>593</v>
      </c>
      <c r="D147" s="4">
        <v>0</v>
      </c>
      <c r="E147" s="4">
        <v>0</v>
      </c>
      <c r="F147" s="4">
        <v>1</v>
      </c>
      <c r="G147" s="4" t="str">
        <f t="shared" si="47"/>
        <v>insert into game_score (id, matchid, squad, goals, points, time_type) values (2208, 546, 593, 0, 0, 1);</v>
      </c>
    </row>
    <row r="148" spans="1:7" x14ac:dyDescent="0.25">
      <c r="A148" s="4">
        <f t="shared" si="78"/>
        <v>2209</v>
      </c>
      <c r="B148" s="4">
        <f t="shared" ref="B148" si="80">B146</f>
        <v>546</v>
      </c>
      <c r="C148" s="4">
        <v>57</v>
      </c>
      <c r="D148" s="4">
        <v>1</v>
      </c>
      <c r="E148" s="4">
        <v>2</v>
      </c>
      <c r="F148" s="4">
        <v>2</v>
      </c>
      <c r="G148" s="4" t="str">
        <f t="shared" si="47"/>
        <v>insert into game_score (id, matchid, squad, goals, points, time_type) values (2209, 546, 57, 1, 2, 2);</v>
      </c>
    </row>
    <row r="149" spans="1:7" x14ac:dyDescent="0.25">
      <c r="A149" s="4">
        <f t="shared" si="78"/>
        <v>2210</v>
      </c>
      <c r="B149" s="4">
        <f t="shared" ref="B149:B153" si="81">B146</f>
        <v>546</v>
      </c>
      <c r="C149" s="4">
        <v>57</v>
      </c>
      <c r="D149" s="4">
        <v>0</v>
      </c>
      <c r="E149" s="4">
        <v>0</v>
      </c>
      <c r="F149" s="4">
        <v>1</v>
      </c>
      <c r="G149" s="4" t="str">
        <f t="shared" si="47"/>
        <v>insert into game_score (id, matchid, squad, goals, points, time_type) values (2210, 546, 57, 0, 0, 1);</v>
      </c>
    </row>
    <row r="150" spans="1:7" x14ac:dyDescent="0.25">
      <c r="A150">
        <f t="shared" si="78"/>
        <v>2211</v>
      </c>
      <c r="B150">
        <f t="shared" ref="B150" si="82">B146+1</f>
        <v>547</v>
      </c>
      <c r="C150">
        <v>54</v>
      </c>
      <c r="D150">
        <v>2</v>
      </c>
      <c r="E150">
        <v>2</v>
      </c>
      <c r="F150">
        <v>2</v>
      </c>
      <c r="G150" t="str">
        <f t="shared" si="47"/>
        <v>insert into game_score (id, matchid, squad, goals, points, time_type) values (2211, 547, 54, 2, 2, 2);</v>
      </c>
    </row>
    <row r="151" spans="1:7" x14ac:dyDescent="0.25">
      <c r="A151">
        <f t="shared" si="78"/>
        <v>2212</v>
      </c>
      <c r="B151">
        <f t="shared" ref="B151" si="83">B150</f>
        <v>547</v>
      </c>
      <c r="C151">
        <v>54</v>
      </c>
      <c r="D151">
        <v>0</v>
      </c>
      <c r="E151">
        <v>0</v>
      </c>
      <c r="F151">
        <v>1</v>
      </c>
      <c r="G151" t="str">
        <f t="shared" si="47"/>
        <v>insert into game_score (id, matchid, squad, goals, points, time_type) values (2212, 547, 54, 0, 0, 1);</v>
      </c>
    </row>
    <row r="152" spans="1:7" x14ac:dyDescent="0.25">
      <c r="A152">
        <f t="shared" si="78"/>
        <v>2213</v>
      </c>
      <c r="B152">
        <f t="shared" ref="B152" si="84">B150</f>
        <v>547</v>
      </c>
      <c r="C152">
        <v>52</v>
      </c>
      <c r="D152">
        <v>1</v>
      </c>
      <c r="E152">
        <v>0</v>
      </c>
      <c r="F152">
        <v>2</v>
      </c>
      <c r="G152" t="str">
        <f t="shared" si="47"/>
        <v>insert into game_score (id, matchid, squad, goals, points, time_type) values (2213, 547, 52, 1, 0, 2);</v>
      </c>
    </row>
    <row r="153" spans="1:7" x14ac:dyDescent="0.25">
      <c r="A153">
        <f t="shared" si="78"/>
        <v>2214</v>
      </c>
      <c r="B153">
        <f t="shared" si="81"/>
        <v>547</v>
      </c>
      <c r="C153">
        <v>52</v>
      </c>
      <c r="D153">
        <v>0</v>
      </c>
      <c r="E153">
        <v>0</v>
      </c>
      <c r="F153">
        <v>1</v>
      </c>
      <c r="G153" t="str">
        <f t="shared" si="47"/>
        <v>insert into game_score (id, matchid, squad, goals, points, time_type) values (2214, 547, 52, 0, 0, 1);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5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'1993'!A13+1</f>
        <v>69</v>
      </c>
      <c r="B2">
        <v>1995</v>
      </c>
      <c r="C2" t="s">
        <v>12</v>
      </c>
      <c r="D2">
        <v>52</v>
      </c>
      <c r="G2" t="str">
        <f t="shared" ref="G2:G13" si="0">"insert into group_stage (id, tournament, group_code, squad) values (" &amp; A2 &amp; ", " &amp; B2 &amp; ", '" &amp; C2 &amp; "', " &amp; D2 &amp;  ");"</f>
        <v>insert into group_stage (id, tournament, group_code, squad) values (69, 1995, 'A', 52);</v>
      </c>
    </row>
    <row r="3" spans="1:7" x14ac:dyDescent="0.25">
      <c r="A3">
        <f>A2+1</f>
        <v>70</v>
      </c>
      <c r="B3">
        <v>1995</v>
      </c>
      <c r="C3" t="s">
        <v>12</v>
      </c>
      <c r="D3">
        <v>595</v>
      </c>
      <c r="G3" t="str">
        <f t="shared" si="0"/>
        <v>insert into group_stage (id, tournament, group_code, squad) values (70, 1995, 'A', 595);</v>
      </c>
    </row>
    <row r="4" spans="1:7" x14ac:dyDescent="0.25">
      <c r="A4">
        <f t="shared" ref="A4:A13" si="1">A3+1</f>
        <v>71</v>
      </c>
      <c r="B4">
        <v>1995</v>
      </c>
      <c r="C4" t="s">
        <v>12</v>
      </c>
      <c r="D4">
        <v>598</v>
      </c>
      <c r="G4" t="str">
        <f t="shared" si="0"/>
        <v>insert into group_stage (id, tournament, group_code, squad) values (71, 1995, 'A', 598);</v>
      </c>
    </row>
    <row r="5" spans="1:7" x14ac:dyDescent="0.25">
      <c r="A5">
        <f t="shared" si="1"/>
        <v>72</v>
      </c>
      <c r="B5">
        <v>1995</v>
      </c>
      <c r="C5" t="s">
        <v>12</v>
      </c>
      <c r="D5">
        <v>58</v>
      </c>
      <c r="G5" t="str">
        <f t="shared" si="0"/>
        <v>insert into group_stage (id, tournament, group_code, squad) values (72, 1995, 'A', 58);</v>
      </c>
    </row>
    <row r="6" spans="1:7" x14ac:dyDescent="0.25">
      <c r="A6">
        <f t="shared" si="1"/>
        <v>73</v>
      </c>
      <c r="B6">
        <v>1995</v>
      </c>
      <c r="C6" t="s">
        <v>13</v>
      </c>
      <c r="D6">
        <v>55</v>
      </c>
      <c r="G6" t="str">
        <f t="shared" si="0"/>
        <v>insert into group_stage (id, tournament, group_code, squad) values (73, 1995, 'B', 55);</v>
      </c>
    </row>
    <row r="7" spans="1:7" x14ac:dyDescent="0.25">
      <c r="A7">
        <f t="shared" si="1"/>
        <v>74</v>
      </c>
      <c r="B7">
        <v>1995</v>
      </c>
      <c r="C7" t="s">
        <v>13</v>
      </c>
      <c r="D7">
        <v>57</v>
      </c>
      <c r="G7" t="str">
        <f t="shared" si="0"/>
        <v>insert into group_stage (id, tournament, group_code, squad) values (74, 1995, 'B', 57);</v>
      </c>
    </row>
    <row r="8" spans="1:7" x14ac:dyDescent="0.25">
      <c r="A8">
        <f t="shared" si="1"/>
        <v>75</v>
      </c>
      <c r="B8">
        <v>1995</v>
      </c>
      <c r="C8" t="s">
        <v>13</v>
      </c>
      <c r="D8">
        <v>593</v>
      </c>
      <c r="G8" t="str">
        <f t="shared" si="0"/>
        <v>insert into group_stage (id, tournament, group_code, squad) values (75, 1995, 'B', 593);</v>
      </c>
    </row>
    <row r="9" spans="1:7" x14ac:dyDescent="0.25">
      <c r="A9">
        <f t="shared" si="1"/>
        <v>76</v>
      </c>
      <c r="B9">
        <v>1995</v>
      </c>
      <c r="C9" t="s">
        <v>13</v>
      </c>
      <c r="D9">
        <v>51</v>
      </c>
      <c r="G9" t="str">
        <f t="shared" si="0"/>
        <v>insert into group_stage (id, tournament, group_code, squad) values (76, 1995, 'B', 51);</v>
      </c>
    </row>
    <row r="10" spans="1:7" x14ac:dyDescent="0.25">
      <c r="A10">
        <f t="shared" si="1"/>
        <v>77</v>
      </c>
      <c r="B10">
        <v>1995</v>
      </c>
      <c r="C10" t="s">
        <v>14</v>
      </c>
      <c r="D10">
        <v>54</v>
      </c>
      <c r="G10" t="str">
        <f t="shared" si="0"/>
        <v>insert into group_stage (id, tournament, group_code, squad) values (77, 1995, 'C', 54);</v>
      </c>
    </row>
    <row r="11" spans="1:7" x14ac:dyDescent="0.25">
      <c r="A11">
        <f t="shared" si="1"/>
        <v>78</v>
      </c>
      <c r="B11">
        <v>1995</v>
      </c>
      <c r="C11" t="s">
        <v>14</v>
      </c>
      <c r="D11">
        <v>591</v>
      </c>
      <c r="G11" t="str">
        <f t="shared" si="0"/>
        <v>insert into group_stage (id, tournament, group_code, squad) values (78, 1995, 'C', 591);</v>
      </c>
    </row>
    <row r="12" spans="1:7" x14ac:dyDescent="0.25">
      <c r="A12">
        <f t="shared" si="1"/>
        <v>79</v>
      </c>
      <c r="B12">
        <v>1995</v>
      </c>
      <c r="C12" t="s">
        <v>14</v>
      </c>
      <c r="D12">
        <v>56</v>
      </c>
      <c r="G12" t="str">
        <f t="shared" si="0"/>
        <v>insert into group_stage (id, tournament, group_code, squad) values (79, 1995, 'C', 56);</v>
      </c>
    </row>
    <row r="13" spans="1:7" x14ac:dyDescent="0.25">
      <c r="A13">
        <f t="shared" si="1"/>
        <v>80</v>
      </c>
      <c r="B13">
        <v>1995</v>
      </c>
      <c r="C13" t="s">
        <v>14</v>
      </c>
      <c r="D13">
        <v>1</v>
      </c>
      <c r="G13" t="str">
        <f t="shared" si="0"/>
        <v>insert into group_stage (id, tournament, group_code, squad) values (80, 1995, 'C', 1);</v>
      </c>
    </row>
    <row r="15" spans="1:7" x14ac:dyDescent="0.25">
      <c r="A15" s="1" t="s">
        <v>1</v>
      </c>
      <c r="B15" s="1" t="s">
        <v>6</v>
      </c>
      <c r="C15" s="1" t="s">
        <v>7</v>
      </c>
      <c r="D15" s="1" t="s">
        <v>8</v>
      </c>
      <c r="G15" t="str">
        <f t="shared" ref="G15:G41" si="2">"insert into game (matchid, matchdate, game_type, country) values (" &amp; A15 &amp; ", '" &amp; B15 &amp; "', " &amp; C15 &amp; ", " &amp; D15 &amp;  ");"</f>
        <v>insert into game (matchid, matchdate, game_type, country) values (matchid, 'matchdate', game_type, country);</v>
      </c>
    </row>
    <row r="16" spans="1:7" x14ac:dyDescent="0.25">
      <c r="A16">
        <f>'1993'!A41+1</f>
        <v>548</v>
      </c>
      <c r="B16" s="2" t="str">
        <f>"1995-07-05"</f>
        <v>1995-07-05</v>
      </c>
      <c r="C16">
        <v>2</v>
      </c>
      <c r="D16">
        <v>598</v>
      </c>
      <c r="G16" t="str">
        <f t="shared" si="2"/>
        <v>insert into game (matchid, matchdate, game_type, country) values (548, '1995-07-05', 2, 598);</v>
      </c>
    </row>
    <row r="17" spans="1:7" x14ac:dyDescent="0.25">
      <c r="A17">
        <f>A16+1</f>
        <v>549</v>
      </c>
      <c r="B17" s="2" t="str">
        <f>"1995-07-06"</f>
        <v>1995-07-06</v>
      </c>
      <c r="C17">
        <v>2</v>
      </c>
      <c r="D17">
        <v>598</v>
      </c>
      <c r="G17" t="str">
        <f t="shared" si="2"/>
        <v>insert into game (matchid, matchdate, game_type, country) values (549, '1995-07-06', 2, 598);</v>
      </c>
    </row>
    <row r="18" spans="1:7" x14ac:dyDescent="0.25">
      <c r="A18">
        <f t="shared" ref="A18:A41" si="3">A17+1</f>
        <v>550</v>
      </c>
      <c r="B18" s="2" t="str">
        <f>"1995-07-09"</f>
        <v>1995-07-09</v>
      </c>
      <c r="C18">
        <v>2</v>
      </c>
      <c r="D18">
        <v>598</v>
      </c>
      <c r="G18" t="str">
        <f t="shared" si="2"/>
        <v>insert into game (matchid, matchdate, game_type, country) values (550, '1995-07-09', 2, 598);</v>
      </c>
    </row>
    <row r="19" spans="1:7" x14ac:dyDescent="0.25">
      <c r="A19">
        <f t="shared" si="3"/>
        <v>551</v>
      </c>
      <c r="B19" s="2" t="str">
        <f>"1995-07-09"</f>
        <v>1995-07-09</v>
      </c>
      <c r="C19">
        <v>2</v>
      </c>
      <c r="D19">
        <v>598</v>
      </c>
      <c r="G19" t="str">
        <f t="shared" si="2"/>
        <v>insert into game (matchid, matchdate, game_type, country) values (551, '1995-07-09', 2, 598);</v>
      </c>
    </row>
    <row r="20" spans="1:7" x14ac:dyDescent="0.25">
      <c r="A20">
        <f t="shared" si="3"/>
        <v>552</v>
      </c>
      <c r="B20" s="2" t="str">
        <f>"1995-07-12"</f>
        <v>1995-07-12</v>
      </c>
      <c r="C20">
        <v>2</v>
      </c>
      <c r="D20">
        <v>598</v>
      </c>
      <c r="G20" t="str">
        <f t="shared" si="2"/>
        <v>insert into game (matchid, matchdate, game_type, country) values (552, '1995-07-12', 2, 598);</v>
      </c>
    </row>
    <row r="21" spans="1:7" x14ac:dyDescent="0.25">
      <c r="A21">
        <f t="shared" si="3"/>
        <v>553</v>
      </c>
      <c r="B21" s="2" t="str">
        <f>"1995-07-13"</f>
        <v>1995-07-13</v>
      </c>
      <c r="C21">
        <v>2</v>
      </c>
      <c r="D21">
        <v>598</v>
      </c>
      <c r="G21" t="str">
        <f t="shared" si="2"/>
        <v>insert into game (matchid, matchdate, game_type, country) values (553, '1995-07-13', 2, 598);</v>
      </c>
    </row>
    <row r="22" spans="1:7" x14ac:dyDescent="0.25">
      <c r="A22">
        <f t="shared" si="3"/>
        <v>554</v>
      </c>
      <c r="B22" s="2" t="str">
        <f>"1995-07-07"</f>
        <v>1995-07-07</v>
      </c>
      <c r="C22">
        <v>2</v>
      </c>
      <c r="D22">
        <v>598</v>
      </c>
      <c r="G22" t="str">
        <f t="shared" si="2"/>
        <v>insert into game (matchid, matchdate, game_type, country) values (554, '1995-07-07', 2, 598);</v>
      </c>
    </row>
    <row r="23" spans="1:7" x14ac:dyDescent="0.25">
      <c r="A23">
        <f t="shared" si="3"/>
        <v>555</v>
      </c>
      <c r="B23" s="2" t="str">
        <f>"1995-07-07"</f>
        <v>1995-07-07</v>
      </c>
      <c r="C23">
        <v>2</v>
      </c>
      <c r="D23">
        <v>598</v>
      </c>
      <c r="G23" t="str">
        <f t="shared" si="2"/>
        <v>insert into game (matchid, matchdate, game_type, country) values (555, '1995-07-07', 2, 598);</v>
      </c>
    </row>
    <row r="24" spans="1:7" x14ac:dyDescent="0.25">
      <c r="A24">
        <f t="shared" si="3"/>
        <v>556</v>
      </c>
      <c r="B24" s="2" t="str">
        <f>"1995-07-10"</f>
        <v>1995-07-10</v>
      </c>
      <c r="C24">
        <v>2</v>
      </c>
      <c r="D24">
        <v>598</v>
      </c>
      <c r="G24" t="str">
        <f t="shared" si="2"/>
        <v>insert into game (matchid, matchdate, game_type, country) values (556, '1995-07-10', 2, 598);</v>
      </c>
    </row>
    <row r="25" spans="1:7" x14ac:dyDescent="0.25">
      <c r="A25">
        <f t="shared" si="3"/>
        <v>557</v>
      </c>
      <c r="B25" s="2" t="str">
        <f>"1995-07-10"</f>
        <v>1995-07-10</v>
      </c>
      <c r="C25">
        <v>2</v>
      </c>
      <c r="D25">
        <v>598</v>
      </c>
      <c r="G25" t="str">
        <f t="shared" si="2"/>
        <v>insert into game (matchid, matchdate, game_type, country) values (557, '1995-07-10', 2, 598);</v>
      </c>
    </row>
    <row r="26" spans="1:7" x14ac:dyDescent="0.25">
      <c r="A26">
        <f t="shared" si="3"/>
        <v>558</v>
      </c>
      <c r="B26" s="2" t="str">
        <f>"1995-07-13"</f>
        <v>1995-07-13</v>
      </c>
      <c r="C26">
        <v>2</v>
      </c>
      <c r="D26">
        <v>598</v>
      </c>
      <c r="G26" t="str">
        <f t="shared" si="2"/>
        <v>insert into game (matchid, matchdate, game_type, country) values (558, '1995-07-13', 2, 598);</v>
      </c>
    </row>
    <row r="27" spans="1:7" x14ac:dyDescent="0.25">
      <c r="A27">
        <f t="shared" si="3"/>
        <v>559</v>
      </c>
      <c r="B27" s="2" t="str">
        <f>"1995-07-13"</f>
        <v>1995-07-13</v>
      </c>
      <c r="C27">
        <v>2</v>
      </c>
      <c r="D27">
        <v>598</v>
      </c>
      <c r="G27" t="str">
        <f t="shared" si="2"/>
        <v>insert into game (matchid, matchdate, game_type, country) values (559, '1995-07-13', 2, 598);</v>
      </c>
    </row>
    <row r="28" spans="1:7" x14ac:dyDescent="0.25">
      <c r="A28">
        <f t="shared" si="3"/>
        <v>560</v>
      </c>
      <c r="B28" s="2" t="str">
        <f>"1995-07-08"</f>
        <v>1995-07-08</v>
      </c>
      <c r="C28">
        <v>2</v>
      </c>
      <c r="D28">
        <v>598</v>
      </c>
      <c r="G28" t="str">
        <f t="shared" si="2"/>
        <v>insert into game (matchid, matchdate, game_type, country) values (560, '1995-07-08', 2, 598);</v>
      </c>
    </row>
    <row r="29" spans="1:7" x14ac:dyDescent="0.25">
      <c r="A29">
        <f t="shared" si="3"/>
        <v>561</v>
      </c>
      <c r="B29" s="2" t="str">
        <f>"1995-07-08"</f>
        <v>1995-07-08</v>
      </c>
      <c r="C29">
        <v>2</v>
      </c>
      <c r="D29">
        <v>598</v>
      </c>
      <c r="G29" t="str">
        <f t="shared" si="2"/>
        <v>insert into game (matchid, matchdate, game_type, country) values (561, '1995-07-08', 2, 598);</v>
      </c>
    </row>
    <row r="30" spans="1:7" x14ac:dyDescent="0.25">
      <c r="A30">
        <f t="shared" si="3"/>
        <v>562</v>
      </c>
      <c r="B30" s="2" t="str">
        <f>"1995-07-11"</f>
        <v>1995-07-11</v>
      </c>
      <c r="C30">
        <v>2</v>
      </c>
      <c r="D30">
        <v>598</v>
      </c>
      <c r="G30" t="str">
        <f t="shared" si="2"/>
        <v>insert into game (matchid, matchdate, game_type, country) values (562, '1995-07-11', 2, 598);</v>
      </c>
    </row>
    <row r="31" spans="1:7" x14ac:dyDescent="0.25">
      <c r="A31">
        <f t="shared" si="3"/>
        <v>563</v>
      </c>
      <c r="B31" s="2" t="str">
        <f>"1995-07-11"</f>
        <v>1995-07-11</v>
      </c>
      <c r="C31">
        <v>2</v>
      </c>
      <c r="D31">
        <v>598</v>
      </c>
      <c r="G31" t="str">
        <f t="shared" si="2"/>
        <v>insert into game (matchid, matchdate, game_type, country) values (563, '1995-07-11', 2, 598);</v>
      </c>
    </row>
    <row r="32" spans="1:7" x14ac:dyDescent="0.25">
      <c r="A32">
        <f t="shared" si="3"/>
        <v>564</v>
      </c>
      <c r="B32" s="2" t="str">
        <f>"1995-07-14"</f>
        <v>1995-07-14</v>
      </c>
      <c r="C32">
        <v>2</v>
      </c>
      <c r="D32">
        <v>598</v>
      </c>
      <c r="G32" t="str">
        <f t="shared" si="2"/>
        <v>insert into game (matchid, matchdate, game_type, country) values (564, '1995-07-14', 2, 598);</v>
      </c>
    </row>
    <row r="33" spans="1:7" x14ac:dyDescent="0.25">
      <c r="A33">
        <f t="shared" si="3"/>
        <v>565</v>
      </c>
      <c r="B33" s="2" t="str">
        <f>"1995-07-14"</f>
        <v>1995-07-14</v>
      </c>
      <c r="C33">
        <v>2</v>
      </c>
      <c r="D33">
        <v>598</v>
      </c>
      <c r="G33" t="str">
        <f t="shared" si="2"/>
        <v>insert into game (matchid, matchdate, game_type, country) values (565, '1995-07-14', 2, 598);</v>
      </c>
    </row>
    <row r="34" spans="1:7" x14ac:dyDescent="0.25">
      <c r="A34">
        <f t="shared" si="3"/>
        <v>566</v>
      </c>
      <c r="B34" s="2" t="str">
        <f>"1995-07-16"</f>
        <v>1995-07-16</v>
      </c>
      <c r="C34">
        <v>3</v>
      </c>
      <c r="D34">
        <v>598</v>
      </c>
      <c r="G34" t="str">
        <f t="shared" si="2"/>
        <v>insert into game (matchid, matchdate, game_type, country) values (566, '1995-07-16', 3, 598);</v>
      </c>
    </row>
    <row r="35" spans="1:7" x14ac:dyDescent="0.25">
      <c r="A35">
        <f t="shared" si="3"/>
        <v>567</v>
      </c>
      <c r="B35" s="2" t="str">
        <f>"1995-07-16"</f>
        <v>1995-07-16</v>
      </c>
      <c r="C35">
        <v>3</v>
      </c>
      <c r="D35">
        <v>598</v>
      </c>
      <c r="G35" t="str">
        <f t="shared" si="2"/>
        <v>insert into game (matchid, matchdate, game_type, country) values (567, '1995-07-16', 3, 598);</v>
      </c>
    </row>
    <row r="36" spans="1:7" x14ac:dyDescent="0.25">
      <c r="A36">
        <f t="shared" si="3"/>
        <v>568</v>
      </c>
      <c r="B36" s="2" t="str">
        <f>"1995-07-17"</f>
        <v>1995-07-17</v>
      </c>
      <c r="C36">
        <v>3</v>
      </c>
      <c r="D36">
        <v>598</v>
      </c>
      <c r="G36" t="str">
        <f t="shared" si="2"/>
        <v>insert into game (matchid, matchdate, game_type, country) values (568, '1995-07-17', 3, 598);</v>
      </c>
    </row>
    <row r="37" spans="1:7" x14ac:dyDescent="0.25">
      <c r="A37">
        <f t="shared" si="3"/>
        <v>569</v>
      </c>
      <c r="B37" s="2" t="str">
        <f>"1995-07-17"</f>
        <v>1995-07-17</v>
      </c>
      <c r="C37">
        <v>3</v>
      </c>
      <c r="D37">
        <v>598</v>
      </c>
      <c r="G37" t="str">
        <f t="shared" si="2"/>
        <v>insert into game (matchid, matchdate, game_type, country) values (569, '1995-07-17', 3, 598);</v>
      </c>
    </row>
    <row r="38" spans="1:7" x14ac:dyDescent="0.25">
      <c r="A38">
        <f t="shared" si="3"/>
        <v>570</v>
      </c>
      <c r="B38" s="2" t="str">
        <f>"1995-07-19"</f>
        <v>1995-07-19</v>
      </c>
      <c r="C38">
        <v>4</v>
      </c>
      <c r="D38">
        <v>598</v>
      </c>
      <c r="G38" t="str">
        <f t="shared" si="2"/>
        <v>insert into game (matchid, matchdate, game_type, country) values (570, '1995-07-19', 4, 598);</v>
      </c>
    </row>
    <row r="39" spans="1:7" x14ac:dyDescent="0.25">
      <c r="A39">
        <f t="shared" si="3"/>
        <v>571</v>
      </c>
      <c r="B39" s="2" t="str">
        <f>"1995-07-20"</f>
        <v>1995-07-20</v>
      </c>
      <c r="C39">
        <v>4</v>
      </c>
      <c r="D39">
        <v>598</v>
      </c>
      <c r="G39" t="str">
        <f t="shared" si="2"/>
        <v>insert into game (matchid, matchdate, game_type, country) values (571, '1995-07-20', 4, 598);</v>
      </c>
    </row>
    <row r="40" spans="1:7" x14ac:dyDescent="0.25">
      <c r="A40">
        <f t="shared" si="3"/>
        <v>572</v>
      </c>
      <c r="B40" s="2" t="str">
        <f>"1995-07-22"</f>
        <v>1995-07-22</v>
      </c>
      <c r="C40">
        <v>5</v>
      </c>
      <c r="D40">
        <v>598</v>
      </c>
      <c r="G40" t="str">
        <f t="shared" si="2"/>
        <v>insert into game (matchid, matchdate, game_type, country) values (572, '1995-07-22', 5, 598);</v>
      </c>
    </row>
    <row r="41" spans="1:7" x14ac:dyDescent="0.25">
      <c r="A41">
        <f t="shared" si="3"/>
        <v>573</v>
      </c>
      <c r="B41" s="2" t="str">
        <f>"1995-07-23"</f>
        <v>1995-07-23</v>
      </c>
      <c r="C41">
        <v>6</v>
      </c>
      <c r="D41">
        <v>598</v>
      </c>
      <c r="G41" t="str">
        <f t="shared" si="2"/>
        <v>insert into game (matchid, matchdate, game_type, country) values (573, '1995-07-23', 6, 598);</v>
      </c>
    </row>
    <row r="43" spans="1:7" x14ac:dyDescent="0.25">
      <c r="A43" s="1" t="s">
        <v>0</v>
      </c>
      <c r="B43" s="1" t="s">
        <v>1</v>
      </c>
      <c r="C43" s="1" t="s">
        <v>2</v>
      </c>
      <c r="D43" s="1" t="s">
        <v>3</v>
      </c>
      <c r="E43" s="1" t="s">
        <v>4</v>
      </c>
      <c r="F43" s="1" t="s">
        <v>5</v>
      </c>
      <c r="G43" t="str">
        <f>"insert into game_score (id, matchid, squad, goals, points, time_type) values (" &amp; A43 &amp; ", " &amp; B43 &amp; ", " &amp; C43 &amp; ", " &amp; D43 &amp; ", " &amp; E43 &amp; ", " &amp; F43 &amp; ");"</f>
        <v>insert into game_score (id, matchid, squad, goals, points, time_type) values (id, matchid, squad, goals, points, time_type);</v>
      </c>
    </row>
    <row r="44" spans="1:7" x14ac:dyDescent="0.25">
      <c r="A44" s="4">
        <f>'1993'!A153+1</f>
        <v>2215</v>
      </c>
      <c r="B44" s="4">
        <f>A16</f>
        <v>548</v>
      </c>
      <c r="C44" s="4">
        <v>598</v>
      </c>
      <c r="D44" s="4">
        <v>4</v>
      </c>
      <c r="E44" s="4">
        <v>3</v>
      </c>
      <c r="F44" s="4">
        <v>2</v>
      </c>
      <c r="G44" s="4" t="str">
        <f t="shared" ref="G44:G107" si="4">"insert into game_score (id, matchid, squad, goals, points, time_type) values (" &amp; A44 &amp; ", " &amp; B44 &amp; ", " &amp; C44 &amp; ", " &amp; D44 &amp; ", " &amp; E44 &amp; ", " &amp; F44 &amp; ");"</f>
        <v>insert into game_score (id, matchid, squad, goals, points, time_type) values (2215, 548, 598, 4, 3, 2);</v>
      </c>
    </row>
    <row r="45" spans="1:7" x14ac:dyDescent="0.25">
      <c r="A45" s="4">
        <f>A44+1</f>
        <v>2216</v>
      </c>
      <c r="B45" s="4">
        <f>B44</f>
        <v>548</v>
      </c>
      <c r="C45" s="4">
        <v>598</v>
      </c>
      <c r="D45" s="4">
        <v>2</v>
      </c>
      <c r="E45" s="4">
        <v>0</v>
      </c>
      <c r="F45" s="4">
        <v>1</v>
      </c>
      <c r="G45" s="4" t="str">
        <f t="shared" si="4"/>
        <v>insert into game_score (id, matchid, squad, goals, points, time_type) values (2216, 548, 598, 2, 0, 1);</v>
      </c>
    </row>
    <row r="46" spans="1:7" x14ac:dyDescent="0.25">
      <c r="A46" s="4">
        <f t="shared" ref="A46:A109" si="5">A45+1</f>
        <v>2217</v>
      </c>
      <c r="B46" s="4">
        <f>B44</f>
        <v>548</v>
      </c>
      <c r="C46" s="4">
        <v>58</v>
      </c>
      <c r="D46" s="4">
        <v>1</v>
      </c>
      <c r="E46" s="4">
        <v>0</v>
      </c>
      <c r="F46" s="4">
        <v>2</v>
      </c>
      <c r="G46" s="4" t="str">
        <f t="shared" si="4"/>
        <v>insert into game_score (id, matchid, squad, goals, points, time_type) values (2217, 548, 58, 1, 0, 2);</v>
      </c>
    </row>
    <row r="47" spans="1:7" x14ac:dyDescent="0.25">
      <c r="A47" s="4">
        <f t="shared" si="5"/>
        <v>2218</v>
      </c>
      <c r="B47" s="4">
        <f>B44</f>
        <v>548</v>
      </c>
      <c r="C47" s="4">
        <v>58</v>
      </c>
      <c r="D47" s="4">
        <v>0</v>
      </c>
      <c r="E47" s="4">
        <v>0</v>
      </c>
      <c r="F47" s="4">
        <v>1</v>
      </c>
      <c r="G47" s="4" t="str">
        <f t="shared" si="4"/>
        <v>insert into game_score (id, matchid, squad, goals, points, time_type) values (2218, 548, 58, 0, 0, 1);</v>
      </c>
    </row>
    <row r="48" spans="1:7" x14ac:dyDescent="0.25">
      <c r="A48">
        <f t="shared" si="5"/>
        <v>2219</v>
      </c>
      <c r="B48">
        <f>B44+1</f>
        <v>549</v>
      </c>
      <c r="C48">
        <v>595</v>
      </c>
      <c r="D48">
        <v>2</v>
      </c>
      <c r="E48">
        <v>3</v>
      </c>
      <c r="F48">
        <v>2</v>
      </c>
      <c r="G48" t="str">
        <f t="shared" si="4"/>
        <v>insert into game_score (id, matchid, squad, goals, points, time_type) values (2219, 549, 595, 2, 3, 2);</v>
      </c>
    </row>
    <row r="49" spans="1:7" x14ac:dyDescent="0.25">
      <c r="A49">
        <f t="shared" si="5"/>
        <v>2220</v>
      </c>
      <c r="B49">
        <f>B48</f>
        <v>549</v>
      </c>
      <c r="C49">
        <v>595</v>
      </c>
      <c r="D49">
        <v>0</v>
      </c>
      <c r="E49">
        <v>0</v>
      </c>
      <c r="F49">
        <v>1</v>
      </c>
      <c r="G49" t="str">
        <f t="shared" si="4"/>
        <v>insert into game_score (id, matchid, squad, goals, points, time_type) values (2220, 549, 595, 0, 0, 1);</v>
      </c>
    </row>
    <row r="50" spans="1:7" x14ac:dyDescent="0.25">
      <c r="A50">
        <f t="shared" si="5"/>
        <v>2221</v>
      </c>
      <c r="B50">
        <f>B48</f>
        <v>549</v>
      </c>
      <c r="C50">
        <v>52</v>
      </c>
      <c r="D50">
        <v>1</v>
      </c>
      <c r="E50">
        <v>0</v>
      </c>
      <c r="F50">
        <v>2</v>
      </c>
      <c r="G50" t="str">
        <f t="shared" si="4"/>
        <v>insert into game_score (id, matchid, squad, goals, points, time_type) values (2221, 549, 52, 1, 0, 2);</v>
      </c>
    </row>
    <row r="51" spans="1:7" x14ac:dyDescent="0.25">
      <c r="A51">
        <f t="shared" si="5"/>
        <v>2222</v>
      </c>
      <c r="B51">
        <f>B48</f>
        <v>549</v>
      </c>
      <c r="C51">
        <v>52</v>
      </c>
      <c r="D51">
        <v>1</v>
      </c>
      <c r="E51">
        <v>0</v>
      </c>
      <c r="F51">
        <v>1</v>
      </c>
      <c r="G51" t="str">
        <f t="shared" si="4"/>
        <v>insert into game_score (id, matchid, squad, goals, points, time_type) values (2222, 549, 52, 1, 0, 1);</v>
      </c>
    </row>
    <row r="52" spans="1:7" x14ac:dyDescent="0.25">
      <c r="A52" s="4">
        <f t="shared" si="5"/>
        <v>2223</v>
      </c>
      <c r="B52" s="4">
        <f t="shared" ref="B52" si="6">B48+1</f>
        <v>550</v>
      </c>
      <c r="C52" s="4">
        <v>598</v>
      </c>
      <c r="D52" s="4">
        <v>1</v>
      </c>
      <c r="E52" s="4">
        <v>3</v>
      </c>
      <c r="F52" s="4">
        <v>2</v>
      </c>
      <c r="G52" s="4" t="str">
        <f t="shared" si="4"/>
        <v>insert into game_score (id, matchid, squad, goals, points, time_type) values (2223, 550, 598, 1, 3, 2);</v>
      </c>
    </row>
    <row r="53" spans="1:7" x14ac:dyDescent="0.25">
      <c r="A53" s="4">
        <f t="shared" si="5"/>
        <v>2224</v>
      </c>
      <c r="B53" s="4">
        <f t="shared" ref="B53" si="7">B52</f>
        <v>550</v>
      </c>
      <c r="C53" s="4">
        <v>598</v>
      </c>
      <c r="D53" s="4">
        <v>1</v>
      </c>
      <c r="E53" s="4">
        <v>0</v>
      </c>
      <c r="F53" s="4">
        <v>1</v>
      </c>
      <c r="G53" s="4" t="str">
        <f t="shared" si="4"/>
        <v>insert into game_score (id, matchid, squad, goals, points, time_type) values (2224, 550, 598, 1, 0, 1);</v>
      </c>
    </row>
    <row r="54" spans="1:7" x14ac:dyDescent="0.25">
      <c r="A54" s="4">
        <f t="shared" si="5"/>
        <v>2225</v>
      </c>
      <c r="B54" s="4">
        <f t="shared" ref="B54" si="8">B52</f>
        <v>550</v>
      </c>
      <c r="C54" s="4">
        <v>595</v>
      </c>
      <c r="D54" s="4">
        <v>0</v>
      </c>
      <c r="E54" s="4">
        <v>0</v>
      </c>
      <c r="F54" s="4">
        <v>2</v>
      </c>
      <c r="G54" s="4" t="str">
        <f t="shared" si="4"/>
        <v>insert into game_score (id, matchid, squad, goals, points, time_type) values (2225, 550, 595, 0, 0, 2);</v>
      </c>
    </row>
    <row r="55" spans="1:7" x14ac:dyDescent="0.25">
      <c r="A55" s="4">
        <f t="shared" si="5"/>
        <v>2226</v>
      </c>
      <c r="B55" s="4">
        <f t="shared" ref="B55" si="9">B52</f>
        <v>550</v>
      </c>
      <c r="C55" s="4">
        <v>595</v>
      </c>
      <c r="D55" s="4">
        <v>0</v>
      </c>
      <c r="E55" s="4">
        <v>0</v>
      </c>
      <c r="F55" s="4">
        <v>1</v>
      </c>
      <c r="G55" s="4" t="str">
        <f t="shared" si="4"/>
        <v>insert into game_score (id, matchid, squad, goals, points, time_type) values (2226, 550, 595, 0, 0, 1);</v>
      </c>
    </row>
    <row r="56" spans="1:7" x14ac:dyDescent="0.25">
      <c r="A56">
        <f t="shared" si="5"/>
        <v>2227</v>
      </c>
      <c r="B56">
        <f t="shared" ref="B56" si="10">B52+1</f>
        <v>551</v>
      </c>
      <c r="C56">
        <v>52</v>
      </c>
      <c r="D56">
        <v>3</v>
      </c>
      <c r="E56">
        <v>3</v>
      </c>
      <c r="F56">
        <v>2</v>
      </c>
      <c r="G56" t="str">
        <f t="shared" si="4"/>
        <v>insert into game_score (id, matchid, squad, goals, points, time_type) values (2227, 551, 52, 3, 3, 2);</v>
      </c>
    </row>
    <row r="57" spans="1:7" x14ac:dyDescent="0.25">
      <c r="A57">
        <f t="shared" si="5"/>
        <v>2228</v>
      </c>
      <c r="B57">
        <f t="shared" ref="B57" si="11">B56</f>
        <v>551</v>
      </c>
      <c r="C57">
        <v>52</v>
      </c>
      <c r="D57">
        <v>1</v>
      </c>
      <c r="E57">
        <v>0</v>
      </c>
      <c r="F57">
        <v>1</v>
      </c>
      <c r="G57" t="str">
        <f t="shared" si="4"/>
        <v>insert into game_score (id, matchid, squad, goals, points, time_type) values (2228, 551, 52, 1, 0, 1);</v>
      </c>
    </row>
    <row r="58" spans="1:7" x14ac:dyDescent="0.25">
      <c r="A58">
        <f t="shared" si="5"/>
        <v>2229</v>
      </c>
      <c r="B58">
        <f t="shared" ref="B58" si="12">B56</f>
        <v>551</v>
      </c>
      <c r="C58">
        <v>58</v>
      </c>
      <c r="D58">
        <v>1</v>
      </c>
      <c r="E58">
        <v>0</v>
      </c>
      <c r="F58">
        <v>2</v>
      </c>
      <c r="G58" t="str">
        <f t="shared" si="4"/>
        <v>insert into game_score (id, matchid, squad, goals, points, time_type) values (2229, 551, 58, 1, 0, 2);</v>
      </c>
    </row>
    <row r="59" spans="1:7" x14ac:dyDescent="0.25">
      <c r="A59">
        <f t="shared" si="5"/>
        <v>2230</v>
      </c>
      <c r="B59">
        <f t="shared" ref="B59" si="13">B56</f>
        <v>551</v>
      </c>
      <c r="C59">
        <v>58</v>
      </c>
      <c r="D59">
        <v>0</v>
      </c>
      <c r="E59">
        <v>0</v>
      </c>
      <c r="F59">
        <v>1</v>
      </c>
      <c r="G59" t="str">
        <f t="shared" si="4"/>
        <v>insert into game_score (id, matchid, squad, goals, points, time_type) values (2230, 551, 58, 0, 0, 1);</v>
      </c>
    </row>
    <row r="60" spans="1:7" x14ac:dyDescent="0.25">
      <c r="A60" s="4">
        <f t="shared" si="5"/>
        <v>2231</v>
      </c>
      <c r="B60" s="4">
        <f t="shared" ref="B60" si="14">B56+1</f>
        <v>552</v>
      </c>
      <c r="C60" s="4">
        <v>595</v>
      </c>
      <c r="D60" s="4">
        <v>3</v>
      </c>
      <c r="E60" s="4">
        <v>3</v>
      </c>
      <c r="F60" s="4">
        <v>2</v>
      </c>
      <c r="G60" s="4" t="str">
        <f t="shared" si="4"/>
        <v>insert into game_score (id, matchid, squad, goals, points, time_type) values (2231, 552, 595, 3, 3, 2);</v>
      </c>
    </row>
    <row r="61" spans="1:7" x14ac:dyDescent="0.25">
      <c r="A61" s="4">
        <f t="shared" si="5"/>
        <v>2232</v>
      </c>
      <c r="B61" s="4">
        <f t="shared" ref="B61" si="15">B60</f>
        <v>552</v>
      </c>
      <c r="C61" s="4">
        <v>595</v>
      </c>
      <c r="D61" s="4">
        <v>1</v>
      </c>
      <c r="E61" s="4">
        <v>0</v>
      </c>
      <c r="F61" s="4">
        <v>1</v>
      </c>
      <c r="G61" s="4" t="str">
        <f t="shared" si="4"/>
        <v>insert into game_score (id, matchid, squad, goals, points, time_type) values (2232, 552, 595, 1, 0, 1);</v>
      </c>
    </row>
    <row r="62" spans="1:7" x14ac:dyDescent="0.25">
      <c r="A62" s="4">
        <f t="shared" si="5"/>
        <v>2233</v>
      </c>
      <c r="B62" s="4">
        <f t="shared" ref="B62" si="16">B60</f>
        <v>552</v>
      </c>
      <c r="C62" s="4">
        <v>58</v>
      </c>
      <c r="D62" s="4">
        <v>2</v>
      </c>
      <c r="E62" s="4">
        <v>0</v>
      </c>
      <c r="F62" s="4">
        <v>2</v>
      </c>
      <c r="G62" s="4" t="str">
        <f t="shared" si="4"/>
        <v>insert into game_score (id, matchid, squad, goals, points, time_type) values (2233, 552, 58, 2, 0, 2);</v>
      </c>
    </row>
    <row r="63" spans="1:7" x14ac:dyDescent="0.25">
      <c r="A63" s="4">
        <f t="shared" si="5"/>
        <v>2234</v>
      </c>
      <c r="B63" s="4">
        <f t="shared" ref="B63" si="17">B60</f>
        <v>552</v>
      </c>
      <c r="C63" s="4">
        <v>58</v>
      </c>
      <c r="D63" s="4">
        <v>1</v>
      </c>
      <c r="E63" s="4">
        <v>0</v>
      </c>
      <c r="F63" s="4">
        <v>1</v>
      </c>
      <c r="G63" s="4" t="str">
        <f t="shared" si="4"/>
        <v>insert into game_score (id, matchid, squad, goals, points, time_type) values (2234, 552, 58, 1, 0, 1);</v>
      </c>
    </row>
    <row r="64" spans="1:7" x14ac:dyDescent="0.25">
      <c r="A64">
        <f t="shared" si="5"/>
        <v>2235</v>
      </c>
      <c r="B64">
        <f t="shared" ref="B64" si="18">B60+1</f>
        <v>553</v>
      </c>
      <c r="C64">
        <v>598</v>
      </c>
      <c r="D64">
        <v>1</v>
      </c>
      <c r="E64">
        <v>1</v>
      </c>
      <c r="F64">
        <v>2</v>
      </c>
      <c r="G64" t="str">
        <f t="shared" si="4"/>
        <v>insert into game_score (id, matchid, squad, goals, points, time_type) values (2235, 553, 598, 1, 1, 2);</v>
      </c>
    </row>
    <row r="65" spans="1:7" x14ac:dyDescent="0.25">
      <c r="A65">
        <f t="shared" si="5"/>
        <v>2236</v>
      </c>
      <c r="B65">
        <f t="shared" ref="B65" si="19">B64</f>
        <v>553</v>
      </c>
      <c r="C65">
        <v>598</v>
      </c>
      <c r="D65">
        <v>0</v>
      </c>
      <c r="E65">
        <v>0</v>
      </c>
      <c r="F65">
        <v>1</v>
      </c>
      <c r="G65" t="str">
        <f t="shared" si="4"/>
        <v>insert into game_score (id, matchid, squad, goals, points, time_type) values (2236, 553, 598, 0, 0, 1);</v>
      </c>
    </row>
    <row r="66" spans="1:7" x14ac:dyDescent="0.25">
      <c r="A66">
        <f t="shared" si="5"/>
        <v>2237</v>
      </c>
      <c r="B66">
        <f t="shared" ref="B66" si="20">B64</f>
        <v>553</v>
      </c>
      <c r="C66">
        <v>52</v>
      </c>
      <c r="D66">
        <v>1</v>
      </c>
      <c r="E66">
        <v>1</v>
      </c>
      <c r="F66">
        <v>2</v>
      </c>
      <c r="G66" t="str">
        <f t="shared" si="4"/>
        <v>insert into game_score (id, matchid, squad, goals, points, time_type) values (2237, 553, 52, 1, 1, 2);</v>
      </c>
    </row>
    <row r="67" spans="1:7" x14ac:dyDescent="0.25">
      <c r="A67">
        <f t="shared" si="5"/>
        <v>2238</v>
      </c>
      <c r="B67">
        <f t="shared" ref="B67" si="21">B64</f>
        <v>553</v>
      </c>
      <c r="C67">
        <v>52</v>
      </c>
      <c r="D67">
        <v>0</v>
      </c>
      <c r="E67">
        <v>0</v>
      </c>
      <c r="F67">
        <v>1</v>
      </c>
      <c r="G67" t="str">
        <f t="shared" si="4"/>
        <v>insert into game_score (id, matchid, squad, goals, points, time_type) values (2238, 553, 52, 0, 0, 1);</v>
      </c>
    </row>
    <row r="68" spans="1:7" x14ac:dyDescent="0.25">
      <c r="A68" s="4">
        <f t="shared" si="5"/>
        <v>2239</v>
      </c>
      <c r="B68" s="4">
        <f t="shared" ref="B68" si="22">B64+1</f>
        <v>554</v>
      </c>
      <c r="C68" s="4">
        <v>57</v>
      </c>
      <c r="D68" s="4">
        <v>1</v>
      </c>
      <c r="E68" s="4">
        <v>1</v>
      </c>
      <c r="F68" s="4">
        <v>2</v>
      </c>
      <c r="G68" s="4" t="str">
        <f t="shared" si="4"/>
        <v>insert into game_score (id, matchid, squad, goals, points, time_type) values (2239, 554, 57, 1, 1, 2);</v>
      </c>
    </row>
    <row r="69" spans="1:7" x14ac:dyDescent="0.25">
      <c r="A69" s="4">
        <f t="shared" si="5"/>
        <v>2240</v>
      </c>
      <c r="B69" s="4">
        <f t="shared" ref="B69" si="23">B68</f>
        <v>554</v>
      </c>
      <c r="C69" s="4">
        <v>57</v>
      </c>
      <c r="D69" s="4">
        <v>0</v>
      </c>
      <c r="E69" s="4">
        <v>0</v>
      </c>
      <c r="F69" s="4">
        <v>1</v>
      </c>
      <c r="G69" s="4" t="str">
        <f t="shared" si="4"/>
        <v>insert into game_score (id, matchid, squad, goals, points, time_type) values (2240, 554, 57, 0, 0, 1);</v>
      </c>
    </row>
    <row r="70" spans="1:7" x14ac:dyDescent="0.25">
      <c r="A70" s="4">
        <f t="shared" si="5"/>
        <v>2241</v>
      </c>
      <c r="B70" s="4">
        <f t="shared" ref="B70" si="24">B68</f>
        <v>554</v>
      </c>
      <c r="C70" s="4">
        <v>51</v>
      </c>
      <c r="D70" s="4">
        <v>1</v>
      </c>
      <c r="E70" s="4">
        <v>1</v>
      </c>
      <c r="F70" s="4">
        <v>2</v>
      </c>
      <c r="G70" s="4" t="str">
        <f t="shared" si="4"/>
        <v>insert into game_score (id, matchid, squad, goals, points, time_type) values (2241, 554, 51, 1, 1, 2);</v>
      </c>
    </row>
    <row r="71" spans="1:7" x14ac:dyDescent="0.25">
      <c r="A71" s="4">
        <f t="shared" si="5"/>
        <v>2242</v>
      </c>
      <c r="B71" s="4">
        <f t="shared" ref="B71" si="25">B68</f>
        <v>554</v>
      </c>
      <c r="C71" s="4">
        <v>51</v>
      </c>
      <c r="D71" s="4">
        <v>0</v>
      </c>
      <c r="E71" s="4">
        <v>0</v>
      </c>
      <c r="F71" s="4">
        <v>1</v>
      </c>
      <c r="G71" s="4" t="str">
        <f t="shared" si="4"/>
        <v>insert into game_score (id, matchid, squad, goals, points, time_type) values (2242, 554, 51, 0, 0, 1);</v>
      </c>
    </row>
    <row r="72" spans="1:7" x14ac:dyDescent="0.25">
      <c r="A72">
        <f t="shared" si="5"/>
        <v>2243</v>
      </c>
      <c r="B72">
        <f t="shared" ref="B72" si="26">B68+1</f>
        <v>555</v>
      </c>
      <c r="C72">
        <v>55</v>
      </c>
      <c r="D72">
        <v>1</v>
      </c>
      <c r="E72">
        <v>3</v>
      </c>
      <c r="F72">
        <v>2</v>
      </c>
      <c r="G72" t="str">
        <f t="shared" si="4"/>
        <v>insert into game_score (id, matchid, squad, goals, points, time_type) values (2243, 555, 55, 1, 3, 2);</v>
      </c>
    </row>
    <row r="73" spans="1:7" x14ac:dyDescent="0.25">
      <c r="A73">
        <f t="shared" si="5"/>
        <v>2244</v>
      </c>
      <c r="B73">
        <f t="shared" ref="B73" si="27">B72</f>
        <v>555</v>
      </c>
      <c r="C73">
        <v>55</v>
      </c>
      <c r="D73">
        <v>0</v>
      </c>
      <c r="E73">
        <v>0</v>
      </c>
      <c r="F73">
        <v>1</v>
      </c>
      <c r="G73" t="str">
        <f t="shared" si="4"/>
        <v>insert into game_score (id, matchid, squad, goals, points, time_type) values (2244, 555, 55, 0, 0, 1);</v>
      </c>
    </row>
    <row r="74" spans="1:7" x14ac:dyDescent="0.25">
      <c r="A74">
        <f t="shared" si="5"/>
        <v>2245</v>
      </c>
      <c r="B74">
        <f t="shared" ref="B74" si="28">B72</f>
        <v>555</v>
      </c>
      <c r="C74">
        <v>593</v>
      </c>
      <c r="D74">
        <v>0</v>
      </c>
      <c r="E74">
        <v>0</v>
      </c>
      <c r="F74">
        <v>2</v>
      </c>
      <c r="G74" t="str">
        <f t="shared" si="4"/>
        <v>insert into game_score (id, matchid, squad, goals, points, time_type) values (2245, 555, 593, 0, 0, 2);</v>
      </c>
    </row>
    <row r="75" spans="1:7" x14ac:dyDescent="0.25">
      <c r="A75">
        <f t="shared" si="5"/>
        <v>2246</v>
      </c>
      <c r="B75">
        <f t="shared" ref="B75" si="29">B72</f>
        <v>555</v>
      </c>
      <c r="C75">
        <v>593</v>
      </c>
      <c r="D75">
        <v>0</v>
      </c>
      <c r="E75">
        <v>0</v>
      </c>
      <c r="F75">
        <v>1</v>
      </c>
      <c r="G75" t="str">
        <f t="shared" si="4"/>
        <v>insert into game_score (id, matchid, squad, goals, points, time_type) values (2246, 555, 593, 0, 0, 1);</v>
      </c>
    </row>
    <row r="76" spans="1:7" x14ac:dyDescent="0.25">
      <c r="A76" s="4">
        <f t="shared" si="5"/>
        <v>2247</v>
      </c>
      <c r="B76" s="4">
        <f t="shared" ref="B76" si="30">B72+1</f>
        <v>556</v>
      </c>
      <c r="C76" s="4">
        <v>57</v>
      </c>
      <c r="D76" s="4">
        <v>1</v>
      </c>
      <c r="E76" s="4">
        <v>3</v>
      </c>
      <c r="F76" s="4">
        <v>2</v>
      </c>
      <c r="G76" s="4" t="str">
        <f t="shared" si="4"/>
        <v>insert into game_score (id, matchid, squad, goals, points, time_type) values (2247, 556, 57, 1, 3, 2);</v>
      </c>
    </row>
    <row r="77" spans="1:7" x14ac:dyDescent="0.25">
      <c r="A77" s="4">
        <f t="shared" si="5"/>
        <v>2248</v>
      </c>
      <c r="B77" s="4">
        <f t="shared" ref="B77" si="31">B76</f>
        <v>556</v>
      </c>
      <c r="C77" s="4">
        <v>57</v>
      </c>
      <c r="D77" s="4">
        <v>1</v>
      </c>
      <c r="E77" s="4">
        <v>0</v>
      </c>
      <c r="F77" s="4">
        <v>1</v>
      </c>
      <c r="G77" s="4" t="str">
        <f t="shared" si="4"/>
        <v>insert into game_score (id, matchid, squad, goals, points, time_type) values (2248, 556, 57, 1, 0, 1);</v>
      </c>
    </row>
    <row r="78" spans="1:7" x14ac:dyDescent="0.25">
      <c r="A78" s="4">
        <f t="shared" si="5"/>
        <v>2249</v>
      </c>
      <c r="B78" s="4">
        <f t="shared" ref="B78" si="32">B76</f>
        <v>556</v>
      </c>
      <c r="C78" s="4">
        <v>593</v>
      </c>
      <c r="D78" s="4">
        <v>0</v>
      </c>
      <c r="E78" s="4">
        <v>0</v>
      </c>
      <c r="F78" s="4">
        <v>2</v>
      </c>
      <c r="G78" s="4" t="str">
        <f t="shared" si="4"/>
        <v>insert into game_score (id, matchid, squad, goals, points, time_type) values (2249, 556, 593, 0, 0, 2);</v>
      </c>
    </row>
    <row r="79" spans="1:7" x14ac:dyDescent="0.25">
      <c r="A79" s="4">
        <f t="shared" si="5"/>
        <v>2250</v>
      </c>
      <c r="B79" s="4">
        <f t="shared" ref="B79" si="33">B76</f>
        <v>556</v>
      </c>
      <c r="C79" s="4">
        <v>593</v>
      </c>
      <c r="D79" s="4">
        <v>0</v>
      </c>
      <c r="E79" s="4">
        <v>0</v>
      </c>
      <c r="F79" s="4">
        <v>1</v>
      </c>
      <c r="G79" s="4" t="str">
        <f t="shared" si="4"/>
        <v>insert into game_score (id, matchid, squad, goals, points, time_type) values (2250, 556, 593, 0, 0, 1);</v>
      </c>
    </row>
    <row r="80" spans="1:7" x14ac:dyDescent="0.25">
      <c r="A80">
        <f t="shared" si="5"/>
        <v>2251</v>
      </c>
      <c r="B80">
        <f t="shared" ref="B80" si="34">B76+1</f>
        <v>557</v>
      </c>
      <c r="C80">
        <v>55</v>
      </c>
      <c r="D80">
        <v>2</v>
      </c>
      <c r="E80">
        <v>3</v>
      </c>
      <c r="F80">
        <v>2</v>
      </c>
      <c r="G80" t="str">
        <f t="shared" si="4"/>
        <v>insert into game_score (id, matchid, squad, goals, points, time_type) values (2251, 557, 55, 2, 3, 2);</v>
      </c>
    </row>
    <row r="81" spans="1:7" x14ac:dyDescent="0.25">
      <c r="A81">
        <f t="shared" si="5"/>
        <v>2252</v>
      </c>
      <c r="B81">
        <f t="shared" ref="B81" si="35">B80</f>
        <v>557</v>
      </c>
      <c r="C81">
        <v>55</v>
      </c>
      <c r="D81">
        <v>0</v>
      </c>
      <c r="E81">
        <v>0</v>
      </c>
      <c r="F81">
        <v>1</v>
      </c>
      <c r="G81" t="str">
        <f t="shared" si="4"/>
        <v>insert into game_score (id, matchid, squad, goals, points, time_type) values (2252, 557, 55, 0, 0, 1);</v>
      </c>
    </row>
    <row r="82" spans="1:7" x14ac:dyDescent="0.25">
      <c r="A82">
        <f t="shared" si="5"/>
        <v>2253</v>
      </c>
      <c r="B82">
        <f t="shared" ref="B82" si="36">B80</f>
        <v>557</v>
      </c>
      <c r="C82">
        <v>51</v>
      </c>
      <c r="D82">
        <v>0</v>
      </c>
      <c r="E82">
        <v>0</v>
      </c>
      <c r="F82">
        <v>2</v>
      </c>
      <c r="G82" t="str">
        <f t="shared" si="4"/>
        <v>insert into game_score (id, matchid, squad, goals, points, time_type) values (2253, 557, 51, 0, 0, 2);</v>
      </c>
    </row>
    <row r="83" spans="1:7" x14ac:dyDescent="0.25">
      <c r="A83">
        <f t="shared" si="5"/>
        <v>2254</v>
      </c>
      <c r="B83">
        <f t="shared" ref="B83" si="37">B80</f>
        <v>557</v>
      </c>
      <c r="C83">
        <v>51</v>
      </c>
      <c r="D83">
        <v>0</v>
      </c>
      <c r="E83">
        <v>0</v>
      </c>
      <c r="F83">
        <v>1</v>
      </c>
      <c r="G83" t="str">
        <f t="shared" si="4"/>
        <v>insert into game_score (id, matchid, squad, goals, points, time_type) values (2254, 557, 51, 0, 0, 1);</v>
      </c>
    </row>
    <row r="84" spans="1:7" x14ac:dyDescent="0.25">
      <c r="A84" s="4">
        <f t="shared" si="5"/>
        <v>2255</v>
      </c>
      <c r="B84" s="4">
        <f t="shared" ref="B84:B100" si="38">B80+1</f>
        <v>558</v>
      </c>
      <c r="C84" s="4">
        <v>593</v>
      </c>
      <c r="D84" s="4">
        <v>2</v>
      </c>
      <c r="E84" s="4">
        <v>3</v>
      </c>
      <c r="F84" s="4">
        <v>2</v>
      </c>
      <c r="G84" s="4" t="str">
        <f t="shared" si="4"/>
        <v>insert into game_score (id, matchid, squad, goals, points, time_type) values (2255, 558, 593, 2, 3, 2);</v>
      </c>
    </row>
    <row r="85" spans="1:7" x14ac:dyDescent="0.25">
      <c r="A85" s="4">
        <f t="shared" si="5"/>
        <v>2256</v>
      </c>
      <c r="B85" s="4">
        <f t="shared" ref="B85:B101" si="39">B84</f>
        <v>558</v>
      </c>
      <c r="C85" s="4">
        <v>593</v>
      </c>
      <c r="D85" s="4">
        <v>0</v>
      </c>
      <c r="E85" s="4">
        <v>0</v>
      </c>
      <c r="F85" s="4">
        <v>1</v>
      </c>
      <c r="G85" s="4" t="str">
        <f t="shared" si="4"/>
        <v>insert into game_score (id, matchid, squad, goals, points, time_type) values (2256, 558, 593, 0, 0, 1);</v>
      </c>
    </row>
    <row r="86" spans="1:7" x14ac:dyDescent="0.25">
      <c r="A86" s="4">
        <f t="shared" si="5"/>
        <v>2257</v>
      </c>
      <c r="B86" s="4">
        <f t="shared" ref="B86:B102" si="40">B84</f>
        <v>558</v>
      </c>
      <c r="C86" s="4">
        <v>51</v>
      </c>
      <c r="D86" s="4">
        <v>1</v>
      </c>
      <c r="E86" s="4">
        <v>0</v>
      </c>
      <c r="F86" s="4">
        <v>2</v>
      </c>
      <c r="G86" s="4" t="str">
        <f t="shared" si="4"/>
        <v>insert into game_score (id, matchid, squad, goals, points, time_type) values (2257, 558, 51, 1, 0, 2);</v>
      </c>
    </row>
    <row r="87" spans="1:7" x14ac:dyDescent="0.25">
      <c r="A87" s="4">
        <f t="shared" si="5"/>
        <v>2258</v>
      </c>
      <c r="B87" s="4">
        <f t="shared" ref="B87:B103" si="41">B84</f>
        <v>558</v>
      </c>
      <c r="C87" s="4">
        <v>51</v>
      </c>
      <c r="D87" s="4">
        <v>0</v>
      </c>
      <c r="E87" s="4">
        <v>0</v>
      </c>
      <c r="F87" s="4">
        <v>1</v>
      </c>
      <c r="G87" s="4" t="str">
        <f t="shared" si="4"/>
        <v>insert into game_score (id, matchid, squad, goals, points, time_type) values (2258, 558, 51, 0, 0, 1);</v>
      </c>
    </row>
    <row r="88" spans="1:7" x14ac:dyDescent="0.25">
      <c r="A88">
        <f t="shared" si="5"/>
        <v>2259</v>
      </c>
      <c r="B88">
        <f t="shared" si="38"/>
        <v>559</v>
      </c>
      <c r="C88">
        <v>55</v>
      </c>
      <c r="D88">
        <v>3</v>
      </c>
      <c r="E88">
        <v>3</v>
      </c>
      <c r="F88">
        <v>2</v>
      </c>
      <c r="G88" t="str">
        <f t="shared" si="4"/>
        <v>insert into game_score (id, matchid, squad, goals, points, time_type) values (2259, 559, 55, 3, 3, 2);</v>
      </c>
    </row>
    <row r="89" spans="1:7" x14ac:dyDescent="0.25">
      <c r="A89">
        <f t="shared" si="5"/>
        <v>2260</v>
      </c>
      <c r="B89">
        <f t="shared" si="39"/>
        <v>559</v>
      </c>
      <c r="C89">
        <v>55</v>
      </c>
      <c r="D89">
        <v>1</v>
      </c>
      <c r="E89">
        <v>0</v>
      </c>
      <c r="F89">
        <v>1</v>
      </c>
      <c r="G89" t="str">
        <f t="shared" si="4"/>
        <v>insert into game_score (id, matchid, squad, goals, points, time_type) values (2260, 559, 55, 1, 0, 1);</v>
      </c>
    </row>
    <row r="90" spans="1:7" x14ac:dyDescent="0.25">
      <c r="A90">
        <f t="shared" si="5"/>
        <v>2261</v>
      </c>
      <c r="B90">
        <f t="shared" si="40"/>
        <v>559</v>
      </c>
      <c r="C90">
        <v>57</v>
      </c>
      <c r="D90">
        <v>0</v>
      </c>
      <c r="E90">
        <v>0</v>
      </c>
      <c r="F90">
        <v>2</v>
      </c>
      <c r="G90" t="str">
        <f t="shared" si="4"/>
        <v>insert into game_score (id, matchid, squad, goals, points, time_type) values (2261, 559, 57, 0, 0, 2);</v>
      </c>
    </row>
    <row r="91" spans="1:7" x14ac:dyDescent="0.25">
      <c r="A91">
        <f t="shared" si="5"/>
        <v>2262</v>
      </c>
      <c r="B91">
        <f t="shared" si="41"/>
        <v>559</v>
      </c>
      <c r="C91">
        <v>57</v>
      </c>
      <c r="D91">
        <v>0</v>
      </c>
      <c r="E91">
        <v>0</v>
      </c>
      <c r="F91">
        <v>1</v>
      </c>
      <c r="G91" t="str">
        <f t="shared" si="4"/>
        <v>insert into game_score (id, matchid, squad, goals, points, time_type) values (2262, 559, 57, 0, 0, 1);</v>
      </c>
    </row>
    <row r="92" spans="1:7" x14ac:dyDescent="0.25">
      <c r="A92" s="4">
        <f t="shared" si="5"/>
        <v>2263</v>
      </c>
      <c r="B92" s="4">
        <f t="shared" si="38"/>
        <v>560</v>
      </c>
      <c r="C92" s="4">
        <v>1</v>
      </c>
      <c r="D92" s="4">
        <v>2</v>
      </c>
      <c r="E92" s="4">
        <v>3</v>
      </c>
      <c r="F92" s="4">
        <v>2</v>
      </c>
      <c r="G92" s="4" t="str">
        <f t="shared" si="4"/>
        <v>insert into game_score (id, matchid, squad, goals, points, time_type) values (2263, 560, 1, 2, 3, 2);</v>
      </c>
    </row>
    <row r="93" spans="1:7" x14ac:dyDescent="0.25">
      <c r="A93" s="4">
        <f t="shared" si="5"/>
        <v>2264</v>
      </c>
      <c r="B93" s="4">
        <f t="shared" si="39"/>
        <v>560</v>
      </c>
      <c r="C93" s="4">
        <v>1</v>
      </c>
      <c r="D93" s="4">
        <v>2</v>
      </c>
      <c r="E93" s="4">
        <v>0</v>
      </c>
      <c r="F93" s="4">
        <v>1</v>
      </c>
      <c r="G93" s="4" t="str">
        <f t="shared" si="4"/>
        <v>insert into game_score (id, matchid, squad, goals, points, time_type) values (2264, 560, 1, 2, 0, 1);</v>
      </c>
    </row>
    <row r="94" spans="1:7" x14ac:dyDescent="0.25">
      <c r="A94" s="4">
        <f t="shared" si="5"/>
        <v>2265</v>
      </c>
      <c r="B94" s="4">
        <f t="shared" si="40"/>
        <v>560</v>
      </c>
      <c r="C94" s="4">
        <v>56</v>
      </c>
      <c r="D94" s="4">
        <v>1</v>
      </c>
      <c r="E94" s="4">
        <v>0</v>
      </c>
      <c r="F94" s="4">
        <v>2</v>
      </c>
      <c r="G94" s="4" t="str">
        <f t="shared" si="4"/>
        <v>insert into game_score (id, matchid, squad, goals, points, time_type) values (2265, 560, 56, 1, 0, 2);</v>
      </c>
    </row>
    <row r="95" spans="1:7" x14ac:dyDescent="0.25">
      <c r="A95" s="4">
        <f t="shared" si="5"/>
        <v>2266</v>
      </c>
      <c r="B95" s="4">
        <f t="shared" si="41"/>
        <v>560</v>
      </c>
      <c r="C95" s="4">
        <v>56</v>
      </c>
      <c r="D95" s="4">
        <v>0</v>
      </c>
      <c r="E95" s="4">
        <v>0</v>
      </c>
      <c r="F95" s="4">
        <v>1</v>
      </c>
      <c r="G95" s="4" t="str">
        <f t="shared" si="4"/>
        <v>insert into game_score (id, matchid, squad, goals, points, time_type) values (2266, 560, 56, 0, 0, 1);</v>
      </c>
    </row>
    <row r="96" spans="1:7" x14ac:dyDescent="0.25">
      <c r="A96">
        <f t="shared" si="5"/>
        <v>2267</v>
      </c>
      <c r="B96">
        <f t="shared" si="38"/>
        <v>561</v>
      </c>
      <c r="C96">
        <v>54</v>
      </c>
      <c r="D96">
        <v>2</v>
      </c>
      <c r="E96">
        <v>3</v>
      </c>
      <c r="F96">
        <v>2</v>
      </c>
      <c r="G96" t="str">
        <f t="shared" si="4"/>
        <v>insert into game_score (id, matchid, squad, goals, points, time_type) values (2267, 561, 54, 2, 3, 2);</v>
      </c>
    </row>
    <row r="97" spans="1:7" x14ac:dyDescent="0.25">
      <c r="A97">
        <f t="shared" si="5"/>
        <v>2268</v>
      </c>
      <c r="B97">
        <f t="shared" si="39"/>
        <v>561</v>
      </c>
      <c r="C97">
        <v>54</v>
      </c>
      <c r="D97">
        <v>0</v>
      </c>
      <c r="E97">
        <v>0</v>
      </c>
      <c r="F97">
        <v>1</v>
      </c>
      <c r="G97" t="str">
        <f t="shared" si="4"/>
        <v>insert into game_score (id, matchid, squad, goals, points, time_type) values (2268, 561, 54, 0, 0, 1);</v>
      </c>
    </row>
    <row r="98" spans="1:7" x14ac:dyDescent="0.25">
      <c r="A98">
        <f t="shared" si="5"/>
        <v>2269</v>
      </c>
      <c r="B98">
        <f t="shared" si="40"/>
        <v>561</v>
      </c>
      <c r="C98">
        <v>591</v>
      </c>
      <c r="D98">
        <v>1</v>
      </c>
      <c r="E98">
        <v>0</v>
      </c>
      <c r="F98">
        <v>2</v>
      </c>
      <c r="G98" t="str">
        <f t="shared" si="4"/>
        <v>insert into game_score (id, matchid, squad, goals, points, time_type) values (2269, 561, 591, 1, 0, 2);</v>
      </c>
    </row>
    <row r="99" spans="1:7" x14ac:dyDescent="0.25">
      <c r="A99">
        <f t="shared" si="5"/>
        <v>2270</v>
      </c>
      <c r="B99">
        <f t="shared" si="41"/>
        <v>561</v>
      </c>
      <c r="C99">
        <v>591</v>
      </c>
      <c r="D99">
        <v>0</v>
      </c>
      <c r="E99">
        <v>0</v>
      </c>
      <c r="F99">
        <v>1</v>
      </c>
      <c r="G99" t="str">
        <f t="shared" si="4"/>
        <v>insert into game_score (id, matchid, squad, goals, points, time_type) values (2270, 561, 591, 0, 0, 1);</v>
      </c>
    </row>
    <row r="100" spans="1:7" x14ac:dyDescent="0.25">
      <c r="A100" s="4">
        <f t="shared" si="5"/>
        <v>2271</v>
      </c>
      <c r="B100" s="4">
        <f t="shared" si="38"/>
        <v>562</v>
      </c>
      <c r="C100" s="4">
        <v>591</v>
      </c>
      <c r="D100" s="4">
        <v>1</v>
      </c>
      <c r="E100" s="4">
        <v>3</v>
      </c>
      <c r="F100" s="4">
        <v>2</v>
      </c>
      <c r="G100" s="4" t="str">
        <f t="shared" si="4"/>
        <v>insert into game_score (id, matchid, squad, goals, points, time_type) values (2271, 562, 591, 1, 3, 2);</v>
      </c>
    </row>
    <row r="101" spans="1:7" x14ac:dyDescent="0.25">
      <c r="A101" s="4">
        <f t="shared" si="5"/>
        <v>2272</v>
      </c>
      <c r="B101" s="4">
        <f t="shared" si="39"/>
        <v>562</v>
      </c>
      <c r="C101" s="4">
        <v>591</v>
      </c>
      <c r="D101" s="4">
        <v>1</v>
      </c>
      <c r="E101" s="4">
        <v>0</v>
      </c>
      <c r="F101" s="4">
        <v>1</v>
      </c>
      <c r="G101" s="4" t="str">
        <f t="shared" si="4"/>
        <v>insert into game_score (id, matchid, squad, goals, points, time_type) values (2272, 562, 591, 1, 0, 1);</v>
      </c>
    </row>
    <row r="102" spans="1:7" x14ac:dyDescent="0.25">
      <c r="A102" s="4">
        <f t="shared" si="5"/>
        <v>2273</v>
      </c>
      <c r="B102" s="4">
        <f t="shared" si="40"/>
        <v>562</v>
      </c>
      <c r="C102" s="4">
        <v>1</v>
      </c>
      <c r="D102" s="4">
        <v>0</v>
      </c>
      <c r="E102" s="4">
        <v>0</v>
      </c>
      <c r="F102" s="4">
        <v>2</v>
      </c>
      <c r="G102" s="4" t="str">
        <f t="shared" si="4"/>
        <v>insert into game_score (id, matchid, squad, goals, points, time_type) values (2273, 562, 1, 0, 0, 2);</v>
      </c>
    </row>
    <row r="103" spans="1:7" x14ac:dyDescent="0.25">
      <c r="A103" s="4">
        <f t="shared" si="5"/>
        <v>2274</v>
      </c>
      <c r="B103" s="4">
        <f t="shared" si="41"/>
        <v>562</v>
      </c>
      <c r="C103" s="4">
        <v>1</v>
      </c>
      <c r="D103" s="4">
        <v>0</v>
      </c>
      <c r="E103" s="4">
        <v>0</v>
      </c>
      <c r="F103" s="4">
        <v>1</v>
      </c>
      <c r="G103" s="4" t="str">
        <f t="shared" si="4"/>
        <v>insert into game_score (id, matchid, squad, goals, points, time_type) values (2274, 562, 1, 0, 0, 1);</v>
      </c>
    </row>
    <row r="104" spans="1:7" x14ac:dyDescent="0.25">
      <c r="A104">
        <f t="shared" si="5"/>
        <v>2275</v>
      </c>
      <c r="B104">
        <f t="shared" ref="B104" si="42">B100+1</f>
        <v>563</v>
      </c>
      <c r="C104">
        <v>54</v>
      </c>
      <c r="D104">
        <v>4</v>
      </c>
      <c r="E104">
        <v>3</v>
      </c>
      <c r="F104">
        <v>2</v>
      </c>
      <c r="G104" t="str">
        <f t="shared" si="4"/>
        <v>insert into game_score (id, matchid, squad, goals, points, time_type) values (2275, 563, 54, 4, 3, 2);</v>
      </c>
    </row>
    <row r="105" spans="1:7" x14ac:dyDescent="0.25">
      <c r="A105">
        <f t="shared" si="5"/>
        <v>2276</v>
      </c>
      <c r="B105">
        <f t="shared" ref="B105" si="43">B104</f>
        <v>563</v>
      </c>
      <c r="C105">
        <v>54</v>
      </c>
      <c r="D105">
        <v>2</v>
      </c>
      <c r="E105">
        <v>0</v>
      </c>
      <c r="F105">
        <v>1</v>
      </c>
      <c r="G105" t="str">
        <f t="shared" si="4"/>
        <v>insert into game_score (id, matchid, squad, goals, points, time_type) values (2276, 563, 54, 2, 0, 1);</v>
      </c>
    </row>
    <row r="106" spans="1:7" x14ac:dyDescent="0.25">
      <c r="A106">
        <f t="shared" si="5"/>
        <v>2277</v>
      </c>
      <c r="B106">
        <f t="shared" ref="B106" si="44">B104</f>
        <v>563</v>
      </c>
      <c r="C106">
        <v>56</v>
      </c>
      <c r="D106">
        <v>0</v>
      </c>
      <c r="E106">
        <v>0</v>
      </c>
      <c r="F106">
        <v>2</v>
      </c>
      <c r="G106" t="str">
        <f t="shared" si="4"/>
        <v>insert into game_score (id, matchid, squad, goals, points, time_type) values (2277, 563, 56, 0, 0, 2);</v>
      </c>
    </row>
    <row r="107" spans="1:7" x14ac:dyDescent="0.25">
      <c r="A107">
        <f t="shared" si="5"/>
        <v>2278</v>
      </c>
      <c r="B107">
        <f t="shared" ref="B107" si="45">B104</f>
        <v>563</v>
      </c>
      <c r="C107">
        <v>56</v>
      </c>
      <c r="D107">
        <v>0</v>
      </c>
      <c r="E107">
        <v>0</v>
      </c>
      <c r="F107">
        <v>1</v>
      </c>
      <c r="G107" t="str">
        <f t="shared" si="4"/>
        <v>insert into game_score (id, matchid, squad, goals, points, time_type) values (2278, 563, 56, 0, 0, 1);</v>
      </c>
    </row>
    <row r="108" spans="1:7" x14ac:dyDescent="0.25">
      <c r="A108" s="4">
        <f t="shared" si="5"/>
        <v>2279</v>
      </c>
      <c r="B108" s="4">
        <f t="shared" ref="B108" si="46">B104+1</f>
        <v>564</v>
      </c>
      <c r="C108" s="4">
        <v>591</v>
      </c>
      <c r="D108" s="4">
        <v>2</v>
      </c>
      <c r="E108" s="4">
        <v>1</v>
      </c>
      <c r="F108" s="4">
        <v>2</v>
      </c>
      <c r="G108" s="4" t="str">
        <f t="shared" ref="G108:G155" si="47">"insert into game_score (id, matchid, squad, goals, points, time_type) values (" &amp; A108 &amp; ", " &amp; B108 &amp; ", " &amp; C108 &amp; ", " &amp; D108 &amp; ", " &amp; E108 &amp; ", " &amp; F108 &amp; ");"</f>
        <v>insert into game_score (id, matchid, squad, goals, points, time_type) values (2279, 564, 591, 2, 1, 2);</v>
      </c>
    </row>
    <row r="109" spans="1:7" x14ac:dyDescent="0.25">
      <c r="A109" s="4">
        <f t="shared" si="5"/>
        <v>2280</v>
      </c>
      <c r="B109" s="4">
        <f t="shared" ref="B109" si="48">B108</f>
        <v>564</v>
      </c>
      <c r="C109" s="4">
        <v>591</v>
      </c>
      <c r="D109" s="4">
        <v>0</v>
      </c>
      <c r="E109" s="4">
        <v>0</v>
      </c>
      <c r="F109" s="4">
        <v>1</v>
      </c>
      <c r="G109" s="4" t="str">
        <f t="shared" si="47"/>
        <v>insert into game_score (id, matchid, squad, goals, points, time_type) values (2280, 564, 591, 0, 0, 1);</v>
      </c>
    </row>
    <row r="110" spans="1:7" x14ac:dyDescent="0.25">
      <c r="A110" s="4">
        <f t="shared" ref="A110:A155" si="49">A109+1</f>
        <v>2281</v>
      </c>
      <c r="B110" s="4">
        <f t="shared" ref="B110" si="50">B108</f>
        <v>564</v>
      </c>
      <c r="C110" s="4">
        <v>56</v>
      </c>
      <c r="D110" s="4">
        <v>2</v>
      </c>
      <c r="E110" s="4">
        <v>1</v>
      </c>
      <c r="F110" s="4">
        <v>2</v>
      </c>
      <c r="G110" s="4" t="str">
        <f t="shared" si="47"/>
        <v>insert into game_score (id, matchid, squad, goals, points, time_type) values (2281, 564, 56, 2, 1, 2);</v>
      </c>
    </row>
    <row r="111" spans="1:7" x14ac:dyDescent="0.25">
      <c r="A111" s="4">
        <f t="shared" si="49"/>
        <v>2282</v>
      </c>
      <c r="B111" s="4">
        <f t="shared" ref="B111" si="51">B108</f>
        <v>564</v>
      </c>
      <c r="C111" s="4">
        <v>56</v>
      </c>
      <c r="D111" s="4">
        <v>0</v>
      </c>
      <c r="E111" s="4">
        <v>0</v>
      </c>
      <c r="F111" s="4">
        <v>1</v>
      </c>
      <c r="G111" s="4" t="str">
        <f t="shared" si="47"/>
        <v>insert into game_score (id, matchid, squad, goals, points, time_type) values (2282, 564, 56, 0, 0, 1);</v>
      </c>
    </row>
    <row r="112" spans="1:7" x14ac:dyDescent="0.25">
      <c r="A112">
        <f t="shared" si="49"/>
        <v>2283</v>
      </c>
      <c r="B112">
        <f t="shared" ref="B112" si="52">B108+1</f>
        <v>565</v>
      </c>
      <c r="C112">
        <v>1</v>
      </c>
      <c r="D112">
        <v>3</v>
      </c>
      <c r="E112">
        <v>3</v>
      </c>
      <c r="F112">
        <v>2</v>
      </c>
      <c r="G112" t="str">
        <f t="shared" si="47"/>
        <v>insert into game_score (id, matchid, squad, goals, points, time_type) values (2283, 565, 1, 3, 3, 2);</v>
      </c>
    </row>
    <row r="113" spans="1:7" x14ac:dyDescent="0.25">
      <c r="A113">
        <f t="shared" si="49"/>
        <v>2284</v>
      </c>
      <c r="B113">
        <f t="shared" ref="B113" si="53">B112</f>
        <v>565</v>
      </c>
      <c r="C113">
        <v>1</v>
      </c>
      <c r="D113">
        <v>2</v>
      </c>
      <c r="E113">
        <v>0</v>
      </c>
      <c r="F113">
        <v>1</v>
      </c>
      <c r="G113" t="str">
        <f t="shared" si="47"/>
        <v>insert into game_score (id, matchid, squad, goals, points, time_type) values (2284, 565, 1, 2, 0, 1);</v>
      </c>
    </row>
    <row r="114" spans="1:7" x14ac:dyDescent="0.25">
      <c r="A114">
        <f t="shared" si="49"/>
        <v>2285</v>
      </c>
      <c r="B114">
        <f t="shared" ref="B114" si="54">B112</f>
        <v>565</v>
      </c>
      <c r="C114">
        <v>54</v>
      </c>
      <c r="D114">
        <v>0</v>
      </c>
      <c r="E114">
        <v>0</v>
      </c>
      <c r="F114">
        <v>2</v>
      </c>
      <c r="G114" t="str">
        <f t="shared" si="47"/>
        <v>insert into game_score (id, matchid, squad, goals, points, time_type) values (2285, 565, 54, 0, 0, 2);</v>
      </c>
    </row>
    <row r="115" spans="1:7" x14ac:dyDescent="0.25">
      <c r="A115">
        <f t="shared" si="49"/>
        <v>2286</v>
      </c>
      <c r="B115">
        <f t="shared" ref="B115" si="55">B112</f>
        <v>565</v>
      </c>
      <c r="C115">
        <v>54</v>
      </c>
      <c r="D115">
        <v>0</v>
      </c>
      <c r="E115">
        <v>0</v>
      </c>
      <c r="F115">
        <v>1</v>
      </c>
      <c r="G115" t="str">
        <f t="shared" si="47"/>
        <v>insert into game_score (id, matchid, squad, goals, points, time_type) values (2286, 565, 54, 0, 0, 1);</v>
      </c>
    </row>
    <row r="116" spans="1:7" x14ac:dyDescent="0.25">
      <c r="A116" s="4">
        <f t="shared" si="49"/>
        <v>2287</v>
      </c>
      <c r="B116" s="4">
        <f t="shared" ref="B116" si="56">B112+1</f>
        <v>566</v>
      </c>
      <c r="C116" s="4">
        <v>57</v>
      </c>
      <c r="D116" s="4">
        <v>1</v>
      </c>
      <c r="E116" s="4">
        <v>1</v>
      </c>
      <c r="F116" s="4">
        <v>2</v>
      </c>
      <c r="G116" s="4" t="str">
        <f t="shared" si="47"/>
        <v>insert into game_score (id, matchid, squad, goals, points, time_type) values (2287, 566, 57, 1, 1, 2);</v>
      </c>
    </row>
    <row r="117" spans="1:7" x14ac:dyDescent="0.25">
      <c r="A117" s="4">
        <f t="shared" si="49"/>
        <v>2288</v>
      </c>
      <c r="B117" s="4">
        <f t="shared" ref="B117" si="57">B116</f>
        <v>566</v>
      </c>
      <c r="C117" s="4">
        <v>57</v>
      </c>
      <c r="D117" s="4">
        <v>0</v>
      </c>
      <c r="E117" s="4">
        <v>0</v>
      </c>
      <c r="F117" s="4">
        <v>1</v>
      </c>
      <c r="G117" s="4" t="str">
        <f t="shared" si="47"/>
        <v>insert into game_score (id, matchid, squad, goals, points, time_type) values (2288, 566, 57, 0, 0, 1);</v>
      </c>
    </row>
    <row r="118" spans="1:7" x14ac:dyDescent="0.25">
      <c r="A118" s="4">
        <f t="shared" si="49"/>
        <v>2289</v>
      </c>
      <c r="B118" s="4">
        <f t="shared" ref="B118" si="58">B116</f>
        <v>566</v>
      </c>
      <c r="C118" s="4">
        <v>595</v>
      </c>
      <c r="D118" s="4">
        <v>1</v>
      </c>
      <c r="E118" s="4">
        <v>1</v>
      </c>
      <c r="F118" s="4">
        <v>2</v>
      </c>
      <c r="G118" s="4" t="str">
        <f t="shared" si="47"/>
        <v>insert into game_score (id, matchid, squad, goals, points, time_type) values (2289, 566, 595, 1, 1, 2);</v>
      </c>
    </row>
    <row r="119" spans="1:7" x14ac:dyDescent="0.25">
      <c r="A119" s="4">
        <f t="shared" si="49"/>
        <v>2290</v>
      </c>
      <c r="B119" s="4">
        <f t="shared" ref="B119:B121" si="59">B116</f>
        <v>566</v>
      </c>
      <c r="C119" s="4">
        <v>595</v>
      </c>
      <c r="D119" s="4">
        <v>1</v>
      </c>
      <c r="E119" s="4">
        <v>0</v>
      </c>
      <c r="F119" s="4">
        <v>1</v>
      </c>
      <c r="G119" s="4" t="str">
        <f t="shared" si="47"/>
        <v>insert into game_score (id, matchid, squad, goals, points, time_type) values (2290, 566, 595, 1, 0, 1);</v>
      </c>
    </row>
    <row r="120" spans="1:7" x14ac:dyDescent="0.25">
      <c r="A120" s="4">
        <f t="shared" si="49"/>
        <v>2291</v>
      </c>
      <c r="B120" s="4">
        <f t="shared" si="59"/>
        <v>566</v>
      </c>
      <c r="C120" s="4">
        <v>57</v>
      </c>
      <c r="D120" s="4">
        <v>5</v>
      </c>
      <c r="E120" s="4">
        <v>0</v>
      </c>
      <c r="F120" s="4">
        <v>7</v>
      </c>
      <c r="G120" s="4" t="str">
        <f t="shared" si="47"/>
        <v>insert into game_score (id, matchid, squad, goals, points, time_type) values (2291, 566, 57, 5, 0, 7);</v>
      </c>
    </row>
    <row r="121" spans="1:7" x14ac:dyDescent="0.25">
      <c r="A121" s="4">
        <f t="shared" si="49"/>
        <v>2292</v>
      </c>
      <c r="B121" s="4">
        <f t="shared" si="59"/>
        <v>566</v>
      </c>
      <c r="C121" s="4">
        <v>595</v>
      </c>
      <c r="D121" s="4">
        <v>4</v>
      </c>
      <c r="E121" s="4">
        <v>0</v>
      </c>
      <c r="F121" s="4">
        <v>7</v>
      </c>
      <c r="G121" s="4" t="str">
        <f t="shared" si="47"/>
        <v>insert into game_score (id, matchid, squad, goals, points, time_type) values (2292, 566, 595, 4, 0, 7);</v>
      </c>
    </row>
    <row r="122" spans="1:7" x14ac:dyDescent="0.25">
      <c r="A122">
        <f t="shared" si="49"/>
        <v>2293</v>
      </c>
      <c r="B122">
        <f>B116+1</f>
        <v>567</v>
      </c>
      <c r="C122">
        <v>598</v>
      </c>
      <c r="D122">
        <v>2</v>
      </c>
      <c r="E122">
        <v>3</v>
      </c>
      <c r="F122">
        <v>2</v>
      </c>
      <c r="G122" t="str">
        <f t="shared" si="47"/>
        <v>insert into game_score (id, matchid, squad, goals, points, time_type) values (2293, 567, 598, 2, 3, 2);</v>
      </c>
    </row>
    <row r="123" spans="1:7" x14ac:dyDescent="0.25">
      <c r="A123">
        <f t="shared" si="49"/>
        <v>2294</v>
      </c>
      <c r="B123">
        <f t="shared" ref="B123" si="60">B122</f>
        <v>567</v>
      </c>
      <c r="C123">
        <v>598</v>
      </c>
      <c r="D123">
        <v>2</v>
      </c>
      <c r="E123">
        <v>0</v>
      </c>
      <c r="F123">
        <v>1</v>
      </c>
      <c r="G123" t="str">
        <f t="shared" si="47"/>
        <v>insert into game_score (id, matchid, squad, goals, points, time_type) values (2294, 567, 598, 2, 0, 1);</v>
      </c>
    </row>
    <row r="124" spans="1:7" x14ac:dyDescent="0.25">
      <c r="A124">
        <f t="shared" si="49"/>
        <v>2295</v>
      </c>
      <c r="B124">
        <f t="shared" ref="B124" si="61">B122</f>
        <v>567</v>
      </c>
      <c r="C124">
        <v>591</v>
      </c>
      <c r="D124">
        <v>1</v>
      </c>
      <c r="E124">
        <v>0</v>
      </c>
      <c r="F124">
        <v>2</v>
      </c>
      <c r="G124" t="str">
        <f t="shared" si="47"/>
        <v>insert into game_score (id, matchid, squad, goals, points, time_type) values (2295, 567, 591, 1, 0, 2);</v>
      </c>
    </row>
    <row r="125" spans="1:7" x14ac:dyDescent="0.25">
      <c r="A125">
        <f t="shared" si="49"/>
        <v>2296</v>
      </c>
      <c r="B125">
        <f t="shared" ref="B125" si="62">B122</f>
        <v>567</v>
      </c>
      <c r="C125">
        <v>591</v>
      </c>
      <c r="D125">
        <v>0</v>
      </c>
      <c r="E125">
        <v>0</v>
      </c>
      <c r="F125">
        <v>1</v>
      </c>
      <c r="G125" t="str">
        <f t="shared" si="47"/>
        <v>insert into game_score (id, matchid, squad, goals, points, time_type) values (2296, 567, 591, 0, 0, 1);</v>
      </c>
    </row>
    <row r="126" spans="1:7" x14ac:dyDescent="0.25">
      <c r="A126" s="4">
        <f t="shared" si="49"/>
        <v>2297</v>
      </c>
      <c r="B126" s="4">
        <f t="shared" ref="B126" si="63">B122+1</f>
        <v>568</v>
      </c>
      <c r="C126" s="4">
        <v>1</v>
      </c>
      <c r="D126" s="4">
        <v>0</v>
      </c>
      <c r="E126" s="4">
        <v>1</v>
      </c>
      <c r="F126" s="4">
        <v>2</v>
      </c>
      <c r="G126" s="4" t="str">
        <f t="shared" si="47"/>
        <v>insert into game_score (id, matchid, squad, goals, points, time_type) values (2297, 568, 1, 0, 1, 2);</v>
      </c>
    </row>
    <row r="127" spans="1:7" x14ac:dyDescent="0.25">
      <c r="A127" s="4">
        <f t="shared" si="49"/>
        <v>2298</v>
      </c>
      <c r="B127" s="4">
        <f t="shared" ref="B127" si="64">B126</f>
        <v>568</v>
      </c>
      <c r="C127" s="4">
        <v>1</v>
      </c>
      <c r="D127" s="4">
        <v>0</v>
      </c>
      <c r="E127" s="4">
        <v>0</v>
      </c>
      <c r="F127" s="4">
        <v>1</v>
      </c>
      <c r="G127" s="4" t="str">
        <f t="shared" si="47"/>
        <v>insert into game_score (id, matchid, squad, goals, points, time_type) values (2298, 568, 1, 0, 0, 1);</v>
      </c>
    </row>
    <row r="128" spans="1:7" x14ac:dyDescent="0.25">
      <c r="A128" s="4">
        <f t="shared" si="49"/>
        <v>2299</v>
      </c>
      <c r="B128" s="4">
        <f t="shared" ref="B128" si="65">B126</f>
        <v>568</v>
      </c>
      <c r="C128" s="4">
        <v>52</v>
      </c>
      <c r="D128" s="4">
        <v>0</v>
      </c>
      <c r="E128" s="4">
        <v>1</v>
      </c>
      <c r="F128" s="4">
        <v>2</v>
      </c>
      <c r="G128" s="4" t="str">
        <f t="shared" si="47"/>
        <v>insert into game_score (id, matchid, squad, goals, points, time_type) values (2299, 568, 52, 0, 1, 2);</v>
      </c>
    </row>
    <row r="129" spans="1:7" x14ac:dyDescent="0.25">
      <c r="A129" s="4">
        <f t="shared" si="49"/>
        <v>2300</v>
      </c>
      <c r="B129" s="4">
        <f t="shared" ref="B129:B131" si="66">B126</f>
        <v>568</v>
      </c>
      <c r="C129" s="4">
        <v>52</v>
      </c>
      <c r="D129" s="4">
        <v>0</v>
      </c>
      <c r="E129" s="4">
        <v>0</v>
      </c>
      <c r="F129" s="4">
        <v>1</v>
      </c>
      <c r="G129" s="4" t="str">
        <f t="shared" si="47"/>
        <v>insert into game_score (id, matchid, squad, goals, points, time_type) values (2300, 568, 52, 0, 0, 1);</v>
      </c>
    </row>
    <row r="130" spans="1:7" x14ac:dyDescent="0.25">
      <c r="A130" s="4">
        <f t="shared" si="49"/>
        <v>2301</v>
      </c>
      <c r="B130" s="4">
        <f t="shared" si="66"/>
        <v>568</v>
      </c>
      <c r="C130" s="4">
        <v>1</v>
      </c>
      <c r="D130" s="4">
        <v>4</v>
      </c>
      <c r="E130" s="4">
        <v>0</v>
      </c>
      <c r="F130" s="4">
        <v>7</v>
      </c>
      <c r="G130" s="4" t="str">
        <f t="shared" si="47"/>
        <v>insert into game_score (id, matchid, squad, goals, points, time_type) values (2301, 568, 1, 4, 0, 7);</v>
      </c>
    </row>
    <row r="131" spans="1:7" x14ac:dyDescent="0.25">
      <c r="A131" s="4">
        <f t="shared" si="49"/>
        <v>2302</v>
      </c>
      <c r="B131" s="4">
        <f t="shared" si="66"/>
        <v>568</v>
      </c>
      <c r="C131" s="4">
        <v>52</v>
      </c>
      <c r="D131" s="4">
        <v>1</v>
      </c>
      <c r="E131" s="4">
        <v>0</v>
      </c>
      <c r="F131" s="4">
        <v>7</v>
      </c>
      <c r="G131" s="4" t="str">
        <f t="shared" si="47"/>
        <v>insert into game_score (id, matchid, squad, goals, points, time_type) values (2302, 568, 52, 1, 0, 7);</v>
      </c>
    </row>
    <row r="132" spans="1:7" x14ac:dyDescent="0.25">
      <c r="A132">
        <f t="shared" si="49"/>
        <v>2303</v>
      </c>
      <c r="B132">
        <f>B126+1</f>
        <v>569</v>
      </c>
      <c r="C132">
        <v>55</v>
      </c>
      <c r="D132">
        <v>2</v>
      </c>
      <c r="E132">
        <v>1</v>
      </c>
      <c r="F132">
        <v>2</v>
      </c>
      <c r="G132" t="str">
        <f t="shared" si="47"/>
        <v>insert into game_score (id, matchid, squad, goals, points, time_type) values (2303, 569, 55, 2, 1, 2);</v>
      </c>
    </row>
    <row r="133" spans="1:7" x14ac:dyDescent="0.25">
      <c r="A133">
        <f t="shared" si="49"/>
        <v>2304</v>
      </c>
      <c r="B133">
        <f t="shared" ref="B133" si="67">B132</f>
        <v>569</v>
      </c>
      <c r="C133">
        <v>55</v>
      </c>
      <c r="D133">
        <v>1</v>
      </c>
      <c r="E133">
        <v>0</v>
      </c>
      <c r="F133">
        <v>1</v>
      </c>
      <c r="G133" t="str">
        <f t="shared" si="47"/>
        <v>insert into game_score (id, matchid, squad, goals, points, time_type) values (2304, 569, 55, 1, 0, 1);</v>
      </c>
    </row>
    <row r="134" spans="1:7" x14ac:dyDescent="0.25">
      <c r="A134">
        <f t="shared" si="49"/>
        <v>2305</v>
      </c>
      <c r="B134">
        <f t="shared" ref="B134" si="68">B132</f>
        <v>569</v>
      </c>
      <c r="C134">
        <v>54</v>
      </c>
      <c r="D134">
        <v>2</v>
      </c>
      <c r="E134">
        <v>1</v>
      </c>
      <c r="F134">
        <v>2</v>
      </c>
      <c r="G134" t="str">
        <f t="shared" si="47"/>
        <v>insert into game_score (id, matchid, squad, goals, points, time_type) values (2305, 569, 54, 2, 1, 2);</v>
      </c>
    </row>
    <row r="135" spans="1:7" x14ac:dyDescent="0.25">
      <c r="A135">
        <f t="shared" si="49"/>
        <v>2306</v>
      </c>
      <c r="B135">
        <f t="shared" ref="B135:B137" si="69">B132</f>
        <v>569</v>
      </c>
      <c r="C135">
        <v>54</v>
      </c>
      <c r="D135">
        <v>2</v>
      </c>
      <c r="E135">
        <v>0</v>
      </c>
      <c r="F135">
        <v>1</v>
      </c>
      <c r="G135" t="str">
        <f t="shared" si="47"/>
        <v>insert into game_score (id, matchid, squad, goals, points, time_type) values (2306, 569, 54, 2, 0, 1);</v>
      </c>
    </row>
    <row r="136" spans="1:7" x14ac:dyDescent="0.25">
      <c r="A136">
        <f t="shared" si="49"/>
        <v>2307</v>
      </c>
      <c r="B136">
        <f t="shared" si="69"/>
        <v>569</v>
      </c>
      <c r="C136">
        <v>55</v>
      </c>
      <c r="D136">
        <v>4</v>
      </c>
      <c r="E136">
        <v>0</v>
      </c>
      <c r="F136">
        <v>7</v>
      </c>
      <c r="G136" t="str">
        <f t="shared" si="47"/>
        <v>insert into game_score (id, matchid, squad, goals, points, time_type) values (2307, 569, 55, 4, 0, 7);</v>
      </c>
    </row>
    <row r="137" spans="1:7" x14ac:dyDescent="0.25">
      <c r="A137">
        <f t="shared" si="49"/>
        <v>2308</v>
      </c>
      <c r="B137">
        <f t="shared" si="69"/>
        <v>569</v>
      </c>
      <c r="C137">
        <v>54</v>
      </c>
      <c r="D137">
        <v>2</v>
      </c>
      <c r="E137">
        <v>0</v>
      </c>
      <c r="F137">
        <v>7</v>
      </c>
      <c r="G137" t="str">
        <f t="shared" si="47"/>
        <v>insert into game_score (id, matchid, squad, goals, points, time_type) values (2308, 569, 54, 2, 0, 7);</v>
      </c>
    </row>
    <row r="138" spans="1:7" x14ac:dyDescent="0.25">
      <c r="A138" s="4">
        <f t="shared" si="49"/>
        <v>2309</v>
      </c>
      <c r="B138" s="4">
        <f>B132+1</f>
        <v>570</v>
      </c>
      <c r="C138" s="4">
        <v>598</v>
      </c>
      <c r="D138" s="4">
        <v>2</v>
      </c>
      <c r="E138" s="4">
        <v>3</v>
      </c>
      <c r="F138" s="4">
        <v>2</v>
      </c>
      <c r="G138" s="4" t="str">
        <f t="shared" si="47"/>
        <v>insert into game_score (id, matchid, squad, goals, points, time_type) values (2309, 570, 598, 2, 3, 2);</v>
      </c>
    </row>
    <row r="139" spans="1:7" x14ac:dyDescent="0.25">
      <c r="A139" s="4">
        <f t="shared" si="49"/>
        <v>2310</v>
      </c>
      <c r="B139" s="4">
        <f t="shared" ref="B139" si="70">B138</f>
        <v>570</v>
      </c>
      <c r="C139" s="4">
        <v>598</v>
      </c>
      <c r="D139" s="4">
        <v>0</v>
      </c>
      <c r="E139" s="4">
        <v>0</v>
      </c>
      <c r="F139" s="4">
        <v>1</v>
      </c>
      <c r="G139" s="4" t="str">
        <f t="shared" si="47"/>
        <v>insert into game_score (id, matchid, squad, goals, points, time_type) values (2310, 570, 598, 0, 0, 1);</v>
      </c>
    </row>
    <row r="140" spans="1:7" x14ac:dyDescent="0.25">
      <c r="A140" s="4">
        <f t="shared" si="49"/>
        <v>2311</v>
      </c>
      <c r="B140" s="4">
        <f t="shared" ref="B140" si="71">B138</f>
        <v>570</v>
      </c>
      <c r="C140" s="4">
        <v>57</v>
      </c>
      <c r="D140" s="4">
        <v>0</v>
      </c>
      <c r="E140" s="4">
        <v>0</v>
      </c>
      <c r="F140" s="4">
        <v>2</v>
      </c>
      <c r="G140" s="4" t="str">
        <f t="shared" si="47"/>
        <v>insert into game_score (id, matchid, squad, goals, points, time_type) values (2311, 570, 57, 0, 0, 2);</v>
      </c>
    </row>
    <row r="141" spans="1:7" x14ac:dyDescent="0.25">
      <c r="A141" s="4">
        <f t="shared" si="49"/>
        <v>2312</v>
      </c>
      <c r="B141" s="4">
        <f t="shared" ref="B141" si="72">B138</f>
        <v>570</v>
      </c>
      <c r="C141" s="4">
        <v>57</v>
      </c>
      <c r="D141" s="4">
        <v>0</v>
      </c>
      <c r="E141" s="4">
        <v>0</v>
      </c>
      <c r="F141" s="4">
        <v>1</v>
      </c>
      <c r="G141" s="4" t="str">
        <f t="shared" si="47"/>
        <v>insert into game_score (id, matchid, squad, goals, points, time_type) values (2312, 570, 57, 0, 0, 1);</v>
      </c>
    </row>
    <row r="142" spans="1:7" x14ac:dyDescent="0.25">
      <c r="A142">
        <f t="shared" si="49"/>
        <v>2313</v>
      </c>
      <c r="B142">
        <f t="shared" ref="B142" si="73">B138+1</f>
        <v>571</v>
      </c>
      <c r="C142">
        <v>55</v>
      </c>
      <c r="D142">
        <v>1</v>
      </c>
      <c r="E142">
        <v>3</v>
      </c>
      <c r="F142">
        <v>2</v>
      </c>
      <c r="G142" t="str">
        <f t="shared" si="47"/>
        <v>insert into game_score (id, matchid, squad, goals, points, time_type) values (2313, 571, 55, 1, 3, 2);</v>
      </c>
    </row>
    <row r="143" spans="1:7" x14ac:dyDescent="0.25">
      <c r="A143">
        <f t="shared" si="49"/>
        <v>2314</v>
      </c>
      <c r="B143">
        <f t="shared" ref="B143" si="74">B142</f>
        <v>571</v>
      </c>
      <c r="C143">
        <v>55</v>
      </c>
      <c r="D143">
        <v>1</v>
      </c>
      <c r="E143">
        <v>0</v>
      </c>
      <c r="F143">
        <v>1</v>
      </c>
      <c r="G143" t="str">
        <f t="shared" si="47"/>
        <v>insert into game_score (id, matchid, squad, goals, points, time_type) values (2314, 571, 55, 1, 0, 1);</v>
      </c>
    </row>
    <row r="144" spans="1:7" x14ac:dyDescent="0.25">
      <c r="A144">
        <f t="shared" si="49"/>
        <v>2315</v>
      </c>
      <c r="B144">
        <f t="shared" ref="B144" si="75">B142</f>
        <v>571</v>
      </c>
      <c r="C144">
        <v>1</v>
      </c>
      <c r="D144">
        <v>0</v>
      </c>
      <c r="E144">
        <v>0</v>
      </c>
      <c r="F144">
        <v>2</v>
      </c>
      <c r="G144" t="str">
        <f t="shared" si="47"/>
        <v>insert into game_score (id, matchid, squad, goals, points, time_type) values (2315, 571, 1, 0, 0, 2);</v>
      </c>
    </row>
    <row r="145" spans="1:7" x14ac:dyDescent="0.25">
      <c r="A145">
        <f t="shared" si="49"/>
        <v>2316</v>
      </c>
      <c r="B145">
        <f t="shared" ref="B145" si="76">B142</f>
        <v>571</v>
      </c>
      <c r="C145">
        <v>1</v>
      </c>
      <c r="D145">
        <v>0</v>
      </c>
      <c r="E145">
        <v>0</v>
      </c>
      <c r="F145">
        <v>1</v>
      </c>
      <c r="G145" t="str">
        <f t="shared" si="47"/>
        <v>insert into game_score (id, matchid, squad, goals, points, time_type) values (2316, 571, 1, 0, 0, 1);</v>
      </c>
    </row>
    <row r="146" spans="1:7" x14ac:dyDescent="0.25">
      <c r="A146" s="4">
        <f t="shared" si="49"/>
        <v>2317</v>
      </c>
      <c r="B146" s="4">
        <f t="shared" ref="B146" si="77">B142+1</f>
        <v>572</v>
      </c>
      <c r="C146" s="4">
        <v>57</v>
      </c>
      <c r="D146" s="4">
        <v>4</v>
      </c>
      <c r="E146" s="4">
        <v>3</v>
      </c>
      <c r="F146" s="4">
        <v>2</v>
      </c>
      <c r="G146" s="4" t="str">
        <f t="shared" si="47"/>
        <v>insert into game_score (id, matchid, squad, goals, points, time_type) values (2317, 572, 57, 4, 3, 2);</v>
      </c>
    </row>
    <row r="147" spans="1:7" x14ac:dyDescent="0.25">
      <c r="A147" s="4">
        <f t="shared" si="49"/>
        <v>2318</v>
      </c>
      <c r="B147" s="4">
        <f t="shared" ref="B147" si="78">B146</f>
        <v>572</v>
      </c>
      <c r="C147" s="4">
        <v>57</v>
      </c>
      <c r="D147" s="4">
        <v>2</v>
      </c>
      <c r="E147" s="4">
        <v>0</v>
      </c>
      <c r="F147" s="4">
        <v>1</v>
      </c>
      <c r="G147" s="4" t="str">
        <f t="shared" si="47"/>
        <v>insert into game_score (id, matchid, squad, goals, points, time_type) values (2318, 572, 57, 2, 0, 1);</v>
      </c>
    </row>
    <row r="148" spans="1:7" x14ac:dyDescent="0.25">
      <c r="A148" s="4">
        <f t="shared" si="49"/>
        <v>2319</v>
      </c>
      <c r="B148" s="4">
        <f t="shared" ref="B148" si="79">B146</f>
        <v>572</v>
      </c>
      <c r="C148" s="4">
        <v>1</v>
      </c>
      <c r="D148" s="4">
        <v>1</v>
      </c>
      <c r="E148" s="4">
        <v>0</v>
      </c>
      <c r="F148" s="4">
        <v>2</v>
      </c>
      <c r="G148" s="4" t="str">
        <f t="shared" si="47"/>
        <v>insert into game_score (id, matchid, squad, goals, points, time_type) values (2319, 572, 1, 1, 0, 2);</v>
      </c>
    </row>
    <row r="149" spans="1:7" x14ac:dyDescent="0.25">
      <c r="A149" s="4">
        <f t="shared" si="49"/>
        <v>2320</v>
      </c>
      <c r="B149" s="4">
        <f t="shared" ref="B149:B155" si="80">B146</f>
        <v>572</v>
      </c>
      <c r="C149" s="4">
        <v>1</v>
      </c>
      <c r="D149" s="4">
        <v>0</v>
      </c>
      <c r="E149" s="4">
        <v>0</v>
      </c>
      <c r="F149" s="4">
        <v>1</v>
      </c>
      <c r="G149" s="4" t="str">
        <f t="shared" si="47"/>
        <v>insert into game_score (id, matchid, squad, goals, points, time_type) values (2320, 572, 1, 0, 0, 1);</v>
      </c>
    </row>
    <row r="150" spans="1:7" x14ac:dyDescent="0.25">
      <c r="A150">
        <f t="shared" si="49"/>
        <v>2321</v>
      </c>
      <c r="B150">
        <f t="shared" ref="B150" si="81">B146+1</f>
        <v>573</v>
      </c>
      <c r="C150">
        <v>598</v>
      </c>
      <c r="D150">
        <v>1</v>
      </c>
      <c r="E150">
        <v>1</v>
      </c>
      <c r="F150">
        <v>2</v>
      </c>
      <c r="G150" t="str">
        <f t="shared" si="47"/>
        <v>insert into game_score (id, matchid, squad, goals, points, time_type) values (2321, 573, 598, 1, 1, 2);</v>
      </c>
    </row>
    <row r="151" spans="1:7" x14ac:dyDescent="0.25">
      <c r="A151">
        <f t="shared" si="49"/>
        <v>2322</v>
      </c>
      <c r="B151">
        <f t="shared" ref="B151" si="82">B150</f>
        <v>573</v>
      </c>
      <c r="C151">
        <v>598</v>
      </c>
      <c r="D151">
        <v>0</v>
      </c>
      <c r="E151">
        <v>0</v>
      </c>
      <c r="F151">
        <v>1</v>
      </c>
      <c r="G151" t="str">
        <f t="shared" si="47"/>
        <v>insert into game_score (id, matchid, squad, goals, points, time_type) values (2322, 573, 598, 0, 0, 1);</v>
      </c>
    </row>
    <row r="152" spans="1:7" x14ac:dyDescent="0.25">
      <c r="A152">
        <f t="shared" si="49"/>
        <v>2323</v>
      </c>
      <c r="B152">
        <f t="shared" ref="B152" si="83">B150</f>
        <v>573</v>
      </c>
      <c r="C152">
        <v>55</v>
      </c>
      <c r="D152">
        <v>1</v>
      </c>
      <c r="E152">
        <v>1</v>
      </c>
      <c r="F152">
        <v>2</v>
      </c>
      <c r="G152" t="str">
        <f t="shared" si="47"/>
        <v>insert into game_score (id, matchid, squad, goals, points, time_type) values (2323, 573, 55, 1, 1, 2);</v>
      </c>
    </row>
    <row r="153" spans="1:7" x14ac:dyDescent="0.25">
      <c r="A153">
        <f t="shared" si="49"/>
        <v>2324</v>
      </c>
      <c r="B153">
        <f t="shared" si="80"/>
        <v>573</v>
      </c>
      <c r="C153">
        <v>55</v>
      </c>
      <c r="D153">
        <v>1</v>
      </c>
      <c r="E153">
        <v>0</v>
      </c>
      <c r="F153">
        <v>1</v>
      </c>
      <c r="G153" t="str">
        <f t="shared" si="47"/>
        <v>insert into game_score (id, matchid, squad, goals, points, time_type) values (2324, 573, 55, 1, 0, 1);</v>
      </c>
    </row>
    <row r="154" spans="1:7" x14ac:dyDescent="0.25">
      <c r="A154">
        <f t="shared" si="49"/>
        <v>2325</v>
      </c>
      <c r="B154">
        <f t="shared" si="80"/>
        <v>573</v>
      </c>
      <c r="C154">
        <v>598</v>
      </c>
      <c r="D154">
        <v>5</v>
      </c>
      <c r="E154">
        <v>0</v>
      </c>
      <c r="F154">
        <v>7</v>
      </c>
      <c r="G154" t="str">
        <f t="shared" si="47"/>
        <v>insert into game_score (id, matchid, squad, goals, points, time_type) values (2325, 573, 598, 5, 0, 7);</v>
      </c>
    </row>
    <row r="155" spans="1:7" x14ac:dyDescent="0.25">
      <c r="A155">
        <f t="shared" si="49"/>
        <v>2326</v>
      </c>
      <c r="B155">
        <f t="shared" si="80"/>
        <v>573</v>
      </c>
      <c r="C155">
        <v>55</v>
      </c>
      <c r="D155">
        <v>3</v>
      </c>
      <c r="E155">
        <v>0</v>
      </c>
      <c r="F155">
        <v>7</v>
      </c>
      <c r="G155" t="str">
        <f t="shared" si="47"/>
        <v>insert into game_score (id, matchid, squad, goals, points, time_type) values (2326, 573, 55, 3, 0, 7);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9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'1995'!A13+1</f>
        <v>81</v>
      </c>
      <c r="B2">
        <v>1997</v>
      </c>
      <c r="C2" t="s">
        <v>12</v>
      </c>
      <c r="D2">
        <v>54</v>
      </c>
      <c r="G2" t="str">
        <f t="shared" ref="G2:G13" si="0">"insert into group_stage (id, tournament, group_code, squad) values (" &amp; A2 &amp; ", " &amp; B2 &amp; ", '" &amp; C2 &amp; "', " &amp; D2 &amp;  ");"</f>
        <v>insert into group_stage (id, tournament, group_code, squad) values (81, 1997, 'A', 54);</v>
      </c>
    </row>
    <row r="3" spans="1:7" x14ac:dyDescent="0.25">
      <c r="A3">
        <f>A2+1</f>
        <v>82</v>
      </c>
      <c r="B3">
        <v>1997</v>
      </c>
      <c r="C3" t="s">
        <v>12</v>
      </c>
      <c r="D3">
        <v>56</v>
      </c>
      <c r="G3" t="str">
        <f t="shared" si="0"/>
        <v>insert into group_stage (id, tournament, group_code, squad) values (82, 1997, 'A', 56);</v>
      </c>
    </row>
    <row r="4" spans="1:7" x14ac:dyDescent="0.25">
      <c r="A4">
        <f t="shared" ref="A4:A13" si="1">A3+1</f>
        <v>83</v>
      </c>
      <c r="B4">
        <v>1997</v>
      </c>
      <c r="C4" t="s">
        <v>12</v>
      </c>
      <c r="D4">
        <v>593</v>
      </c>
      <c r="G4" t="str">
        <f t="shared" si="0"/>
        <v>insert into group_stage (id, tournament, group_code, squad) values (83, 1997, 'A', 593);</v>
      </c>
    </row>
    <row r="5" spans="1:7" x14ac:dyDescent="0.25">
      <c r="A5">
        <f t="shared" si="1"/>
        <v>84</v>
      </c>
      <c r="B5">
        <v>1997</v>
      </c>
      <c r="C5" t="s">
        <v>12</v>
      </c>
      <c r="D5">
        <v>595</v>
      </c>
      <c r="G5" t="str">
        <f t="shared" si="0"/>
        <v>insert into group_stage (id, tournament, group_code, squad) values (84, 1997, 'A', 595);</v>
      </c>
    </row>
    <row r="6" spans="1:7" x14ac:dyDescent="0.25">
      <c r="A6">
        <f t="shared" si="1"/>
        <v>85</v>
      </c>
      <c r="B6">
        <v>1997</v>
      </c>
      <c r="C6" t="s">
        <v>13</v>
      </c>
      <c r="D6">
        <v>591</v>
      </c>
      <c r="G6" t="str">
        <f t="shared" si="0"/>
        <v>insert into group_stage (id, tournament, group_code, squad) values (85, 1997, 'B', 591);</v>
      </c>
    </row>
    <row r="7" spans="1:7" x14ac:dyDescent="0.25">
      <c r="A7">
        <f t="shared" si="1"/>
        <v>86</v>
      </c>
      <c r="B7">
        <v>1997</v>
      </c>
      <c r="C7" t="s">
        <v>13</v>
      </c>
      <c r="D7">
        <v>51</v>
      </c>
      <c r="G7" t="str">
        <f t="shared" si="0"/>
        <v>insert into group_stage (id, tournament, group_code, squad) values (86, 1997, 'B', 51);</v>
      </c>
    </row>
    <row r="8" spans="1:7" x14ac:dyDescent="0.25">
      <c r="A8">
        <f t="shared" si="1"/>
        <v>87</v>
      </c>
      <c r="B8">
        <v>1997</v>
      </c>
      <c r="C8" t="s">
        <v>13</v>
      </c>
      <c r="D8">
        <v>598</v>
      </c>
      <c r="G8" t="str">
        <f t="shared" si="0"/>
        <v>insert into group_stage (id, tournament, group_code, squad) values (87, 1997, 'B', 598);</v>
      </c>
    </row>
    <row r="9" spans="1:7" x14ac:dyDescent="0.25">
      <c r="A9">
        <f t="shared" si="1"/>
        <v>88</v>
      </c>
      <c r="B9">
        <v>1997</v>
      </c>
      <c r="C9" t="s">
        <v>13</v>
      </c>
      <c r="D9">
        <v>58</v>
      </c>
      <c r="G9" t="str">
        <f t="shared" si="0"/>
        <v>insert into group_stage (id, tournament, group_code, squad) values (88, 1997, 'B', 58);</v>
      </c>
    </row>
    <row r="10" spans="1:7" x14ac:dyDescent="0.25">
      <c r="A10">
        <f t="shared" si="1"/>
        <v>89</v>
      </c>
      <c r="B10">
        <v>1997</v>
      </c>
      <c r="C10" t="s">
        <v>14</v>
      </c>
      <c r="D10">
        <v>55</v>
      </c>
      <c r="G10" t="str">
        <f t="shared" si="0"/>
        <v>insert into group_stage (id, tournament, group_code, squad) values (89, 1997, 'C', 55);</v>
      </c>
    </row>
    <row r="11" spans="1:7" x14ac:dyDescent="0.25">
      <c r="A11">
        <f t="shared" si="1"/>
        <v>90</v>
      </c>
      <c r="B11">
        <v>1997</v>
      </c>
      <c r="C11" t="s">
        <v>14</v>
      </c>
      <c r="D11">
        <v>57</v>
      </c>
      <c r="G11" t="str">
        <f t="shared" si="0"/>
        <v>insert into group_stage (id, tournament, group_code, squad) values (90, 1997, 'C', 57);</v>
      </c>
    </row>
    <row r="12" spans="1:7" x14ac:dyDescent="0.25">
      <c r="A12">
        <f t="shared" si="1"/>
        <v>91</v>
      </c>
      <c r="B12">
        <v>1997</v>
      </c>
      <c r="C12" t="s">
        <v>14</v>
      </c>
      <c r="D12">
        <v>506</v>
      </c>
      <c r="G12" t="str">
        <f t="shared" si="0"/>
        <v>insert into group_stage (id, tournament, group_code, squad) values (91, 1997, 'C', 506);</v>
      </c>
    </row>
    <row r="13" spans="1:7" x14ac:dyDescent="0.25">
      <c r="A13">
        <f t="shared" si="1"/>
        <v>92</v>
      </c>
      <c r="B13">
        <v>1997</v>
      </c>
      <c r="C13" t="s">
        <v>14</v>
      </c>
      <c r="D13">
        <v>52</v>
      </c>
      <c r="G13" t="str">
        <f t="shared" si="0"/>
        <v>insert into group_stage (id, tournament, group_code, squad) values (92, 1997, 'C', 52);</v>
      </c>
    </row>
    <row r="15" spans="1:7" x14ac:dyDescent="0.25">
      <c r="A15" s="1" t="s">
        <v>1</v>
      </c>
      <c r="B15" s="1" t="s">
        <v>6</v>
      </c>
      <c r="C15" s="1" t="s">
        <v>7</v>
      </c>
      <c r="D15" s="1" t="s">
        <v>8</v>
      </c>
      <c r="G15" t="str">
        <f t="shared" ref="G15:G41" si="2">"insert into game (matchid, matchdate, game_type, country) values (" &amp; A15 &amp; ", '" &amp; B15 &amp; "', " &amp; C15 &amp; ", " &amp; D15 &amp;  ");"</f>
        <v>insert into game (matchid, matchdate, game_type, country) values (matchid, 'matchdate', game_type, country);</v>
      </c>
    </row>
    <row r="16" spans="1:7" x14ac:dyDescent="0.25">
      <c r="A16">
        <f>'1995'!A41+1</f>
        <v>574</v>
      </c>
      <c r="B16" s="2" t="str">
        <f>"1997-06-11"</f>
        <v>1997-06-11</v>
      </c>
      <c r="C16">
        <v>2</v>
      </c>
      <c r="D16">
        <v>591</v>
      </c>
      <c r="G16" t="str">
        <f t="shared" si="2"/>
        <v>insert into game (matchid, matchdate, game_type, country) values (574, '1997-06-11', 2, 591);</v>
      </c>
    </row>
    <row r="17" spans="1:7" x14ac:dyDescent="0.25">
      <c r="A17">
        <f>A16+1</f>
        <v>575</v>
      </c>
      <c r="B17" s="2" t="str">
        <f>"1997-06-11"</f>
        <v>1997-06-11</v>
      </c>
      <c r="C17">
        <v>2</v>
      </c>
      <c r="D17">
        <v>591</v>
      </c>
      <c r="G17" t="str">
        <f t="shared" si="2"/>
        <v>insert into game (matchid, matchdate, game_type, country) values (575, '1997-06-11', 2, 591);</v>
      </c>
    </row>
    <row r="18" spans="1:7" x14ac:dyDescent="0.25">
      <c r="A18">
        <f t="shared" ref="A18:A41" si="3">A17+1</f>
        <v>576</v>
      </c>
      <c r="B18" s="2" t="str">
        <f>"1997-06-14"</f>
        <v>1997-06-14</v>
      </c>
      <c r="C18">
        <v>2</v>
      </c>
      <c r="D18">
        <v>591</v>
      </c>
      <c r="G18" t="str">
        <f t="shared" si="2"/>
        <v>insert into game (matchid, matchdate, game_type, country) values (576, '1997-06-14', 2, 591);</v>
      </c>
    </row>
    <row r="19" spans="1:7" x14ac:dyDescent="0.25">
      <c r="A19">
        <f t="shared" si="3"/>
        <v>577</v>
      </c>
      <c r="B19" s="2" t="str">
        <f>"1997-06-14"</f>
        <v>1997-06-14</v>
      </c>
      <c r="C19">
        <v>2</v>
      </c>
      <c r="D19">
        <v>591</v>
      </c>
      <c r="G19" t="str">
        <f t="shared" si="2"/>
        <v>insert into game (matchid, matchdate, game_type, country) values (577, '1997-06-14', 2, 591);</v>
      </c>
    </row>
    <row r="20" spans="1:7" x14ac:dyDescent="0.25">
      <c r="A20">
        <f t="shared" si="3"/>
        <v>578</v>
      </c>
      <c r="B20" s="2" t="str">
        <f>"1997-06-17"</f>
        <v>1997-06-17</v>
      </c>
      <c r="C20">
        <v>2</v>
      </c>
      <c r="D20">
        <v>591</v>
      </c>
      <c r="G20" t="str">
        <f t="shared" si="2"/>
        <v>insert into game (matchid, matchdate, game_type, country) values (578, '1997-06-17', 2, 591);</v>
      </c>
    </row>
    <row r="21" spans="1:7" x14ac:dyDescent="0.25">
      <c r="A21">
        <f t="shared" si="3"/>
        <v>579</v>
      </c>
      <c r="B21" s="2" t="str">
        <f>"1997-06-17"</f>
        <v>1997-06-17</v>
      </c>
      <c r="C21">
        <v>2</v>
      </c>
      <c r="D21">
        <v>591</v>
      </c>
      <c r="G21" t="str">
        <f t="shared" si="2"/>
        <v>insert into game (matchid, matchdate, game_type, country) values (579, '1997-06-17', 2, 591);</v>
      </c>
    </row>
    <row r="22" spans="1:7" x14ac:dyDescent="0.25">
      <c r="A22">
        <f t="shared" si="3"/>
        <v>580</v>
      </c>
      <c r="B22" s="2" t="str">
        <f>"1997-06-12"</f>
        <v>1997-06-12</v>
      </c>
      <c r="C22">
        <v>2</v>
      </c>
      <c r="D22">
        <v>591</v>
      </c>
      <c r="G22" t="str">
        <f t="shared" si="2"/>
        <v>insert into game (matchid, matchdate, game_type, country) values (580, '1997-06-12', 2, 591);</v>
      </c>
    </row>
    <row r="23" spans="1:7" x14ac:dyDescent="0.25">
      <c r="A23">
        <f t="shared" si="3"/>
        <v>581</v>
      </c>
      <c r="B23" s="2" t="str">
        <f>"1997-06-12"</f>
        <v>1997-06-12</v>
      </c>
      <c r="C23">
        <v>2</v>
      </c>
      <c r="D23">
        <v>591</v>
      </c>
      <c r="G23" t="str">
        <f t="shared" si="2"/>
        <v>insert into game (matchid, matchdate, game_type, country) values (581, '1997-06-12', 2, 591);</v>
      </c>
    </row>
    <row r="24" spans="1:7" x14ac:dyDescent="0.25">
      <c r="A24">
        <f t="shared" si="3"/>
        <v>582</v>
      </c>
      <c r="B24" s="2" t="str">
        <f>"1997-06-15"</f>
        <v>1997-06-15</v>
      </c>
      <c r="C24">
        <v>2</v>
      </c>
      <c r="D24">
        <v>591</v>
      </c>
      <c r="G24" t="str">
        <f t="shared" si="2"/>
        <v>insert into game (matchid, matchdate, game_type, country) values (582, '1997-06-15', 2, 591);</v>
      </c>
    </row>
    <row r="25" spans="1:7" x14ac:dyDescent="0.25">
      <c r="A25">
        <f t="shared" si="3"/>
        <v>583</v>
      </c>
      <c r="B25" s="2" t="str">
        <f>"1997-06-15"</f>
        <v>1997-06-15</v>
      </c>
      <c r="C25">
        <v>2</v>
      </c>
      <c r="D25">
        <v>591</v>
      </c>
      <c r="G25" t="str">
        <f t="shared" si="2"/>
        <v>insert into game (matchid, matchdate, game_type, country) values (583, '1997-06-15', 2, 591);</v>
      </c>
    </row>
    <row r="26" spans="1:7" x14ac:dyDescent="0.25">
      <c r="A26">
        <f t="shared" si="3"/>
        <v>584</v>
      </c>
      <c r="B26" s="2" t="str">
        <f>"1997-06-18"</f>
        <v>1997-06-18</v>
      </c>
      <c r="C26">
        <v>2</v>
      </c>
      <c r="D26">
        <v>591</v>
      </c>
      <c r="G26" t="str">
        <f t="shared" si="2"/>
        <v>insert into game (matchid, matchdate, game_type, country) values (584, '1997-06-18', 2, 591);</v>
      </c>
    </row>
    <row r="27" spans="1:7" x14ac:dyDescent="0.25">
      <c r="A27">
        <f t="shared" si="3"/>
        <v>585</v>
      </c>
      <c r="B27" s="2" t="str">
        <f>"1997-06-18"</f>
        <v>1997-06-18</v>
      </c>
      <c r="C27">
        <v>2</v>
      </c>
      <c r="D27">
        <v>591</v>
      </c>
      <c r="G27" t="str">
        <f t="shared" si="2"/>
        <v>insert into game (matchid, matchdate, game_type, country) values (585, '1997-06-18', 2, 591);</v>
      </c>
    </row>
    <row r="28" spans="1:7" x14ac:dyDescent="0.25">
      <c r="A28">
        <f t="shared" si="3"/>
        <v>586</v>
      </c>
      <c r="B28" s="2" t="str">
        <f>"1997-06-13"</f>
        <v>1997-06-13</v>
      </c>
      <c r="C28">
        <v>2</v>
      </c>
      <c r="D28">
        <v>591</v>
      </c>
      <c r="G28" t="str">
        <f t="shared" si="2"/>
        <v>insert into game (matchid, matchdate, game_type, country) values (586, '1997-06-13', 2, 591);</v>
      </c>
    </row>
    <row r="29" spans="1:7" x14ac:dyDescent="0.25">
      <c r="A29">
        <f t="shared" si="3"/>
        <v>587</v>
      </c>
      <c r="B29" s="2" t="str">
        <f>"1997-06-13"</f>
        <v>1997-06-13</v>
      </c>
      <c r="C29">
        <v>2</v>
      </c>
      <c r="D29">
        <v>591</v>
      </c>
      <c r="G29" t="str">
        <f t="shared" si="2"/>
        <v>insert into game (matchid, matchdate, game_type, country) values (587, '1997-06-13', 2, 591);</v>
      </c>
    </row>
    <row r="30" spans="1:7" x14ac:dyDescent="0.25">
      <c r="A30">
        <f t="shared" si="3"/>
        <v>588</v>
      </c>
      <c r="B30" s="2" t="str">
        <f>"1997-06-16"</f>
        <v>1997-06-16</v>
      </c>
      <c r="C30">
        <v>2</v>
      </c>
      <c r="D30">
        <v>591</v>
      </c>
      <c r="G30" t="str">
        <f t="shared" si="2"/>
        <v>insert into game (matchid, matchdate, game_type, country) values (588, '1997-06-16', 2, 591);</v>
      </c>
    </row>
    <row r="31" spans="1:7" x14ac:dyDescent="0.25">
      <c r="A31">
        <f t="shared" si="3"/>
        <v>589</v>
      </c>
      <c r="B31" s="2" t="str">
        <f>"1997-06-16"</f>
        <v>1997-06-16</v>
      </c>
      <c r="C31">
        <v>2</v>
      </c>
      <c r="D31">
        <v>591</v>
      </c>
      <c r="G31" t="str">
        <f t="shared" si="2"/>
        <v>insert into game (matchid, matchdate, game_type, country) values (589, '1997-06-16', 2, 591);</v>
      </c>
    </row>
    <row r="32" spans="1:7" x14ac:dyDescent="0.25">
      <c r="A32">
        <f t="shared" si="3"/>
        <v>590</v>
      </c>
      <c r="B32" s="2" t="str">
        <f>"1997-06-19"</f>
        <v>1997-06-19</v>
      </c>
      <c r="C32">
        <v>2</v>
      </c>
      <c r="D32">
        <v>591</v>
      </c>
      <c r="G32" t="str">
        <f t="shared" si="2"/>
        <v>insert into game (matchid, matchdate, game_type, country) values (590, '1997-06-19', 2, 591);</v>
      </c>
    </row>
    <row r="33" spans="1:7" x14ac:dyDescent="0.25">
      <c r="A33">
        <f t="shared" si="3"/>
        <v>591</v>
      </c>
      <c r="B33" s="2" t="str">
        <f>"1997-06-19"</f>
        <v>1997-06-19</v>
      </c>
      <c r="C33">
        <v>2</v>
      </c>
      <c r="D33">
        <v>591</v>
      </c>
      <c r="G33" t="str">
        <f t="shared" si="2"/>
        <v>insert into game (matchid, matchdate, game_type, country) values (591, '1997-06-19', 2, 591);</v>
      </c>
    </row>
    <row r="34" spans="1:7" x14ac:dyDescent="0.25">
      <c r="A34">
        <f t="shared" si="3"/>
        <v>592</v>
      </c>
      <c r="B34" s="2" t="str">
        <f>"1997-06-21"</f>
        <v>1997-06-21</v>
      </c>
      <c r="C34">
        <v>3</v>
      </c>
      <c r="D34">
        <v>591</v>
      </c>
      <c r="G34" t="str">
        <f t="shared" si="2"/>
        <v>insert into game (matchid, matchdate, game_type, country) values (592, '1997-06-21', 3, 591);</v>
      </c>
    </row>
    <row r="35" spans="1:7" x14ac:dyDescent="0.25">
      <c r="A35">
        <f t="shared" si="3"/>
        <v>593</v>
      </c>
      <c r="B35" s="2" t="str">
        <f>"1997-06-21"</f>
        <v>1997-06-21</v>
      </c>
      <c r="C35">
        <v>3</v>
      </c>
      <c r="D35">
        <v>591</v>
      </c>
      <c r="G35" t="str">
        <f t="shared" si="2"/>
        <v>insert into game (matchid, matchdate, game_type, country) values (593, '1997-06-21', 3, 591);</v>
      </c>
    </row>
    <row r="36" spans="1:7" x14ac:dyDescent="0.25">
      <c r="A36">
        <f t="shared" si="3"/>
        <v>594</v>
      </c>
      <c r="B36" s="2" t="str">
        <f>"1997-06-22"</f>
        <v>1997-06-22</v>
      </c>
      <c r="C36">
        <v>3</v>
      </c>
      <c r="D36">
        <v>591</v>
      </c>
      <c r="G36" t="str">
        <f t="shared" si="2"/>
        <v>insert into game (matchid, matchdate, game_type, country) values (594, '1997-06-22', 3, 591);</v>
      </c>
    </row>
    <row r="37" spans="1:7" x14ac:dyDescent="0.25">
      <c r="A37">
        <f t="shared" si="3"/>
        <v>595</v>
      </c>
      <c r="B37" s="2" t="str">
        <f>"1997-06-22"</f>
        <v>1997-06-22</v>
      </c>
      <c r="C37">
        <v>3</v>
      </c>
      <c r="D37">
        <v>591</v>
      </c>
      <c r="G37" t="str">
        <f t="shared" si="2"/>
        <v>insert into game (matchid, matchdate, game_type, country) values (595, '1997-06-22', 3, 591);</v>
      </c>
    </row>
    <row r="38" spans="1:7" x14ac:dyDescent="0.25">
      <c r="A38">
        <f t="shared" si="3"/>
        <v>596</v>
      </c>
      <c r="B38" s="2" t="str">
        <f>"1997-06-25"</f>
        <v>1997-06-25</v>
      </c>
      <c r="C38">
        <v>4</v>
      </c>
      <c r="D38">
        <v>591</v>
      </c>
      <c r="G38" t="str">
        <f t="shared" si="2"/>
        <v>insert into game (matchid, matchdate, game_type, country) values (596, '1997-06-25', 4, 591);</v>
      </c>
    </row>
    <row r="39" spans="1:7" x14ac:dyDescent="0.25">
      <c r="A39">
        <f t="shared" si="3"/>
        <v>597</v>
      </c>
      <c r="B39" s="2" t="str">
        <f>"1997-06-26"</f>
        <v>1997-06-26</v>
      </c>
      <c r="C39">
        <v>4</v>
      </c>
      <c r="D39">
        <v>591</v>
      </c>
      <c r="G39" t="str">
        <f t="shared" si="2"/>
        <v>insert into game (matchid, matchdate, game_type, country) values (597, '1997-06-26', 4, 591);</v>
      </c>
    </row>
    <row r="40" spans="1:7" x14ac:dyDescent="0.25">
      <c r="A40">
        <f t="shared" si="3"/>
        <v>598</v>
      </c>
      <c r="B40" s="2" t="str">
        <f>"1997-06-28"</f>
        <v>1997-06-28</v>
      </c>
      <c r="C40">
        <v>5</v>
      </c>
      <c r="D40">
        <v>591</v>
      </c>
      <c r="G40" t="str">
        <f t="shared" si="2"/>
        <v>insert into game (matchid, matchdate, game_type, country) values (598, '1997-06-28', 5, 591);</v>
      </c>
    </row>
    <row r="41" spans="1:7" x14ac:dyDescent="0.25">
      <c r="A41">
        <f t="shared" si="3"/>
        <v>599</v>
      </c>
      <c r="B41" s="2" t="str">
        <f>"1997-06-29"</f>
        <v>1997-06-29</v>
      </c>
      <c r="C41">
        <v>6</v>
      </c>
      <c r="D41">
        <v>591</v>
      </c>
      <c r="G41" t="str">
        <f t="shared" si="2"/>
        <v>insert into game (matchid, matchdate, game_type, country) values (599, '1997-06-29', 6, 591);</v>
      </c>
    </row>
    <row r="43" spans="1:7" x14ac:dyDescent="0.25">
      <c r="A43" s="1" t="s">
        <v>0</v>
      </c>
      <c r="B43" s="1" t="s">
        <v>1</v>
      </c>
      <c r="C43" s="1" t="s">
        <v>2</v>
      </c>
      <c r="D43" s="1" t="s">
        <v>3</v>
      </c>
      <c r="E43" s="1" t="s">
        <v>4</v>
      </c>
      <c r="F43" s="1" t="s">
        <v>5</v>
      </c>
      <c r="G43" t="str">
        <f>"insert into game_score (id, matchid, squad, goals, points, time_type) values (" &amp; A43 &amp; ", " &amp; B43 &amp; ", " &amp; C43 &amp; ", " &amp; D43 &amp; ", " &amp; E43 &amp; ", " &amp; F43 &amp; ");"</f>
        <v>insert into game_score (id, matchid, squad, goals, points, time_type) values (id, matchid, squad, goals, points, time_type);</v>
      </c>
    </row>
    <row r="44" spans="1:7" x14ac:dyDescent="0.25">
      <c r="A44" s="4">
        <f>'1995'!A155+1</f>
        <v>2327</v>
      </c>
      <c r="B44" s="4">
        <f>A16</f>
        <v>574</v>
      </c>
      <c r="C44" s="4">
        <v>595</v>
      </c>
      <c r="D44" s="4">
        <v>1</v>
      </c>
      <c r="E44" s="4">
        <v>3</v>
      </c>
      <c r="F44" s="4">
        <v>2</v>
      </c>
      <c r="G44" s="4" t="str">
        <f t="shared" ref="G44:G107" si="4">"insert into game_score (id, matchid, squad, goals, points, time_type) values (" &amp; A44 &amp; ", " &amp; B44 &amp; ", " &amp; C44 &amp; ", " &amp; D44 &amp; ", " &amp; E44 &amp; ", " &amp; F44 &amp; ");"</f>
        <v>insert into game_score (id, matchid, squad, goals, points, time_type) values (2327, 574, 595, 1, 3, 2);</v>
      </c>
    </row>
    <row r="45" spans="1:7" x14ac:dyDescent="0.25">
      <c r="A45" s="4">
        <f>A44+1</f>
        <v>2328</v>
      </c>
      <c r="B45" s="4">
        <f>B44</f>
        <v>574</v>
      </c>
      <c r="C45" s="4">
        <v>595</v>
      </c>
      <c r="D45" s="4">
        <v>1</v>
      </c>
      <c r="E45" s="4">
        <v>0</v>
      </c>
      <c r="F45" s="4">
        <v>1</v>
      </c>
      <c r="G45" s="4" t="str">
        <f t="shared" si="4"/>
        <v>insert into game_score (id, matchid, squad, goals, points, time_type) values (2328, 574, 595, 1, 0, 1);</v>
      </c>
    </row>
    <row r="46" spans="1:7" x14ac:dyDescent="0.25">
      <c r="A46" s="4">
        <f t="shared" ref="A46:A109" si="5">A45+1</f>
        <v>2329</v>
      </c>
      <c r="B46" s="4">
        <f>B44</f>
        <v>574</v>
      </c>
      <c r="C46" s="4">
        <v>56</v>
      </c>
      <c r="D46" s="4">
        <v>0</v>
      </c>
      <c r="E46" s="4">
        <v>0</v>
      </c>
      <c r="F46" s="4">
        <v>2</v>
      </c>
      <c r="G46" s="4" t="str">
        <f t="shared" si="4"/>
        <v>insert into game_score (id, matchid, squad, goals, points, time_type) values (2329, 574, 56, 0, 0, 2);</v>
      </c>
    </row>
    <row r="47" spans="1:7" x14ac:dyDescent="0.25">
      <c r="A47" s="4">
        <f t="shared" si="5"/>
        <v>2330</v>
      </c>
      <c r="B47" s="4">
        <f>B44</f>
        <v>574</v>
      </c>
      <c r="C47" s="4">
        <v>56</v>
      </c>
      <c r="D47" s="4">
        <v>0</v>
      </c>
      <c r="E47" s="4">
        <v>0</v>
      </c>
      <c r="F47" s="4">
        <v>1</v>
      </c>
      <c r="G47" s="4" t="str">
        <f t="shared" si="4"/>
        <v>insert into game_score (id, matchid, squad, goals, points, time_type) values (2330, 574, 56, 0, 0, 1);</v>
      </c>
    </row>
    <row r="48" spans="1:7" x14ac:dyDescent="0.25">
      <c r="A48">
        <f t="shared" si="5"/>
        <v>2331</v>
      </c>
      <c r="B48">
        <f>B44+1</f>
        <v>575</v>
      </c>
      <c r="C48">
        <v>593</v>
      </c>
      <c r="D48">
        <v>0</v>
      </c>
      <c r="E48">
        <v>1</v>
      </c>
      <c r="F48">
        <v>2</v>
      </c>
      <c r="G48" t="str">
        <f t="shared" si="4"/>
        <v>insert into game_score (id, matchid, squad, goals, points, time_type) values (2331, 575, 593, 0, 1, 2);</v>
      </c>
    </row>
    <row r="49" spans="1:7" x14ac:dyDescent="0.25">
      <c r="A49">
        <f t="shared" si="5"/>
        <v>2332</v>
      </c>
      <c r="B49">
        <f>B48</f>
        <v>575</v>
      </c>
      <c r="C49">
        <v>593</v>
      </c>
      <c r="D49">
        <v>0</v>
      </c>
      <c r="E49">
        <v>0</v>
      </c>
      <c r="F49">
        <v>1</v>
      </c>
      <c r="G49" t="str">
        <f t="shared" si="4"/>
        <v>insert into game_score (id, matchid, squad, goals, points, time_type) values (2332, 575, 593, 0, 0, 1);</v>
      </c>
    </row>
    <row r="50" spans="1:7" x14ac:dyDescent="0.25">
      <c r="A50">
        <f t="shared" si="5"/>
        <v>2333</v>
      </c>
      <c r="B50">
        <f>B48</f>
        <v>575</v>
      </c>
      <c r="C50">
        <v>54</v>
      </c>
      <c r="D50">
        <v>0</v>
      </c>
      <c r="E50">
        <v>1</v>
      </c>
      <c r="F50">
        <v>2</v>
      </c>
      <c r="G50" t="str">
        <f t="shared" si="4"/>
        <v>insert into game_score (id, matchid, squad, goals, points, time_type) values (2333, 575, 54, 0, 1, 2);</v>
      </c>
    </row>
    <row r="51" spans="1:7" x14ac:dyDescent="0.25">
      <c r="A51">
        <f t="shared" si="5"/>
        <v>2334</v>
      </c>
      <c r="B51">
        <f>B48</f>
        <v>575</v>
      </c>
      <c r="C51">
        <v>54</v>
      </c>
      <c r="D51">
        <v>0</v>
      </c>
      <c r="E51">
        <v>0</v>
      </c>
      <c r="F51">
        <v>1</v>
      </c>
      <c r="G51" t="str">
        <f t="shared" si="4"/>
        <v>insert into game_score (id, matchid, squad, goals, points, time_type) values (2334, 575, 54, 0, 0, 1);</v>
      </c>
    </row>
    <row r="52" spans="1:7" x14ac:dyDescent="0.25">
      <c r="A52" s="4">
        <f t="shared" si="5"/>
        <v>2335</v>
      </c>
      <c r="B52" s="4">
        <f t="shared" ref="B52" si="6">B48+1</f>
        <v>576</v>
      </c>
      <c r="C52" s="4">
        <v>593</v>
      </c>
      <c r="D52" s="4">
        <v>2</v>
      </c>
      <c r="E52" s="4">
        <v>3</v>
      </c>
      <c r="F52" s="4">
        <v>2</v>
      </c>
      <c r="G52" s="4" t="str">
        <f t="shared" si="4"/>
        <v>insert into game_score (id, matchid, squad, goals, points, time_type) values (2335, 576, 593, 2, 3, 2);</v>
      </c>
    </row>
    <row r="53" spans="1:7" x14ac:dyDescent="0.25">
      <c r="A53" s="4">
        <f t="shared" si="5"/>
        <v>2336</v>
      </c>
      <c r="B53" s="4">
        <f t="shared" ref="B53" si="7">B52</f>
        <v>576</v>
      </c>
      <c r="C53" s="4">
        <v>593</v>
      </c>
      <c r="D53" s="4">
        <v>0</v>
      </c>
      <c r="E53" s="4">
        <v>0</v>
      </c>
      <c r="F53" s="4">
        <v>1</v>
      </c>
      <c r="G53" s="4" t="str">
        <f t="shared" si="4"/>
        <v>insert into game_score (id, matchid, squad, goals, points, time_type) values (2336, 576, 593, 0, 0, 1);</v>
      </c>
    </row>
    <row r="54" spans="1:7" x14ac:dyDescent="0.25">
      <c r="A54" s="4">
        <f t="shared" si="5"/>
        <v>2337</v>
      </c>
      <c r="B54" s="4">
        <f t="shared" ref="B54" si="8">B52</f>
        <v>576</v>
      </c>
      <c r="C54" s="4">
        <v>595</v>
      </c>
      <c r="D54" s="4">
        <v>0</v>
      </c>
      <c r="E54" s="4">
        <v>0</v>
      </c>
      <c r="F54" s="4">
        <v>2</v>
      </c>
      <c r="G54" s="4" t="str">
        <f t="shared" si="4"/>
        <v>insert into game_score (id, matchid, squad, goals, points, time_type) values (2337, 576, 595, 0, 0, 2);</v>
      </c>
    </row>
    <row r="55" spans="1:7" x14ac:dyDescent="0.25">
      <c r="A55" s="4">
        <f t="shared" si="5"/>
        <v>2338</v>
      </c>
      <c r="B55" s="4">
        <f t="shared" ref="B55" si="9">B52</f>
        <v>576</v>
      </c>
      <c r="C55" s="4">
        <v>595</v>
      </c>
      <c r="D55" s="4">
        <v>0</v>
      </c>
      <c r="E55" s="4">
        <v>0</v>
      </c>
      <c r="F55" s="4">
        <v>1</v>
      </c>
      <c r="G55" s="4" t="str">
        <f t="shared" si="4"/>
        <v>insert into game_score (id, matchid, squad, goals, points, time_type) values (2338, 576, 595, 0, 0, 1);</v>
      </c>
    </row>
    <row r="56" spans="1:7" x14ac:dyDescent="0.25">
      <c r="A56">
        <f t="shared" si="5"/>
        <v>2339</v>
      </c>
      <c r="B56">
        <f t="shared" ref="B56" si="10">B52+1</f>
        <v>577</v>
      </c>
      <c r="C56">
        <v>54</v>
      </c>
      <c r="D56">
        <v>2</v>
      </c>
      <c r="E56">
        <v>3</v>
      </c>
      <c r="F56">
        <v>2</v>
      </c>
      <c r="G56" t="str">
        <f t="shared" si="4"/>
        <v>insert into game_score (id, matchid, squad, goals, points, time_type) values (2339, 577, 54, 2, 3, 2);</v>
      </c>
    </row>
    <row r="57" spans="1:7" x14ac:dyDescent="0.25">
      <c r="A57">
        <f t="shared" si="5"/>
        <v>2340</v>
      </c>
      <c r="B57">
        <f t="shared" ref="B57" si="11">B56</f>
        <v>577</v>
      </c>
      <c r="C57">
        <v>54</v>
      </c>
      <c r="D57">
        <v>0</v>
      </c>
      <c r="E57">
        <v>0</v>
      </c>
      <c r="F57">
        <v>1</v>
      </c>
      <c r="G57" t="str">
        <f t="shared" si="4"/>
        <v>insert into game_score (id, matchid, squad, goals, points, time_type) values (2340, 577, 54, 0, 0, 1);</v>
      </c>
    </row>
    <row r="58" spans="1:7" x14ac:dyDescent="0.25">
      <c r="A58">
        <f t="shared" si="5"/>
        <v>2341</v>
      </c>
      <c r="B58">
        <f t="shared" ref="B58" si="12">B56</f>
        <v>577</v>
      </c>
      <c r="C58">
        <v>56</v>
      </c>
      <c r="D58">
        <v>0</v>
      </c>
      <c r="E58">
        <v>0</v>
      </c>
      <c r="F58">
        <v>2</v>
      </c>
      <c r="G58" t="str">
        <f t="shared" si="4"/>
        <v>insert into game_score (id, matchid, squad, goals, points, time_type) values (2341, 577, 56, 0, 0, 2);</v>
      </c>
    </row>
    <row r="59" spans="1:7" x14ac:dyDescent="0.25">
      <c r="A59">
        <f t="shared" si="5"/>
        <v>2342</v>
      </c>
      <c r="B59">
        <f t="shared" ref="B59" si="13">B56</f>
        <v>577</v>
      </c>
      <c r="C59">
        <v>56</v>
      </c>
      <c r="D59">
        <v>0</v>
      </c>
      <c r="E59">
        <v>0</v>
      </c>
      <c r="F59">
        <v>1</v>
      </c>
      <c r="G59" t="str">
        <f t="shared" si="4"/>
        <v>insert into game_score (id, matchid, squad, goals, points, time_type) values (2342, 577, 56, 0, 0, 1);</v>
      </c>
    </row>
    <row r="60" spans="1:7" x14ac:dyDescent="0.25">
      <c r="A60" s="4">
        <f t="shared" si="5"/>
        <v>2343</v>
      </c>
      <c r="B60" s="4">
        <f t="shared" ref="B60" si="14">B56+1</f>
        <v>578</v>
      </c>
      <c r="C60" s="4">
        <v>593</v>
      </c>
      <c r="D60" s="4">
        <v>2</v>
      </c>
      <c r="E60" s="4">
        <v>3</v>
      </c>
      <c r="F60" s="4">
        <v>2</v>
      </c>
      <c r="G60" s="4" t="str">
        <f t="shared" si="4"/>
        <v>insert into game_score (id, matchid, squad, goals, points, time_type) values (2343, 578, 593, 2, 3, 2);</v>
      </c>
    </row>
    <row r="61" spans="1:7" x14ac:dyDescent="0.25">
      <c r="A61" s="4">
        <f t="shared" si="5"/>
        <v>2344</v>
      </c>
      <c r="B61" s="4">
        <f t="shared" ref="B61" si="15">B60</f>
        <v>578</v>
      </c>
      <c r="C61" s="4">
        <v>593</v>
      </c>
      <c r="D61" s="4">
        <v>1</v>
      </c>
      <c r="E61" s="4">
        <v>0</v>
      </c>
      <c r="F61" s="4">
        <v>1</v>
      </c>
      <c r="G61" s="4" t="str">
        <f t="shared" si="4"/>
        <v>insert into game_score (id, matchid, squad, goals, points, time_type) values (2344, 578, 593, 1, 0, 1);</v>
      </c>
    </row>
    <row r="62" spans="1:7" x14ac:dyDescent="0.25">
      <c r="A62" s="4">
        <f t="shared" si="5"/>
        <v>2345</v>
      </c>
      <c r="B62" s="4">
        <f t="shared" ref="B62" si="16">B60</f>
        <v>578</v>
      </c>
      <c r="C62" s="4">
        <v>56</v>
      </c>
      <c r="D62" s="4">
        <v>1</v>
      </c>
      <c r="E62" s="4">
        <v>0</v>
      </c>
      <c r="F62" s="4">
        <v>2</v>
      </c>
      <c r="G62" s="4" t="str">
        <f t="shared" si="4"/>
        <v>insert into game_score (id, matchid, squad, goals, points, time_type) values (2345, 578, 56, 1, 0, 2);</v>
      </c>
    </row>
    <row r="63" spans="1:7" x14ac:dyDescent="0.25">
      <c r="A63" s="4">
        <f t="shared" si="5"/>
        <v>2346</v>
      </c>
      <c r="B63" s="4">
        <f t="shared" ref="B63" si="17">B60</f>
        <v>578</v>
      </c>
      <c r="C63" s="4">
        <v>56</v>
      </c>
      <c r="D63" s="4">
        <v>0</v>
      </c>
      <c r="E63" s="4">
        <v>0</v>
      </c>
      <c r="F63" s="4">
        <v>1</v>
      </c>
      <c r="G63" s="4" t="str">
        <f t="shared" si="4"/>
        <v>insert into game_score (id, matchid, squad, goals, points, time_type) values (2346, 578, 56, 0, 0, 1);</v>
      </c>
    </row>
    <row r="64" spans="1:7" x14ac:dyDescent="0.25">
      <c r="A64">
        <f t="shared" si="5"/>
        <v>2347</v>
      </c>
      <c r="B64">
        <f t="shared" ref="B64" si="18">B60+1</f>
        <v>579</v>
      </c>
      <c r="C64">
        <v>54</v>
      </c>
      <c r="D64">
        <v>1</v>
      </c>
      <c r="E64">
        <v>1</v>
      </c>
      <c r="F64">
        <v>2</v>
      </c>
      <c r="G64" t="str">
        <f t="shared" si="4"/>
        <v>insert into game_score (id, matchid, squad, goals, points, time_type) values (2347, 579, 54, 1, 1, 2);</v>
      </c>
    </row>
    <row r="65" spans="1:7" x14ac:dyDescent="0.25">
      <c r="A65">
        <f t="shared" si="5"/>
        <v>2348</v>
      </c>
      <c r="B65">
        <f t="shared" ref="B65" si="19">B64</f>
        <v>579</v>
      </c>
      <c r="C65">
        <v>54</v>
      </c>
      <c r="D65">
        <v>0</v>
      </c>
      <c r="E65">
        <v>0</v>
      </c>
      <c r="F65">
        <v>1</v>
      </c>
      <c r="G65" t="str">
        <f t="shared" si="4"/>
        <v>insert into game_score (id, matchid, squad, goals, points, time_type) values (2348, 579, 54, 0, 0, 1);</v>
      </c>
    </row>
    <row r="66" spans="1:7" x14ac:dyDescent="0.25">
      <c r="A66">
        <f t="shared" si="5"/>
        <v>2349</v>
      </c>
      <c r="B66">
        <f t="shared" ref="B66" si="20">B64</f>
        <v>579</v>
      </c>
      <c r="C66">
        <v>595</v>
      </c>
      <c r="D66">
        <v>1</v>
      </c>
      <c r="E66">
        <v>1</v>
      </c>
      <c r="F66">
        <v>2</v>
      </c>
      <c r="G66" t="str">
        <f t="shared" si="4"/>
        <v>insert into game_score (id, matchid, squad, goals, points, time_type) values (2349, 579, 595, 1, 1, 2);</v>
      </c>
    </row>
    <row r="67" spans="1:7" x14ac:dyDescent="0.25">
      <c r="A67">
        <f t="shared" si="5"/>
        <v>2350</v>
      </c>
      <c r="B67">
        <f t="shared" ref="B67" si="21">B64</f>
        <v>579</v>
      </c>
      <c r="C67">
        <v>595</v>
      </c>
      <c r="D67">
        <v>0</v>
      </c>
      <c r="E67">
        <v>0</v>
      </c>
      <c r="F67">
        <v>1</v>
      </c>
      <c r="G67" t="str">
        <f t="shared" si="4"/>
        <v>insert into game_score (id, matchid, squad, goals, points, time_type) values (2350, 579, 595, 0, 0, 1);</v>
      </c>
    </row>
    <row r="68" spans="1:7" x14ac:dyDescent="0.25">
      <c r="A68" s="4">
        <f t="shared" si="5"/>
        <v>2351</v>
      </c>
      <c r="B68" s="4">
        <f t="shared" ref="B68" si="22">B64+1</f>
        <v>580</v>
      </c>
      <c r="C68" s="4">
        <v>51</v>
      </c>
      <c r="D68" s="4">
        <v>1</v>
      </c>
      <c r="E68" s="4">
        <v>3</v>
      </c>
      <c r="F68" s="4">
        <v>2</v>
      </c>
      <c r="G68" s="4" t="str">
        <f t="shared" si="4"/>
        <v>insert into game_score (id, matchid, squad, goals, points, time_type) values (2351, 580, 51, 1, 3, 2);</v>
      </c>
    </row>
    <row r="69" spans="1:7" x14ac:dyDescent="0.25">
      <c r="A69" s="4">
        <f t="shared" si="5"/>
        <v>2352</v>
      </c>
      <c r="B69" s="4">
        <f t="shared" ref="B69" si="23">B68</f>
        <v>580</v>
      </c>
      <c r="C69" s="4">
        <v>51</v>
      </c>
      <c r="D69" s="4">
        <v>0</v>
      </c>
      <c r="E69" s="4">
        <v>0</v>
      </c>
      <c r="F69" s="4">
        <v>1</v>
      </c>
      <c r="G69" s="4" t="str">
        <f t="shared" si="4"/>
        <v>insert into game_score (id, matchid, squad, goals, points, time_type) values (2352, 580, 51, 0, 0, 1);</v>
      </c>
    </row>
    <row r="70" spans="1:7" x14ac:dyDescent="0.25">
      <c r="A70" s="4">
        <f t="shared" si="5"/>
        <v>2353</v>
      </c>
      <c r="B70" s="4">
        <f t="shared" ref="B70" si="24">B68</f>
        <v>580</v>
      </c>
      <c r="C70" s="4">
        <v>598</v>
      </c>
      <c r="D70" s="4">
        <v>0</v>
      </c>
      <c r="E70" s="4">
        <v>0</v>
      </c>
      <c r="F70" s="4">
        <v>2</v>
      </c>
      <c r="G70" s="4" t="str">
        <f t="shared" si="4"/>
        <v>insert into game_score (id, matchid, squad, goals, points, time_type) values (2353, 580, 598, 0, 0, 2);</v>
      </c>
    </row>
    <row r="71" spans="1:7" x14ac:dyDescent="0.25">
      <c r="A71" s="4">
        <f t="shared" si="5"/>
        <v>2354</v>
      </c>
      <c r="B71" s="4">
        <f t="shared" ref="B71" si="25">B68</f>
        <v>580</v>
      </c>
      <c r="C71" s="4">
        <v>598</v>
      </c>
      <c r="D71" s="4">
        <v>0</v>
      </c>
      <c r="E71" s="4">
        <v>0</v>
      </c>
      <c r="F71" s="4">
        <v>1</v>
      </c>
      <c r="G71" s="4" t="str">
        <f t="shared" si="4"/>
        <v>insert into game_score (id, matchid, squad, goals, points, time_type) values (2354, 580, 598, 0, 0, 1);</v>
      </c>
    </row>
    <row r="72" spans="1:7" x14ac:dyDescent="0.25">
      <c r="A72">
        <f t="shared" si="5"/>
        <v>2355</v>
      </c>
      <c r="B72">
        <f t="shared" ref="B72" si="26">B68+1</f>
        <v>581</v>
      </c>
      <c r="C72">
        <v>591</v>
      </c>
      <c r="D72">
        <v>1</v>
      </c>
      <c r="E72">
        <v>3</v>
      </c>
      <c r="F72">
        <v>2</v>
      </c>
      <c r="G72" t="str">
        <f t="shared" si="4"/>
        <v>insert into game_score (id, matchid, squad, goals, points, time_type) values (2355, 581, 591, 1, 3, 2);</v>
      </c>
    </row>
    <row r="73" spans="1:7" x14ac:dyDescent="0.25">
      <c r="A73">
        <f t="shared" si="5"/>
        <v>2356</v>
      </c>
      <c r="B73">
        <f t="shared" ref="B73" si="27">B72</f>
        <v>581</v>
      </c>
      <c r="C73">
        <v>591</v>
      </c>
      <c r="D73">
        <v>0</v>
      </c>
      <c r="E73">
        <v>0</v>
      </c>
      <c r="F73">
        <v>1</v>
      </c>
      <c r="G73" t="str">
        <f t="shared" si="4"/>
        <v>insert into game_score (id, matchid, squad, goals, points, time_type) values (2356, 581, 591, 0, 0, 1);</v>
      </c>
    </row>
    <row r="74" spans="1:7" x14ac:dyDescent="0.25">
      <c r="A74">
        <f t="shared" si="5"/>
        <v>2357</v>
      </c>
      <c r="B74">
        <f t="shared" ref="B74" si="28">B72</f>
        <v>581</v>
      </c>
      <c r="C74">
        <v>58</v>
      </c>
      <c r="D74">
        <v>0</v>
      </c>
      <c r="E74">
        <v>0</v>
      </c>
      <c r="F74">
        <v>2</v>
      </c>
      <c r="G74" t="str">
        <f t="shared" si="4"/>
        <v>insert into game_score (id, matchid, squad, goals, points, time_type) values (2357, 581, 58, 0, 0, 2);</v>
      </c>
    </row>
    <row r="75" spans="1:7" x14ac:dyDescent="0.25">
      <c r="A75">
        <f t="shared" si="5"/>
        <v>2358</v>
      </c>
      <c r="B75">
        <f t="shared" ref="B75" si="29">B72</f>
        <v>581</v>
      </c>
      <c r="C75">
        <v>58</v>
      </c>
      <c r="D75">
        <v>0</v>
      </c>
      <c r="E75">
        <v>0</v>
      </c>
      <c r="F75">
        <v>1</v>
      </c>
      <c r="G75" t="str">
        <f t="shared" si="4"/>
        <v>insert into game_score (id, matchid, squad, goals, points, time_type) values (2358, 581, 58, 0, 0, 1);</v>
      </c>
    </row>
    <row r="76" spans="1:7" x14ac:dyDescent="0.25">
      <c r="A76" s="4">
        <f t="shared" si="5"/>
        <v>2359</v>
      </c>
      <c r="B76" s="4">
        <f t="shared" ref="B76" si="30">B72+1</f>
        <v>582</v>
      </c>
      <c r="C76" s="4">
        <v>598</v>
      </c>
      <c r="D76" s="4">
        <v>2</v>
      </c>
      <c r="E76" s="4">
        <v>3</v>
      </c>
      <c r="F76" s="4">
        <v>2</v>
      </c>
      <c r="G76" s="4" t="str">
        <f t="shared" si="4"/>
        <v>insert into game_score (id, matchid, squad, goals, points, time_type) values (2359, 582, 598, 2, 3, 2);</v>
      </c>
    </row>
    <row r="77" spans="1:7" x14ac:dyDescent="0.25">
      <c r="A77" s="4">
        <f t="shared" si="5"/>
        <v>2360</v>
      </c>
      <c r="B77" s="4">
        <f t="shared" ref="B77" si="31">B76</f>
        <v>582</v>
      </c>
      <c r="C77" s="4">
        <v>598</v>
      </c>
      <c r="D77" s="4">
        <v>1</v>
      </c>
      <c r="E77" s="4">
        <v>0</v>
      </c>
      <c r="F77" s="4">
        <v>1</v>
      </c>
      <c r="G77" s="4" t="str">
        <f t="shared" si="4"/>
        <v>insert into game_score (id, matchid, squad, goals, points, time_type) values (2360, 582, 598, 1, 0, 1);</v>
      </c>
    </row>
    <row r="78" spans="1:7" x14ac:dyDescent="0.25">
      <c r="A78" s="4">
        <f t="shared" si="5"/>
        <v>2361</v>
      </c>
      <c r="B78" s="4">
        <f t="shared" ref="B78" si="32">B76</f>
        <v>582</v>
      </c>
      <c r="C78" s="4">
        <v>58</v>
      </c>
      <c r="D78" s="4">
        <v>0</v>
      </c>
      <c r="E78" s="4">
        <v>0</v>
      </c>
      <c r="F78" s="4">
        <v>2</v>
      </c>
      <c r="G78" s="4" t="str">
        <f t="shared" si="4"/>
        <v>insert into game_score (id, matchid, squad, goals, points, time_type) values (2361, 582, 58, 0, 0, 2);</v>
      </c>
    </row>
    <row r="79" spans="1:7" x14ac:dyDescent="0.25">
      <c r="A79" s="4">
        <f t="shared" si="5"/>
        <v>2362</v>
      </c>
      <c r="B79" s="4">
        <f t="shared" ref="B79" si="33">B76</f>
        <v>582</v>
      </c>
      <c r="C79" s="4">
        <v>58</v>
      </c>
      <c r="D79" s="4">
        <v>0</v>
      </c>
      <c r="E79" s="4">
        <v>0</v>
      </c>
      <c r="F79" s="4">
        <v>1</v>
      </c>
      <c r="G79" s="4" t="str">
        <f t="shared" si="4"/>
        <v>insert into game_score (id, matchid, squad, goals, points, time_type) values (2362, 582, 58, 0, 0, 1);</v>
      </c>
    </row>
    <row r="80" spans="1:7" x14ac:dyDescent="0.25">
      <c r="A80">
        <f t="shared" si="5"/>
        <v>2363</v>
      </c>
      <c r="B80">
        <f t="shared" ref="B80" si="34">B76+1</f>
        <v>583</v>
      </c>
      <c r="C80">
        <v>591</v>
      </c>
      <c r="D80">
        <v>2</v>
      </c>
      <c r="E80">
        <v>3</v>
      </c>
      <c r="F80">
        <v>2</v>
      </c>
      <c r="G80" t="str">
        <f t="shared" si="4"/>
        <v>insert into game_score (id, matchid, squad, goals, points, time_type) values (2363, 583, 591, 2, 3, 2);</v>
      </c>
    </row>
    <row r="81" spans="1:7" x14ac:dyDescent="0.25">
      <c r="A81">
        <f t="shared" si="5"/>
        <v>2364</v>
      </c>
      <c r="B81">
        <f t="shared" ref="B81" si="35">B80</f>
        <v>583</v>
      </c>
      <c r="C81">
        <v>591</v>
      </c>
      <c r="D81">
        <v>1</v>
      </c>
      <c r="E81">
        <v>0</v>
      </c>
      <c r="F81">
        <v>1</v>
      </c>
      <c r="G81" t="str">
        <f t="shared" si="4"/>
        <v>insert into game_score (id, matchid, squad, goals, points, time_type) values (2364, 583, 591, 1, 0, 1);</v>
      </c>
    </row>
    <row r="82" spans="1:7" x14ac:dyDescent="0.25">
      <c r="A82">
        <f t="shared" si="5"/>
        <v>2365</v>
      </c>
      <c r="B82">
        <f t="shared" ref="B82" si="36">B80</f>
        <v>583</v>
      </c>
      <c r="C82">
        <v>51</v>
      </c>
      <c r="D82">
        <v>0</v>
      </c>
      <c r="E82">
        <v>0</v>
      </c>
      <c r="F82">
        <v>2</v>
      </c>
      <c r="G82" t="str">
        <f t="shared" si="4"/>
        <v>insert into game_score (id, matchid, squad, goals, points, time_type) values (2365, 583, 51, 0, 0, 2);</v>
      </c>
    </row>
    <row r="83" spans="1:7" x14ac:dyDescent="0.25">
      <c r="A83">
        <f t="shared" si="5"/>
        <v>2366</v>
      </c>
      <c r="B83">
        <f t="shared" ref="B83" si="37">B80</f>
        <v>583</v>
      </c>
      <c r="C83">
        <v>51</v>
      </c>
      <c r="D83">
        <v>0</v>
      </c>
      <c r="E83">
        <v>0</v>
      </c>
      <c r="F83">
        <v>1</v>
      </c>
      <c r="G83" t="str">
        <f t="shared" si="4"/>
        <v>insert into game_score (id, matchid, squad, goals, points, time_type) values (2366, 583, 51, 0, 0, 1);</v>
      </c>
    </row>
    <row r="84" spans="1:7" x14ac:dyDescent="0.25">
      <c r="A84" s="4">
        <f t="shared" si="5"/>
        <v>2367</v>
      </c>
      <c r="B84" s="4">
        <f t="shared" ref="B84:B100" si="38">B80+1</f>
        <v>584</v>
      </c>
      <c r="C84" s="4">
        <v>51</v>
      </c>
      <c r="D84" s="4">
        <v>2</v>
      </c>
      <c r="E84" s="4">
        <v>3</v>
      </c>
      <c r="F84" s="4">
        <v>2</v>
      </c>
      <c r="G84" s="4" t="str">
        <f t="shared" si="4"/>
        <v>insert into game_score (id, matchid, squad, goals, points, time_type) values (2367, 584, 51, 2, 3, 2);</v>
      </c>
    </row>
    <row r="85" spans="1:7" x14ac:dyDescent="0.25">
      <c r="A85" s="4">
        <f t="shared" si="5"/>
        <v>2368</v>
      </c>
      <c r="B85" s="4">
        <f t="shared" ref="B85:B101" si="39">B84</f>
        <v>584</v>
      </c>
      <c r="C85" s="4">
        <v>51</v>
      </c>
      <c r="D85" s="4">
        <v>1</v>
      </c>
      <c r="E85" s="4">
        <v>0</v>
      </c>
      <c r="F85" s="4">
        <v>1</v>
      </c>
      <c r="G85" s="4" t="str">
        <f t="shared" si="4"/>
        <v>insert into game_score (id, matchid, squad, goals, points, time_type) values (2368, 584, 51, 1, 0, 1);</v>
      </c>
    </row>
    <row r="86" spans="1:7" x14ac:dyDescent="0.25">
      <c r="A86" s="4">
        <f t="shared" si="5"/>
        <v>2369</v>
      </c>
      <c r="B86" s="4">
        <f t="shared" ref="B86:B102" si="40">B84</f>
        <v>584</v>
      </c>
      <c r="C86" s="4">
        <v>58</v>
      </c>
      <c r="D86" s="4">
        <v>0</v>
      </c>
      <c r="E86" s="4">
        <v>0</v>
      </c>
      <c r="F86" s="4">
        <v>2</v>
      </c>
      <c r="G86" s="4" t="str">
        <f t="shared" si="4"/>
        <v>insert into game_score (id, matchid, squad, goals, points, time_type) values (2369, 584, 58, 0, 0, 2);</v>
      </c>
    </row>
    <row r="87" spans="1:7" x14ac:dyDescent="0.25">
      <c r="A87" s="4">
        <f t="shared" si="5"/>
        <v>2370</v>
      </c>
      <c r="B87" s="4">
        <f t="shared" ref="B87:B103" si="41">B84</f>
        <v>584</v>
      </c>
      <c r="C87" s="4">
        <v>58</v>
      </c>
      <c r="D87" s="4">
        <v>0</v>
      </c>
      <c r="E87" s="4">
        <v>0</v>
      </c>
      <c r="F87" s="4">
        <v>1</v>
      </c>
      <c r="G87" s="4" t="str">
        <f t="shared" si="4"/>
        <v>insert into game_score (id, matchid, squad, goals, points, time_type) values (2370, 584, 58, 0, 0, 1);</v>
      </c>
    </row>
    <row r="88" spans="1:7" x14ac:dyDescent="0.25">
      <c r="A88">
        <f t="shared" si="5"/>
        <v>2371</v>
      </c>
      <c r="B88">
        <f t="shared" si="38"/>
        <v>585</v>
      </c>
      <c r="C88">
        <v>591</v>
      </c>
      <c r="D88">
        <v>1</v>
      </c>
      <c r="E88">
        <v>3</v>
      </c>
      <c r="F88">
        <v>2</v>
      </c>
      <c r="G88" t="str">
        <f t="shared" si="4"/>
        <v>insert into game_score (id, matchid, squad, goals, points, time_type) values (2371, 585, 591, 1, 3, 2);</v>
      </c>
    </row>
    <row r="89" spans="1:7" x14ac:dyDescent="0.25">
      <c r="A89">
        <f t="shared" si="5"/>
        <v>2372</v>
      </c>
      <c r="B89">
        <f t="shared" si="39"/>
        <v>585</v>
      </c>
      <c r="C89">
        <v>591</v>
      </c>
      <c r="D89">
        <v>1</v>
      </c>
      <c r="E89">
        <v>0</v>
      </c>
      <c r="F89">
        <v>1</v>
      </c>
      <c r="G89" t="str">
        <f t="shared" si="4"/>
        <v>insert into game_score (id, matchid, squad, goals, points, time_type) values (2372, 585, 591, 1, 0, 1);</v>
      </c>
    </row>
    <row r="90" spans="1:7" x14ac:dyDescent="0.25">
      <c r="A90">
        <f t="shared" si="5"/>
        <v>2373</v>
      </c>
      <c r="B90">
        <f t="shared" si="40"/>
        <v>585</v>
      </c>
      <c r="C90">
        <v>598</v>
      </c>
      <c r="D90">
        <v>0</v>
      </c>
      <c r="E90">
        <v>0</v>
      </c>
      <c r="F90">
        <v>2</v>
      </c>
      <c r="G90" t="str">
        <f t="shared" si="4"/>
        <v>insert into game_score (id, matchid, squad, goals, points, time_type) values (2373, 585, 598, 0, 0, 2);</v>
      </c>
    </row>
    <row r="91" spans="1:7" x14ac:dyDescent="0.25">
      <c r="A91">
        <f t="shared" si="5"/>
        <v>2374</v>
      </c>
      <c r="B91">
        <f t="shared" si="41"/>
        <v>585</v>
      </c>
      <c r="C91">
        <v>598</v>
      </c>
      <c r="D91">
        <v>0</v>
      </c>
      <c r="E91">
        <v>0</v>
      </c>
      <c r="F91">
        <v>1</v>
      </c>
      <c r="G91" t="str">
        <f t="shared" si="4"/>
        <v>insert into game_score (id, matchid, squad, goals, points, time_type) values (2374, 585, 598, 0, 0, 1);</v>
      </c>
    </row>
    <row r="92" spans="1:7" x14ac:dyDescent="0.25">
      <c r="A92" s="4">
        <f t="shared" si="5"/>
        <v>2375</v>
      </c>
      <c r="B92" s="4">
        <f>B88+1</f>
        <v>586</v>
      </c>
      <c r="C92" s="4">
        <v>52</v>
      </c>
      <c r="D92" s="4">
        <v>2</v>
      </c>
      <c r="E92" s="4">
        <v>3</v>
      </c>
      <c r="F92" s="4">
        <v>2</v>
      </c>
      <c r="G92" s="4" t="str">
        <f t="shared" si="4"/>
        <v>insert into game_score (id, matchid, squad, goals, points, time_type) values (2375, 586, 52, 2, 3, 2);</v>
      </c>
    </row>
    <row r="93" spans="1:7" x14ac:dyDescent="0.25">
      <c r="A93" s="4">
        <f t="shared" si="5"/>
        <v>2376</v>
      </c>
      <c r="B93" s="4">
        <f t="shared" si="39"/>
        <v>586</v>
      </c>
      <c r="C93" s="4">
        <v>52</v>
      </c>
      <c r="D93" s="4">
        <v>2</v>
      </c>
      <c r="E93" s="4">
        <v>0</v>
      </c>
      <c r="F93" s="4">
        <v>1</v>
      </c>
      <c r="G93" s="4" t="str">
        <f t="shared" si="4"/>
        <v>insert into game_score (id, matchid, squad, goals, points, time_type) values (2376, 586, 52, 2, 0, 1);</v>
      </c>
    </row>
    <row r="94" spans="1:7" x14ac:dyDescent="0.25">
      <c r="A94" s="4">
        <f t="shared" si="5"/>
        <v>2377</v>
      </c>
      <c r="B94" s="4">
        <f t="shared" si="40"/>
        <v>586</v>
      </c>
      <c r="C94" s="4">
        <v>57</v>
      </c>
      <c r="D94" s="4">
        <v>1</v>
      </c>
      <c r="E94" s="4">
        <v>0</v>
      </c>
      <c r="F94" s="4">
        <v>2</v>
      </c>
      <c r="G94" s="4" t="str">
        <f t="shared" si="4"/>
        <v>insert into game_score (id, matchid, squad, goals, points, time_type) values (2377, 586, 57, 1, 0, 2);</v>
      </c>
    </row>
    <row r="95" spans="1:7" x14ac:dyDescent="0.25">
      <c r="A95" s="4">
        <f t="shared" si="5"/>
        <v>2378</v>
      </c>
      <c r="B95" s="4">
        <f t="shared" si="41"/>
        <v>586</v>
      </c>
      <c r="C95" s="4">
        <v>57</v>
      </c>
      <c r="D95" s="4">
        <v>0</v>
      </c>
      <c r="E95" s="4">
        <v>0</v>
      </c>
      <c r="F95" s="4">
        <v>1</v>
      </c>
      <c r="G95" s="4" t="str">
        <f t="shared" si="4"/>
        <v>insert into game_score (id, matchid, squad, goals, points, time_type) values (2378, 586, 57, 0, 0, 1);</v>
      </c>
    </row>
    <row r="96" spans="1:7" x14ac:dyDescent="0.25">
      <c r="A96">
        <f t="shared" si="5"/>
        <v>2379</v>
      </c>
      <c r="B96">
        <f t="shared" si="38"/>
        <v>587</v>
      </c>
      <c r="C96">
        <v>55</v>
      </c>
      <c r="D96">
        <v>5</v>
      </c>
      <c r="E96">
        <v>3</v>
      </c>
      <c r="F96">
        <v>2</v>
      </c>
      <c r="G96" t="str">
        <f t="shared" si="4"/>
        <v>insert into game_score (id, matchid, squad, goals, points, time_type) values (2379, 587, 55, 5, 3, 2);</v>
      </c>
    </row>
    <row r="97" spans="1:7" x14ac:dyDescent="0.25">
      <c r="A97">
        <f t="shared" si="5"/>
        <v>2380</v>
      </c>
      <c r="B97">
        <f t="shared" si="39"/>
        <v>587</v>
      </c>
      <c r="C97">
        <v>55</v>
      </c>
      <c r="D97">
        <v>2</v>
      </c>
      <c r="E97">
        <v>0</v>
      </c>
      <c r="F97">
        <v>1</v>
      </c>
      <c r="G97" t="str">
        <f t="shared" si="4"/>
        <v>insert into game_score (id, matchid, squad, goals, points, time_type) values (2380, 587, 55, 2, 0, 1);</v>
      </c>
    </row>
    <row r="98" spans="1:7" x14ac:dyDescent="0.25">
      <c r="A98">
        <f t="shared" si="5"/>
        <v>2381</v>
      </c>
      <c r="B98">
        <f t="shared" si="40"/>
        <v>587</v>
      </c>
      <c r="C98">
        <v>506</v>
      </c>
      <c r="D98">
        <v>0</v>
      </c>
      <c r="E98">
        <v>0</v>
      </c>
      <c r="F98">
        <v>2</v>
      </c>
      <c r="G98" t="str">
        <f t="shared" si="4"/>
        <v>insert into game_score (id, matchid, squad, goals, points, time_type) values (2381, 587, 506, 0, 0, 2);</v>
      </c>
    </row>
    <row r="99" spans="1:7" x14ac:dyDescent="0.25">
      <c r="A99">
        <f t="shared" si="5"/>
        <v>2382</v>
      </c>
      <c r="B99">
        <f t="shared" si="41"/>
        <v>587</v>
      </c>
      <c r="C99">
        <v>506</v>
      </c>
      <c r="D99">
        <v>0</v>
      </c>
      <c r="E99">
        <v>0</v>
      </c>
      <c r="F99">
        <v>1</v>
      </c>
      <c r="G99" t="str">
        <f t="shared" si="4"/>
        <v>insert into game_score (id, matchid, squad, goals, points, time_type) values (2382, 587, 506, 0, 0, 1);</v>
      </c>
    </row>
    <row r="100" spans="1:7" x14ac:dyDescent="0.25">
      <c r="A100" s="4">
        <f t="shared" si="5"/>
        <v>2383</v>
      </c>
      <c r="B100" s="4">
        <f t="shared" si="38"/>
        <v>588</v>
      </c>
      <c r="C100" s="4">
        <v>57</v>
      </c>
      <c r="D100" s="4">
        <v>4</v>
      </c>
      <c r="E100" s="4">
        <v>3</v>
      </c>
      <c r="F100" s="4">
        <v>2</v>
      </c>
      <c r="G100" s="4" t="str">
        <f t="shared" si="4"/>
        <v>insert into game_score (id, matchid, squad, goals, points, time_type) values (2383, 588, 57, 4, 3, 2);</v>
      </c>
    </row>
    <row r="101" spans="1:7" x14ac:dyDescent="0.25">
      <c r="A101" s="4">
        <f t="shared" si="5"/>
        <v>2384</v>
      </c>
      <c r="B101" s="4">
        <f t="shared" si="39"/>
        <v>588</v>
      </c>
      <c r="C101" s="4">
        <v>57</v>
      </c>
      <c r="D101" s="4">
        <v>2</v>
      </c>
      <c r="E101" s="4">
        <v>0</v>
      </c>
      <c r="F101" s="4">
        <v>1</v>
      </c>
      <c r="G101" s="4" t="str">
        <f t="shared" si="4"/>
        <v>insert into game_score (id, matchid, squad, goals, points, time_type) values (2384, 588, 57, 2, 0, 1);</v>
      </c>
    </row>
    <row r="102" spans="1:7" x14ac:dyDescent="0.25">
      <c r="A102" s="4">
        <f t="shared" si="5"/>
        <v>2385</v>
      </c>
      <c r="B102" s="4">
        <f t="shared" si="40"/>
        <v>588</v>
      </c>
      <c r="C102" s="4">
        <v>506</v>
      </c>
      <c r="D102" s="4">
        <v>1</v>
      </c>
      <c r="E102" s="4">
        <v>0</v>
      </c>
      <c r="F102" s="4">
        <v>2</v>
      </c>
      <c r="G102" s="4" t="str">
        <f t="shared" si="4"/>
        <v>insert into game_score (id, matchid, squad, goals, points, time_type) values (2385, 588, 506, 1, 0, 2);</v>
      </c>
    </row>
    <row r="103" spans="1:7" x14ac:dyDescent="0.25">
      <c r="A103" s="4">
        <f t="shared" si="5"/>
        <v>2386</v>
      </c>
      <c r="B103" s="4">
        <f t="shared" si="41"/>
        <v>588</v>
      </c>
      <c r="C103" s="4">
        <v>506</v>
      </c>
      <c r="D103" s="4">
        <v>0</v>
      </c>
      <c r="E103" s="4">
        <v>0</v>
      </c>
      <c r="F103" s="4">
        <v>1</v>
      </c>
      <c r="G103" s="4" t="str">
        <f t="shared" si="4"/>
        <v>insert into game_score (id, matchid, squad, goals, points, time_type) values (2386, 588, 506, 0, 0, 1);</v>
      </c>
    </row>
    <row r="104" spans="1:7" x14ac:dyDescent="0.25">
      <c r="A104">
        <f t="shared" si="5"/>
        <v>2387</v>
      </c>
      <c r="B104">
        <f t="shared" ref="B104" si="42">B100+1</f>
        <v>589</v>
      </c>
      <c r="C104">
        <v>55</v>
      </c>
      <c r="D104">
        <v>3</v>
      </c>
      <c r="E104">
        <v>3</v>
      </c>
      <c r="F104">
        <v>2</v>
      </c>
      <c r="G104" t="str">
        <f t="shared" si="4"/>
        <v>insert into game_score (id, matchid, squad, goals, points, time_type) values (2387, 589, 55, 3, 3, 2);</v>
      </c>
    </row>
    <row r="105" spans="1:7" x14ac:dyDescent="0.25">
      <c r="A105">
        <f t="shared" si="5"/>
        <v>2388</v>
      </c>
      <c r="B105">
        <f t="shared" ref="B105" si="43">B104</f>
        <v>589</v>
      </c>
      <c r="C105">
        <v>55</v>
      </c>
      <c r="D105">
        <v>0</v>
      </c>
      <c r="E105">
        <v>0</v>
      </c>
      <c r="F105">
        <v>1</v>
      </c>
      <c r="G105" t="str">
        <f t="shared" si="4"/>
        <v>insert into game_score (id, matchid, squad, goals, points, time_type) values (2388, 589, 55, 0, 0, 1);</v>
      </c>
    </row>
    <row r="106" spans="1:7" x14ac:dyDescent="0.25">
      <c r="A106">
        <f t="shared" si="5"/>
        <v>2389</v>
      </c>
      <c r="B106">
        <f t="shared" ref="B106" si="44">B104</f>
        <v>589</v>
      </c>
      <c r="C106">
        <v>52</v>
      </c>
      <c r="D106">
        <v>2</v>
      </c>
      <c r="E106">
        <v>0</v>
      </c>
      <c r="F106">
        <v>2</v>
      </c>
      <c r="G106" t="str">
        <f t="shared" si="4"/>
        <v>insert into game_score (id, matchid, squad, goals, points, time_type) values (2389, 589, 52, 2, 0, 2);</v>
      </c>
    </row>
    <row r="107" spans="1:7" x14ac:dyDescent="0.25">
      <c r="A107">
        <f t="shared" si="5"/>
        <v>2390</v>
      </c>
      <c r="B107">
        <f t="shared" ref="B107" si="45">B104</f>
        <v>589</v>
      </c>
      <c r="C107">
        <v>52</v>
      </c>
      <c r="D107">
        <v>2</v>
      </c>
      <c r="E107">
        <v>0</v>
      </c>
      <c r="F107">
        <v>1</v>
      </c>
      <c r="G107" t="str">
        <f t="shared" si="4"/>
        <v>insert into game_score (id, matchid, squad, goals, points, time_type) values (2390, 589, 52, 2, 0, 1);</v>
      </c>
    </row>
    <row r="108" spans="1:7" x14ac:dyDescent="0.25">
      <c r="A108" s="4">
        <f t="shared" si="5"/>
        <v>2391</v>
      </c>
      <c r="B108" s="4">
        <f t="shared" ref="B108" si="46">B104+1</f>
        <v>590</v>
      </c>
      <c r="C108" s="4">
        <v>52</v>
      </c>
      <c r="D108" s="4">
        <v>1</v>
      </c>
      <c r="E108" s="4">
        <v>1</v>
      </c>
      <c r="F108" s="4">
        <v>2</v>
      </c>
      <c r="G108" s="4" t="str">
        <f t="shared" ref="G108:G149" si="47">"insert into game_score (id, matchid, squad, goals, points, time_type) values (" &amp; A108 &amp; ", " &amp; B108 &amp; ", " &amp; C108 &amp; ", " &amp; D108 &amp; ", " &amp; E108 &amp; ", " &amp; F108 &amp; ");"</f>
        <v>insert into game_score (id, matchid, squad, goals, points, time_type) values (2391, 590, 52, 1, 1, 2);</v>
      </c>
    </row>
    <row r="109" spans="1:7" x14ac:dyDescent="0.25">
      <c r="A109" s="4">
        <f t="shared" si="5"/>
        <v>2392</v>
      </c>
      <c r="B109" s="4">
        <f t="shared" ref="B109" si="48">B108</f>
        <v>590</v>
      </c>
      <c r="C109" s="4">
        <v>52</v>
      </c>
      <c r="D109" s="4">
        <v>1</v>
      </c>
      <c r="E109" s="4">
        <v>0</v>
      </c>
      <c r="F109" s="4">
        <v>1</v>
      </c>
      <c r="G109" s="4" t="str">
        <f t="shared" si="47"/>
        <v>insert into game_score (id, matchid, squad, goals, points, time_type) values (2392, 590, 52, 1, 0, 1);</v>
      </c>
    </row>
    <row r="110" spans="1:7" x14ac:dyDescent="0.25">
      <c r="A110" s="4">
        <f t="shared" ref="A110:A149" si="49">A109+1</f>
        <v>2393</v>
      </c>
      <c r="B110" s="4">
        <f t="shared" ref="B110" si="50">B108</f>
        <v>590</v>
      </c>
      <c r="C110" s="4">
        <v>506</v>
      </c>
      <c r="D110" s="4">
        <v>1</v>
      </c>
      <c r="E110" s="4">
        <v>1</v>
      </c>
      <c r="F110" s="4">
        <v>2</v>
      </c>
      <c r="G110" s="4" t="str">
        <f t="shared" si="47"/>
        <v>insert into game_score (id, matchid, squad, goals, points, time_type) values (2393, 590, 506, 1, 1, 2);</v>
      </c>
    </row>
    <row r="111" spans="1:7" x14ac:dyDescent="0.25">
      <c r="A111" s="4">
        <f t="shared" si="49"/>
        <v>2394</v>
      </c>
      <c r="B111" s="4">
        <f t="shared" ref="B111" si="51">B108</f>
        <v>590</v>
      </c>
      <c r="C111" s="4">
        <v>506</v>
      </c>
      <c r="D111" s="4">
        <v>0</v>
      </c>
      <c r="E111" s="4">
        <v>0</v>
      </c>
      <c r="F111" s="4">
        <v>1</v>
      </c>
      <c r="G111" s="4" t="str">
        <f t="shared" si="47"/>
        <v>insert into game_score (id, matchid, squad, goals, points, time_type) values (2394, 590, 506, 0, 0, 1);</v>
      </c>
    </row>
    <row r="112" spans="1:7" x14ac:dyDescent="0.25">
      <c r="A112">
        <f t="shared" si="49"/>
        <v>2395</v>
      </c>
      <c r="B112">
        <f t="shared" ref="B112" si="52">B108+1</f>
        <v>591</v>
      </c>
      <c r="C112">
        <v>55</v>
      </c>
      <c r="D112">
        <v>2</v>
      </c>
      <c r="E112">
        <v>3</v>
      </c>
      <c r="F112">
        <v>2</v>
      </c>
      <c r="G112" t="str">
        <f t="shared" si="47"/>
        <v>insert into game_score (id, matchid, squad, goals, points, time_type) values (2395, 591, 55, 2, 3, 2);</v>
      </c>
    </row>
    <row r="113" spans="1:7" x14ac:dyDescent="0.25">
      <c r="A113">
        <f t="shared" si="49"/>
        <v>2396</v>
      </c>
      <c r="B113">
        <f t="shared" ref="B113" si="53">B112</f>
        <v>591</v>
      </c>
      <c r="C113">
        <v>55</v>
      </c>
      <c r="D113">
        <v>1</v>
      </c>
      <c r="E113">
        <v>0</v>
      </c>
      <c r="F113">
        <v>1</v>
      </c>
      <c r="G113" t="str">
        <f t="shared" si="47"/>
        <v>insert into game_score (id, matchid, squad, goals, points, time_type) values (2396, 591, 55, 1, 0, 1);</v>
      </c>
    </row>
    <row r="114" spans="1:7" x14ac:dyDescent="0.25">
      <c r="A114">
        <f t="shared" si="49"/>
        <v>2397</v>
      </c>
      <c r="B114">
        <f t="shared" ref="B114" si="54">B112</f>
        <v>591</v>
      </c>
      <c r="C114">
        <v>57</v>
      </c>
      <c r="D114">
        <v>0</v>
      </c>
      <c r="E114">
        <v>0</v>
      </c>
      <c r="F114">
        <v>2</v>
      </c>
      <c r="G114" t="str">
        <f t="shared" si="47"/>
        <v>insert into game_score (id, matchid, squad, goals, points, time_type) values (2397, 591, 57, 0, 0, 2);</v>
      </c>
    </row>
    <row r="115" spans="1:7" x14ac:dyDescent="0.25">
      <c r="A115">
        <f t="shared" si="49"/>
        <v>2398</v>
      </c>
      <c r="B115">
        <f t="shared" ref="B115" si="55">B112</f>
        <v>591</v>
      </c>
      <c r="C115">
        <v>57</v>
      </c>
      <c r="D115">
        <v>0</v>
      </c>
      <c r="E115">
        <v>0</v>
      </c>
      <c r="F115">
        <v>1</v>
      </c>
      <c r="G115" t="str">
        <f t="shared" si="47"/>
        <v>insert into game_score (id, matchid, squad, goals, points, time_type) values (2398, 591, 57, 0, 0, 1);</v>
      </c>
    </row>
    <row r="116" spans="1:7" x14ac:dyDescent="0.25">
      <c r="A116" s="4">
        <f t="shared" si="49"/>
        <v>2399</v>
      </c>
      <c r="B116" s="4">
        <f t="shared" ref="B116" si="56">B112+1</f>
        <v>592</v>
      </c>
      <c r="C116" s="4">
        <v>51</v>
      </c>
      <c r="D116" s="4">
        <v>2</v>
      </c>
      <c r="E116" s="4">
        <v>3</v>
      </c>
      <c r="F116" s="4">
        <v>2</v>
      </c>
      <c r="G116" s="4" t="str">
        <f t="shared" si="47"/>
        <v>insert into game_score (id, matchid, squad, goals, points, time_type) values (2399, 592, 51, 2, 3, 2);</v>
      </c>
    </row>
    <row r="117" spans="1:7" x14ac:dyDescent="0.25">
      <c r="A117" s="4">
        <f t="shared" si="49"/>
        <v>2400</v>
      </c>
      <c r="B117" s="4">
        <f t="shared" ref="B117" si="57">B116</f>
        <v>592</v>
      </c>
      <c r="C117" s="4">
        <v>51</v>
      </c>
      <c r="D117" s="4">
        <v>1</v>
      </c>
      <c r="E117" s="4">
        <v>0</v>
      </c>
      <c r="F117" s="4">
        <v>1</v>
      </c>
      <c r="G117" s="4" t="str">
        <f t="shared" si="47"/>
        <v>insert into game_score (id, matchid, squad, goals, points, time_type) values (2400, 592, 51, 1, 0, 1);</v>
      </c>
    </row>
    <row r="118" spans="1:7" x14ac:dyDescent="0.25">
      <c r="A118" s="4">
        <f t="shared" si="49"/>
        <v>2401</v>
      </c>
      <c r="B118" s="4">
        <f t="shared" ref="B118" si="58">B116</f>
        <v>592</v>
      </c>
      <c r="C118" s="4">
        <v>54</v>
      </c>
      <c r="D118" s="4">
        <v>1</v>
      </c>
      <c r="E118" s="4">
        <v>0</v>
      </c>
      <c r="F118" s="4">
        <v>2</v>
      </c>
      <c r="G118" s="4" t="str">
        <f t="shared" si="47"/>
        <v>insert into game_score (id, matchid, squad, goals, points, time_type) values (2401, 592, 54, 1, 0, 2);</v>
      </c>
    </row>
    <row r="119" spans="1:7" x14ac:dyDescent="0.25">
      <c r="A119" s="4">
        <f t="shared" si="49"/>
        <v>2402</v>
      </c>
      <c r="B119" s="4">
        <f t="shared" ref="B119" si="59">B116</f>
        <v>592</v>
      </c>
      <c r="C119" s="4">
        <v>54</v>
      </c>
      <c r="D119" s="4">
        <v>0</v>
      </c>
      <c r="E119" s="4">
        <v>0</v>
      </c>
      <c r="F119" s="4">
        <v>1</v>
      </c>
      <c r="G119" s="4" t="str">
        <f t="shared" si="47"/>
        <v>insert into game_score (id, matchid, squad, goals, points, time_type) values (2402, 592, 54, 0, 0, 1);</v>
      </c>
    </row>
    <row r="120" spans="1:7" x14ac:dyDescent="0.25">
      <c r="A120">
        <f t="shared" si="49"/>
        <v>2403</v>
      </c>
      <c r="B120">
        <f t="shared" ref="B120" si="60">B116+1</f>
        <v>593</v>
      </c>
      <c r="C120">
        <v>591</v>
      </c>
      <c r="D120">
        <v>2</v>
      </c>
      <c r="E120">
        <v>3</v>
      </c>
      <c r="F120">
        <v>2</v>
      </c>
      <c r="G120" t="str">
        <f t="shared" si="47"/>
        <v>insert into game_score (id, matchid, squad, goals, points, time_type) values (2403, 593, 591, 2, 3, 2);</v>
      </c>
    </row>
    <row r="121" spans="1:7" x14ac:dyDescent="0.25">
      <c r="A121">
        <f t="shared" si="49"/>
        <v>2404</v>
      </c>
      <c r="B121">
        <f t="shared" ref="B121" si="61">B120</f>
        <v>593</v>
      </c>
      <c r="C121">
        <v>591</v>
      </c>
      <c r="D121">
        <v>2</v>
      </c>
      <c r="E121">
        <v>0</v>
      </c>
      <c r="F121">
        <v>1</v>
      </c>
      <c r="G121" t="str">
        <f t="shared" si="47"/>
        <v>insert into game_score (id, matchid, squad, goals, points, time_type) values (2404, 593, 591, 2, 0, 1);</v>
      </c>
    </row>
    <row r="122" spans="1:7" x14ac:dyDescent="0.25">
      <c r="A122">
        <f t="shared" si="49"/>
        <v>2405</v>
      </c>
      <c r="B122">
        <f t="shared" ref="B122" si="62">B120</f>
        <v>593</v>
      </c>
      <c r="C122">
        <v>57</v>
      </c>
      <c r="D122">
        <v>1</v>
      </c>
      <c r="E122">
        <v>0</v>
      </c>
      <c r="F122">
        <v>2</v>
      </c>
      <c r="G122" t="str">
        <f t="shared" si="47"/>
        <v>insert into game_score (id, matchid, squad, goals, points, time_type) values (2405, 593, 57, 1, 0, 2);</v>
      </c>
    </row>
    <row r="123" spans="1:7" x14ac:dyDescent="0.25">
      <c r="A123">
        <f t="shared" si="49"/>
        <v>2406</v>
      </c>
      <c r="B123">
        <f t="shared" ref="B123" si="63">B120</f>
        <v>593</v>
      </c>
      <c r="C123">
        <v>57</v>
      </c>
      <c r="D123">
        <v>0</v>
      </c>
      <c r="E123">
        <v>0</v>
      </c>
      <c r="F123">
        <v>1</v>
      </c>
      <c r="G123" t="str">
        <f t="shared" si="47"/>
        <v>insert into game_score (id, matchid, squad, goals, points, time_type) values (2406, 593, 57, 0, 0, 1);</v>
      </c>
    </row>
    <row r="124" spans="1:7" x14ac:dyDescent="0.25">
      <c r="A124" s="4">
        <f t="shared" si="49"/>
        <v>2407</v>
      </c>
      <c r="B124" s="4">
        <f t="shared" ref="B124" si="64">B120+1</f>
        <v>594</v>
      </c>
      <c r="C124" s="4">
        <v>52</v>
      </c>
      <c r="D124" s="4">
        <v>1</v>
      </c>
      <c r="E124" s="4">
        <v>1</v>
      </c>
      <c r="F124" s="4">
        <v>2</v>
      </c>
      <c r="G124" s="4" t="str">
        <f t="shared" si="47"/>
        <v>insert into game_score (id, matchid, squad, goals, points, time_type) values (2407, 594, 52, 1, 1, 2);</v>
      </c>
    </row>
    <row r="125" spans="1:7" x14ac:dyDescent="0.25">
      <c r="A125" s="4">
        <f t="shared" si="49"/>
        <v>2408</v>
      </c>
      <c r="B125" s="4">
        <f t="shared" ref="B125" si="65">B124</f>
        <v>594</v>
      </c>
      <c r="C125" s="4">
        <v>52</v>
      </c>
      <c r="D125" s="4">
        <v>1</v>
      </c>
      <c r="E125" s="4">
        <v>0</v>
      </c>
      <c r="F125" s="4">
        <v>1</v>
      </c>
      <c r="G125" s="4" t="str">
        <f t="shared" si="47"/>
        <v>insert into game_score (id, matchid, squad, goals, points, time_type) values (2408, 594, 52, 1, 0, 1);</v>
      </c>
    </row>
    <row r="126" spans="1:7" x14ac:dyDescent="0.25">
      <c r="A126" s="4">
        <f t="shared" si="49"/>
        <v>2409</v>
      </c>
      <c r="B126" s="4">
        <f t="shared" ref="B126" si="66">B124</f>
        <v>594</v>
      </c>
      <c r="C126" s="4">
        <v>593</v>
      </c>
      <c r="D126" s="4">
        <v>1</v>
      </c>
      <c r="E126" s="4">
        <v>1</v>
      </c>
      <c r="F126" s="4">
        <v>2</v>
      </c>
      <c r="G126" s="4" t="str">
        <f t="shared" si="47"/>
        <v>insert into game_score (id, matchid, squad, goals, points, time_type) values (2409, 594, 593, 1, 1, 2);</v>
      </c>
    </row>
    <row r="127" spans="1:7" x14ac:dyDescent="0.25">
      <c r="A127" s="4">
        <f t="shared" si="49"/>
        <v>2410</v>
      </c>
      <c r="B127" s="4">
        <f t="shared" ref="B127:B129" si="67">B124</f>
        <v>594</v>
      </c>
      <c r="C127" s="4">
        <v>593</v>
      </c>
      <c r="D127" s="4">
        <v>1</v>
      </c>
      <c r="E127" s="4">
        <v>0</v>
      </c>
      <c r="F127" s="4">
        <v>1</v>
      </c>
      <c r="G127" s="4" t="str">
        <f t="shared" si="47"/>
        <v>insert into game_score (id, matchid, squad, goals, points, time_type) values (2410, 594, 593, 1, 0, 1);</v>
      </c>
    </row>
    <row r="128" spans="1:7" x14ac:dyDescent="0.25">
      <c r="A128" s="4">
        <f t="shared" si="49"/>
        <v>2411</v>
      </c>
      <c r="B128" s="4">
        <f t="shared" si="67"/>
        <v>594</v>
      </c>
      <c r="C128" s="4">
        <v>52</v>
      </c>
      <c r="D128" s="4">
        <v>4</v>
      </c>
      <c r="E128" s="4">
        <v>0</v>
      </c>
      <c r="F128" s="4">
        <v>7</v>
      </c>
      <c r="G128" s="4" t="str">
        <f t="shared" si="47"/>
        <v>insert into game_score (id, matchid, squad, goals, points, time_type) values (2411, 594, 52, 4, 0, 7);</v>
      </c>
    </row>
    <row r="129" spans="1:7" x14ac:dyDescent="0.25">
      <c r="A129" s="4">
        <f t="shared" si="49"/>
        <v>2412</v>
      </c>
      <c r="B129" s="4">
        <f t="shared" si="67"/>
        <v>594</v>
      </c>
      <c r="C129" s="4">
        <v>593</v>
      </c>
      <c r="D129" s="4">
        <v>3</v>
      </c>
      <c r="E129" s="4">
        <v>0</v>
      </c>
      <c r="F129" s="4">
        <v>7</v>
      </c>
      <c r="G129" s="4" t="str">
        <f t="shared" si="47"/>
        <v>insert into game_score (id, matchid, squad, goals, points, time_type) values (2412, 594, 593, 3, 0, 7);</v>
      </c>
    </row>
    <row r="130" spans="1:7" x14ac:dyDescent="0.25">
      <c r="A130">
        <f t="shared" si="49"/>
        <v>2413</v>
      </c>
      <c r="B130">
        <f>B124+1</f>
        <v>595</v>
      </c>
      <c r="C130">
        <v>55</v>
      </c>
      <c r="D130">
        <v>2</v>
      </c>
      <c r="E130">
        <v>3</v>
      </c>
      <c r="F130">
        <v>2</v>
      </c>
      <c r="G130" t="str">
        <f t="shared" si="47"/>
        <v>insert into game_score (id, matchid, squad, goals, points, time_type) values (2413, 595, 55, 2, 3, 2);</v>
      </c>
    </row>
    <row r="131" spans="1:7" x14ac:dyDescent="0.25">
      <c r="A131">
        <f t="shared" si="49"/>
        <v>2414</v>
      </c>
      <c r="B131">
        <f t="shared" ref="B131" si="68">B130</f>
        <v>595</v>
      </c>
      <c r="C131">
        <v>55</v>
      </c>
      <c r="D131">
        <v>2</v>
      </c>
      <c r="E131">
        <v>0</v>
      </c>
      <c r="F131">
        <v>1</v>
      </c>
      <c r="G131" t="str">
        <f t="shared" si="47"/>
        <v>insert into game_score (id, matchid, squad, goals, points, time_type) values (2414, 595, 55, 2, 0, 1);</v>
      </c>
    </row>
    <row r="132" spans="1:7" x14ac:dyDescent="0.25">
      <c r="A132">
        <f t="shared" si="49"/>
        <v>2415</v>
      </c>
      <c r="B132">
        <f t="shared" ref="B132" si="69">B130</f>
        <v>595</v>
      </c>
      <c r="C132">
        <v>595</v>
      </c>
      <c r="D132">
        <v>0</v>
      </c>
      <c r="E132">
        <v>0</v>
      </c>
      <c r="F132">
        <v>2</v>
      </c>
      <c r="G132" t="str">
        <f t="shared" si="47"/>
        <v>insert into game_score (id, matchid, squad, goals, points, time_type) values (2415, 595, 595, 0, 0, 2);</v>
      </c>
    </row>
    <row r="133" spans="1:7" x14ac:dyDescent="0.25">
      <c r="A133">
        <f t="shared" si="49"/>
        <v>2416</v>
      </c>
      <c r="B133">
        <f t="shared" ref="B133" si="70">B130</f>
        <v>595</v>
      </c>
      <c r="C133">
        <v>595</v>
      </c>
      <c r="D133">
        <v>0</v>
      </c>
      <c r="E133">
        <v>0</v>
      </c>
      <c r="F133">
        <v>1</v>
      </c>
      <c r="G133" t="str">
        <f t="shared" si="47"/>
        <v>insert into game_score (id, matchid, squad, goals, points, time_type) values (2416, 595, 595, 0, 0, 1);</v>
      </c>
    </row>
    <row r="134" spans="1:7" x14ac:dyDescent="0.25">
      <c r="A134" s="4">
        <f t="shared" si="49"/>
        <v>2417</v>
      </c>
      <c r="B134" s="4">
        <f t="shared" ref="B134" si="71">B130+1</f>
        <v>596</v>
      </c>
      <c r="C134" s="4">
        <v>591</v>
      </c>
      <c r="D134" s="4">
        <v>3</v>
      </c>
      <c r="E134" s="4">
        <v>3</v>
      </c>
      <c r="F134" s="4">
        <v>2</v>
      </c>
      <c r="G134" s="4" t="str">
        <f t="shared" si="47"/>
        <v>insert into game_score (id, matchid, squad, goals, points, time_type) values (2417, 596, 591, 3, 3, 2);</v>
      </c>
    </row>
    <row r="135" spans="1:7" x14ac:dyDescent="0.25">
      <c r="A135" s="4">
        <f t="shared" si="49"/>
        <v>2418</v>
      </c>
      <c r="B135" s="4">
        <f t="shared" ref="B135" si="72">B134</f>
        <v>596</v>
      </c>
      <c r="C135" s="4">
        <v>591</v>
      </c>
      <c r="D135" s="4">
        <v>2</v>
      </c>
      <c r="E135" s="4">
        <v>0</v>
      </c>
      <c r="F135" s="4">
        <v>1</v>
      </c>
      <c r="G135" s="4" t="str">
        <f t="shared" si="47"/>
        <v>insert into game_score (id, matchid, squad, goals, points, time_type) values (2418, 596, 591, 2, 0, 1);</v>
      </c>
    </row>
    <row r="136" spans="1:7" x14ac:dyDescent="0.25">
      <c r="A136" s="4">
        <f t="shared" si="49"/>
        <v>2419</v>
      </c>
      <c r="B136" s="4">
        <f t="shared" ref="B136" si="73">B134</f>
        <v>596</v>
      </c>
      <c r="C136" s="4">
        <v>52</v>
      </c>
      <c r="D136" s="4">
        <v>1</v>
      </c>
      <c r="E136" s="4">
        <v>0</v>
      </c>
      <c r="F136" s="4">
        <v>2</v>
      </c>
      <c r="G136" s="4" t="str">
        <f t="shared" si="47"/>
        <v>insert into game_score (id, matchid, squad, goals, points, time_type) values (2419, 596, 52, 1, 0, 2);</v>
      </c>
    </row>
    <row r="137" spans="1:7" x14ac:dyDescent="0.25">
      <c r="A137" s="4">
        <f t="shared" si="49"/>
        <v>2420</v>
      </c>
      <c r="B137" s="4">
        <f t="shared" ref="B137" si="74">B134</f>
        <v>596</v>
      </c>
      <c r="C137" s="4">
        <v>52</v>
      </c>
      <c r="D137" s="4">
        <v>1</v>
      </c>
      <c r="E137" s="4">
        <v>0</v>
      </c>
      <c r="F137" s="4">
        <v>1</v>
      </c>
      <c r="G137" s="4" t="str">
        <f t="shared" si="47"/>
        <v>insert into game_score (id, matchid, squad, goals, points, time_type) values (2420, 596, 52, 1, 0, 1);</v>
      </c>
    </row>
    <row r="138" spans="1:7" x14ac:dyDescent="0.25">
      <c r="A138">
        <f t="shared" si="49"/>
        <v>2421</v>
      </c>
      <c r="B138">
        <f t="shared" ref="B138" si="75">B134+1</f>
        <v>597</v>
      </c>
      <c r="C138">
        <v>55</v>
      </c>
      <c r="D138">
        <v>7</v>
      </c>
      <c r="E138">
        <v>3</v>
      </c>
      <c r="F138">
        <v>2</v>
      </c>
      <c r="G138" t="str">
        <f t="shared" si="47"/>
        <v>insert into game_score (id, matchid, squad, goals, points, time_type) values (2421, 597, 55, 7, 3, 2);</v>
      </c>
    </row>
    <row r="139" spans="1:7" x14ac:dyDescent="0.25">
      <c r="A139">
        <f t="shared" si="49"/>
        <v>2422</v>
      </c>
      <c r="B139">
        <f t="shared" ref="B139" si="76">B138</f>
        <v>597</v>
      </c>
      <c r="C139">
        <v>55</v>
      </c>
      <c r="D139">
        <v>4</v>
      </c>
      <c r="E139">
        <v>0</v>
      </c>
      <c r="F139">
        <v>1</v>
      </c>
      <c r="G139" t="str">
        <f t="shared" si="47"/>
        <v>insert into game_score (id, matchid, squad, goals, points, time_type) values (2422, 597, 55, 4, 0, 1);</v>
      </c>
    </row>
    <row r="140" spans="1:7" x14ac:dyDescent="0.25">
      <c r="A140">
        <f t="shared" si="49"/>
        <v>2423</v>
      </c>
      <c r="B140">
        <f t="shared" ref="B140" si="77">B138</f>
        <v>597</v>
      </c>
      <c r="C140">
        <v>51</v>
      </c>
      <c r="D140">
        <v>0</v>
      </c>
      <c r="E140">
        <v>0</v>
      </c>
      <c r="F140">
        <v>2</v>
      </c>
      <c r="G140" t="str">
        <f t="shared" si="47"/>
        <v>insert into game_score (id, matchid, squad, goals, points, time_type) values (2423, 597, 51, 0, 0, 2);</v>
      </c>
    </row>
    <row r="141" spans="1:7" x14ac:dyDescent="0.25">
      <c r="A141">
        <f t="shared" si="49"/>
        <v>2424</v>
      </c>
      <c r="B141">
        <f t="shared" ref="B141" si="78">B138</f>
        <v>597</v>
      </c>
      <c r="C141">
        <v>51</v>
      </c>
      <c r="D141">
        <v>0</v>
      </c>
      <c r="E141">
        <v>0</v>
      </c>
      <c r="F141">
        <v>1</v>
      </c>
      <c r="G141" t="str">
        <f t="shared" si="47"/>
        <v>insert into game_score (id, matchid, squad, goals, points, time_type) values (2424, 597, 51, 0, 0, 1);</v>
      </c>
    </row>
    <row r="142" spans="1:7" x14ac:dyDescent="0.25">
      <c r="A142" s="4">
        <f t="shared" si="49"/>
        <v>2425</v>
      </c>
      <c r="B142" s="4">
        <f t="shared" ref="B142" si="79">B138+1</f>
        <v>598</v>
      </c>
      <c r="C142" s="4">
        <v>52</v>
      </c>
      <c r="D142" s="4">
        <v>1</v>
      </c>
      <c r="E142" s="4">
        <v>3</v>
      </c>
      <c r="F142" s="4">
        <v>2</v>
      </c>
      <c r="G142" s="4" t="str">
        <f t="shared" si="47"/>
        <v>insert into game_score (id, matchid, squad, goals, points, time_type) values (2425, 598, 52, 1, 3, 2);</v>
      </c>
    </row>
    <row r="143" spans="1:7" x14ac:dyDescent="0.25">
      <c r="A143" s="4">
        <f t="shared" si="49"/>
        <v>2426</v>
      </c>
      <c r="B143" s="4">
        <f t="shared" ref="B143" si="80">B142</f>
        <v>598</v>
      </c>
      <c r="C143" s="4">
        <v>52</v>
      </c>
      <c r="D143" s="4">
        <v>0</v>
      </c>
      <c r="E143" s="4">
        <v>0</v>
      </c>
      <c r="F143" s="4">
        <v>1</v>
      </c>
      <c r="G143" s="4" t="str">
        <f t="shared" si="47"/>
        <v>insert into game_score (id, matchid, squad, goals, points, time_type) values (2426, 598, 52, 0, 0, 1);</v>
      </c>
    </row>
    <row r="144" spans="1:7" x14ac:dyDescent="0.25">
      <c r="A144" s="4">
        <f t="shared" si="49"/>
        <v>2427</v>
      </c>
      <c r="B144" s="4">
        <f t="shared" ref="B144" si="81">B142</f>
        <v>598</v>
      </c>
      <c r="C144" s="4">
        <v>51</v>
      </c>
      <c r="D144" s="4">
        <v>0</v>
      </c>
      <c r="E144" s="4">
        <v>0</v>
      </c>
      <c r="F144" s="4">
        <v>2</v>
      </c>
      <c r="G144" s="4" t="str">
        <f t="shared" si="47"/>
        <v>insert into game_score (id, matchid, squad, goals, points, time_type) values (2427, 598, 51, 0, 0, 2);</v>
      </c>
    </row>
    <row r="145" spans="1:7" x14ac:dyDescent="0.25">
      <c r="A145" s="4">
        <f t="shared" si="49"/>
        <v>2428</v>
      </c>
      <c r="B145" s="4">
        <f t="shared" ref="B145:B149" si="82">B142</f>
        <v>598</v>
      </c>
      <c r="C145" s="4">
        <v>51</v>
      </c>
      <c r="D145" s="4">
        <v>0</v>
      </c>
      <c r="E145" s="4">
        <v>0</v>
      </c>
      <c r="F145" s="4">
        <v>1</v>
      </c>
      <c r="G145" s="4" t="str">
        <f t="shared" si="47"/>
        <v>insert into game_score (id, matchid, squad, goals, points, time_type) values (2428, 598, 51, 0, 0, 1);</v>
      </c>
    </row>
    <row r="146" spans="1:7" x14ac:dyDescent="0.25">
      <c r="A146">
        <f t="shared" si="49"/>
        <v>2429</v>
      </c>
      <c r="B146">
        <f t="shared" ref="B146" si="83">B142+1</f>
        <v>599</v>
      </c>
      <c r="C146">
        <v>55</v>
      </c>
      <c r="D146">
        <v>3</v>
      </c>
      <c r="E146">
        <v>3</v>
      </c>
      <c r="F146">
        <v>2</v>
      </c>
      <c r="G146" t="str">
        <f t="shared" si="47"/>
        <v>insert into game_score (id, matchid, squad, goals, points, time_type) values (2429, 599, 55, 3, 3, 2);</v>
      </c>
    </row>
    <row r="147" spans="1:7" x14ac:dyDescent="0.25">
      <c r="A147">
        <f t="shared" si="49"/>
        <v>2430</v>
      </c>
      <c r="B147">
        <f t="shared" ref="B147" si="84">B146</f>
        <v>599</v>
      </c>
      <c r="C147">
        <v>55</v>
      </c>
      <c r="D147">
        <v>1</v>
      </c>
      <c r="E147">
        <v>0</v>
      </c>
      <c r="F147">
        <v>1</v>
      </c>
      <c r="G147" t="str">
        <f t="shared" si="47"/>
        <v>insert into game_score (id, matchid, squad, goals, points, time_type) values (2430, 599, 55, 1, 0, 1);</v>
      </c>
    </row>
    <row r="148" spans="1:7" x14ac:dyDescent="0.25">
      <c r="A148">
        <f t="shared" si="49"/>
        <v>2431</v>
      </c>
      <c r="B148">
        <f t="shared" ref="B148" si="85">B146</f>
        <v>599</v>
      </c>
      <c r="C148">
        <v>591</v>
      </c>
      <c r="D148">
        <v>1</v>
      </c>
      <c r="E148">
        <v>0</v>
      </c>
      <c r="F148">
        <v>2</v>
      </c>
      <c r="G148" t="str">
        <f t="shared" si="47"/>
        <v>insert into game_score (id, matchid, squad, goals, points, time_type) values (2431, 599, 591, 1, 0, 2);</v>
      </c>
    </row>
    <row r="149" spans="1:7" x14ac:dyDescent="0.25">
      <c r="A149">
        <f t="shared" si="49"/>
        <v>2432</v>
      </c>
      <c r="B149">
        <f t="shared" si="82"/>
        <v>599</v>
      </c>
      <c r="C149">
        <v>591</v>
      </c>
      <c r="D149">
        <v>1</v>
      </c>
      <c r="E149">
        <v>0</v>
      </c>
      <c r="F149">
        <v>1</v>
      </c>
      <c r="G149" t="str">
        <f t="shared" si="47"/>
        <v>insert into game_score (id, matchid, squad, goals, points, time_type) values (2432, 599, 591, 1, 0, 1);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'1997'!A13+1</f>
        <v>93</v>
      </c>
      <c r="B2">
        <v>1999</v>
      </c>
      <c r="C2" t="s">
        <v>12</v>
      </c>
      <c r="D2">
        <v>591</v>
      </c>
      <c r="G2" t="str">
        <f t="shared" ref="G2:G13" si="0">"insert into group_stage (id, tournament, group_code, squad) values (" &amp; A2 &amp; ", " &amp; B2 &amp; ", '" &amp; C2 &amp; "', " &amp; D2 &amp;  ");"</f>
        <v>insert into group_stage (id, tournament, group_code, squad) values (93, 1999, 'A', 591);</v>
      </c>
    </row>
    <row r="3" spans="1:7" x14ac:dyDescent="0.25">
      <c r="A3">
        <f>A2+1</f>
        <v>94</v>
      </c>
      <c r="B3">
        <v>1999</v>
      </c>
      <c r="C3" t="s">
        <v>12</v>
      </c>
      <c r="D3">
        <v>81</v>
      </c>
      <c r="G3" t="str">
        <f t="shared" si="0"/>
        <v>insert into group_stage (id, tournament, group_code, squad) values (94, 1999, 'A', 81);</v>
      </c>
    </row>
    <row r="4" spans="1:7" x14ac:dyDescent="0.25">
      <c r="A4">
        <f t="shared" ref="A4:A13" si="1">A3+1</f>
        <v>95</v>
      </c>
      <c r="B4">
        <v>1999</v>
      </c>
      <c r="C4" t="s">
        <v>12</v>
      </c>
      <c r="D4">
        <v>595</v>
      </c>
      <c r="G4" t="str">
        <f t="shared" si="0"/>
        <v>insert into group_stage (id, tournament, group_code, squad) values (95, 1999, 'A', 595);</v>
      </c>
    </row>
    <row r="5" spans="1:7" x14ac:dyDescent="0.25">
      <c r="A5">
        <f t="shared" si="1"/>
        <v>96</v>
      </c>
      <c r="B5">
        <v>1999</v>
      </c>
      <c r="C5" t="s">
        <v>12</v>
      </c>
      <c r="D5">
        <v>51</v>
      </c>
      <c r="G5" t="str">
        <f t="shared" si="0"/>
        <v>insert into group_stage (id, tournament, group_code, squad) values (96, 1999, 'A', 51);</v>
      </c>
    </row>
    <row r="6" spans="1:7" x14ac:dyDescent="0.25">
      <c r="A6">
        <f t="shared" si="1"/>
        <v>97</v>
      </c>
      <c r="B6">
        <v>1999</v>
      </c>
      <c r="C6" t="s">
        <v>13</v>
      </c>
      <c r="D6">
        <v>55</v>
      </c>
      <c r="G6" t="str">
        <f t="shared" si="0"/>
        <v>insert into group_stage (id, tournament, group_code, squad) values (97, 1999, 'B', 55);</v>
      </c>
    </row>
    <row r="7" spans="1:7" x14ac:dyDescent="0.25">
      <c r="A7">
        <f t="shared" si="1"/>
        <v>98</v>
      </c>
      <c r="B7">
        <v>1999</v>
      </c>
      <c r="C7" t="s">
        <v>13</v>
      </c>
      <c r="D7">
        <v>56</v>
      </c>
      <c r="G7" t="str">
        <f t="shared" si="0"/>
        <v>insert into group_stage (id, tournament, group_code, squad) values (98, 1999, 'B', 56);</v>
      </c>
    </row>
    <row r="8" spans="1:7" x14ac:dyDescent="0.25">
      <c r="A8">
        <f t="shared" si="1"/>
        <v>99</v>
      </c>
      <c r="B8">
        <v>1999</v>
      </c>
      <c r="C8" t="s">
        <v>13</v>
      </c>
      <c r="D8">
        <v>52</v>
      </c>
      <c r="G8" t="str">
        <f t="shared" si="0"/>
        <v>insert into group_stage (id, tournament, group_code, squad) values (99, 1999, 'B', 52);</v>
      </c>
    </row>
    <row r="9" spans="1:7" x14ac:dyDescent="0.25">
      <c r="A9">
        <f t="shared" si="1"/>
        <v>100</v>
      </c>
      <c r="B9">
        <v>1999</v>
      </c>
      <c r="C9" t="s">
        <v>13</v>
      </c>
      <c r="D9">
        <v>58</v>
      </c>
      <c r="G9" t="str">
        <f t="shared" si="0"/>
        <v>insert into group_stage (id, tournament, group_code, squad) values (100, 1999, 'B', 58);</v>
      </c>
    </row>
    <row r="10" spans="1:7" x14ac:dyDescent="0.25">
      <c r="A10">
        <f t="shared" si="1"/>
        <v>101</v>
      </c>
      <c r="B10">
        <v>1999</v>
      </c>
      <c r="C10" t="s">
        <v>14</v>
      </c>
      <c r="D10">
        <v>54</v>
      </c>
      <c r="G10" t="str">
        <f t="shared" si="0"/>
        <v>insert into group_stage (id, tournament, group_code, squad) values (101, 1999, 'C', 54);</v>
      </c>
    </row>
    <row r="11" spans="1:7" x14ac:dyDescent="0.25">
      <c r="A11">
        <f t="shared" si="1"/>
        <v>102</v>
      </c>
      <c r="B11">
        <v>1999</v>
      </c>
      <c r="C11" t="s">
        <v>14</v>
      </c>
      <c r="D11">
        <v>57</v>
      </c>
      <c r="G11" t="str">
        <f t="shared" si="0"/>
        <v>insert into group_stage (id, tournament, group_code, squad) values (102, 1999, 'C', 57);</v>
      </c>
    </row>
    <row r="12" spans="1:7" x14ac:dyDescent="0.25">
      <c r="A12">
        <f t="shared" si="1"/>
        <v>103</v>
      </c>
      <c r="B12">
        <v>1999</v>
      </c>
      <c r="C12" t="s">
        <v>14</v>
      </c>
      <c r="D12">
        <v>593</v>
      </c>
      <c r="G12" t="str">
        <f t="shared" si="0"/>
        <v>insert into group_stage (id, tournament, group_code, squad) values (103, 1999, 'C', 593);</v>
      </c>
    </row>
    <row r="13" spans="1:7" x14ac:dyDescent="0.25">
      <c r="A13">
        <f t="shared" si="1"/>
        <v>104</v>
      </c>
      <c r="B13">
        <v>1999</v>
      </c>
      <c r="C13" t="s">
        <v>14</v>
      </c>
      <c r="D13">
        <v>598</v>
      </c>
      <c r="G13" t="str">
        <f t="shared" si="0"/>
        <v>insert into group_stage (id, tournament, group_code, squad) values (104, 1999, 'C', 598);</v>
      </c>
    </row>
    <row r="15" spans="1:7" x14ac:dyDescent="0.25">
      <c r="A15" s="1" t="s">
        <v>1</v>
      </c>
      <c r="B15" s="1" t="s">
        <v>6</v>
      </c>
      <c r="C15" s="1" t="s">
        <v>7</v>
      </c>
      <c r="D15" s="1" t="s">
        <v>8</v>
      </c>
      <c r="G15" t="str">
        <f t="shared" ref="G15:G41" si="2">"insert into game (matchid, matchdate, game_type, country) values (" &amp; A15 &amp; ", '" &amp; B15 &amp; "', " &amp; C15 &amp; ", " &amp; D15 &amp;  ");"</f>
        <v>insert into game (matchid, matchdate, game_type, country) values (matchid, 'matchdate', game_type, country);</v>
      </c>
    </row>
    <row r="16" spans="1:7" x14ac:dyDescent="0.25">
      <c r="A16">
        <f>'1997'!A41+1</f>
        <v>600</v>
      </c>
      <c r="B16" s="2" t="str">
        <f>"1999-06-29"</f>
        <v>1999-06-29</v>
      </c>
      <c r="C16">
        <v>2</v>
      </c>
      <c r="D16">
        <v>595</v>
      </c>
      <c r="G16" t="str">
        <f t="shared" si="2"/>
        <v>insert into game (matchid, matchdate, game_type, country) values (600, '1999-06-29', 2, 595);</v>
      </c>
    </row>
    <row r="17" spans="1:7" x14ac:dyDescent="0.25">
      <c r="A17">
        <f>A16+1</f>
        <v>601</v>
      </c>
      <c r="B17" s="2" t="str">
        <f>"1999-06-29"</f>
        <v>1999-06-29</v>
      </c>
      <c r="C17">
        <v>2</v>
      </c>
      <c r="D17">
        <v>595</v>
      </c>
      <c r="G17" t="str">
        <f t="shared" si="2"/>
        <v>insert into game (matchid, matchdate, game_type, country) values (601, '1999-06-29', 2, 595);</v>
      </c>
    </row>
    <row r="18" spans="1:7" x14ac:dyDescent="0.25">
      <c r="A18">
        <f t="shared" ref="A18:A41" si="3">A17+1</f>
        <v>602</v>
      </c>
      <c r="B18" s="2" t="str">
        <f>"1999-07-02"</f>
        <v>1999-07-02</v>
      </c>
      <c r="C18">
        <v>2</v>
      </c>
      <c r="D18">
        <v>595</v>
      </c>
      <c r="G18" t="str">
        <f t="shared" si="2"/>
        <v>insert into game (matchid, matchdate, game_type, country) values (602, '1999-07-02', 2, 595);</v>
      </c>
    </row>
    <row r="19" spans="1:7" x14ac:dyDescent="0.25">
      <c r="A19">
        <f t="shared" si="3"/>
        <v>603</v>
      </c>
      <c r="B19" s="2" t="str">
        <f>"1999-07-02"</f>
        <v>1999-07-02</v>
      </c>
      <c r="C19">
        <v>2</v>
      </c>
      <c r="D19">
        <v>595</v>
      </c>
      <c r="G19" t="str">
        <f t="shared" si="2"/>
        <v>insert into game (matchid, matchdate, game_type, country) values (603, '1999-07-02', 2, 595);</v>
      </c>
    </row>
    <row r="20" spans="1:7" x14ac:dyDescent="0.25">
      <c r="A20">
        <f t="shared" si="3"/>
        <v>604</v>
      </c>
      <c r="B20" s="2" t="str">
        <f>"1999-07-05"</f>
        <v>1999-07-05</v>
      </c>
      <c r="C20">
        <v>2</v>
      </c>
      <c r="D20">
        <v>595</v>
      </c>
      <c r="G20" t="str">
        <f t="shared" si="2"/>
        <v>insert into game (matchid, matchdate, game_type, country) values (604, '1999-07-05', 2, 595);</v>
      </c>
    </row>
    <row r="21" spans="1:7" x14ac:dyDescent="0.25">
      <c r="A21">
        <f t="shared" si="3"/>
        <v>605</v>
      </c>
      <c r="B21" s="2" t="str">
        <f>"1999-07-05"</f>
        <v>1999-07-05</v>
      </c>
      <c r="C21">
        <v>2</v>
      </c>
      <c r="D21">
        <v>595</v>
      </c>
      <c r="G21" t="str">
        <f t="shared" si="2"/>
        <v>insert into game (matchid, matchdate, game_type, country) values (605, '1999-07-05', 2, 595);</v>
      </c>
    </row>
    <row r="22" spans="1:7" x14ac:dyDescent="0.25">
      <c r="A22">
        <f t="shared" si="3"/>
        <v>606</v>
      </c>
      <c r="B22" s="2" t="str">
        <f>"1999-06-30"</f>
        <v>1999-06-30</v>
      </c>
      <c r="C22">
        <v>2</v>
      </c>
      <c r="D22">
        <v>595</v>
      </c>
      <c r="G22" t="str">
        <f t="shared" si="2"/>
        <v>insert into game (matchid, matchdate, game_type, country) values (606, '1999-06-30', 2, 595);</v>
      </c>
    </row>
    <row r="23" spans="1:7" x14ac:dyDescent="0.25">
      <c r="A23">
        <f t="shared" si="3"/>
        <v>607</v>
      </c>
      <c r="B23" s="2" t="str">
        <f>"1999-06-30"</f>
        <v>1999-06-30</v>
      </c>
      <c r="C23">
        <v>2</v>
      </c>
      <c r="D23">
        <v>595</v>
      </c>
      <c r="G23" t="str">
        <f t="shared" si="2"/>
        <v>insert into game (matchid, matchdate, game_type, country) values (607, '1999-06-30', 2, 595);</v>
      </c>
    </row>
    <row r="24" spans="1:7" x14ac:dyDescent="0.25">
      <c r="A24">
        <f t="shared" si="3"/>
        <v>608</v>
      </c>
      <c r="B24" s="2" t="str">
        <f>"1999-07-03"</f>
        <v>1999-07-03</v>
      </c>
      <c r="C24">
        <v>2</v>
      </c>
      <c r="D24">
        <v>595</v>
      </c>
      <c r="G24" t="str">
        <f t="shared" si="2"/>
        <v>insert into game (matchid, matchdate, game_type, country) values (608, '1999-07-03', 2, 595);</v>
      </c>
    </row>
    <row r="25" spans="1:7" x14ac:dyDescent="0.25">
      <c r="A25">
        <f t="shared" si="3"/>
        <v>609</v>
      </c>
      <c r="B25" s="2" t="str">
        <f>"1999-07-03"</f>
        <v>1999-07-03</v>
      </c>
      <c r="C25">
        <v>2</v>
      </c>
      <c r="D25">
        <v>595</v>
      </c>
      <c r="G25" t="str">
        <f t="shared" si="2"/>
        <v>insert into game (matchid, matchdate, game_type, country) values (609, '1999-07-03', 2, 595);</v>
      </c>
    </row>
    <row r="26" spans="1:7" x14ac:dyDescent="0.25">
      <c r="A26">
        <f t="shared" si="3"/>
        <v>610</v>
      </c>
      <c r="B26" s="2" t="str">
        <f>"1999-07-06"</f>
        <v>1999-07-06</v>
      </c>
      <c r="C26">
        <v>2</v>
      </c>
      <c r="D26">
        <v>595</v>
      </c>
      <c r="G26" t="str">
        <f t="shared" si="2"/>
        <v>insert into game (matchid, matchdate, game_type, country) values (610, '1999-07-06', 2, 595);</v>
      </c>
    </row>
    <row r="27" spans="1:7" x14ac:dyDescent="0.25">
      <c r="A27">
        <f t="shared" si="3"/>
        <v>611</v>
      </c>
      <c r="B27" s="2" t="str">
        <f>"1999-07-06"</f>
        <v>1999-07-06</v>
      </c>
      <c r="C27">
        <v>2</v>
      </c>
      <c r="D27">
        <v>595</v>
      </c>
      <c r="G27" t="str">
        <f t="shared" si="2"/>
        <v>insert into game (matchid, matchdate, game_type, country) values (611, '1999-07-06', 2, 595);</v>
      </c>
    </row>
    <row r="28" spans="1:7" x14ac:dyDescent="0.25">
      <c r="A28">
        <f t="shared" si="3"/>
        <v>612</v>
      </c>
      <c r="B28" s="2" t="str">
        <f>"1999-07-01"</f>
        <v>1999-07-01</v>
      </c>
      <c r="C28">
        <v>2</v>
      </c>
      <c r="D28">
        <v>595</v>
      </c>
      <c r="G28" t="str">
        <f t="shared" si="2"/>
        <v>insert into game (matchid, matchdate, game_type, country) values (612, '1999-07-01', 2, 595);</v>
      </c>
    </row>
    <row r="29" spans="1:7" x14ac:dyDescent="0.25">
      <c r="A29">
        <f t="shared" si="3"/>
        <v>613</v>
      </c>
      <c r="B29" s="2" t="str">
        <f>"1999-07-01"</f>
        <v>1999-07-01</v>
      </c>
      <c r="C29">
        <v>2</v>
      </c>
      <c r="D29">
        <v>595</v>
      </c>
      <c r="G29" t="str">
        <f t="shared" si="2"/>
        <v>insert into game (matchid, matchdate, game_type, country) values (613, '1999-07-01', 2, 595);</v>
      </c>
    </row>
    <row r="30" spans="1:7" x14ac:dyDescent="0.25">
      <c r="A30">
        <f t="shared" si="3"/>
        <v>614</v>
      </c>
      <c r="B30" s="2" t="str">
        <f>"1999-07-04"</f>
        <v>1999-07-04</v>
      </c>
      <c r="C30">
        <v>2</v>
      </c>
      <c r="D30">
        <v>595</v>
      </c>
      <c r="G30" t="str">
        <f t="shared" si="2"/>
        <v>insert into game (matchid, matchdate, game_type, country) values (614, '1999-07-04', 2, 595);</v>
      </c>
    </row>
    <row r="31" spans="1:7" x14ac:dyDescent="0.25">
      <c r="A31">
        <f t="shared" si="3"/>
        <v>615</v>
      </c>
      <c r="B31" s="2" t="str">
        <f>"1999-07-04"</f>
        <v>1999-07-04</v>
      </c>
      <c r="C31">
        <v>2</v>
      </c>
      <c r="D31">
        <v>595</v>
      </c>
      <c r="G31" t="str">
        <f t="shared" si="2"/>
        <v>insert into game (matchid, matchdate, game_type, country) values (615, '1999-07-04', 2, 595);</v>
      </c>
    </row>
    <row r="32" spans="1:7" x14ac:dyDescent="0.25">
      <c r="A32">
        <f t="shared" si="3"/>
        <v>616</v>
      </c>
      <c r="B32" s="2" t="str">
        <f>"1999-07-07"</f>
        <v>1999-07-07</v>
      </c>
      <c r="C32">
        <v>2</v>
      </c>
      <c r="D32">
        <v>595</v>
      </c>
      <c r="G32" t="str">
        <f t="shared" si="2"/>
        <v>insert into game (matchid, matchdate, game_type, country) values (616, '1999-07-07', 2, 595);</v>
      </c>
    </row>
    <row r="33" spans="1:7" x14ac:dyDescent="0.25">
      <c r="A33">
        <f t="shared" si="3"/>
        <v>617</v>
      </c>
      <c r="B33" s="2" t="str">
        <f>"1999-07-07"</f>
        <v>1999-07-07</v>
      </c>
      <c r="C33">
        <v>2</v>
      </c>
      <c r="D33">
        <v>595</v>
      </c>
      <c r="G33" t="str">
        <f t="shared" si="2"/>
        <v>insert into game (matchid, matchdate, game_type, country) values (617, '1999-07-07', 2, 595);</v>
      </c>
    </row>
    <row r="34" spans="1:7" x14ac:dyDescent="0.25">
      <c r="A34">
        <f t="shared" si="3"/>
        <v>618</v>
      </c>
      <c r="B34" s="2" t="str">
        <f>"1999-07-10"</f>
        <v>1999-07-10</v>
      </c>
      <c r="C34">
        <v>3</v>
      </c>
      <c r="D34">
        <v>595</v>
      </c>
      <c r="G34" t="str">
        <f t="shared" si="2"/>
        <v>insert into game (matchid, matchdate, game_type, country) values (618, '1999-07-10', 3, 595);</v>
      </c>
    </row>
    <row r="35" spans="1:7" x14ac:dyDescent="0.25">
      <c r="A35">
        <f t="shared" si="3"/>
        <v>619</v>
      </c>
      <c r="B35" s="2" t="str">
        <f>"1999-07-10"</f>
        <v>1999-07-10</v>
      </c>
      <c r="C35">
        <v>3</v>
      </c>
      <c r="D35">
        <v>595</v>
      </c>
      <c r="G35" t="str">
        <f t="shared" si="2"/>
        <v>insert into game (matchid, matchdate, game_type, country) values (619, '1999-07-10', 3, 595);</v>
      </c>
    </row>
    <row r="36" spans="1:7" x14ac:dyDescent="0.25">
      <c r="A36">
        <f t="shared" si="3"/>
        <v>620</v>
      </c>
      <c r="B36" s="2" t="str">
        <f>"1999-07-11"</f>
        <v>1999-07-11</v>
      </c>
      <c r="C36">
        <v>3</v>
      </c>
      <c r="D36">
        <v>595</v>
      </c>
      <c r="G36" t="str">
        <f t="shared" si="2"/>
        <v>insert into game (matchid, matchdate, game_type, country) values (620, '1999-07-11', 3, 595);</v>
      </c>
    </row>
    <row r="37" spans="1:7" x14ac:dyDescent="0.25">
      <c r="A37">
        <f t="shared" si="3"/>
        <v>621</v>
      </c>
      <c r="B37" s="2" t="str">
        <f>"1999-07-11"</f>
        <v>1999-07-11</v>
      </c>
      <c r="C37">
        <v>3</v>
      </c>
      <c r="D37">
        <v>595</v>
      </c>
      <c r="G37" t="str">
        <f t="shared" si="2"/>
        <v>insert into game (matchid, matchdate, game_type, country) values (621, '1999-07-11', 3, 595);</v>
      </c>
    </row>
    <row r="38" spans="1:7" x14ac:dyDescent="0.25">
      <c r="A38">
        <f t="shared" si="3"/>
        <v>622</v>
      </c>
      <c r="B38" s="2" t="str">
        <f>"1999-07-13"</f>
        <v>1999-07-13</v>
      </c>
      <c r="C38">
        <v>4</v>
      </c>
      <c r="D38">
        <v>595</v>
      </c>
      <c r="G38" t="str">
        <f t="shared" si="2"/>
        <v>insert into game (matchid, matchdate, game_type, country) values (622, '1999-07-13', 4, 595);</v>
      </c>
    </row>
    <row r="39" spans="1:7" x14ac:dyDescent="0.25">
      <c r="A39">
        <f t="shared" si="3"/>
        <v>623</v>
      </c>
      <c r="B39" s="2" t="str">
        <f>"1999-07-14"</f>
        <v>1999-07-14</v>
      </c>
      <c r="C39">
        <v>4</v>
      </c>
      <c r="D39">
        <v>595</v>
      </c>
      <c r="G39" t="str">
        <f t="shared" si="2"/>
        <v>insert into game (matchid, matchdate, game_type, country) values (623, '1999-07-14', 4, 595);</v>
      </c>
    </row>
    <row r="40" spans="1:7" x14ac:dyDescent="0.25">
      <c r="A40">
        <f t="shared" si="3"/>
        <v>624</v>
      </c>
      <c r="B40" s="2" t="str">
        <f>"1999-07-18"</f>
        <v>1999-07-18</v>
      </c>
      <c r="C40">
        <v>5</v>
      </c>
      <c r="D40">
        <v>595</v>
      </c>
      <c r="G40" t="str">
        <f t="shared" si="2"/>
        <v>insert into game (matchid, matchdate, game_type, country) values (624, '1999-07-18', 5, 595);</v>
      </c>
    </row>
    <row r="41" spans="1:7" x14ac:dyDescent="0.25">
      <c r="A41">
        <f t="shared" si="3"/>
        <v>625</v>
      </c>
      <c r="B41" s="2" t="str">
        <f>"1999-07-18"</f>
        <v>1999-07-18</v>
      </c>
      <c r="C41">
        <v>6</v>
      </c>
      <c r="D41">
        <v>595</v>
      </c>
      <c r="G41" t="str">
        <f t="shared" si="2"/>
        <v>insert into game (matchid, matchdate, game_type, country) values (625, '1999-07-18', 6, 595);</v>
      </c>
    </row>
    <row r="43" spans="1:7" x14ac:dyDescent="0.25">
      <c r="A43" s="1" t="s">
        <v>0</v>
      </c>
      <c r="B43" s="1" t="s">
        <v>1</v>
      </c>
      <c r="C43" s="1" t="s">
        <v>2</v>
      </c>
      <c r="D43" s="1" t="s">
        <v>3</v>
      </c>
      <c r="E43" s="1" t="s">
        <v>4</v>
      </c>
      <c r="F43" s="1" t="s">
        <v>5</v>
      </c>
      <c r="G43" t="str">
        <f>"insert into game_score (id, matchid, squad, goals, points, time_type) values (" &amp; A43 &amp; ", " &amp; B43 &amp; ", " &amp; C43 &amp; ", " &amp; D43 &amp; ", " &amp; E43 &amp; ", " &amp; F43 &amp; ");"</f>
        <v>insert into game_score (id, matchid, squad, goals, points, time_type) values (id, matchid, squad, goals, points, time_type);</v>
      </c>
    </row>
    <row r="44" spans="1:7" x14ac:dyDescent="0.25">
      <c r="A44" s="4">
        <f>'1997'!A149+1</f>
        <v>2433</v>
      </c>
      <c r="B44" s="4">
        <f>A16</f>
        <v>600</v>
      </c>
      <c r="C44" s="4">
        <v>51</v>
      </c>
      <c r="D44" s="4">
        <v>3</v>
      </c>
      <c r="E44" s="4">
        <v>3</v>
      </c>
      <c r="F44" s="4">
        <v>2</v>
      </c>
      <c r="G44" s="4" t="str">
        <f t="shared" ref="G44:G107" si="4">"insert into game_score (id, matchid, squad, goals, points, time_type) values (" &amp; A44 &amp; ", " &amp; B44 &amp; ", " &amp; C44 &amp; ", " &amp; D44 &amp; ", " &amp; E44 &amp; ", " &amp; F44 &amp; ");"</f>
        <v>insert into game_score (id, matchid, squad, goals, points, time_type) values (2433, 600, 51, 3, 3, 2);</v>
      </c>
    </row>
    <row r="45" spans="1:7" x14ac:dyDescent="0.25">
      <c r="A45" s="4">
        <f>A44+1</f>
        <v>2434</v>
      </c>
      <c r="B45" s="4">
        <f>B44</f>
        <v>600</v>
      </c>
      <c r="C45" s="4">
        <v>51</v>
      </c>
      <c r="D45" s="4">
        <v>0</v>
      </c>
      <c r="E45" s="4">
        <v>0</v>
      </c>
      <c r="F45" s="4">
        <v>1</v>
      </c>
      <c r="G45" s="4" t="str">
        <f t="shared" si="4"/>
        <v>insert into game_score (id, matchid, squad, goals, points, time_type) values (2434, 600, 51, 0, 0, 1);</v>
      </c>
    </row>
    <row r="46" spans="1:7" x14ac:dyDescent="0.25">
      <c r="A46" s="4">
        <f t="shared" ref="A46:A109" si="5">A45+1</f>
        <v>2435</v>
      </c>
      <c r="B46" s="4">
        <f>B44</f>
        <v>600</v>
      </c>
      <c r="C46" s="4">
        <v>81</v>
      </c>
      <c r="D46" s="4">
        <v>2</v>
      </c>
      <c r="E46" s="4">
        <v>0</v>
      </c>
      <c r="F46" s="4">
        <v>2</v>
      </c>
      <c r="G46" s="4" t="str">
        <f t="shared" si="4"/>
        <v>insert into game_score (id, matchid, squad, goals, points, time_type) values (2435, 600, 81, 2, 0, 2);</v>
      </c>
    </row>
    <row r="47" spans="1:7" x14ac:dyDescent="0.25">
      <c r="A47" s="4">
        <f t="shared" si="5"/>
        <v>2436</v>
      </c>
      <c r="B47" s="4">
        <f>B44</f>
        <v>600</v>
      </c>
      <c r="C47" s="4">
        <v>81</v>
      </c>
      <c r="D47" s="4">
        <v>1</v>
      </c>
      <c r="E47" s="4">
        <v>0</v>
      </c>
      <c r="F47" s="4">
        <v>1</v>
      </c>
      <c r="G47" s="4" t="str">
        <f t="shared" si="4"/>
        <v>insert into game_score (id, matchid, squad, goals, points, time_type) values (2436, 600, 81, 1, 0, 1);</v>
      </c>
    </row>
    <row r="48" spans="1:7" x14ac:dyDescent="0.25">
      <c r="A48">
        <f t="shared" si="5"/>
        <v>2437</v>
      </c>
      <c r="B48">
        <f>B44+1</f>
        <v>601</v>
      </c>
      <c r="C48">
        <v>595</v>
      </c>
      <c r="D48">
        <v>0</v>
      </c>
      <c r="E48">
        <v>1</v>
      </c>
      <c r="F48">
        <v>2</v>
      </c>
      <c r="G48" t="str">
        <f t="shared" si="4"/>
        <v>insert into game_score (id, matchid, squad, goals, points, time_type) values (2437, 601, 595, 0, 1, 2);</v>
      </c>
    </row>
    <row r="49" spans="1:7" x14ac:dyDescent="0.25">
      <c r="A49">
        <f t="shared" si="5"/>
        <v>2438</v>
      </c>
      <c r="B49">
        <f>B48</f>
        <v>601</v>
      </c>
      <c r="C49">
        <v>595</v>
      </c>
      <c r="D49">
        <v>0</v>
      </c>
      <c r="E49">
        <v>0</v>
      </c>
      <c r="F49">
        <v>1</v>
      </c>
      <c r="G49" t="str">
        <f t="shared" si="4"/>
        <v>insert into game_score (id, matchid, squad, goals, points, time_type) values (2438, 601, 595, 0, 0, 1);</v>
      </c>
    </row>
    <row r="50" spans="1:7" x14ac:dyDescent="0.25">
      <c r="A50">
        <f t="shared" si="5"/>
        <v>2439</v>
      </c>
      <c r="B50">
        <f>B48</f>
        <v>601</v>
      </c>
      <c r="C50">
        <v>591</v>
      </c>
      <c r="D50">
        <v>0</v>
      </c>
      <c r="E50">
        <v>1</v>
      </c>
      <c r="F50">
        <v>2</v>
      </c>
      <c r="G50" t="str">
        <f t="shared" si="4"/>
        <v>insert into game_score (id, matchid, squad, goals, points, time_type) values (2439, 601, 591, 0, 1, 2);</v>
      </c>
    </row>
    <row r="51" spans="1:7" x14ac:dyDescent="0.25">
      <c r="A51">
        <f t="shared" si="5"/>
        <v>2440</v>
      </c>
      <c r="B51">
        <f>B48</f>
        <v>601</v>
      </c>
      <c r="C51">
        <v>591</v>
      </c>
      <c r="D51">
        <v>0</v>
      </c>
      <c r="E51">
        <v>0</v>
      </c>
      <c r="F51">
        <v>1</v>
      </c>
      <c r="G51" t="str">
        <f t="shared" si="4"/>
        <v>insert into game_score (id, matchid, squad, goals, points, time_type) values (2440, 601, 591, 0, 0, 1);</v>
      </c>
    </row>
    <row r="52" spans="1:7" x14ac:dyDescent="0.25">
      <c r="A52" s="4">
        <f t="shared" si="5"/>
        <v>2441</v>
      </c>
      <c r="B52" s="4">
        <f t="shared" ref="B52" si="6">B48+1</f>
        <v>602</v>
      </c>
      <c r="C52" s="4">
        <v>51</v>
      </c>
      <c r="D52" s="4">
        <v>1</v>
      </c>
      <c r="E52" s="4">
        <v>3</v>
      </c>
      <c r="F52" s="4">
        <v>2</v>
      </c>
      <c r="G52" s="4" t="str">
        <f t="shared" si="4"/>
        <v>insert into game_score (id, matchid, squad, goals, points, time_type) values (2441, 602, 51, 1, 3, 2);</v>
      </c>
    </row>
    <row r="53" spans="1:7" x14ac:dyDescent="0.25">
      <c r="A53" s="4">
        <f t="shared" si="5"/>
        <v>2442</v>
      </c>
      <c r="B53" s="4">
        <f t="shared" ref="B53" si="7">B52</f>
        <v>602</v>
      </c>
      <c r="C53" s="4">
        <v>51</v>
      </c>
      <c r="D53" s="4">
        <v>0</v>
      </c>
      <c r="E53" s="4">
        <v>0</v>
      </c>
      <c r="F53" s="4">
        <v>1</v>
      </c>
      <c r="G53" s="4" t="str">
        <f t="shared" si="4"/>
        <v>insert into game_score (id, matchid, squad, goals, points, time_type) values (2442, 602, 51, 0, 0, 1);</v>
      </c>
    </row>
    <row r="54" spans="1:7" x14ac:dyDescent="0.25">
      <c r="A54" s="4">
        <f t="shared" si="5"/>
        <v>2443</v>
      </c>
      <c r="B54" s="4">
        <f t="shared" ref="B54" si="8">B52</f>
        <v>602</v>
      </c>
      <c r="C54" s="4">
        <v>591</v>
      </c>
      <c r="D54" s="4">
        <v>0</v>
      </c>
      <c r="E54" s="4">
        <v>0</v>
      </c>
      <c r="F54" s="4">
        <v>2</v>
      </c>
      <c r="G54" s="4" t="str">
        <f t="shared" si="4"/>
        <v>insert into game_score (id, matchid, squad, goals, points, time_type) values (2443, 602, 591, 0, 0, 2);</v>
      </c>
    </row>
    <row r="55" spans="1:7" x14ac:dyDescent="0.25">
      <c r="A55" s="4">
        <f t="shared" si="5"/>
        <v>2444</v>
      </c>
      <c r="B55" s="4">
        <f t="shared" ref="B55" si="9">B52</f>
        <v>602</v>
      </c>
      <c r="C55" s="4">
        <v>591</v>
      </c>
      <c r="D55" s="4">
        <v>0</v>
      </c>
      <c r="E55" s="4">
        <v>0</v>
      </c>
      <c r="F55" s="4">
        <v>1</v>
      </c>
      <c r="G55" s="4" t="str">
        <f t="shared" si="4"/>
        <v>insert into game_score (id, matchid, squad, goals, points, time_type) values (2444, 602, 591, 0, 0, 1);</v>
      </c>
    </row>
    <row r="56" spans="1:7" x14ac:dyDescent="0.25">
      <c r="A56">
        <f t="shared" si="5"/>
        <v>2445</v>
      </c>
      <c r="B56">
        <f t="shared" ref="B56" si="10">B52+1</f>
        <v>603</v>
      </c>
      <c r="C56">
        <v>595</v>
      </c>
      <c r="D56">
        <v>4</v>
      </c>
      <c r="E56">
        <v>3</v>
      </c>
      <c r="F56">
        <v>2</v>
      </c>
      <c r="G56" t="str">
        <f t="shared" si="4"/>
        <v>insert into game_score (id, matchid, squad, goals, points, time_type) values (2445, 603, 595, 4, 3, 2);</v>
      </c>
    </row>
    <row r="57" spans="1:7" x14ac:dyDescent="0.25">
      <c r="A57">
        <f t="shared" si="5"/>
        <v>2446</v>
      </c>
      <c r="B57">
        <f t="shared" ref="B57" si="11">B56</f>
        <v>603</v>
      </c>
      <c r="C57">
        <v>595</v>
      </c>
      <c r="D57">
        <v>2</v>
      </c>
      <c r="E57">
        <v>0</v>
      </c>
      <c r="F57">
        <v>1</v>
      </c>
      <c r="G57" t="str">
        <f t="shared" si="4"/>
        <v>insert into game_score (id, matchid, squad, goals, points, time_type) values (2446, 603, 595, 2, 0, 1);</v>
      </c>
    </row>
    <row r="58" spans="1:7" x14ac:dyDescent="0.25">
      <c r="A58">
        <f t="shared" si="5"/>
        <v>2447</v>
      </c>
      <c r="B58">
        <f t="shared" ref="B58" si="12">B56</f>
        <v>603</v>
      </c>
      <c r="C58">
        <v>81</v>
      </c>
      <c r="D58">
        <v>0</v>
      </c>
      <c r="E58">
        <v>0</v>
      </c>
      <c r="F58">
        <v>2</v>
      </c>
      <c r="G58" t="str">
        <f t="shared" si="4"/>
        <v>insert into game_score (id, matchid, squad, goals, points, time_type) values (2447, 603, 81, 0, 0, 2);</v>
      </c>
    </row>
    <row r="59" spans="1:7" x14ac:dyDescent="0.25">
      <c r="A59">
        <f t="shared" si="5"/>
        <v>2448</v>
      </c>
      <c r="B59">
        <f t="shared" ref="B59" si="13">B56</f>
        <v>603</v>
      </c>
      <c r="C59">
        <v>81</v>
      </c>
      <c r="D59">
        <v>0</v>
      </c>
      <c r="E59">
        <v>0</v>
      </c>
      <c r="F59">
        <v>1</v>
      </c>
      <c r="G59" t="str">
        <f t="shared" si="4"/>
        <v>insert into game_score (id, matchid, squad, goals, points, time_type) values (2448, 603, 81, 0, 0, 1);</v>
      </c>
    </row>
    <row r="60" spans="1:7" x14ac:dyDescent="0.25">
      <c r="A60" s="4">
        <f t="shared" si="5"/>
        <v>2449</v>
      </c>
      <c r="B60" s="4">
        <f t="shared" ref="B60" si="14">B56+1</f>
        <v>604</v>
      </c>
      <c r="C60" s="4">
        <v>81</v>
      </c>
      <c r="D60" s="4">
        <v>1</v>
      </c>
      <c r="E60" s="4">
        <v>1</v>
      </c>
      <c r="F60" s="4">
        <v>2</v>
      </c>
      <c r="G60" s="4" t="str">
        <f t="shared" si="4"/>
        <v>insert into game_score (id, matchid, squad, goals, points, time_type) values (2449, 604, 81, 1, 1, 2);</v>
      </c>
    </row>
    <row r="61" spans="1:7" x14ac:dyDescent="0.25">
      <c r="A61" s="4">
        <f t="shared" si="5"/>
        <v>2450</v>
      </c>
      <c r="B61" s="4">
        <f t="shared" ref="B61" si="15">B60</f>
        <v>604</v>
      </c>
      <c r="C61" s="4">
        <v>81</v>
      </c>
      <c r="D61" s="4">
        <v>0</v>
      </c>
      <c r="E61" s="4">
        <v>0</v>
      </c>
      <c r="F61" s="4">
        <v>1</v>
      </c>
      <c r="G61" s="4" t="str">
        <f t="shared" si="4"/>
        <v>insert into game_score (id, matchid, squad, goals, points, time_type) values (2450, 604, 81, 0, 0, 1);</v>
      </c>
    </row>
    <row r="62" spans="1:7" x14ac:dyDescent="0.25">
      <c r="A62" s="4">
        <f t="shared" si="5"/>
        <v>2451</v>
      </c>
      <c r="B62" s="4">
        <f t="shared" ref="B62" si="16">B60</f>
        <v>604</v>
      </c>
      <c r="C62" s="4">
        <v>591</v>
      </c>
      <c r="D62" s="4">
        <v>1</v>
      </c>
      <c r="E62" s="4">
        <v>1</v>
      </c>
      <c r="F62" s="4">
        <v>2</v>
      </c>
      <c r="G62" s="4" t="str">
        <f t="shared" si="4"/>
        <v>insert into game_score (id, matchid, squad, goals, points, time_type) values (2451, 604, 591, 1, 1, 2);</v>
      </c>
    </row>
    <row r="63" spans="1:7" x14ac:dyDescent="0.25">
      <c r="A63" s="4">
        <f t="shared" si="5"/>
        <v>2452</v>
      </c>
      <c r="B63" s="4">
        <f t="shared" ref="B63" si="17">B60</f>
        <v>604</v>
      </c>
      <c r="C63" s="4">
        <v>591</v>
      </c>
      <c r="D63" s="4">
        <v>0</v>
      </c>
      <c r="E63" s="4">
        <v>0</v>
      </c>
      <c r="F63" s="4">
        <v>1</v>
      </c>
      <c r="G63" s="4" t="str">
        <f t="shared" si="4"/>
        <v>insert into game_score (id, matchid, squad, goals, points, time_type) values (2452, 604, 591, 0, 0, 1);</v>
      </c>
    </row>
    <row r="64" spans="1:7" x14ac:dyDescent="0.25">
      <c r="A64">
        <f t="shared" si="5"/>
        <v>2453</v>
      </c>
      <c r="B64">
        <f t="shared" ref="B64" si="18">B60+1</f>
        <v>605</v>
      </c>
      <c r="C64">
        <v>595</v>
      </c>
      <c r="D64">
        <v>1</v>
      </c>
      <c r="E64">
        <v>3</v>
      </c>
      <c r="F64">
        <v>2</v>
      </c>
      <c r="G64" t="str">
        <f t="shared" si="4"/>
        <v>insert into game_score (id, matchid, squad, goals, points, time_type) values (2453, 605, 595, 1, 3, 2);</v>
      </c>
    </row>
    <row r="65" spans="1:7" x14ac:dyDescent="0.25">
      <c r="A65">
        <f t="shared" si="5"/>
        <v>2454</v>
      </c>
      <c r="B65">
        <f t="shared" ref="B65" si="19">B64</f>
        <v>605</v>
      </c>
      <c r="C65">
        <v>595</v>
      </c>
      <c r="D65">
        <v>0</v>
      </c>
      <c r="E65">
        <v>0</v>
      </c>
      <c r="F65">
        <v>1</v>
      </c>
      <c r="G65" t="str">
        <f t="shared" si="4"/>
        <v>insert into game_score (id, matchid, squad, goals, points, time_type) values (2454, 605, 595, 0, 0, 1);</v>
      </c>
    </row>
    <row r="66" spans="1:7" x14ac:dyDescent="0.25">
      <c r="A66">
        <f t="shared" si="5"/>
        <v>2455</v>
      </c>
      <c r="B66">
        <f t="shared" ref="B66" si="20">B64</f>
        <v>605</v>
      </c>
      <c r="C66">
        <v>51</v>
      </c>
      <c r="D66">
        <v>0</v>
      </c>
      <c r="E66">
        <v>0</v>
      </c>
      <c r="F66">
        <v>2</v>
      </c>
      <c r="G66" t="str">
        <f t="shared" si="4"/>
        <v>insert into game_score (id, matchid, squad, goals, points, time_type) values (2455, 605, 51, 0, 0, 2);</v>
      </c>
    </row>
    <row r="67" spans="1:7" x14ac:dyDescent="0.25">
      <c r="A67">
        <f t="shared" si="5"/>
        <v>2456</v>
      </c>
      <c r="B67">
        <f t="shared" ref="B67" si="21">B64</f>
        <v>605</v>
      </c>
      <c r="C67">
        <v>51</v>
      </c>
      <c r="D67">
        <v>0</v>
      </c>
      <c r="E67">
        <v>0</v>
      </c>
      <c r="F67">
        <v>1</v>
      </c>
      <c r="G67" t="str">
        <f t="shared" si="4"/>
        <v>insert into game_score (id, matchid, squad, goals, points, time_type) values (2456, 605, 51, 0, 0, 1);</v>
      </c>
    </row>
    <row r="68" spans="1:7" x14ac:dyDescent="0.25">
      <c r="A68" s="4">
        <f t="shared" si="5"/>
        <v>2457</v>
      </c>
      <c r="B68" s="4">
        <f t="shared" ref="B68" si="22">B64+1</f>
        <v>606</v>
      </c>
      <c r="C68" s="4">
        <v>56</v>
      </c>
      <c r="D68" s="4">
        <v>0</v>
      </c>
      <c r="E68" s="4">
        <v>0</v>
      </c>
      <c r="F68" s="4">
        <v>2</v>
      </c>
      <c r="G68" s="4" t="str">
        <f t="shared" si="4"/>
        <v>insert into game_score (id, matchid, squad, goals, points, time_type) values (2457, 606, 56, 0, 0, 2);</v>
      </c>
    </row>
    <row r="69" spans="1:7" x14ac:dyDescent="0.25">
      <c r="A69" s="4">
        <f t="shared" si="5"/>
        <v>2458</v>
      </c>
      <c r="B69" s="4">
        <f t="shared" ref="B69" si="23">B68</f>
        <v>606</v>
      </c>
      <c r="C69" s="4">
        <v>56</v>
      </c>
      <c r="D69" s="4">
        <v>0</v>
      </c>
      <c r="E69" s="4">
        <v>0</v>
      </c>
      <c r="F69" s="4">
        <v>1</v>
      </c>
      <c r="G69" s="4" t="str">
        <f t="shared" si="4"/>
        <v>insert into game_score (id, matchid, squad, goals, points, time_type) values (2458, 606, 56, 0, 0, 1);</v>
      </c>
    </row>
    <row r="70" spans="1:7" x14ac:dyDescent="0.25">
      <c r="A70" s="4">
        <f t="shared" si="5"/>
        <v>2459</v>
      </c>
      <c r="B70" s="4">
        <f t="shared" ref="B70" si="24">B68</f>
        <v>606</v>
      </c>
      <c r="C70" s="4">
        <v>52</v>
      </c>
      <c r="D70" s="4">
        <v>1</v>
      </c>
      <c r="E70" s="4">
        <v>3</v>
      </c>
      <c r="F70" s="4">
        <v>2</v>
      </c>
      <c r="G70" s="4" t="str">
        <f t="shared" si="4"/>
        <v>insert into game_score (id, matchid, squad, goals, points, time_type) values (2459, 606, 52, 1, 3, 2);</v>
      </c>
    </row>
    <row r="71" spans="1:7" x14ac:dyDescent="0.25">
      <c r="A71" s="4">
        <f t="shared" si="5"/>
        <v>2460</v>
      </c>
      <c r="B71" s="4">
        <f t="shared" ref="B71" si="25">B68</f>
        <v>606</v>
      </c>
      <c r="C71" s="4">
        <v>52</v>
      </c>
      <c r="D71" s="4">
        <v>0</v>
      </c>
      <c r="E71" s="4">
        <v>0</v>
      </c>
      <c r="F71" s="4">
        <v>1</v>
      </c>
      <c r="G71" s="4" t="str">
        <f t="shared" si="4"/>
        <v>insert into game_score (id, matchid, squad, goals, points, time_type) values (2460, 606, 52, 0, 0, 1);</v>
      </c>
    </row>
    <row r="72" spans="1:7" x14ac:dyDescent="0.25">
      <c r="A72">
        <f t="shared" si="5"/>
        <v>2461</v>
      </c>
      <c r="B72">
        <f t="shared" ref="B72" si="26">B68+1</f>
        <v>607</v>
      </c>
      <c r="C72">
        <v>55</v>
      </c>
      <c r="D72">
        <v>7</v>
      </c>
      <c r="E72">
        <v>3</v>
      </c>
      <c r="F72">
        <v>2</v>
      </c>
      <c r="G72" t="str">
        <f t="shared" si="4"/>
        <v>insert into game_score (id, matchid, squad, goals, points, time_type) values (2461, 607, 55, 7, 3, 2);</v>
      </c>
    </row>
    <row r="73" spans="1:7" x14ac:dyDescent="0.25">
      <c r="A73">
        <f t="shared" si="5"/>
        <v>2462</v>
      </c>
      <c r="B73">
        <f t="shared" ref="B73" si="27">B72</f>
        <v>607</v>
      </c>
      <c r="C73">
        <v>55</v>
      </c>
      <c r="D73">
        <v>2</v>
      </c>
      <c r="E73">
        <v>0</v>
      </c>
      <c r="F73">
        <v>1</v>
      </c>
      <c r="G73" t="str">
        <f t="shared" si="4"/>
        <v>insert into game_score (id, matchid, squad, goals, points, time_type) values (2462, 607, 55, 2, 0, 1);</v>
      </c>
    </row>
    <row r="74" spans="1:7" x14ac:dyDescent="0.25">
      <c r="A74">
        <f t="shared" si="5"/>
        <v>2463</v>
      </c>
      <c r="B74">
        <f t="shared" ref="B74" si="28">B72</f>
        <v>607</v>
      </c>
      <c r="C74">
        <v>58</v>
      </c>
      <c r="D74">
        <v>0</v>
      </c>
      <c r="E74">
        <v>0</v>
      </c>
      <c r="F74">
        <v>2</v>
      </c>
      <c r="G74" t="str">
        <f t="shared" si="4"/>
        <v>insert into game_score (id, matchid, squad, goals, points, time_type) values (2463, 607, 58, 0, 0, 2);</v>
      </c>
    </row>
    <row r="75" spans="1:7" x14ac:dyDescent="0.25">
      <c r="A75">
        <f t="shared" si="5"/>
        <v>2464</v>
      </c>
      <c r="B75">
        <f t="shared" ref="B75" si="29">B72</f>
        <v>607</v>
      </c>
      <c r="C75">
        <v>58</v>
      </c>
      <c r="D75">
        <v>0</v>
      </c>
      <c r="E75">
        <v>0</v>
      </c>
      <c r="F75">
        <v>1</v>
      </c>
      <c r="G75" t="str">
        <f t="shared" si="4"/>
        <v>insert into game_score (id, matchid, squad, goals, points, time_type) values (2464, 607, 58, 0, 0, 1);</v>
      </c>
    </row>
    <row r="76" spans="1:7" x14ac:dyDescent="0.25">
      <c r="A76" s="4">
        <f t="shared" si="5"/>
        <v>2465</v>
      </c>
      <c r="B76" s="4">
        <f t="shared" ref="B76" si="30">B72+1</f>
        <v>608</v>
      </c>
      <c r="C76" s="4">
        <v>55</v>
      </c>
      <c r="D76" s="4">
        <v>2</v>
      </c>
      <c r="E76" s="4">
        <v>3</v>
      </c>
      <c r="F76" s="4">
        <v>2</v>
      </c>
      <c r="G76" s="4" t="str">
        <f t="shared" si="4"/>
        <v>insert into game_score (id, matchid, squad, goals, points, time_type) values (2465, 608, 55, 2, 3, 2);</v>
      </c>
    </row>
    <row r="77" spans="1:7" x14ac:dyDescent="0.25">
      <c r="A77" s="4">
        <f t="shared" si="5"/>
        <v>2466</v>
      </c>
      <c r="B77" s="4">
        <f t="shared" ref="B77" si="31">B76</f>
        <v>608</v>
      </c>
      <c r="C77" s="4">
        <v>55</v>
      </c>
      <c r="D77" s="4">
        <v>2</v>
      </c>
      <c r="E77" s="4">
        <v>0</v>
      </c>
      <c r="F77" s="4">
        <v>1</v>
      </c>
      <c r="G77" s="4" t="str">
        <f t="shared" si="4"/>
        <v>insert into game_score (id, matchid, squad, goals, points, time_type) values (2466, 608, 55, 2, 0, 1);</v>
      </c>
    </row>
    <row r="78" spans="1:7" x14ac:dyDescent="0.25">
      <c r="A78" s="4">
        <f t="shared" si="5"/>
        <v>2467</v>
      </c>
      <c r="B78" s="4">
        <f t="shared" ref="B78" si="32">B76</f>
        <v>608</v>
      </c>
      <c r="C78" s="4">
        <v>52</v>
      </c>
      <c r="D78" s="4">
        <v>1</v>
      </c>
      <c r="E78" s="4">
        <v>0</v>
      </c>
      <c r="F78" s="4">
        <v>2</v>
      </c>
      <c r="G78" s="4" t="str">
        <f t="shared" si="4"/>
        <v>insert into game_score (id, matchid, squad, goals, points, time_type) values (2467, 608, 52, 1, 0, 2);</v>
      </c>
    </row>
    <row r="79" spans="1:7" x14ac:dyDescent="0.25">
      <c r="A79" s="4">
        <f t="shared" si="5"/>
        <v>2468</v>
      </c>
      <c r="B79" s="4">
        <f t="shared" ref="B79" si="33">B76</f>
        <v>608</v>
      </c>
      <c r="C79" s="4">
        <v>52</v>
      </c>
      <c r="D79" s="4">
        <v>0</v>
      </c>
      <c r="E79" s="4">
        <v>0</v>
      </c>
      <c r="F79" s="4">
        <v>1</v>
      </c>
      <c r="G79" s="4" t="str">
        <f t="shared" si="4"/>
        <v>insert into game_score (id, matchid, squad, goals, points, time_type) values (2468, 608, 52, 0, 0, 1);</v>
      </c>
    </row>
    <row r="80" spans="1:7" x14ac:dyDescent="0.25">
      <c r="A80">
        <f t="shared" si="5"/>
        <v>2469</v>
      </c>
      <c r="B80">
        <f t="shared" ref="B80" si="34">B76+1</f>
        <v>609</v>
      </c>
      <c r="C80">
        <v>56</v>
      </c>
      <c r="D80">
        <v>3</v>
      </c>
      <c r="E80">
        <v>3</v>
      </c>
      <c r="F80">
        <v>2</v>
      </c>
      <c r="G80" t="str">
        <f t="shared" si="4"/>
        <v>insert into game_score (id, matchid, squad, goals, points, time_type) values (2469, 609, 56, 3, 3, 2);</v>
      </c>
    </row>
    <row r="81" spans="1:7" x14ac:dyDescent="0.25">
      <c r="A81">
        <f t="shared" si="5"/>
        <v>2470</v>
      </c>
      <c r="B81">
        <f t="shared" ref="B81" si="35">B80</f>
        <v>609</v>
      </c>
      <c r="C81">
        <v>56</v>
      </c>
      <c r="D81">
        <v>2</v>
      </c>
      <c r="E81">
        <v>0</v>
      </c>
      <c r="F81">
        <v>1</v>
      </c>
      <c r="G81" t="str">
        <f t="shared" si="4"/>
        <v>insert into game_score (id, matchid, squad, goals, points, time_type) values (2470, 609, 56, 2, 0, 1);</v>
      </c>
    </row>
    <row r="82" spans="1:7" x14ac:dyDescent="0.25">
      <c r="A82">
        <f t="shared" si="5"/>
        <v>2471</v>
      </c>
      <c r="B82">
        <f t="shared" ref="B82" si="36">B80</f>
        <v>609</v>
      </c>
      <c r="C82">
        <v>58</v>
      </c>
      <c r="D82">
        <v>0</v>
      </c>
      <c r="E82">
        <v>0</v>
      </c>
      <c r="F82">
        <v>2</v>
      </c>
      <c r="G82" t="str">
        <f t="shared" si="4"/>
        <v>insert into game_score (id, matchid, squad, goals, points, time_type) values (2471, 609, 58, 0, 0, 2);</v>
      </c>
    </row>
    <row r="83" spans="1:7" x14ac:dyDescent="0.25">
      <c r="A83">
        <f t="shared" si="5"/>
        <v>2472</v>
      </c>
      <c r="B83">
        <f t="shared" ref="B83" si="37">B80</f>
        <v>609</v>
      </c>
      <c r="C83">
        <v>58</v>
      </c>
      <c r="D83">
        <v>0</v>
      </c>
      <c r="E83">
        <v>0</v>
      </c>
      <c r="F83">
        <v>1</v>
      </c>
      <c r="G83" t="str">
        <f t="shared" si="4"/>
        <v>insert into game_score (id, matchid, squad, goals, points, time_type) values (2472, 609, 58, 0, 0, 1);</v>
      </c>
    </row>
    <row r="84" spans="1:7" x14ac:dyDescent="0.25">
      <c r="A84" s="4">
        <f t="shared" si="5"/>
        <v>2473</v>
      </c>
      <c r="B84" s="4">
        <f t="shared" ref="B84:B100" si="38">B80+1</f>
        <v>610</v>
      </c>
      <c r="C84" s="4">
        <v>52</v>
      </c>
      <c r="D84" s="4">
        <v>3</v>
      </c>
      <c r="E84" s="4">
        <v>3</v>
      </c>
      <c r="F84" s="4">
        <v>2</v>
      </c>
      <c r="G84" s="4" t="str">
        <f t="shared" si="4"/>
        <v>insert into game_score (id, matchid, squad, goals, points, time_type) values (2473, 610, 52, 3, 3, 2);</v>
      </c>
    </row>
    <row r="85" spans="1:7" x14ac:dyDescent="0.25">
      <c r="A85" s="4">
        <f t="shared" si="5"/>
        <v>2474</v>
      </c>
      <c r="B85" s="4">
        <f t="shared" ref="B85:B101" si="39">B84</f>
        <v>610</v>
      </c>
      <c r="C85" s="4">
        <v>52</v>
      </c>
      <c r="D85" s="4">
        <v>3</v>
      </c>
      <c r="E85" s="4">
        <v>0</v>
      </c>
      <c r="F85" s="4">
        <v>1</v>
      </c>
      <c r="G85" s="4" t="str">
        <f t="shared" si="4"/>
        <v>insert into game_score (id, matchid, squad, goals, points, time_type) values (2474, 610, 52, 3, 0, 1);</v>
      </c>
    </row>
    <row r="86" spans="1:7" x14ac:dyDescent="0.25">
      <c r="A86" s="4">
        <f t="shared" si="5"/>
        <v>2475</v>
      </c>
      <c r="B86" s="4">
        <f t="shared" ref="B86:B102" si="40">B84</f>
        <v>610</v>
      </c>
      <c r="C86" s="4">
        <v>58</v>
      </c>
      <c r="D86" s="4">
        <v>1</v>
      </c>
      <c r="E86" s="4">
        <v>0</v>
      </c>
      <c r="F86" s="4">
        <v>2</v>
      </c>
      <c r="G86" s="4" t="str">
        <f t="shared" si="4"/>
        <v>insert into game_score (id, matchid, squad, goals, points, time_type) values (2475, 610, 58, 1, 0, 2);</v>
      </c>
    </row>
    <row r="87" spans="1:7" x14ac:dyDescent="0.25">
      <c r="A87" s="4">
        <f t="shared" si="5"/>
        <v>2476</v>
      </c>
      <c r="B87" s="4">
        <f t="shared" ref="B87:B103" si="41">B84</f>
        <v>610</v>
      </c>
      <c r="C87" s="4">
        <v>58</v>
      </c>
      <c r="D87" s="4">
        <v>0</v>
      </c>
      <c r="E87" s="4">
        <v>0</v>
      </c>
      <c r="F87" s="4">
        <v>1</v>
      </c>
      <c r="G87" s="4" t="str">
        <f>"insert into game_score (id, matchid, squad, goals, points, time_type) values (" &amp; A87 &amp; ", " &amp; B87 &amp; ", " &amp; C87 &amp; ", " &amp; D87 &amp; ", " &amp; E87 &amp; ", " &amp; F87 &amp; ");"</f>
        <v>insert into game_score (id, matchid, squad, goals, points, time_type) values (2476, 610, 58, 0, 0, 1);</v>
      </c>
    </row>
    <row r="88" spans="1:7" x14ac:dyDescent="0.25">
      <c r="A88">
        <f t="shared" si="5"/>
        <v>2477</v>
      </c>
      <c r="B88">
        <f t="shared" si="38"/>
        <v>611</v>
      </c>
      <c r="C88">
        <v>55</v>
      </c>
      <c r="D88">
        <v>1</v>
      </c>
      <c r="E88">
        <v>3</v>
      </c>
      <c r="F88">
        <v>2</v>
      </c>
      <c r="G88" t="str">
        <f t="shared" si="4"/>
        <v>insert into game_score (id, matchid, squad, goals, points, time_type) values (2477, 611, 55, 1, 3, 2);</v>
      </c>
    </row>
    <row r="89" spans="1:7" x14ac:dyDescent="0.25">
      <c r="A89">
        <f t="shared" si="5"/>
        <v>2478</v>
      </c>
      <c r="B89">
        <f t="shared" si="39"/>
        <v>611</v>
      </c>
      <c r="C89">
        <v>55</v>
      </c>
      <c r="D89">
        <v>1</v>
      </c>
      <c r="E89">
        <v>0</v>
      </c>
      <c r="F89">
        <v>1</v>
      </c>
      <c r="G89" t="str">
        <f t="shared" si="4"/>
        <v>insert into game_score (id, matchid, squad, goals, points, time_type) values (2478, 611, 55, 1, 0, 1);</v>
      </c>
    </row>
    <row r="90" spans="1:7" x14ac:dyDescent="0.25">
      <c r="A90">
        <f t="shared" si="5"/>
        <v>2479</v>
      </c>
      <c r="B90">
        <f t="shared" si="40"/>
        <v>611</v>
      </c>
      <c r="C90">
        <v>56</v>
      </c>
      <c r="D90">
        <v>0</v>
      </c>
      <c r="E90">
        <v>0</v>
      </c>
      <c r="F90">
        <v>2</v>
      </c>
      <c r="G90" t="str">
        <f t="shared" si="4"/>
        <v>insert into game_score (id, matchid, squad, goals, points, time_type) values (2479, 611, 56, 0, 0, 2);</v>
      </c>
    </row>
    <row r="91" spans="1:7" x14ac:dyDescent="0.25">
      <c r="A91">
        <f t="shared" si="5"/>
        <v>2480</v>
      </c>
      <c r="B91">
        <f t="shared" si="41"/>
        <v>611</v>
      </c>
      <c r="C91">
        <v>56</v>
      </c>
      <c r="D91">
        <v>0</v>
      </c>
      <c r="E91">
        <v>0</v>
      </c>
      <c r="F91">
        <v>1</v>
      </c>
      <c r="G91" t="str">
        <f t="shared" si="4"/>
        <v>insert into game_score (id, matchid, squad, goals, points, time_type) values (2480, 611, 56, 0, 0, 1);</v>
      </c>
    </row>
    <row r="92" spans="1:7" x14ac:dyDescent="0.25">
      <c r="A92" s="4">
        <f t="shared" si="5"/>
        <v>2481</v>
      </c>
      <c r="B92" s="4">
        <f t="shared" si="38"/>
        <v>612</v>
      </c>
      <c r="C92" s="4">
        <v>598</v>
      </c>
      <c r="D92" s="4">
        <v>0</v>
      </c>
      <c r="E92" s="4">
        <v>0</v>
      </c>
      <c r="F92" s="4">
        <v>2</v>
      </c>
      <c r="G92" s="4" t="str">
        <f t="shared" si="4"/>
        <v>insert into game_score (id, matchid, squad, goals, points, time_type) values (2481, 612, 598, 0, 0, 2);</v>
      </c>
    </row>
    <row r="93" spans="1:7" x14ac:dyDescent="0.25">
      <c r="A93" s="4">
        <f t="shared" si="5"/>
        <v>2482</v>
      </c>
      <c r="B93" s="4">
        <f t="shared" si="39"/>
        <v>612</v>
      </c>
      <c r="C93" s="4">
        <v>598</v>
      </c>
      <c r="D93" s="4">
        <v>0</v>
      </c>
      <c r="E93" s="4">
        <v>0</v>
      </c>
      <c r="F93" s="4">
        <v>1</v>
      </c>
      <c r="G93" s="4" t="str">
        <f t="shared" si="4"/>
        <v>insert into game_score (id, matchid, squad, goals, points, time_type) values (2482, 612, 598, 0, 0, 1);</v>
      </c>
    </row>
    <row r="94" spans="1:7" x14ac:dyDescent="0.25">
      <c r="A94" s="4">
        <f t="shared" si="5"/>
        <v>2483</v>
      </c>
      <c r="B94" s="4">
        <f t="shared" si="40"/>
        <v>612</v>
      </c>
      <c r="C94" s="4">
        <v>57</v>
      </c>
      <c r="D94" s="4">
        <v>1</v>
      </c>
      <c r="E94" s="4">
        <v>3</v>
      </c>
      <c r="F94" s="4">
        <v>2</v>
      </c>
      <c r="G94" s="4" t="str">
        <f t="shared" si="4"/>
        <v>insert into game_score (id, matchid, squad, goals, points, time_type) values (2483, 612, 57, 1, 3, 2);</v>
      </c>
    </row>
    <row r="95" spans="1:7" x14ac:dyDescent="0.25">
      <c r="A95" s="4">
        <f t="shared" si="5"/>
        <v>2484</v>
      </c>
      <c r="B95" s="4">
        <f t="shared" si="41"/>
        <v>612</v>
      </c>
      <c r="C95" s="4">
        <v>57</v>
      </c>
      <c r="D95" s="4">
        <v>1</v>
      </c>
      <c r="E95" s="4">
        <v>0</v>
      </c>
      <c r="F95" s="4">
        <v>1</v>
      </c>
      <c r="G95" s="4" t="str">
        <f t="shared" si="4"/>
        <v>insert into game_score (id, matchid, squad, goals, points, time_type) values (2484, 612, 57, 1, 0, 1);</v>
      </c>
    </row>
    <row r="96" spans="1:7" x14ac:dyDescent="0.25">
      <c r="A96">
        <f t="shared" si="5"/>
        <v>2485</v>
      </c>
      <c r="B96">
        <f t="shared" si="38"/>
        <v>613</v>
      </c>
      <c r="C96">
        <v>54</v>
      </c>
      <c r="D96">
        <v>3</v>
      </c>
      <c r="E96">
        <v>3</v>
      </c>
      <c r="F96">
        <v>2</v>
      </c>
      <c r="G96" t="str">
        <f t="shared" si="4"/>
        <v>insert into game_score (id, matchid, squad, goals, points, time_type) values (2485, 613, 54, 3, 3, 2);</v>
      </c>
    </row>
    <row r="97" spans="1:7" x14ac:dyDescent="0.25">
      <c r="A97">
        <f t="shared" si="5"/>
        <v>2486</v>
      </c>
      <c r="B97">
        <f t="shared" si="39"/>
        <v>613</v>
      </c>
      <c r="C97">
        <v>54</v>
      </c>
      <c r="D97">
        <v>1</v>
      </c>
      <c r="E97">
        <v>0</v>
      </c>
      <c r="F97">
        <v>1</v>
      </c>
      <c r="G97" t="str">
        <f t="shared" si="4"/>
        <v>insert into game_score (id, matchid, squad, goals, points, time_type) values (2486, 613, 54, 1, 0, 1);</v>
      </c>
    </row>
    <row r="98" spans="1:7" x14ac:dyDescent="0.25">
      <c r="A98">
        <f t="shared" si="5"/>
        <v>2487</v>
      </c>
      <c r="B98">
        <f t="shared" si="40"/>
        <v>613</v>
      </c>
      <c r="C98">
        <v>593</v>
      </c>
      <c r="D98">
        <v>1</v>
      </c>
      <c r="E98">
        <v>0</v>
      </c>
      <c r="F98">
        <v>2</v>
      </c>
      <c r="G98" t="str">
        <f t="shared" si="4"/>
        <v>insert into game_score (id, matchid, squad, goals, points, time_type) values (2487, 613, 593, 1, 0, 2);</v>
      </c>
    </row>
    <row r="99" spans="1:7" x14ac:dyDescent="0.25">
      <c r="A99">
        <f t="shared" si="5"/>
        <v>2488</v>
      </c>
      <c r="B99">
        <f t="shared" si="41"/>
        <v>613</v>
      </c>
      <c r="C99">
        <v>593</v>
      </c>
      <c r="D99">
        <v>0</v>
      </c>
      <c r="E99">
        <v>0</v>
      </c>
      <c r="F99">
        <v>1</v>
      </c>
      <c r="G99" t="str">
        <f t="shared" si="4"/>
        <v>insert into game_score (id, matchid, squad, goals, points, time_type) values (2488, 613, 593, 0, 0, 1);</v>
      </c>
    </row>
    <row r="100" spans="1:7" x14ac:dyDescent="0.25">
      <c r="A100" s="4">
        <f t="shared" si="5"/>
        <v>2489</v>
      </c>
      <c r="B100" s="4">
        <f t="shared" si="38"/>
        <v>614</v>
      </c>
      <c r="C100" s="4">
        <v>598</v>
      </c>
      <c r="D100" s="4">
        <v>2</v>
      </c>
      <c r="E100" s="4">
        <v>3</v>
      </c>
      <c r="F100" s="4">
        <v>2</v>
      </c>
      <c r="G100" s="4" t="str">
        <f t="shared" si="4"/>
        <v>insert into game_score (id, matchid, squad, goals, points, time_type) values (2489, 614, 598, 2, 3, 2);</v>
      </c>
    </row>
    <row r="101" spans="1:7" x14ac:dyDescent="0.25">
      <c r="A101" s="4">
        <f t="shared" si="5"/>
        <v>2490</v>
      </c>
      <c r="B101" s="4">
        <f t="shared" si="39"/>
        <v>614</v>
      </c>
      <c r="C101" s="4">
        <v>598</v>
      </c>
      <c r="D101" s="4">
        <v>0</v>
      </c>
      <c r="E101" s="4">
        <v>0</v>
      </c>
      <c r="F101" s="4">
        <v>1</v>
      </c>
      <c r="G101" s="4" t="str">
        <f t="shared" si="4"/>
        <v>insert into game_score (id, matchid, squad, goals, points, time_type) values (2490, 614, 598, 0, 0, 1);</v>
      </c>
    </row>
    <row r="102" spans="1:7" x14ac:dyDescent="0.25">
      <c r="A102" s="4">
        <f t="shared" si="5"/>
        <v>2491</v>
      </c>
      <c r="B102" s="4">
        <f t="shared" si="40"/>
        <v>614</v>
      </c>
      <c r="C102" s="4">
        <v>593</v>
      </c>
      <c r="D102" s="4">
        <v>1</v>
      </c>
      <c r="E102" s="4">
        <v>0</v>
      </c>
      <c r="F102" s="4">
        <v>2</v>
      </c>
      <c r="G102" s="4" t="str">
        <f t="shared" si="4"/>
        <v>insert into game_score (id, matchid, squad, goals, points, time_type) values (2491, 614, 593, 1, 0, 2);</v>
      </c>
    </row>
    <row r="103" spans="1:7" x14ac:dyDescent="0.25">
      <c r="A103" s="4">
        <f t="shared" si="5"/>
        <v>2492</v>
      </c>
      <c r="B103" s="4">
        <f t="shared" si="41"/>
        <v>614</v>
      </c>
      <c r="C103" s="4">
        <v>593</v>
      </c>
      <c r="D103" s="4">
        <v>0</v>
      </c>
      <c r="E103" s="4">
        <v>0</v>
      </c>
      <c r="F103" s="4">
        <v>1</v>
      </c>
      <c r="G103" s="4" t="str">
        <f t="shared" si="4"/>
        <v>insert into game_score (id, matchid, squad, goals, points, time_type) values (2492, 614, 593, 0, 0, 1);</v>
      </c>
    </row>
    <row r="104" spans="1:7" x14ac:dyDescent="0.25">
      <c r="A104">
        <f t="shared" si="5"/>
        <v>2493</v>
      </c>
      <c r="B104">
        <f t="shared" ref="B104" si="42">B100+1</f>
        <v>615</v>
      </c>
      <c r="C104">
        <v>54</v>
      </c>
      <c r="D104">
        <v>0</v>
      </c>
      <c r="E104">
        <v>0</v>
      </c>
      <c r="F104">
        <v>2</v>
      </c>
      <c r="G104" t="str">
        <f t="shared" si="4"/>
        <v>insert into game_score (id, matchid, squad, goals, points, time_type) values (2493, 615, 54, 0, 0, 2);</v>
      </c>
    </row>
    <row r="105" spans="1:7" x14ac:dyDescent="0.25">
      <c r="A105">
        <f t="shared" si="5"/>
        <v>2494</v>
      </c>
      <c r="B105">
        <f t="shared" ref="B105" si="43">B104</f>
        <v>615</v>
      </c>
      <c r="C105">
        <v>54</v>
      </c>
      <c r="D105">
        <v>0</v>
      </c>
      <c r="E105">
        <v>0</v>
      </c>
      <c r="F105">
        <v>1</v>
      </c>
      <c r="G105" t="str">
        <f t="shared" si="4"/>
        <v>insert into game_score (id, matchid, squad, goals, points, time_type) values (2494, 615, 54, 0, 0, 1);</v>
      </c>
    </row>
    <row r="106" spans="1:7" x14ac:dyDescent="0.25">
      <c r="A106">
        <f t="shared" si="5"/>
        <v>2495</v>
      </c>
      <c r="B106">
        <f t="shared" ref="B106" si="44">B104</f>
        <v>615</v>
      </c>
      <c r="C106">
        <v>57</v>
      </c>
      <c r="D106">
        <v>3</v>
      </c>
      <c r="E106">
        <v>3</v>
      </c>
      <c r="F106">
        <v>2</v>
      </c>
      <c r="G106" t="str">
        <f t="shared" si="4"/>
        <v>insert into game_score (id, matchid, squad, goals, points, time_type) values (2495, 615, 57, 3, 3, 2);</v>
      </c>
    </row>
    <row r="107" spans="1:7" x14ac:dyDescent="0.25">
      <c r="A107">
        <f t="shared" si="5"/>
        <v>2496</v>
      </c>
      <c r="B107">
        <f t="shared" ref="B107" si="45">B104</f>
        <v>615</v>
      </c>
      <c r="C107">
        <v>57</v>
      </c>
      <c r="D107">
        <v>1</v>
      </c>
      <c r="E107">
        <v>0</v>
      </c>
      <c r="F107">
        <v>1</v>
      </c>
      <c r="G107" t="str">
        <f t="shared" si="4"/>
        <v>insert into game_score (id, matchid, squad, goals, points, time_type) values (2496, 615, 57, 1, 0, 1);</v>
      </c>
    </row>
    <row r="108" spans="1:7" x14ac:dyDescent="0.25">
      <c r="A108" s="4">
        <f t="shared" si="5"/>
        <v>2497</v>
      </c>
      <c r="B108" s="4">
        <f t="shared" ref="B108" si="46">B104+1</f>
        <v>616</v>
      </c>
      <c r="C108" s="4">
        <v>57</v>
      </c>
      <c r="D108" s="4">
        <v>2</v>
      </c>
      <c r="E108" s="4">
        <v>3</v>
      </c>
      <c r="F108" s="4">
        <v>2</v>
      </c>
      <c r="G108" s="4" t="str">
        <f t="shared" ref="G108:G153" si="47">"insert into game_score (id, matchid, squad, goals, points, time_type) values (" &amp; A108 &amp; ", " &amp; B108 &amp; ", " &amp; C108 &amp; ", " &amp; D108 &amp; ", " &amp; E108 &amp; ", " &amp; F108 &amp; ");"</f>
        <v>insert into game_score (id, matchid, squad, goals, points, time_type) values (2497, 616, 57, 2, 3, 2);</v>
      </c>
    </row>
    <row r="109" spans="1:7" x14ac:dyDescent="0.25">
      <c r="A109" s="4">
        <f t="shared" si="5"/>
        <v>2498</v>
      </c>
      <c r="B109" s="4">
        <f t="shared" ref="B109" si="48">B108</f>
        <v>616</v>
      </c>
      <c r="C109" s="4">
        <v>57</v>
      </c>
      <c r="D109" s="4">
        <v>2</v>
      </c>
      <c r="E109" s="4">
        <v>0</v>
      </c>
      <c r="F109" s="4">
        <v>1</v>
      </c>
      <c r="G109" s="4" t="str">
        <f t="shared" si="47"/>
        <v>insert into game_score (id, matchid, squad, goals, points, time_type) values (2498, 616, 57, 2, 0, 1);</v>
      </c>
    </row>
    <row r="110" spans="1:7" x14ac:dyDescent="0.25">
      <c r="A110" s="4">
        <f t="shared" ref="A110:A153" si="49">A109+1</f>
        <v>2499</v>
      </c>
      <c r="B110" s="4">
        <f t="shared" ref="B110" si="50">B108</f>
        <v>616</v>
      </c>
      <c r="C110" s="4">
        <v>593</v>
      </c>
      <c r="D110" s="4">
        <v>1</v>
      </c>
      <c r="E110" s="4">
        <v>0</v>
      </c>
      <c r="F110" s="4">
        <v>2</v>
      </c>
      <c r="G110" s="4" t="str">
        <f t="shared" si="47"/>
        <v>insert into game_score (id, matchid, squad, goals, points, time_type) values (2499, 616, 593, 1, 0, 2);</v>
      </c>
    </row>
    <row r="111" spans="1:7" x14ac:dyDescent="0.25">
      <c r="A111" s="4">
        <f t="shared" si="49"/>
        <v>2500</v>
      </c>
      <c r="B111" s="4">
        <f t="shared" ref="B111" si="51">B108</f>
        <v>616</v>
      </c>
      <c r="C111" s="4">
        <v>593</v>
      </c>
      <c r="D111" s="4">
        <v>0</v>
      </c>
      <c r="E111" s="4">
        <v>0</v>
      </c>
      <c r="F111" s="4">
        <v>1</v>
      </c>
      <c r="G111" s="4" t="str">
        <f t="shared" si="47"/>
        <v>insert into game_score (id, matchid, squad, goals, points, time_type) values (2500, 616, 593, 0, 0, 1);</v>
      </c>
    </row>
    <row r="112" spans="1:7" x14ac:dyDescent="0.25">
      <c r="A112">
        <f t="shared" si="49"/>
        <v>2501</v>
      </c>
      <c r="B112">
        <f t="shared" ref="B112" si="52">B108+1</f>
        <v>617</v>
      </c>
      <c r="C112">
        <v>54</v>
      </c>
      <c r="D112">
        <v>2</v>
      </c>
      <c r="E112">
        <v>3</v>
      </c>
      <c r="F112">
        <v>2</v>
      </c>
      <c r="G112" t="str">
        <f t="shared" si="47"/>
        <v>insert into game_score (id, matchid, squad, goals, points, time_type) values (2501, 617, 54, 2, 3, 2);</v>
      </c>
    </row>
    <row r="113" spans="1:7" x14ac:dyDescent="0.25">
      <c r="A113">
        <f t="shared" si="49"/>
        <v>2502</v>
      </c>
      <c r="B113">
        <f t="shared" ref="B113" si="53">B112</f>
        <v>617</v>
      </c>
      <c r="C113">
        <v>54</v>
      </c>
      <c r="D113">
        <v>1</v>
      </c>
      <c r="E113">
        <v>0</v>
      </c>
      <c r="F113">
        <v>1</v>
      </c>
      <c r="G113" t="str">
        <f t="shared" si="47"/>
        <v>insert into game_score (id, matchid, squad, goals, points, time_type) values (2502, 617, 54, 1, 0, 1);</v>
      </c>
    </row>
    <row r="114" spans="1:7" x14ac:dyDescent="0.25">
      <c r="A114">
        <f t="shared" si="49"/>
        <v>2503</v>
      </c>
      <c r="B114">
        <f t="shared" ref="B114" si="54">B112</f>
        <v>617</v>
      </c>
      <c r="C114">
        <v>598</v>
      </c>
      <c r="D114">
        <v>0</v>
      </c>
      <c r="E114">
        <v>0</v>
      </c>
      <c r="F114">
        <v>2</v>
      </c>
      <c r="G114" t="str">
        <f t="shared" si="47"/>
        <v>insert into game_score (id, matchid, squad, goals, points, time_type) values (2503, 617, 598, 0, 0, 2);</v>
      </c>
    </row>
    <row r="115" spans="1:7" x14ac:dyDescent="0.25">
      <c r="A115">
        <f t="shared" si="49"/>
        <v>2504</v>
      </c>
      <c r="B115">
        <f t="shared" ref="B115" si="55">B112</f>
        <v>617</v>
      </c>
      <c r="C115">
        <v>598</v>
      </c>
      <c r="D115">
        <v>0</v>
      </c>
      <c r="E115">
        <v>0</v>
      </c>
      <c r="F115">
        <v>1</v>
      </c>
      <c r="G115" t="str">
        <f t="shared" si="47"/>
        <v>insert into game_score (id, matchid, squad, goals, points, time_type) values (2504, 617, 598, 0, 0, 1);</v>
      </c>
    </row>
    <row r="116" spans="1:7" x14ac:dyDescent="0.25">
      <c r="A116" s="4">
        <f t="shared" si="49"/>
        <v>2505</v>
      </c>
      <c r="B116" s="4">
        <f t="shared" ref="B116" si="56">B112+1</f>
        <v>618</v>
      </c>
      <c r="C116" s="4">
        <v>51</v>
      </c>
      <c r="D116" s="4">
        <v>3</v>
      </c>
      <c r="E116" s="4">
        <v>1</v>
      </c>
      <c r="F116" s="4">
        <v>2</v>
      </c>
      <c r="G116" s="4" t="str">
        <f t="shared" si="47"/>
        <v>insert into game_score (id, matchid, squad, goals, points, time_type) values (2505, 618, 51, 3, 1, 2);</v>
      </c>
    </row>
    <row r="117" spans="1:7" x14ac:dyDescent="0.25">
      <c r="A117" s="4">
        <f t="shared" si="49"/>
        <v>2506</v>
      </c>
      <c r="B117" s="4">
        <f t="shared" ref="B117" si="57">B116</f>
        <v>618</v>
      </c>
      <c r="C117" s="4">
        <v>51</v>
      </c>
      <c r="D117" s="4">
        <v>3</v>
      </c>
      <c r="E117" s="4">
        <v>0</v>
      </c>
      <c r="F117" s="4">
        <v>1</v>
      </c>
      <c r="G117" s="4" t="str">
        <f t="shared" si="47"/>
        <v>insert into game_score (id, matchid, squad, goals, points, time_type) values (2506, 618, 51, 3, 0, 1);</v>
      </c>
    </row>
    <row r="118" spans="1:7" x14ac:dyDescent="0.25">
      <c r="A118" s="4">
        <f t="shared" si="49"/>
        <v>2507</v>
      </c>
      <c r="B118" s="4">
        <f t="shared" ref="B118" si="58">B116</f>
        <v>618</v>
      </c>
      <c r="C118" s="4">
        <v>52</v>
      </c>
      <c r="D118" s="4">
        <v>3</v>
      </c>
      <c r="E118" s="4">
        <v>1</v>
      </c>
      <c r="F118" s="4">
        <v>2</v>
      </c>
      <c r="G118" s="4" t="str">
        <f t="shared" si="47"/>
        <v>insert into game_score (id, matchid, squad, goals, points, time_type) values (2507, 618, 52, 3, 1, 2);</v>
      </c>
    </row>
    <row r="119" spans="1:7" x14ac:dyDescent="0.25">
      <c r="A119" s="4">
        <f t="shared" si="49"/>
        <v>2508</v>
      </c>
      <c r="B119" s="4">
        <f t="shared" ref="B119:B121" si="59">B116</f>
        <v>618</v>
      </c>
      <c r="C119" s="4">
        <v>52</v>
      </c>
      <c r="D119" s="4">
        <v>2</v>
      </c>
      <c r="E119" s="4">
        <v>0</v>
      </c>
      <c r="F119" s="4">
        <v>1</v>
      </c>
      <c r="G119" s="4" t="str">
        <f t="shared" si="47"/>
        <v>insert into game_score (id, matchid, squad, goals, points, time_type) values (2508, 618, 52, 2, 0, 1);</v>
      </c>
    </row>
    <row r="120" spans="1:7" x14ac:dyDescent="0.25">
      <c r="A120" s="4">
        <f t="shared" si="49"/>
        <v>2509</v>
      </c>
      <c r="B120" s="4">
        <f t="shared" si="59"/>
        <v>618</v>
      </c>
      <c r="C120" s="4">
        <v>51</v>
      </c>
      <c r="D120" s="4">
        <v>2</v>
      </c>
      <c r="E120" s="4">
        <v>0</v>
      </c>
      <c r="F120" s="4">
        <v>7</v>
      </c>
      <c r="G120" s="4" t="str">
        <f t="shared" si="47"/>
        <v>insert into game_score (id, matchid, squad, goals, points, time_type) values (2509, 618, 51, 2, 0, 7);</v>
      </c>
    </row>
    <row r="121" spans="1:7" x14ac:dyDescent="0.25">
      <c r="A121" s="4">
        <f t="shared" si="49"/>
        <v>2510</v>
      </c>
      <c r="B121" s="4">
        <f t="shared" si="59"/>
        <v>618</v>
      </c>
      <c r="C121" s="4">
        <v>52</v>
      </c>
      <c r="D121" s="4">
        <v>4</v>
      </c>
      <c r="E121" s="4">
        <v>0</v>
      </c>
      <c r="F121" s="4">
        <v>7</v>
      </c>
      <c r="G121" s="4" t="str">
        <f t="shared" si="47"/>
        <v>insert into game_score (id, matchid, squad, goals, points, time_type) values (2510, 618, 52, 4, 0, 7);</v>
      </c>
    </row>
    <row r="122" spans="1:7" x14ac:dyDescent="0.25">
      <c r="A122">
        <f t="shared" si="49"/>
        <v>2511</v>
      </c>
      <c r="B122">
        <f>B116+1</f>
        <v>619</v>
      </c>
      <c r="C122">
        <v>595</v>
      </c>
      <c r="D122">
        <v>1</v>
      </c>
      <c r="E122">
        <v>1</v>
      </c>
      <c r="F122">
        <v>2</v>
      </c>
      <c r="G122" t="str">
        <f t="shared" si="47"/>
        <v>insert into game_score (id, matchid, squad, goals, points, time_type) values (2511, 619, 595, 1, 1, 2);</v>
      </c>
    </row>
    <row r="123" spans="1:7" x14ac:dyDescent="0.25">
      <c r="A123">
        <f t="shared" si="49"/>
        <v>2512</v>
      </c>
      <c r="B123">
        <f t="shared" ref="B123" si="60">B122</f>
        <v>619</v>
      </c>
      <c r="C123">
        <v>595</v>
      </c>
      <c r="D123">
        <v>1</v>
      </c>
      <c r="E123">
        <v>0</v>
      </c>
      <c r="F123">
        <v>1</v>
      </c>
      <c r="G123" t="str">
        <f t="shared" si="47"/>
        <v>insert into game_score (id, matchid, squad, goals, points, time_type) values (2512, 619, 595, 1, 0, 1);</v>
      </c>
    </row>
    <row r="124" spans="1:7" x14ac:dyDescent="0.25">
      <c r="A124">
        <f t="shared" si="49"/>
        <v>2513</v>
      </c>
      <c r="B124">
        <f t="shared" ref="B124" si="61">B122</f>
        <v>619</v>
      </c>
      <c r="C124">
        <v>598</v>
      </c>
      <c r="D124">
        <v>1</v>
      </c>
      <c r="E124">
        <v>1</v>
      </c>
      <c r="F124">
        <v>2</v>
      </c>
      <c r="G124" t="str">
        <f t="shared" si="47"/>
        <v>insert into game_score (id, matchid, squad, goals, points, time_type) values (2513, 619, 598, 1, 1, 2);</v>
      </c>
    </row>
    <row r="125" spans="1:7" x14ac:dyDescent="0.25">
      <c r="A125">
        <f t="shared" si="49"/>
        <v>2514</v>
      </c>
      <c r="B125">
        <f t="shared" ref="B125:B127" si="62">B122</f>
        <v>619</v>
      </c>
      <c r="C125">
        <v>598</v>
      </c>
      <c r="D125">
        <v>0</v>
      </c>
      <c r="E125">
        <v>0</v>
      </c>
      <c r="F125">
        <v>1</v>
      </c>
      <c r="G125" t="str">
        <f t="shared" si="47"/>
        <v>insert into game_score (id, matchid, squad, goals, points, time_type) values (2514, 619, 598, 0, 0, 1);</v>
      </c>
    </row>
    <row r="126" spans="1:7" x14ac:dyDescent="0.25">
      <c r="A126">
        <f t="shared" si="49"/>
        <v>2515</v>
      </c>
      <c r="B126">
        <f t="shared" si="62"/>
        <v>619</v>
      </c>
      <c r="C126">
        <v>595</v>
      </c>
      <c r="D126">
        <v>3</v>
      </c>
      <c r="E126">
        <v>0</v>
      </c>
      <c r="F126">
        <v>7</v>
      </c>
      <c r="G126" t="str">
        <f t="shared" si="47"/>
        <v>insert into game_score (id, matchid, squad, goals, points, time_type) values (2515, 619, 595, 3, 0, 7);</v>
      </c>
    </row>
    <row r="127" spans="1:7" x14ac:dyDescent="0.25">
      <c r="A127">
        <f t="shared" si="49"/>
        <v>2516</v>
      </c>
      <c r="B127">
        <f t="shared" si="62"/>
        <v>619</v>
      </c>
      <c r="C127">
        <v>598</v>
      </c>
      <c r="D127">
        <v>5</v>
      </c>
      <c r="E127">
        <v>0</v>
      </c>
      <c r="F127">
        <v>7</v>
      </c>
      <c r="G127" t="str">
        <f t="shared" si="47"/>
        <v>insert into game_score (id, matchid, squad, goals, points, time_type) values (2516, 619, 598, 5, 0, 7);</v>
      </c>
    </row>
    <row r="128" spans="1:7" x14ac:dyDescent="0.25">
      <c r="A128" s="4">
        <f t="shared" si="49"/>
        <v>2517</v>
      </c>
      <c r="B128" s="4">
        <f>B122+1</f>
        <v>620</v>
      </c>
      <c r="C128" s="4">
        <v>57</v>
      </c>
      <c r="D128" s="4">
        <v>2</v>
      </c>
      <c r="E128" s="4">
        <v>0</v>
      </c>
      <c r="F128" s="4">
        <v>2</v>
      </c>
      <c r="G128" s="4" t="str">
        <f t="shared" si="47"/>
        <v>insert into game_score (id, matchid, squad, goals, points, time_type) values (2517, 620, 57, 2, 0, 2);</v>
      </c>
    </row>
    <row r="129" spans="1:7" x14ac:dyDescent="0.25">
      <c r="A129" s="4">
        <f t="shared" si="49"/>
        <v>2518</v>
      </c>
      <c r="B129" s="4">
        <f t="shared" ref="B129" si="63">B128</f>
        <v>620</v>
      </c>
      <c r="C129" s="4">
        <v>57</v>
      </c>
      <c r="D129" s="4">
        <v>2</v>
      </c>
      <c r="E129" s="4">
        <v>0</v>
      </c>
      <c r="F129" s="4">
        <v>1</v>
      </c>
      <c r="G129" s="4" t="str">
        <f t="shared" si="47"/>
        <v>insert into game_score (id, matchid, squad, goals, points, time_type) values (2518, 620, 57, 2, 0, 1);</v>
      </c>
    </row>
    <row r="130" spans="1:7" x14ac:dyDescent="0.25">
      <c r="A130" s="4">
        <f t="shared" si="49"/>
        <v>2519</v>
      </c>
      <c r="B130" s="4">
        <f t="shared" ref="B130" si="64">B128</f>
        <v>620</v>
      </c>
      <c r="C130" s="4">
        <v>56</v>
      </c>
      <c r="D130" s="4">
        <v>3</v>
      </c>
      <c r="E130" s="4">
        <v>3</v>
      </c>
      <c r="F130" s="4">
        <v>2</v>
      </c>
      <c r="G130" s="4" t="str">
        <f t="shared" si="47"/>
        <v>insert into game_score (id, matchid, squad, goals, points, time_type) values (2519, 620, 56, 3, 3, 2);</v>
      </c>
    </row>
    <row r="131" spans="1:7" x14ac:dyDescent="0.25">
      <c r="A131" s="4">
        <f t="shared" si="49"/>
        <v>2520</v>
      </c>
      <c r="B131" s="4">
        <f t="shared" ref="B131" si="65">B128</f>
        <v>620</v>
      </c>
      <c r="C131" s="4">
        <v>56</v>
      </c>
      <c r="D131" s="4">
        <v>1</v>
      </c>
      <c r="E131" s="4">
        <v>0</v>
      </c>
      <c r="F131" s="4">
        <v>1</v>
      </c>
      <c r="G131" s="4" t="str">
        <f t="shared" si="47"/>
        <v>insert into game_score (id, matchid, squad, goals, points, time_type) values (2520, 620, 56, 1, 0, 1);</v>
      </c>
    </row>
    <row r="132" spans="1:7" x14ac:dyDescent="0.25">
      <c r="A132">
        <f t="shared" si="49"/>
        <v>2521</v>
      </c>
      <c r="B132">
        <f t="shared" ref="B132" si="66">B128+1</f>
        <v>621</v>
      </c>
      <c r="C132">
        <v>55</v>
      </c>
      <c r="D132">
        <v>2</v>
      </c>
      <c r="E132">
        <v>3</v>
      </c>
      <c r="F132">
        <v>2</v>
      </c>
      <c r="G132" t="str">
        <f t="shared" si="47"/>
        <v>insert into game_score (id, matchid, squad, goals, points, time_type) values (2521, 621, 55, 2, 3, 2);</v>
      </c>
    </row>
    <row r="133" spans="1:7" x14ac:dyDescent="0.25">
      <c r="A133">
        <f t="shared" si="49"/>
        <v>2522</v>
      </c>
      <c r="B133">
        <f t="shared" ref="B133" si="67">B132</f>
        <v>621</v>
      </c>
      <c r="C133">
        <v>55</v>
      </c>
      <c r="D133">
        <v>1</v>
      </c>
      <c r="E133">
        <v>0</v>
      </c>
      <c r="F133">
        <v>1</v>
      </c>
      <c r="G133" t="str">
        <f t="shared" si="47"/>
        <v>insert into game_score (id, matchid, squad, goals, points, time_type) values (2522, 621, 55, 1, 0, 1);</v>
      </c>
    </row>
    <row r="134" spans="1:7" x14ac:dyDescent="0.25">
      <c r="A134">
        <f t="shared" si="49"/>
        <v>2523</v>
      </c>
      <c r="B134">
        <f t="shared" ref="B134" si="68">B132</f>
        <v>621</v>
      </c>
      <c r="C134">
        <v>54</v>
      </c>
      <c r="D134">
        <v>1</v>
      </c>
      <c r="E134">
        <v>0</v>
      </c>
      <c r="F134">
        <v>2</v>
      </c>
      <c r="G134" t="str">
        <f t="shared" si="47"/>
        <v>insert into game_score (id, matchid, squad, goals, points, time_type) values (2523, 621, 54, 1, 0, 2);</v>
      </c>
    </row>
    <row r="135" spans="1:7" x14ac:dyDescent="0.25">
      <c r="A135">
        <f t="shared" si="49"/>
        <v>2524</v>
      </c>
      <c r="B135">
        <f t="shared" ref="B135" si="69">B132</f>
        <v>621</v>
      </c>
      <c r="C135">
        <v>54</v>
      </c>
      <c r="D135">
        <v>1</v>
      </c>
      <c r="E135">
        <v>0</v>
      </c>
      <c r="F135">
        <v>1</v>
      </c>
      <c r="G135" t="str">
        <f t="shared" si="47"/>
        <v>insert into game_score (id, matchid, squad, goals, points, time_type) values (2524, 621, 54, 1, 0, 1);</v>
      </c>
    </row>
    <row r="136" spans="1:7" x14ac:dyDescent="0.25">
      <c r="A136" s="4">
        <f t="shared" si="49"/>
        <v>2525</v>
      </c>
      <c r="B136" s="4">
        <f t="shared" ref="B136" si="70">B132+1</f>
        <v>622</v>
      </c>
      <c r="C136" s="4">
        <v>598</v>
      </c>
      <c r="D136" s="4">
        <v>1</v>
      </c>
      <c r="E136" s="4">
        <v>1</v>
      </c>
      <c r="F136" s="4">
        <v>2</v>
      </c>
      <c r="G136" s="4" t="str">
        <f t="shared" si="47"/>
        <v>insert into game_score (id, matchid, squad, goals, points, time_type) values (2525, 622, 598, 1, 1, 2);</v>
      </c>
    </row>
    <row r="137" spans="1:7" x14ac:dyDescent="0.25">
      <c r="A137" s="4">
        <f t="shared" si="49"/>
        <v>2526</v>
      </c>
      <c r="B137" s="4">
        <f t="shared" ref="B137" si="71">B136</f>
        <v>622</v>
      </c>
      <c r="C137" s="4">
        <v>598</v>
      </c>
      <c r="D137" s="4">
        <v>1</v>
      </c>
      <c r="E137" s="4">
        <v>0</v>
      </c>
      <c r="F137" s="4">
        <v>1</v>
      </c>
      <c r="G137" s="4" t="str">
        <f t="shared" si="47"/>
        <v>insert into game_score (id, matchid, squad, goals, points, time_type) values (2526, 622, 598, 1, 0, 1);</v>
      </c>
    </row>
    <row r="138" spans="1:7" x14ac:dyDescent="0.25">
      <c r="A138" s="4">
        <f t="shared" si="49"/>
        <v>2527</v>
      </c>
      <c r="B138" s="4">
        <f t="shared" ref="B138" si="72">B136</f>
        <v>622</v>
      </c>
      <c r="C138" s="4">
        <v>56</v>
      </c>
      <c r="D138" s="4">
        <v>1</v>
      </c>
      <c r="E138" s="4">
        <v>1</v>
      </c>
      <c r="F138" s="4">
        <v>2</v>
      </c>
      <c r="G138" s="4" t="str">
        <f t="shared" si="47"/>
        <v>insert into game_score (id, matchid, squad, goals, points, time_type) values (2527, 622, 56, 1, 1, 2);</v>
      </c>
    </row>
    <row r="139" spans="1:7" x14ac:dyDescent="0.25">
      <c r="A139" s="4">
        <f t="shared" si="49"/>
        <v>2528</v>
      </c>
      <c r="B139" s="4">
        <f t="shared" ref="B139:B141" si="73">B136</f>
        <v>622</v>
      </c>
      <c r="C139" s="4">
        <v>56</v>
      </c>
      <c r="D139" s="4">
        <v>0</v>
      </c>
      <c r="E139" s="4">
        <v>0</v>
      </c>
      <c r="F139" s="4">
        <v>1</v>
      </c>
      <c r="G139" s="4" t="str">
        <f t="shared" si="47"/>
        <v>insert into game_score (id, matchid, squad, goals, points, time_type) values (2528, 622, 56, 0, 0, 1);</v>
      </c>
    </row>
    <row r="140" spans="1:7" x14ac:dyDescent="0.25">
      <c r="A140" s="4">
        <f t="shared" si="49"/>
        <v>2529</v>
      </c>
      <c r="B140" s="4">
        <f t="shared" si="73"/>
        <v>622</v>
      </c>
      <c r="C140" s="4">
        <v>598</v>
      </c>
      <c r="D140" s="4">
        <v>5</v>
      </c>
      <c r="E140" s="4">
        <v>0</v>
      </c>
      <c r="F140" s="4">
        <v>7</v>
      </c>
      <c r="G140" s="4" t="str">
        <f t="shared" si="47"/>
        <v>insert into game_score (id, matchid, squad, goals, points, time_type) values (2529, 622, 598, 5, 0, 7);</v>
      </c>
    </row>
    <row r="141" spans="1:7" x14ac:dyDescent="0.25">
      <c r="A141" s="4">
        <f t="shared" si="49"/>
        <v>2530</v>
      </c>
      <c r="B141" s="4">
        <f t="shared" si="73"/>
        <v>622</v>
      </c>
      <c r="C141" s="4">
        <v>56</v>
      </c>
      <c r="D141" s="4">
        <v>3</v>
      </c>
      <c r="E141" s="4">
        <v>0</v>
      </c>
      <c r="F141" s="4">
        <v>7</v>
      </c>
      <c r="G141" s="4" t="str">
        <f t="shared" si="47"/>
        <v>insert into game_score (id, matchid, squad, goals, points, time_type) values (2530, 622, 56, 3, 0, 7);</v>
      </c>
    </row>
    <row r="142" spans="1:7" x14ac:dyDescent="0.25">
      <c r="A142">
        <f t="shared" si="49"/>
        <v>2531</v>
      </c>
      <c r="B142">
        <f>B136+1</f>
        <v>623</v>
      </c>
      <c r="C142">
        <v>52</v>
      </c>
      <c r="D142">
        <v>0</v>
      </c>
      <c r="E142">
        <v>0</v>
      </c>
      <c r="F142">
        <v>2</v>
      </c>
      <c r="G142" t="str">
        <f t="shared" si="47"/>
        <v>insert into game_score (id, matchid, squad, goals, points, time_type) values (2531, 623, 52, 0, 0, 2);</v>
      </c>
    </row>
    <row r="143" spans="1:7" x14ac:dyDescent="0.25">
      <c r="A143">
        <f t="shared" si="49"/>
        <v>2532</v>
      </c>
      <c r="B143">
        <f t="shared" ref="B143" si="74">B142</f>
        <v>623</v>
      </c>
      <c r="C143">
        <v>52</v>
      </c>
      <c r="D143">
        <v>0</v>
      </c>
      <c r="E143">
        <v>0</v>
      </c>
      <c r="F143">
        <v>1</v>
      </c>
      <c r="G143" t="str">
        <f t="shared" si="47"/>
        <v>insert into game_score (id, matchid, squad, goals, points, time_type) values (2532, 623, 52, 0, 0, 1);</v>
      </c>
    </row>
    <row r="144" spans="1:7" x14ac:dyDescent="0.25">
      <c r="A144">
        <f t="shared" si="49"/>
        <v>2533</v>
      </c>
      <c r="B144">
        <f t="shared" ref="B144" si="75">B142</f>
        <v>623</v>
      </c>
      <c r="C144">
        <v>55</v>
      </c>
      <c r="D144">
        <v>2</v>
      </c>
      <c r="E144">
        <v>3</v>
      </c>
      <c r="F144">
        <v>2</v>
      </c>
      <c r="G144" t="str">
        <f t="shared" si="47"/>
        <v>insert into game_score (id, matchid, squad, goals, points, time_type) values (2533, 623, 55, 2, 3, 2);</v>
      </c>
    </row>
    <row r="145" spans="1:7" x14ac:dyDescent="0.25">
      <c r="A145">
        <f t="shared" si="49"/>
        <v>2534</v>
      </c>
      <c r="B145">
        <f t="shared" ref="B145" si="76">B142</f>
        <v>623</v>
      </c>
      <c r="C145">
        <v>55</v>
      </c>
      <c r="D145">
        <v>2</v>
      </c>
      <c r="E145">
        <v>0</v>
      </c>
      <c r="F145">
        <v>1</v>
      </c>
      <c r="G145" t="str">
        <f t="shared" si="47"/>
        <v>insert into game_score (id, matchid, squad, goals, points, time_type) values (2534, 623, 55, 2, 0, 1);</v>
      </c>
    </row>
    <row r="146" spans="1:7" x14ac:dyDescent="0.25">
      <c r="A146" s="4">
        <f t="shared" si="49"/>
        <v>2535</v>
      </c>
      <c r="B146" s="4">
        <f t="shared" ref="B146" si="77">B142+1</f>
        <v>624</v>
      </c>
      <c r="C146" s="4">
        <v>56</v>
      </c>
      <c r="D146" s="4">
        <v>1</v>
      </c>
      <c r="E146" s="4">
        <v>0</v>
      </c>
      <c r="F146" s="4">
        <v>2</v>
      </c>
      <c r="G146" s="4" t="str">
        <f t="shared" si="47"/>
        <v>insert into game_score (id, matchid, squad, goals, points, time_type) values (2535, 624, 56, 1, 0, 2);</v>
      </c>
    </row>
    <row r="147" spans="1:7" x14ac:dyDescent="0.25">
      <c r="A147" s="4">
        <f t="shared" si="49"/>
        <v>2536</v>
      </c>
      <c r="B147" s="4">
        <f t="shared" ref="B147" si="78">B146</f>
        <v>624</v>
      </c>
      <c r="C147" s="4">
        <v>56</v>
      </c>
      <c r="D147" s="4">
        <v>0</v>
      </c>
      <c r="E147" s="4">
        <v>0</v>
      </c>
      <c r="F147" s="4">
        <v>1</v>
      </c>
      <c r="G147" s="4" t="str">
        <f t="shared" si="47"/>
        <v>insert into game_score (id, matchid, squad, goals, points, time_type) values (2536, 624, 56, 0, 0, 1);</v>
      </c>
    </row>
    <row r="148" spans="1:7" x14ac:dyDescent="0.25">
      <c r="A148" s="4">
        <f t="shared" si="49"/>
        <v>2537</v>
      </c>
      <c r="B148" s="4">
        <f t="shared" ref="B148" si="79">B146</f>
        <v>624</v>
      </c>
      <c r="C148" s="4">
        <v>52</v>
      </c>
      <c r="D148" s="4">
        <v>2</v>
      </c>
      <c r="E148" s="4">
        <v>3</v>
      </c>
      <c r="F148" s="4">
        <v>2</v>
      </c>
      <c r="G148" s="4" t="str">
        <f t="shared" si="47"/>
        <v>insert into game_score (id, matchid, squad, goals, points, time_type) values (2537, 624, 52, 2, 3, 2);</v>
      </c>
    </row>
    <row r="149" spans="1:7" x14ac:dyDescent="0.25">
      <c r="A149" s="4">
        <f t="shared" si="49"/>
        <v>2538</v>
      </c>
      <c r="B149" s="4">
        <f t="shared" ref="B149:B153" si="80">B146</f>
        <v>624</v>
      </c>
      <c r="C149" s="4">
        <v>52</v>
      </c>
      <c r="D149" s="4">
        <v>1</v>
      </c>
      <c r="E149" s="4">
        <v>0</v>
      </c>
      <c r="F149" s="4">
        <v>1</v>
      </c>
      <c r="G149" s="4" t="str">
        <f t="shared" si="47"/>
        <v>insert into game_score (id, matchid, squad, goals, points, time_type) values (2538, 624, 52, 1, 0, 1);</v>
      </c>
    </row>
    <row r="150" spans="1:7" x14ac:dyDescent="0.25">
      <c r="A150">
        <f t="shared" si="49"/>
        <v>2539</v>
      </c>
      <c r="B150">
        <f t="shared" ref="B150" si="81">B146+1</f>
        <v>625</v>
      </c>
      <c r="C150">
        <v>598</v>
      </c>
      <c r="D150">
        <v>0</v>
      </c>
      <c r="E150">
        <v>0</v>
      </c>
      <c r="F150">
        <v>2</v>
      </c>
      <c r="G150" t="str">
        <f t="shared" si="47"/>
        <v>insert into game_score (id, matchid, squad, goals, points, time_type) values (2539, 625, 598, 0, 0, 2);</v>
      </c>
    </row>
    <row r="151" spans="1:7" x14ac:dyDescent="0.25">
      <c r="A151">
        <f t="shared" si="49"/>
        <v>2540</v>
      </c>
      <c r="B151">
        <f t="shared" ref="B151" si="82">B150</f>
        <v>625</v>
      </c>
      <c r="C151">
        <v>598</v>
      </c>
      <c r="D151">
        <v>0</v>
      </c>
      <c r="E151">
        <v>0</v>
      </c>
      <c r="F151">
        <v>1</v>
      </c>
      <c r="G151" t="str">
        <f t="shared" si="47"/>
        <v>insert into game_score (id, matchid, squad, goals, points, time_type) values (2540, 625, 598, 0, 0, 1);</v>
      </c>
    </row>
    <row r="152" spans="1:7" x14ac:dyDescent="0.25">
      <c r="A152">
        <f t="shared" si="49"/>
        <v>2541</v>
      </c>
      <c r="B152">
        <f t="shared" ref="B152" si="83">B150</f>
        <v>625</v>
      </c>
      <c r="C152">
        <v>55</v>
      </c>
      <c r="D152">
        <v>3</v>
      </c>
      <c r="E152">
        <v>3</v>
      </c>
      <c r="F152">
        <v>2</v>
      </c>
      <c r="G152" t="str">
        <f t="shared" si="47"/>
        <v>insert into game_score (id, matchid, squad, goals, points, time_type) values (2541, 625, 55, 3, 3, 2);</v>
      </c>
    </row>
    <row r="153" spans="1:7" x14ac:dyDescent="0.25">
      <c r="A153">
        <f t="shared" si="49"/>
        <v>2542</v>
      </c>
      <c r="B153">
        <f t="shared" si="80"/>
        <v>625</v>
      </c>
      <c r="C153">
        <v>55</v>
      </c>
      <c r="D153">
        <v>2</v>
      </c>
      <c r="E153">
        <v>0</v>
      </c>
      <c r="F153">
        <v>1</v>
      </c>
      <c r="G153" t="str">
        <f t="shared" si="47"/>
        <v>insert into game_score (id, matchid, squad, goals, points, time_type) values (2542, 625, 55, 2, 0, 1);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'1919'!A8 + 1</f>
        <v>20</v>
      </c>
      <c r="B2" s="2" t="str">
        <f>"1920-09-11"</f>
        <v>1920-09-11</v>
      </c>
      <c r="C2">
        <v>2</v>
      </c>
      <c r="D2">
        <v>56</v>
      </c>
      <c r="G2" t="str">
        <f t="shared" si="0"/>
        <v>insert into game (matchid, matchdate, game_type, country) values (20, '1920-09-11', 2, 56);</v>
      </c>
    </row>
    <row r="3" spans="1:7" x14ac:dyDescent="0.25">
      <c r="A3">
        <f>A2+1</f>
        <v>21</v>
      </c>
      <c r="B3" s="2" t="str">
        <f>"1920-09-12"</f>
        <v>1920-09-12</v>
      </c>
      <c r="C3">
        <v>2</v>
      </c>
      <c r="D3">
        <v>56</v>
      </c>
      <c r="G3" t="str">
        <f t="shared" si="0"/>
        <v>insert into game (matchid, matchdate, game_type, country) values (21, '1920-09-12', 2, 56);</v>
      </c>
    </row>
    <row r="4" spans="1:7" x14ac:dyDescent="0.25">
      <c r="A4">
        <f t="shared" ref="A4:A7" si="1">A3+1</f>
        <v>22</v>
      </c>
      <c r="B4" s="2" t="str">
        <f>"1920-09-18"</f>
        <v>1920-09-18</v>
      </c>
      <c r="C4">
        <v>2</v>
      </c>
      <c r="D4">
        <v>56</v>
      </c>
      <c r="G4" t="str">
        <f t="shared" si="0"/>
        <v>insert into game (matchid, matchdate, game_type, country) values (22, '1920-09-18', 2, 56);</v>
      </c>
    </row>
    <row r="5" spans="1:7" x14ac:dyDescent="0.25">
      <c r="A5">
        <f t="shared" si="1"/>
        <v>23</v>
      </c>
      <c r="B5" s="2" t="str">
        <f>"1920-09-20"</f>
        <v>1920-09-20</v>
      </c>
      <c r="C5">
        <v>2</v>
      </c>
      <c r="D5">
        <v>56</v>
      </c>
      <c r="G5" t="str">
        <f t="shared" si="0"/>
        <v>insert into game (matchid, matchdate, game_type, country) values (23, '1920-09-20', 2, 56);</v>
      </c>
    </row>
    <row r="6" spans="1:7" x14ac:dyDescent="0.25">
      <c r="A6">
        <f t="shared" si="1"/>
        <v>24</v>
      </c>
      <c r="B6" s="2" t="str">
        <f>"1920-09-25"</f>
        <v>1920-09-25</v>
      </c>
      <c r="C6">
        <v>2</v>
      </c>
      <c r="D6">
        <v>56</v>
      </c>
      <c r="G6" t="str">
        <f t="shared" si="0"/>
        <v>insert into game (matchid, matchdate, game_type, country) values (24, '1920-09-25', 2, 56);</v>
      </c>
    </row>
    <row r="7" spans="1:7" x14ac:dyDescent="0.25">
      <c r="A7">
        <f t="shared" si="1"/>
        <v>25</v>
      </c>
      <c r="B7" s="2" t="str">
        <f>"1920-10-03"</f>
        <v>1920-10-03</v>
      </c>
      <c r="C7">
        <v>2</v>
      </c>
      <c r="D7">
        <v>56</v>
      </c>
      <c r="G7" t="str">
        <f t="shared" si="0"/>
        <v>insert into game (matchid, matchdate, game_type, country) values (25, '1920-10-03', 2, 56);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 s="4">
        <f>'1919'!A46 + 1</f>
        <v>85</v>
      </c>
      <c r="B10" s="4">
        <f>A2</f>
        <v>20</v>
      </c>
      <c r="C10" s="4">
        <v>55</v>
      </c>
      <c r="D10" s="4">
        <v>1</v>
      </c>
      <c r="E10" s="4">
        <v>2</v>
      </c>
      <c r="F10" s="4">
        <v>2</v>
      </c>
      <c r="G10" s="4" t="str">
        <f t="shared" ref="G10:G33" si="2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(85, 20, 55, 1, 2, 2);</v>
      </c>
    </row>
    <row r="11" spans="1:7" x14ac:dyDescent="0.25">
      <c r="A11" s="4">
        <f>A10+1</f>
        <v>86</v>
      </c>
      <c r="B11" s="4">
        <f>B10</f>
        <v>20</v>
      </c>
      <c r="C11" s="4">
        <v>55</v>
      </c>
      <c r="D11" s="4">
        <v>0</v>
      </c>
      <c r="E11" s="4">
        <v>0</v>
      </c>
      <c r="F11" s="4">
        <v>1</v>
      </c>
      <c r="G11" s="4" t="str">
        <f t="shared" si="2"/>
        <v>insert into game_score (id, matchid, squad, goals, points, time_type) values (86, 20, 55, 0, 0, 1);</v>
      </c>
    </row>
    <row r="12" spans="1:7" x14ac:dyDescent="0.25">
      <c r="A12" s="4">
        <f t="shared" ref="A12:A33" si="3">A11+1</f>
        <v>87</v>
      </c>
      <c r="B12" s="4">
        <f>B10</f>
        <v>20</v>
      </c>
      <c r="C12" s="4">
        <v>56</v>
      </c>
      <c r="D12" s="4">
        <v>0</v>
      </c>
      <c r="E12" s="4">
        <v>0</v>
      </c>
      <c r="F12" s="4">
        <v>2</v>
      </c>
      <c r="G12" s="4" t="str">
        <f t="shared" si="2"/>
        <v>insert into game_score (id, matchid, squad, goals, points, time_type) values (87, 20, 56, 0, 0, 2);</v>
      </c>
    </row>
    <row r="13" spans="1:7" x14ac:dyDescent="0.25">
      <c r="A13" s="4">
        <f t="shared" si="3"/>
        <v>88</v>
      </c>
      <c r="B13" s="4">
        <f>B10</f>
        <v>20</v>
      </c>
      <c r="C13" s="4">
        <v>56</v>
      </c>
      <c r="D13" s="4">
        <v>0</v>
      </c>
      <c r="E13" s="4">
        <v>0</v>
      </c>
      <c r="F13" s="4">
        <v>1</v>
      </c>
      <c r="G13" s="4" t="str">
        <f t="shared" si="2"/>
        <v>insert into game_score (id, matchid, squad, goals, points, time_type) values (88, 20, 56, 0, 0, 1);</v>
      </c>
    </row>
    <row r="14" spans="1:7" x14ac:dyDescent="0.25">
      <c r="A14">
        <f t="shared" si="3"/>
        <v>89</v>
      </c>
      <c r="B14">
        <f>B10+1</f>
        <v>21</v>
      </c>
      <c r="C14">
        <v>54</v>
      </c>
      <c r="D14">
        <v>1</v>
      </c>
      <c r="E14">
        <v>1</v>
      </c>
      <c r="F14">
        <v>2</v>
      </c>
      <c r="G14" t="str">
        <f t="shared" si="2"/>
        <v>insert into game_score (id, matchid, squad, goals, points, time_type) values (89, 21, 54, 1, 1, 2);</v>
      </c>
    </row>
    <row r="15" spans="1:7" x14ac:dyDescent="0.25">
      <c r="A15">
        <f t="shared" si="3"/>
        <v>90</v>
      </c>
      <c r="B15">
        <f>B14</f>
        <v>21</v>
      </c>
      <c r="C15">
        <v>54</v>
      </c>
      <c r="D15">
        <v>0</v>
      </c>
      <c r="E15">
        <v>0</v>
      </c>
      <c r="F15">
        <v>1</v>
      </c>
      <c r="G15" t="str">
        <f t="shared" si="2"/>
        <v>insert into game_score (id, matchid, squad, goals, points, time_type) values (90, 21, 54, 0, 0, 1);</v>
      </c>
    </row>
    <row r="16" spans="1:7" x14ac:dyDescent="0.25">
      <c r="A16">
        <f t="shared" si="3"/>
        <v>91</v>
      </c>
      <c r="B16">
        <f>B14</f>
        <v>21</v>
      </c>
      <c r="C16">
        <v>598</v>
      </c>
      <c r="D16">
        <v>1</v>
      </c>
      <c r="E16">
        <v>1</v>
      </c>
      <c r="F16">
        <v>2</v>
      </c>
      <c r="G16" t="str">
        <f t="shared" si="2"/>
        <v>insert into game_score (id, matchid, squad, goals, points, time_type) values (91, 21, 598, 1, 1, 2);</v>
      </c>
    </row>
    <row r="17" spans="1:7" x14ac:dyDescent="0.25">
      <c r="A17">
        <f t="shared" si="3"/>
        <v>92</v>
      </c>
      <c r="B17">
        <f>B14</f>
        <v>21</v>
      </c>
      <c r="C17">
        <v>598</v>
      </c>
      <c r="D17">
        <v>1</v>
      </c>
      <c r="E17">
        <v>0</v>
      </c>
      <c r="F17">
        <v>1</v>
      </c>
      <c r="G17" t="str">
        <f t="shared" si="2"/>
        <v>insert into game_score (id, matchid, squad, goals, points, time_type) values (92, 21, 598, 1, 0, 1);</v>
      </c>
    </row>
    <row r="18" spans="1:7" x14ac:dyDescent="0.25">
      <c r="A18" s="4">
        <f t="shared" si="3"/>
        <v>93</v>
      </c>
      <c r="B18" s="4">
        <f t="shared" ref="B18" si="4">B14+1</f>
        <v>22</v>
      </c>
      <c r="C18" s="4">
        <v>598</v>
      </c>
      <c r="D18" s="4">
        <v>6</v>
      </c>
      <c r="E18" s="4">
        <v>2</v>
      </c>
      <c r="F18" s="4">
        <v>2</v>
      </c>
      <c r="G18" s="4" t="str">
        <f t="shared" si="2"/>
        <v>insert into game_score (id, matchid, squad, goals, points, time_type) values (93, 22, 598, 6, 2, 2);</v>
      </c>
    </row>
    <row r="19" spans="1:7" x14ac:dyDescent="0.25">
      <c r="A19" s="4">
        <f t="shared" si="3"/>
        <v>94</v>
      </c>
      <c r="B19" s="4">
        <f t="shared" ref="B19" si="5">B18</f>
        <v>22</v>
      </c>
      <c r="C19" s="4">
        <v>598</v>
      </c>
      <c r="D19" s="4">
        <v>3</v>
      </c>
      <c r="E19" s="4">
        <v>0</v>
      </c>
      <c r="F19" s="4">
        <v>1</v>
      </c>
      <c r="G19" s="4" t="str">
        <f t="shared" si="2"/>
        <v>insert into game_score (id, matchid, squad, goals, points, time_type) values (94, 22, 598, 3, 0, 1);</v>
      </c>
    </row>
    <row r="20" spans="1:7" x14ac:dyDescent="0.25">
      <c r="A20" s="4">
        <f t="shared" si="3"/>
        <v>95</v>
      </c>
      <c r="B20" s="4">
        <f t="shared" ref="B20" si="6">B18</f>
        <v>22</v>
      </c>
      <c r="C20" s="4">
        <v>55</v>
      </c>
      <c r="D20" s="4">
        <v>0</v>
      </c>
      <c r="E20" s="4">
        <v>0</v>
      </c>
      <c r="F20" s="4">
        <v>2</v>
      </c>
      <c r="G20" s="4" t="str">
        <f t="shared" si="2"/>
        <v>insert into game_score (id, matchid, squad, goals, points, time_type) values (95, 22, 55, 0, 0, 2);</v>
      </c>
    </row>
    <row r="21" spans="1:7" x14ac:dyDescent="0.25">
      <c r="A21" s="4">
        <f t="shared" si="3"/>
        <v>96</v>
      </c>
      <c r="B21" s="4">
        <f t="shared" ref="B21" si="7">B18</f>
        <v>22</v>
      </c>
      <c r="C21" s="4">
        <v>55</v>
      </c>
      <c r="D21" s="4">
        <v>0</v>
      </c>
      <c r="E21" s="4">
        <v>0</v>
      </c>
      <c r="F21" s="4">
        <v>1</v>
      </c>
      <c r="G21" s="4" t="str">
        <f t="shared" si="2"/>
        <v>insert into game_score (id, matchid, squad, goals, points, time_type) values (96, 22, 55, 0, 0, 1);</v>
      </c>
    </row>
    <row r="22" spans="1:7" x14ac:dyDescent="0.25">
      <c r="A22">
        <f t="shared" si="3"/>
        <v>97</v>
      </c>
      <c r="B22">
        <f t="shared" ref="B22" si="8">B18+1</f>
        <v>23</v>
      </c>
      <c r="C22">
        <v>56</v>
      </c>
      <c r="D22">
        <v>1</v>
      </c>
      <c r="E22">
        <v>1</v>
      </c>
      <c r="F22">
        <v>2</v>
      </c>
      <c r="G22" t="str">
        <f t="shared" si="2"/>
        <v>insert into game_score (id, matchid, squad, goals, points, time_type) values (97, 23, 56, 1, 1, 2);</v>
      </c>
    </row>
    <row r="23" spans="1:7" x14ac:dyDescent="0.25">
      <c r="A23">
        <f t="shared" si="3"/>
        <v>98</v>
      </c>
      <c r="B23">
        <f t="shared" ref="B23" si="9">B22</f>
        <v>23</v>
      </c>
      <c r="C23">
        <v>56</v>
      </c>
      <c r="D23">
        <v>1</v>
      </c>
      <c r="E23">
        <v>0</v>
      </c>
      <c r="F23">
        <v>1</v>
      </c>
      <c r="G23" t="str">
        <f t="shared" si="2"/>
        <v>insert into game_score (id, matchid, squad, goals, points, time_type) values (98, 23, 56, 1, 0, 1);</v>
      </c>
    </row>
    <row r="24" spans="1:7" x14ac:dyDescent="0.25">
      <c r="A24">
        <f t="shared" si="3"/>
        <v>99</v>
      </c>
      <c r="B24">
        <f t="shared" ref="B24" si="10">B22</f>
        <v>23</v>
      </c>
      <c r="C24">
        <v>54</v>
      </c>
      <c r="D24">
        <v>1</v>
      </c>
      <c r="E24">
        <v>1</v>
      </c>
      <c r="F24">
        <v>2</v>
      </c>
      <c r="G24" t="str">
        <f t="shared" si="2"/>
        <v>insert into game_score (id, matchid, squad, goals, points, time_type) values (99, 23, 54, 1, 1, 2);</v>
      </c>
    </row>
    <row r="25" spans="1:7" x14ac:dyDescent="0.25">
      <c r="A25">
        <f t="shared" si="3"/>
        <v>100</v>
      </c>
      <c r="B25">
        <f t="shared" ref="B25" si="11">B22</f>
        <v>23</v>
      </c>
      <c r="C25">
        <v>54</v>
      </c>
      <c r="D25">
        <v>1</v>
      </c>
      <c r="E25">
        <v>0</v>
      </c>
      <c r="F25">
        <v>1</v>
      </c>
      <c r="G25" t="str">
        <f t="shared" si="2"/>
        <v>insert into game_score (id, matchid, squad, goals, points, time_type) values (100, 23, 54, 1, 0, 1);</v>
      </c>
    </row>
    <row r="26" spans="1:7" x14ac:dyDescent="0.25">
      <c r="A26" s="4">
        <f t="shared" si="3"/>
        <v>101</v>
      </c>
      <c r="B26" s="4">
        <f t="shared" ref="B26" si="12">B22+1</f>
        <v>24</v>
      </c>
      <c r="C26" s="4">
        <v>54</v>
      </c>
      <c r="D26" s="4">
        <v>2</v>
      </c>
      <c r="E26" s="4">
        <v>2</v>
      </c>
      <c r="F26" s="4">
        <v>2</v>
      </c>
      <c r="G26" s="4" t="str">
        <f t="shared" si="2"/>
        <v>insert into game_score (id, matchid, squad, goals, points, time_type) values (101, 24, 54, 2, 2, 2);</v>
      </c>
    </row>
    <row r="27" spans="1:7" x14ac:dyDescent="0.25">
      <c r="A27" s="4">
        <f t="shared" si="3"/>
        <v>102</v>
      </c>
      <c r="B27" s="4">
        <f t="shared" ref="B27" si="13">B26</f>
        <v>24</v>
      </c>
      <c r="C27" s="4">
        <v>54</v>
      </c>
      <c r="D27" s="4">
        <v>1</v>
      </c>
      <c r="E27" s="4">
        <v>0</v>
      </c>
      <c r="F27" s="4">
        <v>1</v>
      </c>
      <c r="G27" s="4" t="str">
        <f t="shared" si="2"/>
        <v>insert into game_score (id, matchid, squad, goals, points, time_type) values (102, 24, 54, 1, 0, 1);</v>
      </c>
    </row>
    <row r="28" spans="1:7" x14ac:dyDescent="0.25">
      <c r="A28" s="4">
        <f t="shared" si="3"/>
        <v>103</v>
      </c>
      <c r="B28" s="4">
        <f t="shared" ref="B28" si="14">B26</f>
        <v>24</v>
      </c>
      <c r="C28" s="4">
        <v>55</v>
      </c>
      <c r="D28" s="4">
        <v>0</v>
      </c>
      <c r="E28" s="4">
        <v>0</v>
      </c>
      <c r="F28" s="4">
        <v>2</v>
      </c>
      <c r="G28" s="4" t="str">
        <f t="shared" si="2"/>
        <v>insert into game_score (id, matchid, squad, goals, points, time_type) values (103, 24, 55, 0, 0, 2);</v>
      </c>
    </row>
    <row r="29" spans="1:7" x14ac:dyDescent="0.25">
      <c r="A29" s="4">
        <f t="shared" si="3"/>
        <v>104</v>
      </c>
      <c r="B29" s="4">
        <f t="shared" ref="B29" si="15">B26</f>
        <v>24</v>
      </c>
      <c r="C29" s="4">
        <v>55</v>
      </c>
      <c r="D29" s="4">
        <v>0</v>
      </c>
      <c r="E29" s="4">
        <v>0</v>
      </c>
      <c r="F29" s="4">
        <v>1</v>
      </c>
      <c r="G29" s="4" t="str">
        <f t="shared" si="2"/>
        <v>insert into game_score (id, matchid, squad, goals, points, time_type) values (104, 24, 55, 0, 0, 1);</v>
      </c>
    </row>
    <row r="30" spans="1:7" x14ac:dyDescent="0.25">
      <c r="A30">
        <f t="shared" si="3"/>
        <v>105</v>
      </c>
      <c r="B30">
        <f t="shared" ref="B30" si="16">B26+1</f>
        <v>25</v>
      </c>
      <c r="C30">
        <v>598</v>
      </c>
      <c r="D30">
        <v>2</v>
      </c>
      <c r="E30">
        <v>2</v>
      </c>
      <c r="F30">
        <v>2</v>
      </c>
      <c r="G30" t="str">
        <f t="shared" si="2"/>
        <v>insert into game_score (id, matchid, squad, goals, points, time_type) values (105, 25, 598, 2, 2, 2);</v>
      </c>
    </row>
    <row r="31" spans="1:7" x14ac:dyDescent="0.25">
      <c r="A31">
        <f t="shared" si="3"/>
        <v>106</v>
      </c>
      <c r="B31">
        <f t="shared" ref="B31" si="17">B30</f>
        <v>25</v>
      </c>
      <c r="C31">
        <v>598</v>
      </c>
      <c r="D31">
        <v>1</v>
      </c>
      <c r="E31">
        <v>0</v>
      </c>
      <c r="F31">
        <v>1</v>
      </c>
      <c r="G31" t="str">
        <f t="shared" si="2"/>
        <v>insert into game_score (id, matchid, squad, goals, points, time_type) values (106, 25, 598, 1, 0, 1);</v>
      </c>
    </row>
    <row r="32" spans="1:7" x14ac:dyDescent="0.25">
      <c r="A32">
        <f t="shared" si="3"/>
        <v>107</v>
      </c>
      <c r="B32">
        <f t="shared" ref="B32" si="18">B30</f>
        <v>25</v>
      </c>
      <c r="C32">
        <v>56</v>
      </c>
      <c r="D32">
        <v>1</v>
      </c>
      <c r="E32">
        <v>0</v>
      </c>
      <c r="F32">
        <v>2</v>
      </c>
      <c r="G32" t="str">
        <f t="shared" si="2"/>
        <v>insert into game_score (id, matchid, squad, goals, points, time_type) values (107, 25, 56, 1, 0, 2);</v>
      </c>
    </row>
    <row r="33" spans="1:7" x14ac:dyDescent="0.25">
      <c r="A33">
        <f t="shared" si="3"/>
        <v>108</v>
      </c>
      <c r="B33">
        <f t="shared" ref="B33" si="19">B30</f>
        <v>25</v>
      </c>
      <c r="C33">
        <v>56</v>
      </c>
      <c r="D33">
        <v>0</v>
      </c>
      <c r="E33">
        <v>0</v>
      </c>
      <c r="F33">
        <v>1</v>
      </c>
      <c r="G33" t="str">
        <f t="shared" si="2"/>
        <v>insert into game_score (id, matchid, squad, goals, points, time_type) values (108, 25, 56, 0, 0, 1);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9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'1999'!A13+1</f>
        <v>105</v>
      </c>
      <c r="B2">
        <v>2001</v>
      </c>
      <c r="C2" t="s">
        <v>12</v>
      </c>
      <c r="D2">
        <v>56</v>
      </c>
      <c r="G2" t="str">
        <f t="shared" ref="G2:G13" si="0">"insert into group_stage (id, tournament, group_code, squad) values (" &amp; A2 &amp; ", " &amp; B2 &amp; ", '" &amp; C2 &amp; "', " &amp; D2 &amp;  ");"</f>
        <v>insert into group_stage (id, tournament, group_code, squad) values (105, 2001, 'A', 56);</v>
      </c>
    </row>
    <row r="3" spans="1:7" x14ac:dyDescent="0.25">
      <c r="A3">
        <f>A2+1</f>
        <v>106</v>
      </c>
      <c r="B3">
        <v>2001</v>
      </c>
      <c r="C3" t="s">
        <v>12</v>
      </c>
      <c r="D3">
        <v>57</v>
      </c>
      <c r="G3" t="str">
        <f t="shared" si="0"/>
        <v>insert into group_stage (id, tournament, group_code, squad) values (106, 2001, 'A', 57);</v>
      </c>
    </row>
    <row r="4" spans="1:7" x14ac:dyDescent="0.25">
      <c r="A4">
        <f t="shared" ref="A4:A13" si="1">A3+1</f>
        <v>107</v>
      </c>
      <c r="B4">
        <v>2001</v>
      </c>
      <c r="C4" t="s">
        <v>12</v>
      </c>
      <c r="D4">
        <v>593</v>
      </c>
      <c r="G4" t="str">
        <f t="shared" si="0"/>
        <v>insert into group_stage (id, tournament, group_code, squad) values (107, 2001, 'A', 593);</v>
      </c>
    </row>
    <row r="5" spans="1:7" x14ac:dyDescent="0.25">
      <c r="A5">
        <f t="shared" si="1"/>
        <v>108</v>
      </c>
      <c r="B5">
        <v>2001</v>
      </c>
      <c r="C5" t="s">
        <v>12</v>
      </c>
      <c r="D5">
        <v>58</v>
      </c>
      <c r="G5" t="str">
        <f t="shared" si="0"/>
        <v>insert into group_stage (id, tournament, group_code, squad) values (108, 2001, 'A', 58);</v>
      </c>
    </row>
    <row r="6" spans="1:7" x14ac:dyDescent="0.25">
      <c r="A6">
        <f t="shared" si="1"/>
        <v>109</v>
      </c>
      <c r="B6">
        <v>2001</v>
      </c>
      <c r="C6" t="s">
        <v>13</v>
      </c>
      <c r="D6">
        <v>55</v>
      </c>
      <c r="G6" t="str">
        <f t="shared" si="0"/>
        <v>insert into group_stage (id, tournament, group_code, squad) values (109, 2001, 'B', 55);</v>
      </c>
    </row>
    <row r="7" spans="1:7" x14ac:dyDescent="0.25">
      <c r="A7">
        <f t="shared" si="1"/>
        <v>110</v>
      </c>
      <c r="B7">
        <v>2001</v>
      </c>
      <c r="C7" t="s">
        <v>13</v>
      </c>
      <c r="D7">
        <v>52</v>
      </c>
      <c r="G7" t="str">
        <f t="shared" si="0"/>
        <v>insert into group_stage (id, tournament, group_code, squad) values (110, 2001, 'B', 52);</v>
      </c>
    </row>
    <row r="8" spans="1:7" x14ac:dyDescent="0.25">
      <c r="A8">
        <f t="shared" si="1"/>
        <v>111</v>
      </c>
      <c r="B8">
        <v>2001</v>
      </c>
      <c r="C8" t="s">
        <v>13</v>
      </c>
      <c r="D8">
        <v>595</v>
      </c>
      <c r="G8" t="str">
        <f t="shared" si="0"/>
        <v>insert into group_stage (id, tournament, group_code, squad) values (111, 2001, 'B', 595);</v>
      </c>
    </row>
    <row r="9" spans="1:7" x14ac:dyDescent="0.25">
      <c r="A9">
        <f t="shared" si="1"/>
        <v>112</v>
      </c>
      <c r="B9">
        <v>2001</v>
      </c>
      <c r="C9" t="s">
        <v>13</v>
      </c>
      <c r="D9">
        <v>51</v>
      </c>
      <c r="G9" t="str">
        <f t="shared" si="0"/>
        <v>insert into group_stage (id, tournament, group_code, squad) values (112, 2001, 'B', 51);</v>
      </c>
    </row>
    <row r="10" spans="1:7" x14ac:dyDescent="0.25">
      <c r="A10">
        <f t="shared" si="1"/>
        <v>113</v>
      </c>
      <c r="B10">
        <v>2001</v>
      </c>
      <c r="C10" t="s">
        <v>14</v>
      </c>
      <c r="D10">
        <v>591</v>
      </c>
      <c r="G10" t="str">
        <f t="shared" si="0"/>
        <v>insert into group_stage (id, tournament, group_code, squad) values (113, 2001, 'C', 591);</v>
      </c>
    </row>
    <row r="11" spans="1:7" x14ac:dyDescent="0.25">
      <c r="A11">
        <f t="shared" si="1"/>
        <v>114</v>
      </c>
      <c r="B11">
        <v>2001</v>
      </c>
      <c r="C11" t="s">
        <v>14</v>
      </c>
      <c r="D11">
        <v>506</v>
      </c>
      <c r="G11" t="str">
        <f t="shared" si="0"/>
        <v>insert into group_stage (id, tournament, group_code, squad) values (114, 2001, 'C', 506);</v>
      </c>
    </row>
    <row r="12" spans="1:7" x14ac:dyDescent="0.25">
      <c r="A12">
        <f t="shared" si="1"/>
        <v>115</v>
      </c>
      <c r="B12">
        <v>2001</v>
      </c>
      <c r="C12" t="s">
        <v>14</v>
      </c>
      <c r="D12">
        <v>504</v>
      </c>
      <c r="G12" t="str">
        <f t="shared" si="0"/>
        <v>insert into group_stage (id, tournament, group_code, squad) values (115, 2001, 'C', 504);</v>
      </c>
    </row>
    <row r="13" spans="1:7" x14ac:dyDescent="0.25">
      <c r="A13">
        <f t="shared" si="1"/>
        <v>116</v>
      </c>
      <c r="B13">
        <v>2001</v>
      </c>
      <c r="C13" t="s">
        <v>14</v>
      </c>
      <c r="D13">
        <v>598</v>
      </c>
      <c r="G13" t="str">
        <f t="shared" si="0"/>
        <v>insert into group_stage (id, tournament, group_code, squad) values (116, 2001, 'C', 598);</v>
      </c>
    </row>
    <row r="15" spans="1:7" x14ac:dyDescent="0.25">
      <c r="A15" s="1" t="s">
        <v>1</v>
      </c>
      <c r="B15" s="1" t="s">
        <v>6</v>
      </c>
      <c r="C15" s="1" t="s">
        <v>7</v>
      </c>
      <c r="D15" s="1" t="s">
        <v>8</v>
      </c>
      <c r="G15" t="str">
        <f t="shared" ref="G15:G41" si="2">"insert into game (matchid, matchdate, game_type, country) values (" &amp; A15 &amp; ", '" &amp; B15 &amp; "', " &amp; C15 &amp; ", " &amp; D15 &amp;  ");"</f>
        <v>insert into game (matchid, matchdate, game_type, country) values (matchid, 'matchdate', game_type, country);</v>
      </c>
    </row>
    <row r="16" spans="1:7" x14ac:dyDescent="0.25">
      <c r="A16">
        <f>'1999'!A41+1</f>
        <v>626</v>
      </c>
      <c r="B16" s="2" t="str">
        <f>"2001-07-11"</f>
        <v>2001-07-11</v>
      </c>
      <c r="C16">
        <v>2</v>
      </c>
      <c r="D16">
        <v>57</v>
      </c>
      <c r="G16" t="str">
        <f t="shared" si="2"/>
        <v>insert into game (matchid, matchdate, game_type, country) values (626, '2001-07-11', 2, 57);</v>
      </c>
    </row>
    <row r="17" spans="1:7" x14ac:dyDescent="0.25">
      <c r="A17">
        <f>A16+1</f>
        <v>627</v>
      </c>
      <c r="B17" s="2" t="str">
        <f>"2001-07-11"</f>
        <v>2001-07-11</v>
      </c>
      <c r="C17">
        <v>2</v>
      </c>
      <c r="D17">
        <v>57</v>
      </c>
      <c r="G17" t="str">
        <f t="shared" si="2"/>
        <v>insert into game (matchid, matchdate, game_type, country) values (627, '2001-07-11', 2, 57);</v>
      </c>
    </row>
    <row r="18" spans="1:7" x14ac:dyDescent="0.25">
      <c r="A18">
        <f t="shared" ref="A18:A41" si="3">A17+1</f>
        <v>628</v>
      </c>
      <c r="B18" s="2" t="str">
        <f>"2001-07-14"</f>
        <v>2001-07-14</v>
      </c>
      <c r="C18">
        <v>2</v>
      </c>
      <c r="D18">
        <v>57</v>
      </c>
      <c r="G18" t="str">
        <f t="shared" si="2"/>
        <v>insert into game (matchid, matchdate, game_type, country) values (628, '2001-07-14', 2, 57);</v>
      </c>
    </row>
    <row r="19" spans="1:7" x14ac:dyDescent="0.25">
      <c r="A19">
        <f t="shared" si="3"/>
        <v>629</v>
      </c>
      <c r="B19" s="2" t="str">
        <f>"2001-07-14"</f>
        <v>2001-07-14</v>
      </c>
      <c r="C19">
        <v>2</v>
      </c>
      <c r="D19">
        <v>57</v>
      </c>
      <c r="G19" t="str">
        <f t="shared" si="2"/>
        <v>insert into game (matchid, matchdate, game_type, country) values (629, '2001-07-14', 2, 57);</v>
      </c>
    </row>
    <row r="20" spans="1:7" x14ac:dyDescent="0.25">
      <c r="A20">
        <f t="shared" si="3"/>
        <v>630</v>
      </c>
      <c r="B20" s="2" t="str">
        <f>"2001-07-17"</f>
        <v>2001-07-17</v>
      </c>
      <c r="C20">
        <v>2</v>
      </c>
      <c r="D20">
        <v>57</v>
      </c>
      <c r="G20" t="str">
        <f t="shared" si="2"/>
        <v>insert into game (matchid, matchdate, game_type, country) values (630, '2001-07-17', 2, 57);</v>
      </c>
    </row>
    <row r="21" spans="1:7" x14ac:dyDescent="0.25">
      <c r="A21">
        <f t="shared" si="3"/>
        <v>631</v>
      </c>
      <c r="B21" s="2" t="str">
        <f>"2001-07-17"</f>
        <v>2001-07-17</v>
      </c>
      <c r="C21">
        <v>2</v>
      </c>
      <c r="D21">
        <v>57</v>
      </c>
      <c r="G21" t="str">
        <f t="shared" si="2"/>
        <v>insert into game (matchid, matchdate, game_type, country) values (631, '2001-07-17', 2, 57);</v>
      </c>
    </row>
    <row r="22" spans="1:7" x14ac:dyDescent="0.25">
      <c r="A22">
        <f t="shared" si="3"/>
        <v>632</v>
      </c>
      <c r="B22" s="2" t="str">
        <f>"2001-07-12"</f>
        <v>2001-07-12</v>
      </c>
      <c r="C22">
        <v>2</v>
      </c>
      <c r="D22">
        <v>57</v>
      </c>
      <c r="G22" t="str">
        <f t="shared" si="2"/>
        <v>insert into game (matchid, matchdate, game_type, country) values (632, '2001-07-12', 2, 57);</v>
      </c>
    </row>
    <row r="23" spans="1:7" x14ac:dyDescent="0.25">
      <c r="A23">
        <f t="shared" si="3"/>
        <v>633</v>
      </c>
      <c r="B23" s="2" t="str">
        <f>"2001-07-12"</f>
        <v>2001-07-12</v>
      </c>
      <c r="C23">
        <v>2</v>
      </c>
      <c r="D23">
        <v>57</v>
      </c>
      <c r="G23" t="str">
        <f t="shared" si="2"/>
        <v>insert into game (matchid, matchdate, game_type, country) values (633, '2001-07-12', 2, 57);</v>
      </c>
    </row>
    <row r="24" spans="1:7" x14ac:dyDescent="0.25">
      <c r="A24">
        <f t="shared" si="3"/>
        <v>634</v>
      </c>
      <c r="B24" s="2" t="str">
        <f>"2001-07-15"</f>
        <v>2001-07-15</v>
      </c>
      <c r="C24">
        <v>2</v>
      </c>
      <c r="D24">
        <v>57</v>
      </c>
      <c r="G24" t="str">
        <f t="shared" si="2"/>
        <v>insert into game (matchid, matchdate, game_type, country) values (634, '2001-07-15', 2, 57);</v>
      </c>
    </row>
    <row r="25" spans="1:7" x14ac:dyDescent="0.25">
      <c r="A25">
        <f t="shared" si="3"/>
        <v>635</v>
      </c>
      <c r="B25" s="2" t="str">
        <f>"2001-07-15"</f>
        <v>2001-07-15</v>
      </c>
      <c r="C25">
        <v>2</v>
      </c>
      <c r="D25">
        <v>57</v>
      </c>
      <c r="G25" t="str">
        <f t="shared" si="2"/>
        <v>insert into game (matchid, matchdate, game_type, country) values (635, '2001-07-15', 2, 57);</v>
      </c>
    </row>
    <row r="26" spans="1:7" x14ac:dyDescent="0.25">
      <c r="A26">
        <f t="shared" si="3"/>
        <v>636</v>
      </c>
      <c r="B26" s="2" t="str">
        <f>"2001-07-18"</f>
        <v>2001-07-18</v>
      </c>
      <c r="C26">
        <v>2</v>
      </c>
      <c r="D26">
        <v>57</v>
      </c>
      <c r="G26" t="str">
        <f t="shared" si="2"/>
        <v>insert into game (matchid, matchdate, game_type, country) values (636, '2001-07-18', 2, 57);</v>
      </c>
    </row>
    <row r="27" spans="1:7" x14ac:dyDescent="0.25">
      <c r="A27">
        <f t="shared" si="3"/>
        <v>637</v>
      </c>
      <c r="B27" s="2" t="str">
        <f>"2001-07-18"</f>
        <v>2001-07-18</v>
      </c>
      <c r="C27">
        <v>2</v>
      </c>
      <c r="D27">
        <v>57</v>
      </c>
      <c r="G27" t="str">
        <f t="shared" si="2"/>
        <v>insert into game (matchid, matchdate, game_type, country) values (637, '2001-07-18', 2, 57);</v>
      </c>
    </row>
    <row r="28" spans="1:7" x14ac:dyDescent="0.25">
      <c r="A28">
        <f t="shared" si="3"/>
        <v>638</v>
      </c>
      <c r="B28" s="2" t="str">
        <f>"2001-07-13"</f>
        <v>2001-07-13</v>
      </c>
      <c r="C28">
        <v>2</v>
      </c>
      <c r="D28">
        <v>57</v>
      </c>
      <c r="G28" t="str">
        <f t="shared" si="2"/>
        <v>insert into game (matchid, matchdate, game_type, country) values (638, '2001-07-13', 2, 57);</v>
      </c>
    </row>
    <row r="29" spans="1:7" x14ac:dyDescent="0.25">
      <c r="A29">
        <f t="shared" si="3"/>
        <v>639</v>
      </c>
      <c r="B29" s="2" t="str">
        <f>"2001-07-13"</f>
        <v>2001-07-13</v>
      </c>
      <c r="C29">
        <v>2</v>
      </c>
      <c r="D29">
        <v>57</v>
      </c>
      <c r="G29" t="str">
        <f t="shared" si="2"/>
        <v>insert into game (matchid, matchdate, game_type, country) values (639, '2001-07-13', 2, 57);</v>
      </c>
    </row>
    <row r="30" spans="1:7" x14ac:dyDescent="0.25">
      <c r="A30">
        <f t="shared" si="3"/>
        <v>640</v>
      </c>
      <c r="B30" s="2" t="str">
        <f>"2001-07-16"</f>
        <v>2001-07-16</v>
      </c>
      <c r="C30">
        <v>2</v>
      </c>
      <c r="D30">
        <v>57</v>
      </c>
      <c r="G30" t="str">
        <f t="shared" si="2"/>
        <v>insert into game (matchid, matchdate, game_type, country) values (640, '2001-07-16', 2, 57);</v>
      </c>
    </row>
    <row r="31" spans="1:7" x14ac:dyDescent="0.25">
      <c r="A31">
        <f t="shared" si="3"/>
        <v>641</v>
      </c>
      <c r="B31" s="2" t="str">
        <f>"2001-07-16"</f>
        <v>2001-07-16</v>
      </c>
      <c r="C31">
        <v>2</v>
      </c>
      <c r="D31">
        <v>57</v>
      </c>
      <c r="G31" t="str">
        <f t="shared" si="2"/>
        <v>insert into game (matchid, matchdate, game_type, country) values (641, '2001-07-16', 2, 57);</v>
      </c>
    </row>
    <row r="32" spans="1:7" x14ac:dyDescent="0.25">
      <c r="A32">
        <f t="shared" si="3"/>
        <v>642</v>
      </c>
      <c r="B32" s="2" t="str">
        <f>"2001-07-19"</f>
        <v>2001-07-19</v>
      </c>
      <c r="C32">
        <v>2</v>
      </c>
      <c r="D32">
        <v>57</v>
      </c>
      <c r="G32" t="str">
        <f t="shared" si="2"/>
        <v>insert into game (matchid, matchdate, game_type, country) values (642, '2001-07-19', 2, 57);</v>
      </c>
    </row>
    <row r="33" spans="1:7" x14ac:dyDescent="0.25">
      <c r="A33">
        <f t="shared" si="3"/>
        <v>643</v>
      </c>
      <c r="B33" s="2" t="str">
        <f>"2001-07-19"</f>
        <v>2001-07-19</v>
      </c>
      <c r="C33">
        <v>2</v>
      </c>
      <c r="D33">
        <v>57</v>
      </c>
      <c r="G33" t="str">
        <f t="shared" si="2"/>
        <v>insert into game (matchid, matchdate, game_type, country) values (643, '2001-07-19', 2, 57);</v>
      </c>
    </row>
    <row r="34" spans="1:7" x14ac:dyDescent="0.25">
      <c r="A34">
        <f t="shared" si="3"/>
        <v>644</v>
      </c>
      <c r="B34" s="2" t="str">
        <f>"2001-07-22"</f>
        <v>2001-07-22</v>
      </c>
      <c r="C34">
        <v>3</v>
      </c>
      <c r="D34">
        <v>57</v>
      </c>
      <c r="G34" t="str">
        <f t="shared" si="2"/>
        <v>insert into game (matchid, matchdate, game_type, country) values (644, '2001-07-22', 3, 57);</v>
      </c>
    </row>
    <row r="35" spans="1:7" x14ac:dyDescent="0.25">
      <c r="A35">
        <f t="shared" si="3"/>
        <v>645</v>
      </c>
      <c r="B35" s="2" t="str">
        <f>"2001-07-22"</f>
        <v>2001-07-22</v>
      </c>
      <c r="C35">
        <v>3</v>
      </c>
      <c r="D35">
        <v>57</v>
      </c>
      <c r="G35" t="str">
        <f t="shared" si="2"/>
        <v>insert into game (matchid, matchdate, game_type, country) values (645, '2001-07-22', 3, 57);</v>
      </c>
    </row>
    <row r="36" spans="1:7" x14ac:dyDescent="0.25">
      <c r="A36">
        <f t="shared" si="3"/>
        <v>646</v>
      </c>
      <c r="B36" s="2" t="str">
        <f>"2001-07-23"</f>
        <v>2001-07-23</v>
      </c>
      <c r="C36">
        <v>3</v>
      </c>
      <c r="D36">
        <v>57</v>
      </c>
      <c r="G36" t="str">
        <f t="shared" si="2"/>
        <v>insert into game (matchid, matchdate, game_type, country) values (646, '2001-07-23', 3, 57);</v>
      </c>
    </row>
    <row r="37" spans="1:7" x14ac:dyDescent="0.25">
      <c r="A37">
        <f t="shared" si="3"/>
        <v>647</v>
      </c>
      <c r="B37" s="2" t="str">
        <f>"2001-07-23"</f>
        <v>2001-07-23</v>
      </c>
      <c r="C37">
        <v>3</v>
      </c>
      <c r="D37">
        <v>57</v>
      </c>
      <c r="G37" t="str">
        <f t="shared" si="2"/>
        <v>insert into game (matchid, matchdate, game_type, country) values (647, '2001-07-23', 3, 57);</v>
      </c>
    </row>
    <row r="38" spans="1:7" x14ac:dyDescent="0.25">
      <c r="A38">
        <f t="shared" si="3"/>
        <v>648</v>
      </c>
      <c r="B38" s="2" t="str">
        <f>"2001-07-25"</f>
        <v>2001-07-25</v>
      </c>
      <c r="C38">
        <v>4</v>
      </c>
      <c r="D38">
        <v>57</v>
      </c>
      <c r="G38" t="str">
        <f t="shared" si="2"/>
        <v>insert into game (matchid, matchdate, game_type, country) values (648, '2001-07-25', 4, 57);</v>
      </c>
    </row>
    <row r="39" spans="1:7" x14ac:dyDescent="0.25">
      <c r="A39">
        <f t="shared" si="3"/>
        <v>649</v>
      </c>
      <c r="B39" s="2" t="str">
        <f>"2001-07-26"</f>
        <v>2001-07-26</v>
      </c>
      <c r="C39">
        <v>4</v>
      </c>
      <c r="D39">
        <v>57</v>
      </c>
      <c r="G39" t="str">
        <f t="shared" si="2"/>
        <v>insert into game (matchid, matchdate, game_type, country) values (649, '2001-07-26', 4, 57);</v>
      </c>
    </row>
    <row r="40" spans="1:7" x14ac:dyDescent="0.25">
      <c r="A40">
        <f t="shared" si="3"/>
        <v>650</v>
      </c>
      <c r="B40" s="2" t="str">
        <f>"2001-07-29"</f>
        <v>2001-07-29</v>
      </c>
      <c r="C40">
        <v>5</v>
      </c>
      <c r="D40">
        <v>57</v>
      </c>
      <c r="G40" t="str">
        <f t="shared" si="2"/>
        <v>insert into game (matchid, matchdate, game_type, country) values (650, '2001-07-29', 5, 57);</v>
      </c>
    </row>
    <row r="41" spans="1:7" x14ac:dyDescent="0.25">
      <c r="A41">
        <f t="shared" si="3"/>
        <v>651</v>
      </c>
      <c r="B41" s="2" t="str">
        <f>"2001-07-29"</f>
        <v>2001-07-29</v>
      </c>
      <c r="C41">
        <v>6</v>
      </c>
      <c r="D41">
        <v>57</v>
      </c>
      <c r="G41" t="str">
        <f t="shared" si="2"/>
        <v>insert into game (matchid, matchdate, game_type, country) values (651, '2001-07-29', 6, 57);</v>
      </c>
    </row>
    <row r="43" spans="1:7" x14ac:dyDescent="0.25">
      <c r="A43" s="1" t="s">
        <v>0</v>
      </c>
      <c r="B43" s="1" t="s">
        <v>1</v>
      </c>
      <c r="C43" s="1" t="s">
        <v>2</v>
      </c>
      <c r="D43" s="1" t="s">
        <v>3</v>
      </c>
      <c r="E43" s="1" t="s">
        <v>4</v>
      </c>
      <c r="F43" s="1" t="s">
        <v>5</v>
      </c>
      <c r="G43" t="str">
        <f>"insert into game_score (id, matchid, squad, goals, points, time_type) values (" &amp; A43 &amp; ", " &amp; B43 &amp; ", " &amp; C43 &amp; ", " &amp; D43 &amp; ", " &amp; E43 &amp; ", " &amp; F43 &amp; ");"</f>
        <v>insert into game_score (id, matchid, squad, goals, points, time_type) values (id, matchid, squad, goals, points, time_type);</v>
      </c>
    </row>
    <row r="44" spans="1:7" x14ac:dyDescent="0.25">
      <c r="A44" s="4">
        <f>'1999'!A153+1</f>
        <v>2543</v>
      </c>
      <c r="B44" s="4">
        <f>A16</f>
        <v>626</v>
      </c>
      <c r="C44" s="4">
        <v>593</v>
      </c>
      <c r="D44" s="4">
        <v>1</v>
      </c>
      <c r="E44" s="4">
        <v>0</v>
      </c>
      <c r="F44" s="4">
        <v>2</v>
      </c>
      <c r="G44" s="4" t="str">
        <f t="shared" ref="G44:G107" si="4">"insert into game_score (id, matchid, squad, goals, points, time_type) values (" &amp; A44 &amp; ", " &amp; B44 &amp; ", " &amp; C44 &amp; ", " &amp; D44 &amp; ", " &amp; E44 &amp; ", " &amp; F44 &amp; ");"</f>
        <v>insert into game_score (id, matchid, squad, goals, points, time_type) values (2543, 626, 593, 1, 0, 2);</v>
      </c>
    </row>
    <row r="45" spans="1:7" x14ac:dyDescent="0.25">
      <c r="A45" s="4">
        <f>A44+1</f>
        <v>2544</v>
      </c>
      <c r="B45" s="4">
        <f>B44</f>
        <v>626</v>
      </c>
      <c r="C45" s="4">
        <v>593</v>
      </c>
      <c r="D45" s="4">
        <v>0</v>
      </c>
      <c r="E45" s="4">
        <v>0</v>
      </c>
      <c r="F45" s="4">
        <v>1</v>
      </c>
      <c r="G45" s="4" t="str">
        <f t="shared" si="4"/>
        <v>insert into game_score (id, matchid, squad, goals, points, time_type) values (2544, 626, 593, 0, 0, 1);</v>
      </c>
    </row>
    <row r="46" spans="1:7" x14ac:dyDescent="0.25">
      <c r="A46" s="4">
        <f t="shared" ref="A46:A109" si="5">A45+1</f>
        <v>2545</v>
      </c>
      <c r="B46" s="4">
        <f>B44</f>
        <v>626</v>
      </c>
      <c r="C46" s="4">
        <v>56</v>
      </c>
      <c r="D46" s="4">
        <v>4</v>
      </c>
      <c r="E46" s="4">
        <v>3</v>
      </c>
      <c r="F46" s="4">
        <v>2</v>
      </c>
      <c r="G46" s="4" t="str">
        <f t="shared" si="4"/>
        <v>insert into game_score (id, matchid, squad, goals, points, time_type) values (2545, 626, 56, 4, 3, 2);</v>
      </c>
    </row>
    <row r="47" spans="1:7" x14ac:dyDescent="0.25">
      <c r="A47" s="4">
        <f t="shared" si="5"/>
        <v>2546</v>
      </c>
      <c r="B47" s="4">
        <f>B44</f>
        <v>626</v>
      </c>
      <c r="C47" s="4">
        <v>56</v>
      </c>
      <c r="D47" s="4">
        <v>1</v>
      </c>
      <c r="E47" s="4">
        <v>0</v>
      </c>
      <c r="F47" s="4">
        <v>1</v>
      </c>
      <c r="G47" s="4" t="str">
        <f t="shared" si="4"/>
        <v>insert into game_score (id, matchid, squad, goals, points, time_type) values (2546, 626, 56, 1, 0, 1);</v>
      </c>
    </row>
    <row r="48" spans="1:7" x14ac:dyDescent="0.25">
      <c r="A48">
        <f t="shared" si="5"/>
        <v>2547</v>
      </c>
      <c r="B48">
        <f>B44+1</f>
        <v>627</v>
      </c>
      <c r="C48">
        <v>57</v>
      </c>
      <c r="D48">
        <v>2</v>
      </c>
      <c r="E48">
        <v>3</v>
      </c>
      <c r="F48">
        <v>2</v>
      </c>
      <c r="G48" t="str">
        <f t="shared" si="4"/>
        <v>insert into game_score (id, matchid, squad, goals, points, time_type) values (2547, 627, 57, 2, 3, 2);</v>
      </c>
    </row>
    <row r="49" spans="1:7" x14ac:dyDescent="0.25">
      <c r="A49">
        <f t="shared" si="5"/>
        <v>2548</v>
      </c>
      <c r="B49">
        <f>B48</f>
        <v>627</v>
      </c>
      <c r="C49">
        <v>57</v>
      </c>
      <c r="D49">
        <v>1</v>
      </c>
      <c r="E49">
        <v>0</v>
      </c>
      <c r="F49">
        <v>1</v>
      </c>
      <c r="G49" t="str">
        <f t="shared" si="4"/>
        <v>insert into game_score (id, matchid, squad, goals, points, time_type) values (2548, 627, 57, 1, 0, 1);</v>
      </c>
    </row>
    <row r="50" spans="1:7" x14ac:dyDescent="0.25">
      <c r="A50">
        <f t="shared" si="5"/>
        <v>2549</v>
      </c>
      <c r="B50">
        <f>B48</f>
        <v>627</v>
      </c>
      <c r="C50">
        <v>58</v>
      </c>
      <c r="D50">
        <v>0</v>
      </c>
      <c r="E50">
        <v>0</v>
      </c>
      <c r="F50">
        <v>2</v>
      </c>
      <c r="G50" t="str">
        <f t="shared" si="4"/>
        <v>insert into game_score (id, matchid, squad, goals, points, time_type) values (2549, 627, 58, 0, 0, 2);</v>
      </c>
    </row>
    <row r="51" spans="1:7" x14ac:dyDescent="0.25">
      <c r="A51">
        <f t="shared" si="5"/>
        <v>2550</v>
      </c>
      <c r="B51">
        <f>B48</f>
        <v>627</v>
      </c>
      <c r="C51">
        <v>58</v>
      </c>
      <c r="D51">
        <v>0</v>
      </c>
      <c r="E51">
        <v>0</v>
      </c>
      <c r="F51">
        <v>1</v>
      </c>
      <c r="G51" t="str">
        <f t="shared" si="4"/>
        <v>insert into game_score (id, matchid, squad, goals, points, time_type) values (2550, 627, 58, 0, 0, 1);</v>
      </c>
    </row>
    <row r="52" spans="1:7" x14ac:dyDescent="0.25">
      <c r="A52" s="4">
        <f t="shared" si="5"/>
        <v>2551</v>
      </c>
      <c r="B52" s="4">
        <f t="shared" ref="B52" si="6">B48+1</f>
        <v>628</v>
      </c>
      <c r="C52" s="4">
        <v>56</v>
      </c>
      <c r="D52" s="4">
        <v>1</v>
      </c>
      <c r="E52" s="4">
        <v>3</v>
      </c>
      <c r="F52" s="4">
        <v>2</v>
      </c>
      <c r="G52" s="4" t="str">
        <f t="shared" si="4"/>
        <v>insert into game_score (id, matchid, squad, goals, points, time_type) values (2551, 628, 56, 1, 3, 2);</v>
      </c>
    </row>
    <row r="53" spans="1:7" x14ac:dyDescent="0.25">
      <c r="A53" s="4">
        <f t="shared" si="5"/>
        <v>2552</v>
      </c>
      <c r="B53" s="4">
        <f t="shared" ref="B53" si="7">B52</f>
        <v>628</v>
      </c>
      <c r="C53" s="4">
        <v>56</v>
      </c>
      <c r="D53" s="4">
        <v>0</v>
      </c>
      <c r="E53" s="4">
        <v>0</v>
      </c>
      <c r="F53" s="4">
        <v>1</v>
      </c>
      <c r="G53" s="4" t="str">
        <f t="shared" si="4"/>
        <v>insert into game_score (id, matchid, squad, goals, points, time_type) values (2552, 628, 56, 0, 0, 1);</v>
      </c>
    </row>
    <row r="54" spans="1:7" x14ac:dyDescent="0.25">
      <c r="A54" s="4">
        <f t="shared" si="5"/>
        <v>2553</v>
      </c>
      <c r="B54" s="4">
        <f t="shared" ref="B54" si="8">B52</f>
        <v>628</v>
      </c>
      <c r="C54" s="4">
        <v>58</v>
      </c>
      <c r="D54" s="4">
        <v>0</v>
      </c>
      <c r="E54" s="4">
        <v>0</v>
      </c>
      <c r="F54" s="4">
        <v>2</v>
      </c>
      <c r="G54" s="4" t="str">
        <f t="shared" si="4"/>
        <v>insert into game_score (id, matchid, squad, goals, points, time_type) values (2553, 628, 58, 0, 0, 2);</v>
      </c>
    </row>
    <row r="55" spans="1:7" x14ac:dyDescent="0.25">
      <c r="A55" s="4">
        <f t="shared" si="5"/>
        <v>2554</v>
      </c>
      <c r="B55" s="4">
        <f t="shared" ref="B55" si="9">B52</f>
        <v>628</v>
      </c>
      <c r="C55" s="4">
        <v>58</v>
      </c>
      <c r="D55" s="4">
        <v>0</v>
      </c>
      <c r="E55" s="4">
        <v>0</v>
      </c>
      <c r="F55" s="4">
        <v>1</v>
      </c>
      <c r="G55" s="4" t="str">
        <f t="shared" si="4"/>
        <v>insert into game_score (id, matchid, squad, goals, points, time_type) values (2554, 628, 58, 0, 0, 1);</v>
      </c>
    </row>
    <row r="56" spans="1:7" x14ac:dyDescent="0.25">
      <c r="A56">
        <f t="shared" si="5"/>
        <v>2555</v>
      </c>
      <c r="B56">
        <f t="shared" ref="B56" si="10">B52+1</f>
        <v>629</v>
      </c>
      <c r="C56">
        <v>57</v>
      </c>
      <c r="D56">
        <v>1</v>
      </c>
      <c r="E56">
        <v>3</v>
      </c>
      <c r="F56">
        <v>2</v>
      </c>
      <c r="G56" t="str">
        <f t="shared" si="4"/>
        <v>insert into game_score (id, matchid, squad, goals, points, time_type) values (2555, 629, 57, 1, 3, 2);</v>
      </c>
    </row>
    <row r="57" spans="1:7" x14ac:dyDescent="0.25">
      <c r="A57">
        <f t="shared" si="5"/>
        <v>2556</v>
      </c>
      <c r="B57">
        <f t="shared" ref="B57" si="11">B56</f>
        <v>629</v>
      </c>
      <c r="C57">
        <v>57</v>
      </c>
      <c r="D57">
        <v>1</v>
      </c>
      <c r="E57">
        <v>0</v>
      </c>
      <c r="F57">
        <v>1</v>
      </c>
      <c r="G57" t="str">
        <f t="shared" si="4"/>
        <v>insert into game_score (id, matchid, squad, goals, points, time_type) values (2556, 629, 57, 1, 0, 1);</v>
      </c>
    </row>
    <row r="58" spans="1:7" x14ac:dyDescent="0.25">
      <c r="A58">
        <f t="shared" si="5"/>
        <v>2557</v>
      </c>
      <c r="B58">
        <f t="shared" ref="B58" si="12">B56</f>
        <v>629</v>
      </c>
      <c r="C58">
        <v>593</v>
      </c>
      <c r="D58">
        <v>0</v>
      </c>
      <c r="E58">
        <v>0</v>
      </c>
      <c r="F58">
        <v>2</v>
      </c>
      <c r="G58" t="str">
        <f t="shared" si="4"/>
        <v>insert into game_score (id, matchid, squad, goals, points, time_type) values (2557, 629, 593, 0, 0, 2);</v>
      </c>
    </row>
    <row r="59" spans="1:7" x14ac:dyDescent="0.25">
      <c r="A59">
        <f t="shared" si="5"/>
        <v>2558</v>
      </c>
      <c r="B59">
        <f t="shared" ref="B59" si="13">B56</f>
        <v>629</v>
      </c>
      <c r="C59">
        <v>593</v>
      </c>
      <c r="D59">
        <v>0</v>
      </c>
      <c r="E59">
        <v>0</v>
      </c>
      <c r="F59">
        <v>1</v>
      </c>
      <c r="G59" t="str">
        <f t="shared" si="4"/>
        <v>insert into game_score (id, matchid, squad, goals, points, time_type) values (2558, 629, 593, 0, 0, 1);</v>
      </c>
    </row>
    <row r="60" spans="1:7" x14ac:dyDescent="0.25">
      <c r="A60" s="4">
        <f t="shared" si="5"/>
        <v>2559</v>
      </c>
      <c r="B60" s="4">
        <f t="shared" ref="B60" si="14">B56+1</f>
        <v>630</v>
      </c>
      <c r="C60" s="4">
        <v>593</v>
      </c>
      <c r="D60" s="4">
        <v>4</v>
      </c>
      <c r="E60" s="4">
        <v>3</v>
      </c>
      <c r="F60" s="4">
        <v>2</v>
      </c>
      <c r="G60" s="4" t="str">
        <f t="shared" si="4"/>
        <v>insert into game_score (id, matchid, squad, goals, points, time_type) values (2559, 630, 593, 4, 3, 2);</v>
      </c>
    </row>
    <row r="61" spans="1:7" x14ac:dyDescent="0.25">
      <c r="A61" s="4">
        <f t="shared" si="5"/>
        <v>2560</v>
      </c>
      <c r="B61" s="4">
        <f t="shared" ref="B61" si="15">B60</f>
        <v>630</v>
      </c>
      <c r="C61" s="4">
        <v>593</v>
      </c>
      <c r="D61" s="4">
        <v>2</v>
      </c>
      <c r="E61" s="4">
        <v>0</v>
      </c>
      <c r="F61" s="4">
        <v>1</v>
      </c>
      <c r="G61" s="4" t="str">
        <f t="shared" si="4"/>
        <v>insert into game_score (id, matchid, squad, goals, points, time_type) values (2560, 630, 593, 2, 0, 1);</v>
      </c>
    </row>
    <row r="62" spans="1:7" x14ac:dyDescent="0.25">
      <c r="A62" s="4">
        <f t="shared" si="5"/>
        <v>2561</v>
      </c>
      <c r="B62" s="4">
        <f t="shared" ref="B62" si="16">B60</f>
        <v>630</v>
      </c>
      <c r="C62" s="4">
        <v>58</v>
      </c>
      <c r="D62" s="4">
        <v>0</v>
      </c>
      <c r="E62" s="4">
        <v>0</v>
      </c>
      <c r="F62" s="4">
        <v>2</v>
      </c>
      <c r="G62" s="4" t="str">
        <f t="shared" si="4"/>
        <v>insert into game_score (id, matchid, squad, goals, points, time_type) values (2561, 630, 58, 0, 0, 2);</v>
      </c>
    </row>
    <row r="63" spans="1:7" x14ac:dyDescent="0.25">
      <c r="A63" s="4">
        <f t="shared" si="5"/>
        <v>2562</v>
      </c>
      <c r="B63" s="4">
        <f t="shared" ref="B63" si="17">B60</f>
        <v>630</v>
      </c>
      <c r="C63" s="4">
        <v>58</v>
      </c>
      <c r="D63" s="4">
        <v>0</v>
      </c>
      <c r="E63" s="4">
        <v>0</v>
      </c>
      <c r="F63" s="4">
        <v>1</v>
      </c>
      <c r="G63" s="4" t="str">
        <f t="shared" si="4"/>
        <v>insert into game_score (id, matchid, squad, goals, points, time_type) values (2562, 630, 58, 0, 0, 1);</v>
      </c>
    </row>
    <row r="64" spans="1:7" x14ac:dyDescent="0.25">
      <c r="A64">
        <f t="shared" si="5"/>
        <v>2563</v>
      </c>
      <c r="B64">
        <f t="shared" ref="B64" si="18">B60+1</f>
        <v>631</v>
      </c>
      <c r="C64">
        <v>57</v>
      </c>
      <c r="D64">
        <v>2</v>
      </c>
      <c r="E64">
        <v>3</v>
      </c>
      <c r="F64">
        <v>2</v>
      </c>
      <c r="G64" t="str">
        <f t="shared" si="4"/>
        <v>insert into game_score (id, matchid, squad, goals, points, time_type) values (2563, 631, 57, 2, 3, 2);</v>
      </c>
    </row>
    <row r="65" spans="1:7" x14ac:dyDescent="0.25">
      <c r="A65">
        <f t="shared" si="5"/>
        <v>2564</v>
      </c>
      <c r="B65">
        <f t="shared" ref="B65" si="19">B64</f>
        <v>631</v>
      </c>
      <c r="C65">
        <v>57</v>
      </c>
      <c r="D65">
        <v>1</v>
      </c>
      <c r="E65">
        <v>0</v>
      </c>
      <c r="F65">
        <v>1</v>
      </c>
      <c r="G65" t="str">
        <f t="shared" si="4"/>
        <v>insert into game_score (id, matchid, squad, goals, points, time_type) values (2564, 631, 57, 1, 0, 1);</v>
      </c>
    </row>
    <row r="66" spans="1:7" x14ac:dyDescent="0.25">
      <c r="A66">
        <f t="shared" si="5"/>
        <v>2565</v>
      </c>
      <c r="B66">
        <f t="shared" ref="B66" si="20">B64</f>
        <v>631</v>
      </c>
      <c r="C66">
        <v>56</v>
      </c>
      <c r="D66">
        <v>0</v>
      </c>
      <c r="E66">
        <v>0</v>
      </c>
      <c r="F66">
        <v>2</v>
      </c>
      <c r="G66" t="str">
        <f t="shared" si="4"/>
        <v>insert into game_score (id, matchid, squad, goals, points, time_type) values (2565, 631, 56, 0, 0, 2);</v>
      </c>
    </row>
    <row r="67" spans="1:7" x14ac:dyDescent="0.25">
      <c r="A67">
        <f t="shared" si="5"/>
        <v>2566</v>
      </c>
      <c r="B67">
        <f t="shared" ref="B67" si="21">B64</f>
        <v>631</v>
      </c>
      <c r="C67">
        <v>56</v>
      </c>
      <c r="D67">
        <v>0</v>
      </c>
      <c r="E67">
        <v>0</v>
      </c>
      <c r="F67">
        <v>1</v>
      </c>
      <c r="G67" t="str">
        <f t="shared" si="4"/>
        <v>insert into game_score (id, matchid, squad, goals, points, time_type) values (2566, 631, 56, 0, 0, 1);</v>
      </c>
    </row>
    <row r="68" spans="1:7" x14ac:dyDescent="0.25">
      <c r="A68" s="4">
        <f t="shared" si="5"/>
        <v>2567</v>
      </c>
      <c r="B68" s="4">
        <f t="shared" ref="B68" si="22">B64+1</f>
        <v>632</v>
      </c>
      <c r="C68" s="4">
        <v>51</v>
      </c>
      <c r="D68" s="4">
        <v>3</v>
      </c>
      <c r="E68" s="4">
        <v>1</v>
      </c>
      <c r="F68" s="4">
        <v>2</v>
      </c>
      <c r="G68" s="4" t="str">
        <f t="shared" si="4"/>
        <v>insert into game_score (id, matchid, squad, goals, points, time_type) values (2567, 632, 51, 3, 1, 2);</v>
      </c>
    </row>
    <row r="69" spans="1:7" x14ac:dyDescent="0.25">
      <c r="A69" s="4">
        <f t="shared" si="5"/>
        <v>2568</v>
      </c>
      <c r="B69" s="4">
        <f t="shared" ref="B69" si="23">B68</f>
        <v>632</v>
      </c>
      <c r="C69" s="4">
        <v>51</v>
      </c>
      <c r="D69" s="4">
        <v>1</v>
      </c>
      <c r="E69" s="4">
        <v>0</v>
      </c>
      <c r="F69" s="4">
        <v>1</v>
      </c>
      <c r="G69" s="4" t="str">
        <f t="shared" si="4"/>
        <v>insert into game_score (id, matchid, squad, goals, points, time_type) values (2568, 632, 51, 1, 0, 1);</v>
      </c>
    </row>
    <row r="70" spans="1:7" x14ac:dyDescent="0.25">
      <c r="A70" s="4">
        <f t="shared" si="5"/>
        <v>2569</v>
      </c>
      <c r="B70" s="4">
        <f t="shared" ref="B70" si="24">B68</f>
        <v>632</v>
      </c>
      <c r="C70" s="4">
        <v>595</v>
      </c>
      <c r="D70" s="4">
        <v>3</v>
      </c>
      <c r="E70" s="4">
        <v>1</v>
      </c>
      <c r="F70" s="4">
        <v>2</v>
      </c>
      <c r="G70" s="4" t="str">
        <f t="shared" si="4"/>
        <v>insert into game_score (id, matchid, squad, goals, points, time_type) values (2569, 632, 595, 3, 1, 2);</v>
      </c>
    </row>
    <row r="71" spans="1:7" x14ac:dyDescent="0.25">
      <c r="A71" s="4">
        <f t="shared" si="5"/>
        <v>2570</v>
      </c>
      <c r="B71" s="4">
        <f t="shared" ref="B71" si="25">B68</f>
        <v>632</v>
      </c>
      <c r="C71" s="4">
        <v>595</v>
      </c>
      <c r="D71" s="4">
        <v>1</v>
      </c>
      <c r="E71" s="4">
        <v>0</v>
      </c>
      <c r="F71" s="4">
        <v>1</v>
      </c>
      <c r="G71" s="4" t="str">
        <f t="shared" si="4"/>
        <v>insert into game_score (id, matchid, squad, goals, points, time_type) values (2570, 632, 595, 1, 0, 1);</v>
      </c>
    </row>
    <row r="72" spans="1:7" x14ac:dyDescent="0.25">
      <c r="A72">
        <f t="shared" si="5"/>
        <v>2571</v>
      </c>
      <c r="B72">
        <f t="shared" ref="B72" si="26">B68+1</f>
        <v>633</v>
      </c>
      <c r="C72">
        <v>55</v>
      </c>
      <c r="D72">
        <v>0</v>
      </c>
      <c r="E72">
        <v>0</v>
      </c>
      <c r="F72">
        <v>2</v>
      </c>
      <c r="G72" t="str">
        <f t="shared" si="4"/>
        <v>insert into game_score (id, matchid, squad, goals, points, time_type) values (2571, 633, 55, 0, 0, 2);</v>
      </c>
    </row>
    <row r="73" spans="1:7" x14ac:dyDescent="0.25">
      <c r="A73">
        <f t="shared" si="5"/>
        <v>2572</v>
      </c>
      <c r="B73">
        <f t="shared" ref="B73" si="27">B72</f>
        <v>633</v>
      </c>
      <c r="C73">
        <v>55</v>
      </c>
      <c r="D73">
        <v>0</v>
      </c>
      <c r="E73">
        <v>0</v>
      </c>
      <c r="F73">
        <v>1</v>
      </c>
      <c r="G73" t="str">
        <f t="shared" si="4"/>
        <v>insert into game_score (id, matchid, squad, goals, points, time_type) values (2572, 633, 55, 0, 0, 1);</v>
      </c>
    </row>
    <row r="74" spans="1:7" x14ac:dyDescent="0.25">
      <c r="A74">
        <f t="shared" si="5"/>
        <v>2573</v>
      </c>
      <c r="B74">
        <f t="shared" ref="B74" si="28">B72</f>
        <v>633</v>
      </c>
      <c r="C74">
        <v>52</v>
      </c>
      <c r="D74">
        <v>1</v>
      </c>
      <c r="E74">
        <v>3</v>
      </c>
      <c r="F74">
        <v>2</v>
      </c>
      <c r="G74" t="str">
        <f t="shared" si="4"/>
        <v>insert into game_score (id, matchid, squad, goals, points, time_type) values (2573, 633, 52, 1, 3, 2);</v>
      </c>
    </row>
    <row r="75" spans="1:7" x14ac:dyDescent="0.25">
      <c r="A75">
        <f t="shared" si="5"/>
        <v>2574</v>
      </c>
      <c r="B75">
        <f t="shared" ref="B75" si="29">B72</f>
        <v>633</v>
      </c>
      <c r="C75">
        <v>52</v>
      </c>
      <c r="D75">
        <v>1</v>
      </c>
      <c r="E75">
        <v>0</v>
      </c>
      <c r="F75">
        <v>1</v>
      </c>
      <c r="G75" t="str">
        <f t="shared" si="4"/>
        <v>insert into game_score (id, matchid, squad, goals, points, time_type) values (2574, 633, 52, 1, 0, 1);</v>
      </c>
    </row>
    <row r="76" spans="1:7" x14ac:dyDescent="0.25">
      <c r="A76" s="4">
        <f t="shared" si="5"/>
        <v>2575</v>
      </c>
      <c r="B76" s="4">
        <f t="shared" ref="B76" si="30">B72+1</f>
        <v>634</v>
      </c>
      <c r="C76" s="4">
        <v>55</v>
      </c>
      <c r="D76" s="4">
        <v>2</v>
      </c>
      <c r="E76" s="4">
        <v>3</v>
      </c>
      <c r="F76" s="4">
        <v>2</v>
      </c>
      <c r="G76" s="4" t="str">
        <f t="shared" si="4"/>
        <v>insert into game_score (id, matchid, squad, goals, points, time_type) values (2575, 634, 55, 2, 3, 2);</v>
      </c>
    </row>
    <row r="77" spans="1:7" x14ac:dyDescent="0.25">
      <c r="A77" s="4">
        <f t="shared" si="5"/>
        <v>2576</v>
      </c>
      <c r="B77" s="4">
        <f t="shared" ref="B77" si="31">B76</f>
        <v>634</v>
      </c>
      <c r="C77" s="4">
        <v>55</v>
      </c>
      <c r="D77" s="4">
        <v>0</v>
      </c>
      <c r="E77" s="4">
        <v>0</v>
      </c>
      <c r="F77" s="4">
        <v>1</v>
      </c>
      <c r="G77" s="4" t="str">
        <f t="shared" si="4"/>
        <v>insert into game_score (id, matchid, squad, goals, points, time_type) values (2576, 634, 55, 0, 0, 1);</v>
      </c>
    </row>
    <row r="78" spans="1:7" x14ac:dyDescent="0.25">
      <c r="A78" s="4">
        <f t="shared" si="5"/>
        <v>2577</v>
      </c>
      <c r="B78" s="4">
        <f t="shared" ref="B78" si="32">B76</f>
        <v>634</v>
      </c>
      <c r="C78" s="4">
        <v>51</v>
      </c>
      <c r="D78" s="4">
        <v>0</v>
      </c>
      <c r="E78" s="4">
        <v>0</v>
      </c>
      <c r="F78" s="4">
        <v>2</v>
      </c>
      <c r="G78" s="4" t="str">
        <f t="shared" si="4"/>
        <v>insert into game_score (id, matchid, squad, goals, points, time_type) values (2577, 634, 51, 0, 0, 2);</v>
      </c>
    </row>
    <row r="79" spans="1:7" x14ac:dyDescent="0.25">
      <c r="A79" s="4">
        <f t="shared" si="5"/>
        <v>2578</v>
      </c>
      <c r="B79" s="4">
        <f t="shared" ref="B79" si="33">B76</f>
        <v>634</v>
      </c>
      <c r="C79" s="4">
        <v>51</v>
      </c>
      <c r="D79" s="4">
        <v>0</v>
      </c>
      <c r="E79" s="4">
        <v>0</v>
      </c>
      <c r="F79" s="4">
        <v>1</v>
      </c>
      <c r="G79" s="4" t="str">
        <f t="shared" si="4"/>
        <v>insert into game_score (id, matchid, squad, goals, points, time_type) values (2578, 634, 51, 0, 0, 1);</v>
      </c>
    </row>
    <row r="80" spans="1:7" x14ac:dyDescent="0.25">
      <c r="A80">
        <f t="shared" si="5"/>
        <v>2579</v>
      </c>
      <c r="B80">
        <f t="shared" ref="B80" si="34">B76+1</f>
        <v>635</v>
      </c>
      <c r="C80">
        <v>595</v>
      </c>
      <c r="D80">
        <v>0</v>
      </c>
      <c r="E80">
        <v>1</v>
      </c>
      <c r="F80">
        <v>2</v>
      </c>
      <c r="G80" t="str">
        <f t="shared" si="4"/>
        <v>insert into game_score (id, matchid, squad, goals, points, time_type) values (2579, 635, 595, 0, 1, 2);</v>
      </c>
    </row>
    <row r="81" spans="1:7" x14ac:dyDescent="0.25">
      <c r="A81">
        <f t="shared" si="5"/>
        <v>2580</v>
      </c>
      <c r="B81">
        <f t="shared" ref="B81" si="35">B80</f>
        <v>635</v>
      </c>
      <c r="C81">
        <v>595</v>
      </c>
      <c r="D81">
        <v>0</v>
      </c>
      <c r="E81">
        <v>0</v>
      </c>
      <c r="F81">
        <v>1</v>
      </c>
      <c r="G81" t="str">
        <f t="shared" si="4"/>
        <v>insert into game_score (id, matchid, squad, goals, points, time_type) values (2580, 635, 595, 0, 0, 1);</v>
      </c>
    </row>
    <row r="82" spans="1:7" x14ac:dyDescent="0.25">
      <c r="A82">
        <f t="shared" si="5"/>
        <v>2581</v>
      </c>
      <c r="B82">
        <f t="shared" ref="B82" si="36">B80</f>
        <v>635</v>
      </c>
      <c r="C82">
        <v>52</v>
      </c>
      <c r="D82">
        <v>0</v>
      </c>
      <c r="E82">
        <v>1</v>
      </c>
      <c r="F82">
        <v>2</v>
      </c>
      <c r="G82" t="str">
        <f t="shared" si="4"/>
        <v>insert into game_score (id, matchid, squad, goals, points, time_type) values (2581, 635, 52, 0, 1, 2);</v>
      </c>
    </row>
    <row r="83" spans="1:7" x14ac:dyDescent="0.25">
      <c r="A83">
        <f t="shared" si="5"/>
        <v>2582</v>
      </c>
      <c r="B83">
        <f t="shared" ref="B83" si="37">B80</f>
        <v>635</v>
      </c>
      <c r="C83">
        <v>52</v>
      </c>
      <c r="D83">
        <v>0</v>
      </c>
      <c r="E83">
        <v>0</v>
      </c>
      <c r="F83">
        <v>1</v>
      </c>
      <c r="G83" t="str">
        <f t="shared" si="4"/>
        <v>insert into game_score (id, matchid, squad, goals, points, time_type) values (2582, 635, 52, 0, 0, 1);</v>
      </c>
    </row>
    <row r="84" spans="1:7" x14ac:dyDescent="0.25">
      <c r="A84" s="4">
        <f t="shared" si="5"/>
        <v>2583</v>
      </c>
      <c r="B84" s="4">
        <f t="shared" ref="B84:B100" si="38">B80+1</f>
        <v>636</v>
      </c>
      <c r="C84" s="4">
        <v>51</v>
      </c>
      <c r="D84" s="4">
        <v>1</v>
      </c>
      <c r="E84" s="4">
        <v>3</v>
      </c>
      <c r="F84" s="4">
        <v>2</v>
      </c>
      <c r="G84" s="4" t="str">
        <f t="shared" si="4"/>
        <v>insert into game_score (id, matchid, squad, goals, points, time_type) values (2583, 636, 51, 1, 3, 2);</v>
      </c>
    </row>
    <row r="85" spans="1:7" x14ac:dyDescent="0.25">
      <c r="A85" s="4">
        <f t="shared" si="5"/>
        <v>2584</v>
      </c>
      <c r="B85" s="4">
        <f t="shared" ref="B85:B101" si="39">B84</f>
        <v>636</v>
      </c>
      <c r="C85" s="4">
        <v>51</v>
      </c>
      <c r="D85" s="4">
        <v>0</v>
      </c>
      <c r="E85" s="4">
        <v>0</v>
      </c>
      <c r="F85" s="4">
        <v>1</v>
      </c>
      <c r="G85" s="4" t="str">
        <f t="shared" si="4"/>
        <v>insert into game_score (id, matchid, squad, goals, points, time_type) values (2584, 636, 51, 0, 0, 1);</v>
      </c>
    </row>
    <row r="86" spans="1:7" x14ac:dyDescent="0.25">
      <c r="A86" s="4">
        <f t="shared" si="5"/>
        <v>2585</v>
      </c>
      <c r="B86" s="4">
        <f t="shared" ref="B86:B102" si="40">B84</f>
        <v>636</v>
      </c>
      <c r="C86" s="4">
        <v>52</v>
      </c>
      <c r="D86" s="4">
        <v>0</v>
      </c>
      <c r="E86" s="4">
        <v>0</v>
      </c>
      <c r="F86" s="4">
        <v>2</v>
      </c>
      <c r="G86" s="4" t="str">
        <f t="shared" si="4"/>
        <v>insert into game_score (id, matchid, squad, goals, points, time_type) values (2585, 636, 52, 0, 0, 2);</v>
      </c>
    </row>
    <row r="87" spans="1:7" x14ac:dyDescent="0.25">
      <c r="A87" s="4">
        <f t="shared" si="5"/>
        <v>2586</v>
      </c>
      <c r="B87" s="4">
        <f t="shared" ref="B87:B103" si="41">B84</f>
        <v>636</v>
      </c>
      <c r="C87" s="4">
        <v>52</v>
      </c>
      <c r="D87" s="4">
        <v>0</v>
      </c>
      <c r="E87" s="4">
        <v>0</v>
      </c>
      <c r="F87" s="4">
        <v>1</v>
      </c>
      <c r="G87" s="4" t="str">
        <f t="shared" si="4"/>
        <v>insert into game_score (id, matchid, squad, goals, points, time_type) values (2586, 636, 52, 0, 0, 1);</v>
      </c>
    </row>
    <row r="88" spans="1:7" x14ac:dyDescent="0.25">
      <c r="A88">
        <f t="shared" si="5"/>
        <v>2587</v>
      </c>
      <c r="B88">
        <f t="shared" si="38"/>
        <v>637</v>
      </c>
      <c r="C88">
        <v>55</v>
      </c>
      <c r="D88">
        <v>3</v>
      </c>
      <c r="E88">
        <v>3</v>
      </c>
      <c r="F88">
        <v>2</v>
      </c>
      <c r="G88" t="str">
        <f t="shared" si="4"/>
        <v>insert into game_score (id, matchid, squad, goals, points, time_type) values (2587, 637, 55, 3, 3, 2);</v>
      </c>
    </row>
    <row r="89" spans="1:7" x14ac:dyDescent="0.25">
      <c r="A89">
        <f t="shared" si="5"/>
        <v>2588</v>
      </c>
      <c r="B89">
        <f t="shared" si="39"/>
        <v>637</v>
      </c>
      <c r="C89">
        <v>55</v>
      </c>
      <c r="D89">
        <v>0</v>
      </c>
      <c r="E89">
        <v>0</v>
      </c>
      <c r="F89">
        <v>1</v>
      </c>
      <c r="G89" t="str">
        <f t="shared" si="4"/>
        <v>insert into game_score (id, matchid, squad, goals, points, time_type) values (2588, 637, 55, 0, 0, 1);</v>
      </c>
    </row>
    <row r="90" spans="1:7" x14ac:dyDescent="0.25">
      <c r="A90">
        <f t="shared" si="5"/>
        <v>2589</v>
      </c>
      <c r="B90">
        <f t="shared" si="40"/>
        <v>637</v>
      </c>
      <c r="C90">
        <v>595</v>
      </c>
      <c r="D90">
        <v>1</v>
      </c>
      <c r="E90">
        <v>0</v>
      </c>
      <c r="F90">
        <v>2</v>
      </c>
      <c r="G90" t="str">
        <f t="shared" si="4"/>
        <v>insert into game_score (id, matchid, squad, goals, points, time_type) values (2589, 637, 595, 1, 0, 2);</v>
      </c>
    </row>
    <row r="91" spans="1:7" x14ac:dyDescent="0.25">
      <c r="A91">
        <f t="shared" si="5"/>
        <v>2590</v>
      </c>
      <c r="B91">
        <f t="shared" si="41"/>
        <v>637</v>
      </c>
      <c r="C91">
        <v>595</v>
      </c>
      <c r="D91">
        <v>1</v>
      </c>
      <c r="E91">
        <v>0</v>
      </c>
      <c r="F91">
        <v>1</v>
      </c>
      <c r="G91" t="str">
        <f t="shared" si="4"/>
        <v>insert into game_score (id, matchid, squad, goals, points, time_type) values (2590, 637, 595, 1, 0, 1);</v>
      </c>
    </row>
    <row r="92" spans="1:7" x14ac:dyDescent="0.25">
      <c r="A92" s="4">
        <f t="shared" si="5"/>
        <v>2591</v>
      </c>
      <c r="B92" s="4">
        <f t="shared" si="38"/>
        <v>638</v>
      </c>
      <c r="C92" s="4">
        <v>591</v>
      </c>
      <c r="D92" s="4">
        <v>0</v>
      </c>
      <c r="E92" s="4">
        <v>0</v>
      </c>
      <c r="F92" s="4">
        <v>2</v>
      </c>
      <c r="G92" s="4" t="str">
        <f t="shared" si="4"/>
        <v>insert into game_score (id, matchid, squad, goals, points, time_type) values (2591, 638, 591, 0, 0, 2);</v>
      </c>
    </row>
    <row r="93" spans="1:7" x14ac:dyDescent="0.25">
      <c r="A93" s="4">
        <f t="shared" si="5"/>
        <v>2592</v>
      </c>
      <c r="B93" s="4">
        <f t="shared" si="39"/>
        <v>638</v>
      </c>
      <c r="C93" s="4">
        <v>591</v>
      </c>
      <c r="D93" s="4">
        <v>0</v>
      </c>
      <c r="E93" s="4">
        <v>0</v>
      </c>
      <c r="F93" s="4">
        <v>1</v>
      </c>
      <c r="G93" s="4" t="str">
        <f t="shared" si="4"/>
        <v>insert into game_score (id, matchid, squad, goals, points, time_type) values (2592, 638, 591, 0, 0, 1);</v>
      </c>
    </row>
    <row r="94" spans="1:7" x14ac:dyDescent="0.25">
      <c r="A94" s="4">
        <f t="shared" si="5"/>
        <v>2593</v>
      </c>
      <c r="B94" s="4">
        <f t="shared" si="40"/>
        <v>638</v>
      </c>
      <c r="C94" s="4">
        <v>598</v>
      </c>
      <c r="D94" s="4">
        <v>1</v>
      </c>
      <c r="E94" s="4">
        <v>3</v>
      </c>
      <c r="F94" s="4">
        <v>2</v>
      </c>
      <c r="G94" s="4" t="str">
        <f t="shared" si="4"/>
        <v>insert into game_score (id, matchid, squad, goals, points, time_type) values (2593, 638, 598, 1, 3, 2);</v>
      </c>
    </row>
    <row r="95" spans="1:7" x14ac:dyDescent="0.25">
      <c r="A95" s="4">
        <f t="shared" si="5"/>
        <v>2594</v>
      </c>
      <c r="B95" s="4">
        <f t="shared" si="41"/>
        <v>638</v>
      </c>
      <c r="C95" s="4">
        <v>598</v>
      </c>
      <c r="D95" s="4">
        <v>0</v>
      </c>
      <c r="E95" s="4">
        <v>0</v>
      </c>
      <c r="F95" s="4">
        <v>1</v>
      </c>
      <c r="G95" s="4" t="str">
        <f t="shared" si="4"/>
        <v>insert into game_score (id, matchid, squad, goals, points, time_type) values (2594, 638, 598, 0, 0, 1);</v>
      </c>
    </row>
    <row r="96" spans="1:7" x14ac:dyDescent="0.25">
      <c r="A96">
        <f t="shared" si="5"/>
        <v>2595</v>
      </c>
      <c r="B96">
        <f t="shared" si="38"/>
        <v>639</v>
      </c>
      <c r="C96">
        <v>504</v>
      </c>
      <c r="D96">
        <v>0</v>
      </c>
      <c r="E96">
        <v>0</v>
      </c>
      <c r="F96">
        <v>2</v>
      </c>
      <c r="G96" t="str">
        <f t="shared" si="4"/>
        <v>insert into game_score (id, matchid, squad, goals, points, time_type) values (2595, 639, 504, 0, 0, 2);</v>
      </c>
    </row>
    <row r="97" spans="1:7" x14ac:dyDescent="0.25">
      <c r="A97">
        <f t="shared" si="5"/>
        <v>2596</v>
      </c>
      <c r="B97">
        <f t="shared" si="39"/>
        <v>639</v>
      </c>
      <c r="C97">
        <v>504</v>
      </c>
      <c r="D97">
        <v>0</v>
      </c>
      <c r="E97">
        <v>0</v>
      </c>
      <c r="F97">
        <v>1</v>
      </c>
      <c r="G97" t="str">
        <f t="shared" si="4"/>
        <v>insert into game_score (id, matchid, squad, goals, points, time_type) values (2596, 639, 504, 0, 0, 1);</v>
      </c>
    </row>
    <row r="98" spans="1:7" x14ac:dyDescent="0.25">
      <c r="A98">
        <f t="shared" si="5"/>
        <v>2597</v>
      </c>
      <c r="B98">
        <f t="shared" si="40"/>
        <v>639</v>
      </c>
      <c r="C98">
        <v>506</v>
      </c>
      <c r="D98">
        <v>1</v>
      </c>
      <c r="E98">
        <v>3</v>
      </c>
      <c r="F98">
        <v>2</v>
      </c>
      <c r="G98" t="str">
        <f t="shared" si="4"/>
        <v>insert into game_score (id, matchid, squad, goals, points, time_type) values (2597, 639, 506, 1, 3, 2);</v>
      </c>
    </row>
    <row r="99" spans="1:7" x14ac:dyDescent="0.25">
      <c r="A99">
        <f t="shared" si="5"/>
        <v>2598</v>
      </c>
      <c r="B99">
        <f t="shared" si="41"/>
        <v>639</v>
      </c>
      <c r="C99">
        <v>506</v>
      </c>
      <c r="D99">
        <v>0</v>
      </c>
      <c r="E99">
        <v>0</v>
      </c>
      <c r="F99">
        <v>1</v>
      </c>
      <c r="G99" t="str">
        <f t="shared" si="4"/>
        <v>insert into game_score (id, matchid, squad, goals, points, time_type) values (2598, 639, 506, 0, 0, 1);</v>
      </c>
    </row>
    <row r="100" spans="1:7" x14ac:dyDescent="0.25">
      <c r="A100" s="4">
        <f t="shared" si="5"/>
        <v>2599</v>
      </c>
      <c r="B100" s="4">
        <f t="shared" si="38"/>
        <v>640</v>
      </c>
      <c r="C100" s="4">
        <v>598</v>
      </c>
      <c r="D100" s="4">
        <v>1</v>
      </c>
      <c r="E100" s="4">
        <v>1</v>
      </c>
      <c r="F100" s="4">
        <v>2</v>
      </c>
      <c r="G100" s="4" t="str">
        <f t="shared" si="4"/>
        <v>insert into game_score (id, matchid, squad, goals, points, time_type) values (2599, 640, 598, 1, 1, 2);</v>
      </c>
    </row>
    <row r="101" spans="1:7" x14ac:dyDescent="0.25">
      <c r="A101" s="4">
        <f t="shared" si="5"/>
        <v>2600</v>
      </c>
      <c r="B101" s="4">
        <f t="shared" si="39"/>
        <v>640</v>
      </c>
      <c r="C101" s="4">
        <v>598</v>
      </c>
      <c r="D101" s="4">
        <v>0</v>
      </c>
      <c r="E101" s="4">
        <v>0</v>
      </c>
      <c r="F101" s="4">
        <v>1</v>
      </c>
      <c r="G101" s="4" t="str">
        <f t="shared" si="4"/>
        <v>insert into game_score (id, matchid, squad, goals, points, time_type) values (2600, 640, 598, 0, 0, 1);</v>
      </c>
    </row>
    <row r="102" spans="1:7" x14ac:dyDescent="0.25">
      <c r="A102" s="4">
        <f t="shared" si="5"/>
        <v>2601</v>
      </c>
      <c r="B102" s="4">
        <f t="shared" si="40"/>
        <v>640</v>
      </c>
      <c r="C102" s="4">
        <v>506</v>
      </c>
      <c r="D102" s="4">
        <v>1</v>
      </c>
      <c r="E102" s="4">
        <v>1</v>
      </c>
      <c r="F102" s="4">
        <v>2</v>
      </c>
      <c r="G102" s="4" t="str">
        <f t="shared" si="4"/>
        <v>insert into game_score (id, matchid, squad, goals, points, time_type) values (2601, 640, 506, 1, 1, 2);</v>
      </c>
    </row>
    <row r="103" spans="1:7" x14ac:dyDescent="0.25">
      <c r="A103" s="4">
        <f t="shared" si="5"/>
        <v>2602</v>
      </c>
      <c r="B103" s="4">
        <f t="shared" si="41"/>
        <v>640</v>
      </c>
      <c r="C103" s="4">
        <v>506</v>
      </c>
      <c r="D103" s="4">
        <v>1</v>
      </c>
      <c r="E103" s="4">
        <v>0</v>
      </c>
      <c r="F103" s="4">
        <v>1</v>
      </c>
      <c r="G103" s="4" t="str">
        <f t="shared" si="4"/>
        <v>insert into game_score (id, matchid, squad, goals, points, time_type) values (2602, 640, 506, 1, 0, 1);</v>
      </c>
    </row>
    <row r="104" spans="1:7" x14ac:dyDescent="0.25">
      <c r="A104">
        <f t="shared" si="5"/>
        <v>2603</v>
      </c>
      <c r="B104">
        <f t="shared" ref="B104" si="42">B100+1</f>
        <v>641</v>
      </c>
      <c r="C104">
        <v>504</v>
      </c>
      <c r="D104">
        <v>2</v>
      </c>
      <c r="E104">
        <v>3</v>
      </c>
      <c r="F104">
        <v>2</v>
      </c>
      <c r="G104" t="str">
        <f t="shared" si="4"/>
        <v>insert into game_score (id, matchid, squad, goals, points, time_type) values (2603, 641, 504, 2, 3, 2);</v>
      </c>
    </row>
    <row r="105" spans="1:7" x14ac:dyDescent="0.25">
      <c r="A105">
        <f t="shared" si="5"/>
        <v>2604</v>
      </c>
      <c r="B105">
        <f t="shared" ref="B105" si="43">B104</f>
        <v>641</v>
      </c>
      <c r="C105">
        <v>504</v>
      </c>
      <c r="D105">
        <v>0</v>
      </c>
      <c r="E105">
        <v>0</v>
      </c>
      <c r="F105">
        <v>1</v>
      </c>
      <c r="G105" t="str">
        <f t="shared" si="4"/>
        <v>insert into game_score (id, matchid, squad, goals, points, time_type) values (2604, 641, 504, 0, 0, 1);</v>
      </c>
    </row>
    <row r="106" spans="1:7" x14ac:dyDescent="0.25">
      <c r="A106">
        <f t="shared" si="5"/>
        <v>2605</v>
      </c>
      <c r="B106">
        <f t="shared" ref="B106" si="44">B104</f>
        <v>641</v>
      </c>
      <c r="C106">
        <v>591</v>
      </c>
      <c r="D106">
        <v>0</v>
      </c>
      <c r="E106">
        <v>0</v>
      </c>
      <c r="F106">
        <v>2</v>
      </c>
      <c r="G106" t="str">
        <f t="shared" si="4"/>
        <v>insert into game_score (id, matchid, squad, goals, points, time_type) values (2605, 641, 591, 0, 0, 2);</v>
      </c>
    </row>
    <row r="107" spans="1:7" x14ac:dyDescent="0.25">
      <c r="A107">
        <f t="shared" si="5"/>
        <v>2606</v>
      </c>
      <c r="B107">
        <f t="shared" ref="B107" si="45">B104</f>
        <v>641</v>
      </c>
      <c r="C107">
        <v>591</v>
      </c>
      <c r="D107">
        <v>0</v>
      </c>
      <c r="E107">
        <v>0</v>
      </c>
      <c r="F107">
        <v>1</v>
      </c>
      <c r="G107" t="str">
        <f t="shared" si="4"/>
        <v>insert into game_score (id, matchid, squad, goals, points, time_type) values (2606, 641, 591, 0, 0, 1);</v>
      </c>
    </row>
    <row r="108" spans="1:7" x14ac:dyDescent="0.25">
      <c r="A108" s="4">
        <f t="shared" si="5"/>
        <v>2607</v>
      </c>
      <c r="B108" s="4">
        <f t="shared" ref="B108" si="46">B104+1</f>
        <v>642</v>
      </c>
      <c r="C108" s="4">
        <v>591</v>
      </c>
      <c r="D108" s="4">
        <v>0</v>
      </c>
      <c r="E108" s="4">
        <v>0</v>
      </c>
      <c r="F108" s="4">
        <v>2</v>
      </c>
      <c r="G108" s="4" t="str">
        <f t="shared" ref="G108:G149" si="47">"insert into game_score (id, matchid, squad, goals, points, time_type) values (" &amp; A108 &amp; ", " &amp; B108 &amp; ", " &amp; C108 &amp; ", " &amp; D108 &amp; ", " &amp; E108 &amp; ", " &amp; F108 &amp; ");"</f>
        <v>insert into game_score (id, matchid, squad, goals, points, time_type) values (2607, 642, 591, 0, 0, 2);</v>
      </c>
    </row>
    <row r="109" spans="1:7" x14ac:dyDescent="0.25">
      <c r="A109" s="4">
        <f t="shared" si="5"/>
        <v>2608</v>
      </c>
      <c r="B109" s="4">
        <f t="shared" ref="B109" si="48">B108</f>
        <v>642</v>
      </c>
      <c r="C109" s="4">
        <v>591</v>
      </c>
      <c r="D109" s="4">
        <v>0</v>
      </c>
      <c r="E109" s="4">
        <v>0</v>
      </c>
      <c r="F109" s="4">
        <v>1</v>
      </c>
      <c r="G109" s="4" t="str">
        <f t="shared" si="47"/>
        <v>insert into game_score (id, matchid, squad, goals, points, time_type) values (2608, 642, 591, 0, 0, 1);</v>
      </c>
    </row>
    <row r="110" spans="1:7" x14ac:dyDescent="0.25">
      <c r="A110" s="4">
        <f t="shared" ref="A110:A149" si="49">A109+1</f>
        <v>2609</v>
      </c>
      <c r="B110" s="4">
        <f t="shared" ref="B110" si="50">B108</f>
        <v>642</v>
      </c>
      <c r="C110" s="4">
        <v>506</v>
      </c>
      <c r="D110" s="4">
        <v>4</v>
      </c>
      <c r="E110" s="4">
        <v>3</v>
      </c>
      <c r="F110" s="4">
        <v>2</v>
      </c>
      <c r="G110" s="4" t="str">
        <f t="shared" si="47"/>
        <v>insert into game_score (id, matchid, squad, goals, points, time_type) values (2609, 642, 506, 4, 3, 2);</v>
      </c>
    </row>
    <row r="111" spans="1:7" x14ac:dyDescent="0.25">
      <c r="A111" s="4">
        <f t="shared" si="49"/>
        <v>2610</v>
      </c>
      <c r="B111" s="4">
        <f t="shared" ref="B111" si="51">B108</f>
        <v>642</v>
      </c>
      <c r="C111" s="4">
        <v>506</v>
      </c>
      <c r="D111" s="4">
        <v>1</v>
      </c>
      <c r="E111" s="4">
        <v>0</v>
      </c>
      <c r="F111" s="4">
        <v>1</v>
      </c>
      <c r="G111" s="4" t="str">
        <f t="shared" si="47"/>
        <v>insert into game_score (id, matchid, squad, goals, points, time_type) values (2610, 642, 506, 1, 0, 1);</v>
      </c>
    </row>
    <row r="112" spans="1:7" x14ac:dyDescent="0.25">
      <c r="A112">
        <f t="shared" si="49"/>
        <v>2611</v>
      </c>
      <c r="B112">
        <f t="shared" ref="B112" si="52">B108+1</f>
        <v>643</v>
      </c>
      <c r="C112">
        <v>504</v>
      </c>
      <c r="D112">
        <v>1</v>
      </c>
      <c r="E112">
        <v>3</v>
      </c>
      <c r="F112">
        <v>2</v>
      </c>
      <c r="G112" t="str">
        <f t="shared" si="47"/>
        <v>insert into game_score (id, matchid, squad, goals, points, time_type) values (2611, 643, 504, 1, 3, 2);</v>
      </c>
    </row>
    <row r="113" spans="1:7" x14ac:dyDescent="0.25">
      <c r="A113">
        <f t="shared" si="49"/>
        <v>2612</v>
      </c>
      <c r="B113">
        <f t="shared" ref="B113" si="53">B112</f>
        <v>643</v>
      </c>
      <c r="C113">
        <v>504</v>
      </c>
      <c r="D113">
        <v>0</v>
      </c>
      <c r="E113">
        <v>0</v>
      </c>
      <c r="F113">
        <v>1</v>
      </c>
      <c r="G113" t="str">
        <f t="shared" si="47"/>
        <v>insert into game_score (id, matchid, squad, goals, points, time_type) values (2612, 643, 504, 0, 0, 1);</v>
      </c>
    </row>
    <row r="114" spans="1:7" x14ac:dyDescent="0.25">
      <c r="A114">
        <f t="shared" si="49"/>
        <v>2613</v>
      </c>
      <c r="B114">
        <f t="shared" ref="B114" si="54">B112</f>
        <v>643</v>
      </c>
      <c r="C114">
        <v>598</v>
      </c>
      <c r="D114">
        <v>0</v>
      </c>
      <c r="E114">
        <v>0</v>
      </c>
      <c r="F114">
        <v>2</v>
      </c>
      <c r="G114" t="str">
        <f t="shared" si="47"/>
        <v>insert into game_score (id, matchid, squad, goals, points, time_type) values (2613, 643, 598, 0, 0, 2);</v>
      </c>
    </row>
    <row r="115" spans="1:7" x14ac:dyDescent="0.25">
      <c r="A115">
        <f t="shared" si="49"/>
        <v>2614</v>
      </c>
      <c r="B115">
        <f t="shared" ref="B115" si="55">B112</f>
        <v>643</v>
      </c>
      <c r="C115">
        <v>598</v>
      </c>
      <c r="D115">
        <v>0</v>
      </c>
      <c r="E115">
        <v>0</v>
      </c>
      <c r="F115">
        <v>1</v>
      </c>
      <c r="G115" t="str">
        <f t="shared" si="47"/>
        <v>insert into game_score (id, matchid, squad, goals, points, time_type) values (2614, 643, 598, 0, 0, 1);</v>
      </c>
    </row>
    <row r="116" spans="1:7" x14ac:dyDescent="0.25">
      <c r="A116" s="4">
        <f t="shared" si="49"/>
        <v>2615</v>
      </c>
      <c r="B116" s="4">
        <f t="shared" ref="B116" si="56">B112+1</f>
        <v>644</v>
      </c>
      <c r="C116" s="4">
        <v>56</v>
      </c>
      <c r="D116" s="4">
        <v>0</v>
      </c>
      <c r="E116" s="4">
        <v>0</v>
      </c>
      <c r="F116" s="4">
        <v>2</v>
      </c>
      <c r="G116" s="4" t="str">
        <f t="shared" si="47"/>
        <v>insert into game_score (id, matchid, squad, goals, points, time_type) values (2615, 644, 56, 0, 0, 2);</v>
      </c>
    </row>
    <row r="117" spans="1:7" x14ac:dyDescent="0.25">
      <c r="A117" s="4">
        <f t="shared" si="49"/>
        <v>2616</v>
      </c>
      <c r="B117" s="4">
        <f t="shared" ref="B117" si="57">B116</f>
        <v>644</v>
      </c>
      <c r="C117" s="4">
        <v>56</v>
      </c>
      <c r="D117" s="4">
        <v>0</v>
      </c>
      <c r="E117" s="4">
        <v>0</v>
      </c>
      <c r="F117" s="4">
        <v>1</v>
      </c>
      <c r="G117" s="4" t="str">
        <f t="shared" si="47"/>
        <v>insert into game_score (id, matchid, squad, goals, points, time_type) values (2616, 644, 56, 0, 0, 1);</v>
      </c>
    </row>
    <row r="118" spans="1:7" x14ac:dyDescent="0.25">
      <c r="A118" s="4">
        <f t="shared" si="49"/>
        <v>2617</v>
      </c>
      <c r="B118" s="4">
        <f t="shared" ref="B118" si="58">B116</f>
        <v>644</v>
      </c>
      <c r="C118" s="4">
        <v>52</v>
      </c>
      <c r="D118" s="4">
        <v>2</v>
      </c>
      <c r="E118" s="4">
        <v>3</v>
      </c>
      <c r="F118" s="4">
        <v>2</v>
      </c>
      <c r="G118" s="4" t="str">
        <f t="shared" si="47"/>
        <v>insert into game_score (id, matchid, squad, goals, points, time_type) values (2617, 644, 52, 2, 3, 2);</v>
      </c>
    </row>
    <row r="119" spans="1:7" x14ac:dyDescent="0.25">
      <c r="A119" s="4">
        <f t="shared" si="49"/>
        <v>2618</v>
      </c>
      <c r="B119" s="4">
        <f t="shared" ref="B119" si="59">B116</f>
        <v>644</v>
      </c>
      <c r="C119" s="4">
        <v>52</v>
      </c>
      <c r="D119" s="4">
        <v>1</v>
      </c>
      <c r="E119" s="4">
        <v>0</v>
      </c>
      <c r="F119" s="4">
        <v>1</v>
      </c>
      <c r="G119" s="4" t="str">
        <f t="shared" si="47"/>
        <v>insert into game_score (id, matchid, squad, goals, points, time_type) values (2618, 644, 52, 1, 0, 1);</v>
      </c>
    </row>
    <row r="120" spans="1:7" x14ac:dyDescent="0.25">
      <c r="A120">
        <f t="shared" si="49"/>
        <v>2619</v>
      </c>
      <c r="B120">
        <f t="shared" ref="B120" si="60">B116+1</f>
        <v>645</v>
      </c>
      <c r="C120">
        <v>506</v>
      </c>
      <c r="D120">
        <v>1</v>
      </c>
      <c r="E120">
        <v>0</v>
      </c>
      <c r="F120">
        <v>2</v>
      </c>
      <c r="G120" t="str">
        <f t="shared" si="47"/>
        <v>insert into game_score (id, matchid, squad, goals, points, time_type) values (2619, 645, 506, 1, 0, 2);</v>
      </c>
    </row>
    <row r="121" spans="1:7" x14ac:dyDescent="0.25">
      <c r="A121">
        <f t="shared" si="49"/>
        <v>2620</v>
      </c>
      <c r="B121">
        <f t="shared" ref="B121" si="61">B120</f>
        <v>645</v>
      </c>
      <c r="C121">
        <v>506</v>
      </c>
      <c r="D121">
        <v>0</v>
      </c>
      <c r="E121">
        <v>0</v>
      </c>
      <c r="F121">
        <v>1</v>
      </c>
      <c r="G121" t="str">
        <f t="shared" si="47"/>
        <v>insert into game_score (id, matchid, squad, goals, points, time_type) values (2620, 645, 506, 0, 0, 1);</v>
      </c>
    </row>
    <row r="122" spans="1:7" x14ac:dyDescent="0.25">
      <c r="A122">
        <f t="shared" si="49"/>
        <v>2621</v>
      </c>
      <c r="B122">
        <f t="shared" ref="B122" si="62">B120</f>
        <v>645</v>
      </c>
      <c r="C122">
        <v>598</v>
      </c>
      <c r="D122">
        <v>2</v>
      </c>
      <c r="E122">
        <v>3</v>
      </c>
      <c r="F122">
        <v>2</v>
      </c>
      <c r="G122" t="str">
        <f t="shared" si="47"/>
        <v>insert into game_score (id, matchid, squad, goals, points, time_type) values (2621, 645, 598, 2, 3, 2);</v>
      </c>
    </row>
    <row r="123" spans="1:7" x14ac:dyDescent="0.25">
      <c r="A123">
        <f t="shared" si="49"/>
        <v>2622</v>
      </c>
      <c r="B123">
        <f t="shared" ref="B123" si="63">B120</f>
        <v>645</v>
      </c>
      <c r="C123">
        <v>598</v>
      </c>
      <c r="D123">
        <v>0</v>
      </c>
      <c r="E123">
        <v>0</v>
      </c>
      <c r="F123">
        <v>1</v>
      </c>
      <c r="G123" t="str">
        <f t="shared" si="47"/>
        <v>insert into game_score (id, matchid, squad, goals, points, time_type) values (2622, 645, 598, 0, 0, 1);</v>
      </c>
    </row>
    <row r="124" spans="1:7" x14ac:dyDescent="0.25">
      <c r="A124" s="4">
        <f t="shared" si="49"/>
        <v>2623</v>
      </c>
      <c r="B124" s="4">
        <f t="shared" ref="B124" si="64">B120+1</f>
        <v>646</v>
      </c>
      <c r="C124" s="4">
        <v>57</v>
      </c>
      <c r="D124" s="4">
        <v>3</v>
      </c>
      <c r="E124" s="4">
        <v>3</v>
      </c>
      <c r="F124" s="4">
        <v>2</v>
      </c>
      <c r="G124" s="4" t="str">
        <f t="shared" si="47"/>
        <v>insert into game_score (id, matchid, squad, goals, points, time_type) values (2623, 646, 57, 3, 3, 2);</v>
      </c>
    </row>
    <row r="125" spans="1:7" x14ac:dyDescent="0.25">
      <c r="A125" s="4">
        <f t="shared" si="49"/>
        <v>2624</v>
      </c>
      <c r="B125" s="4">
        <f t="shared" ref="B125" si="65">B124</f>
        <v>646</v>
      </c>
      <c r="C125" s="4">
        <v>57</v>
      </c>
      <c r="D125" s="4">
        <v>0</v>
      </c>
      <c r="E125" s="4">
        <v>0</v>
      </c>
      <c r="F125" s="4">
        <v>1</v>
      </c>
      <c r="G125" s="4" t="str">
        <f t="shared" si="47"/>
        <v>insert into game_score (id, matchid, squad, goals, points, time_type) values (2624, 646, 57, 0, 0, 1);</v>
      </c>
    </row>
    <row r="126" spans="1:7" x14ac:dyDescent="0.25">
      <c r="A126" s="4">
        <f t="shared" si="49"/>
        <v>2625</v>
      </c>
      <c r="B126" s="4">
        <f t="shared" ref="B126" si="66">B124</f>
        <v>646</v>
      </c>
      <c r="C126" s="4">
        <v>51</v>
      </c>
      <c r="D126" s="4">
        <v>0</v>
      </c>
      <c r="E126" s="4">
        <v>0</v>
      </c>
      <c r="F126" s="4">
        <v>2</v>
      </c>
      <c r="G126" s="4" t="str">
        <f t="shared" si="47"/>
        <v>insert into game_score (id, matchid, squad, goals, points, time_type) values (2625, 646, 51, 0, 0, 2);</v>
      </c>
    </row>
    <row r="127" spans="1:7" x14ac:dyDescent="0.25">
      <c r="A127" s="4">
        <f t="shared" si="49"/>
        <v>2626</v>
      </c>
      <c r="B127" s="4">
        <f t="shared" ref="B127" si="67">B124</f>
        <v>646</v>
      </c>
      <c r="C127" s="4">
        <v>51</v>
      </c>
      <c r="D127" s="4">
        <v>0</v>
      </c>
      <c r="E127" s="4">
        <v>0</v>
      </c>
      <c r="F127" s="4">
        <v>1</v>
      </c>
      <c r="G127" s="4" t="str">
        <f t="shared" si="47"/>
        <v>insert into game_score (id, matchid, squad, goals, points, time_type) values (2626, 646, 51, 0, 0, 1);</v>
      </c>
    </row>
    <row r="128" spans="1:7" x14ac:dyDescent="0.25">
      <c r="A128">
        <f t="shared" si="49"/>
        <v>2627</v>
      </c>
      <c r="B128">
        <f t="shared" ref="B128" si="68">B124+1</f>
        <v>647</v>
      </c>
      <c r="C128">
        <v>504</v>
      </c>
      <c r="D128">
        <v>2</v>
      </c>
      <c r="E128">
        <v>3</v>
      </c>
      <c r="F128">
        <v>2</v>
      </c>
      <c r="G128" t="str">
        <f t="shared" si="47"/>
        <v>insert into game_score (id, matchid, squad, goals, points, time_type) values (2627, 647, 504, 2, 3, 2);</v>
      </c>
    </row>
    <row r="129" spans="1:7" x14ac:dyDescent="0.25">
      <c r="A129">
        <f t="shared" si="49"/>
        <v>2628</v>
      </c>
      <c r="B129">
        <f t="shared" ref="B129" si="69">B128</f>
        <v>647</v>
      </c>
      <c r="C129">
        <v>504</v>
      </c>
      <c r="D129">
        <v>0</v>
      </c>
      <c r="E129">
        <v>0</v>
      </c>
      <c r="F129">
        <v>1</v>
      </c>
      <c r="G129" t="str">
        <f t="shared" si="47"/>
        <v>insert into game_score (id, matchid, squad, goals, points, time_type) values (2628, 647, 504, 0, 0, 1);</v>
      </c>
    </row>
    <row r="130" spans="1:7" x14ac:dyDescent="0.25">
      <c r="A130">
        <f t="shared" si="49"/>
        <v>2629</v>
      </c>
      <c r="B130">
        <f t="shared" ref="B130" si="70">B128</f>
        <v>647</v>
      </c>
      <c r="C130">
        <v>55</v>
      </c>
      <c r="D130">
        <v>0</v>
      </c>
      <c r="E130">
        <v>0</v>
      </c>
      <c r="F130">
        <v>2</v>
      </c>
      <c r="G130" t="str">
        <f t="shared" si="47"/>
        <v>insert into game_score (id, matchid, squad, goals, points, time_type) values (2629, 647, 55, 0, 0, 2);</v>
      </c>
    </row>
    <row r="131" spans="1:7" x14ac:dyDescent="0.25">
      <c r="A131">
        <f t="shared" si="49"/>
        <v>2630</v>
      </c>
      <c r="B131">
        <f t="shared" ref="B131" si="71">B128</f>
        <v>647</v>
      </c>
      <c r="C131">
        <v>55</v>
      </c>
      <c r="D131">
        <v>0</v>
      </c>
      <c r="E131">
        <v>0</v>
      </c>
      <c r="F131">
        <v>1</v>
      </c>
      <c r="G131" t="str">
        <f t="shared" si="47"/>
        <v>insert into game_score (id, matchid, squad, goals, points, time_type) values (2630, 647, 55, 0, 0, 1);</v>
      </c>
    </row>
    <row r="132" spans="1:7" x14ac:dyDescent="0.25">
      <c r="A132" s="4">
        <f t="shared" si="49"/>
        <v>2631</v>
      </c>
      <c r="B132" s="4">
        <f t="shared" ref="B132" si="72">B128+1</f>
        <v>648</v>
      </c>
      <c r="C132" s="4">
        <v>52</v>
      </c>
      <c r="D132" s="4">
        <v>2</v>
      </c>
      <c r="E132" s="4">
        <v>3</v>
      </c>
      <c r="F132" s="4">
        <v>2</v>
      </c>
      <c r="G132" s="4" t="str">
        <f t="shared" si="47"/>
        <v>insert into game_score (id, matchid, squad, goals, points, time_type) values (2631, 648, 52, 2, 3, 2);</v>
      </c>
    </row>
    <row r="133" spans="1:7" x14ac:dyDescent="0.25">
      <c r="A133" s="4">
        <f t="shared" si="49"/>
        <v>2632</v>
      </c>
      <c r="B133" s="4">
        <f t="shared" ref="B133" si="73">B132</f>
        <v>648</v>
      </c>
      <c r="C133" s="4">
        <v>52</v>
      </c>
      <c r="D133" s="4">
        <v>1</v>
      </c>
      <c r="E133" s="4">
        <v>0</v>
      </c>
      <c r="F133" s="4">
        <v>1</v>
      </c>
      <c r="G133" s="4" t="str">
        <f t="shared" si="47"/>
        <v>insert into game_score (id, matchid, squad, goals, points, time_type) values (2632, 648, 52, 1, 0, 1);</v>
      </c>
    </row>
    <row r="134" spans="1:7" x14ac:dyDescent="0.25">
      <c r="A134" s="4">
        <f t="shared" si="49"/>
        <v>2633</v>
      </c>
      <c r="B134" s="4">
        <f t="shared" ref="B134" si="74">B132</f>
        <v>648</v>
      </c>
      <c r="C134" s="4">
        <v>598</v>
      </c>
      <c r="D134" s="4">
        <v>1</v>
      </c>
      <c r="E134" s="4">
        <v>0</v>
      </c>
      <c r="F134" s="4">
        <v>2</v>
      </c>
      <c r="G134" s="4" t="str">
        <f t="shared" si="47"/>
        <v>insert into game_score (id, matchid, squad, goals, points, time_type) values (2633, 648, 598, 1, 0, 2);</v>
      </c>
    </row>
    <row r="135" spans="1:7" x14ac:dyDescent="0.25">
      <c r="A135" s="4">
        <f t="shared" si="49"/>
        <v>2634</v>
      </c>
      <c r="B135" s="4">
        <f t="shared" ref="B135" si="75">B132</f>
        <v>648</v>
      </c>
      <c r="C135" s="4">
        <v>598</v>
      </c>
      <c r="D135" s="4">
        <v>1</v>
      </c>
      <c r="E135" s="4">
        <v>0</v>
      </c>
      <c r="F135" s="4">
        <v>1</v>
      </c>
      <c r="G135" s="4" t="str">
        <f t="shared" si="47"/>
        <v>insert into game_score (id, matchid, squad, goals, points, time_type) values (2634, 648, 598, 1, 0, 1);</v>
      </c>
    </row>
    <row r="136" spans="1:7" x14ac:dyDescent="0.25">
      <c r="A136">
        <f t="shared" si="49"/>
        <v>2635</v>
      </c>
      <c r="B136">
        <f t="shared" ref="B136" si="76">B132+1</f>
        <v>649</v>
      </c>
      <c r="C136">
        <v>57</v>
      </c>
      <c r="D136">
        <v>2</v>
      </c>
      <c r="E136">
        <v>3</v>
      </c>
      <c r="F136">
        <v>2</v>
      </c>
      <c r="G136" t="str">
        <f t="shared" si="47"/>
        <v>insert into game_score (id, matchid, squad, goals, points, time_type) values (2635, 649, 57, 2, 3, 2);</v>
      </c>
    </row>
    <row r="137" spans="1:7" x14ac:dyDescent="0.25">
      <c r="A137">
        <f t="shared" si="49"/>
        <v>2636</v>
      </c>
      <c r="B137">
        <f t="shared" ref="B137" si="77">B136</f>
        <v>649</v>
      </c>
      <c r="C137">
        <v>57</v>
      </c>
      <c r="D137">
        <v>1</v>
      </c>
      <c r="E137">
        <v>0</v>
      </c>
      <c r="F137">
        <v>1</v>
      </c>
      <c r="G137" t="str">
        <f t="shared" si="47"/>
        <v>insert into game_score (id, matchid, squad, goals, points, time_type) values (2636, 649, 57, 1, 0, 1);</v>
      </c>
    </row>
    <row r="138" spans="1:7" x14ac:dyDescent="0.25">
      <c r="A138">
        <f t="shared" si="49"/>
        <v>2637</v>
      </c>
      <c r="B138">
        <f t="shared" ref="B138" si="78">B136</f>
        <v>649</v>
      </c>
      <c r="C138">
        <v>504</v>
      </c>
      <c r="D138">
        <v>0</v>
      </c>
      <c r="E138">
        <v>0</v>
      </c>
      <c r="F138">
        <v>2</v>
      </c>
      <c r="G138" t="str">
        <f t="shared" si="47"/>
        <v>insert into game_score (id, matchid, squad, goals, points, time_type) values (2637, 649, 504, 0, 0, 2);</v>
      </c>
    </row>
    <row r="139" spans="1:7" x14ac:dyDescent="0.25">
      <c r="A139">
        <f t="shared" si="49"/>
        <v>2638</v>
      </c>
      <c r="B139">
        <f t="shared" ref="B139" si="79">B136</f>
        <v>649</v>
      </c>
      <c r="C139">
        <v>504</v>
      </c>
      <c r="D139">
        <v>0</v>
      </c>
      <c r="E139">
        <v>0</v>
      </c>
      <c r="F139">
        <v>1</v>
      </c>
      <c r="G139" t="str">
        <f t="shared" si="47"/>
        <v>insert into game_score (id, matchid, squad, goals, points, time_type) values (2638, 649, 504, 0, 0, 1);</v>
      </c>
    </row>
    <row r="140" spans="1:7" x14ac:dyDescent="0.25">
      <c r="A140" s="4">
        <f t="shared" si="49"/>
        <v>2639</v>
      </c>
      <c r="B140" s="4">
        <f t="shared" ref="B140" si="80">B136+1</f>
        <v>650</v>
      </c>
      <c r="C140" s="4">
        <v>598</v>
      </c>
      <c r="D140" s="4">
        <v>2</v>
      </c>
      <c r="E140" s="4">
        <v>1</v>
      </c>
      <c r="F140" s="4">
        <v>2</v>
      </c>
      <c r="G140" s="4" t="str">
        <f t="shared" si="47"/>
        <v>insert into game_score (id, matchid, squad, goals, points, time_type) values (2639, 650, 598, 2, 1, 2);</v>
      </c>
    </row>
    <row r="141" spans="1:7" x14ac:dyDescent="0.25">
      <c r="A141" s="4">
        <f t="shared" si="49"/>
        <v>2640</v>
      </c>
      <c r="B141" s="4">
        <f t="shared" ref="B141" si="81">B140</f>
        <v>650</v>
      </c>
      <c r="C141" s="4">
        <v>598</v>
      </c>
      <c r="D141" s="4">
        <v>2</v>
      </c>
      <c r="E141" s="4">
        <v>0</v>
      </c>
      <c r="F141" s="4">
        <v>1</v>
      </c>
      <c r="G141" s="4" t="str">
        <f t="shared" si="47"/>
        <v>insert into game_score (id, matchid, squad, goals, points, time_type) values (2640, 650, 598, 2, 0, 1);</v>
      </c>
    </row>
    <row r="142" spans="1:7" x14ac:dyDescent="0.25">
      <c r="A142" s="4">
        <f t="shared" si="49"/>
        <v>2641</v>
      </c>
      <c r="B142" s="4">
        <f t="shared" ref="B142" si="82">B140</f>
        <v>650</v>
      </c>
      <c r="C142" s="4">
        <v>504</v>
      </c>
      <c r="D142" s="4">
        <v>2</v>
      </c>
      <c r="E142" s="4">
        <v>1</v>
      </c>
      <c r="F142" s="4">
        <v>2</v>
      </c>
      <c r="G142" s="4" t="str">
        <f t="shared" si="47"/>
        <v>insert into game_score (id, matchid, squad, goals, points, time_type) values (2641, 650, 504, 2, 1, 2);</v>
      </c>
    </row>
    <row r="143" spans="1:7" x14ac:dyDescent="0.25">
      <c r="A143" s="4">
        <f t="shared" si="49"/>
        <v>2642</v>
      </c>
      <c r="B143" s="4">
        <f t="shared" ref="B143:B149" si="83">B140</f>
        <v>650</v>
      </c>
      <c r="C143" s="4">
        <v>504</v>
      </c>
      <c r="D143" s="4">
        <v>2</v>
      </c>
      <c r="E143" s="4">
        <v>0</v>
      </c>
      <c r="F143" s="4">
        <v>1</v>
      </c>
      <c r="G143" s="4" t="str">
        <f t="shared" si="47"/>
        <v>insert into game_score (id, matchid, squad, goals, points, time_type) values (2642, 650, 504, 2, 0, 1);</v>
      </c>
    </row>
    <row r="144" spans="1:7" x14ac:dyDescent="0.25">
      <c r="A144" s="4">
        <f t="shared" si="49"/>
        <v>2643</v>
      </c>
      <c r="B144" s="4">
        <f t="shared" si="83"/>
        <v>650</v>
      </c>
      <c r="C144" s="4">
        <v>598</v>
      </c>
      <c r="D144" s="4">
        <v>4</v>
      </c>
      <c r="E144" s="4">
        <v>0</v>
      </c>
      <c r="F144" s="4">
        <v>7</v>
      </c>
      <c r="G144" s="4" t="str">
        <f t="shared" si="47"/>
        <v>insert into game_score (id, matchid, squad, goals, points, time_type) values (2643, 650, 598, 4, 0, 7);</v>
      </c>
    </row>
    <row r="145" spans="1:7" x14ac:dyDescent="0.25">
      <c r="A145" s="4">
        <f t="shared" si="49"/>
        <v>2644</v>
      </c>
      <c r="B145" s="4">
        <f t="shared" si="83"/>
        <v>650</v>
      </c>
      <c r="C145" s="4">
        <v>504</v>
      </c>
      <c r="D145" s="4">
        <v>5</v>
      </c>
      <c r="E145" s="4">
        <v>0</v>
      </c>
      <c r="F145" s="4">
        <v>7</v>
      </c>
      <c r="G145" s="4" t="str">
        <f t="shared" si="47"/>
        <v>insert into game_score (id, matchid, squad, goals, points, time_type) values (2644, 650, 504, 5, 0, 7);</v>
      </c>
    </row>
    <row r="146" spans="1:7" x14ac:dyDescent="0.25">
      <c r="A146">
        <f t="shared" si="49"/>
        <v>2645</v>
      </c>
      <c r="B146">
        <f>B140+1</f>
        <v>651</v>
      </c>
      <c r="C146">
        <v>57</v>
      </c>
      <c r="D146">
        <v>1</v>
      </c>
      <c r="E146">
        <v>3</v>
      </c>
      <c r="F146">
        <v>2</v>
      </c>
      <c r="G146" t="str">
        <f t="shared" si="47"/>
        <v>insert into game_score (id, matchid, squad, goals, points, time_type) values (2645, 651, 57, 1, 3, 2);</v>
      </c>
    </row>
    <row r="147" spans="1:7" x14ac:dyDescent="0.25">
      <c r="A147">
        <f t="shared" si="49"/>
        <v>2646</v>
      </c>
      <c r="B147">
        <f t="shared" ref="B147" si="84">B146</f>
        <v>651</v>
      </c>
      <c r="C147">
        <v>57</v>
      </c>
      <c r="D147">
        <v>0</v>
      </c>
      <c r="E147">
        <v>0</v>
      </c>
      <c r="F147">
        <v>1</v>
      </c>
      <c r="G147" t="str">
        <f t="shared" si="47"/>
        <v>insert into game_score (id, matchid, squad, goals, points, time_type) values (2646, 651, 57, 0, 0, 1);</v>
      </c>
    </row>
    <row r="148" spans="1:7" x14ac:dyDescent="0.25">
      <c r="A148">
        <f t="shared" si="49"/>
        <v>2647</v>
      </c>
      <c r="B148">
        <f t="shared" ref="B148" si="85">B146</f>
        <v>651</v>
      </c>
      <c r="C148">
        <v>52</v>
      </c>
      <c r="D148">
        <v>0</v>
      </c>
      <c r="E148">
        <v>0</v>
      </c>
      <c r="F148">
        <v>2</v>
      </c>
      <c r="G148" t="str">
        <f t="shared" si="47"/>
        <v>insert into game_score (id, matchid, squad, goals, points, time_type) values (2647, 651, 52, 0, 0, 2);</v>
      </c>
    </row>
    <row r="149" spans="1:7" x14ac:dyDescent="0.25">
      <c r="A149">
        <f t="shared" si="49"/>
        <v>2648</v>
      </c>
      <c r="B149">
        <f t="shared" si="83"/>
        <v>651</v>
      </c>
      <c r="C149">
        <v>52</v>
      </c>
      <c r="D149">
        <v>0</v>
      </c>
      <c r="E149">
        <v>0</v>
      </c>
      <c r="F149">
        <v>1</v>
      </c>
      <c r="G149" t="str">
        <f t="shared" si="47"/>
        <v>insert into game_score (id, matchid, squad, goals, points, time_type) values (2648, 651, 52, 0, 0, 1);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1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'2001'!A13+1</f>
        <v>117</v>
      </c>
      <c r="B2">
        <v>2004</v>
      </c>
      <c r="C2" t="s">
        <v>12</v>
      </c>
      <c r="D2">
        <v>591</v>
      </c>
      <c r="G2" t="str">
        <f t="shared" ref="G2:G13" si="0">"insert into group_stage (id, tournament, group_code, squad) values (" &amp; A2 &amp; ", " &amp; B2 &amp; ", '" &amp; C2 &amp; "', " &amp; D2 &amp;  ");"</f>
        <v>insert into group_stage (id, tournament, group_code, squad) values (117, 2004, 'A', 591);</v>
      </c>
    </row>
    <row r="3" spans="1:7" x14ac:dyDescent="0.25">
      <c r="A3">
        <f>A2+1</f>
        <v>118</v>
      </c>
      <c r="B3">
        <v>2004</v>
      </c>
      <c r="C3" t="s">
        <v>12</v>
      </c>
      <c r="D3">
        <v>57</v>
      </c>
      <c r="G3" t="str">
        <f t="shared" si="0"/>
        <v>insert into group_stage (id, tournament, group_code, squad) values (118, 2004, 'A', 57);</v>
      </c>
    </row>
    <row r="4" spans="1:7" x14ac:dyDescent="0.25">
      <c r="A4">
        <f t="shared" ref="A4:A13" si="1">A3+1</f>
        <v>119</v>
      </c>
      <c r="B4">
        <v>2004</v>
      </c>
      <c r="C4" t="s">
        <v>12</v>
      </c>
      <c r="D4">
        <v>51</v>
      </c>
      <c r="G4" t="str">
        <f t="shared" si="0"/>
        <v>insert into group_stage (id, tournament, group_code, squad) values (119, 2004, 'A', 51);</v>
      </c>
    </row>
    <row r="5" spans="1:7" x14ac:dyDescent="0.25">
      <c r="A5">
        <f t="shared" si="1"/>
        <v>120</v>
      </c>
      <c r="B5">
        <v>2004</v>
      </c>
      <c r="C5" t="s">
        <v>12</v>
      </c>
      <c r="D5">
        <v>58</v>
      </c>
      <c r="G5" t="str">
        <f t="shared" si="0"/>
        <v>insert into group_stage (id, tournament, group_code, squad) values (120, 2004, 'A', 58);</v>
      </c>
    </row>
    <row r="6" spans="1:7" x14ac:dyDescent="0.25">
      <c r="A6">
        <f t="shared" si="1"/>
        <v>121</v>
      </c>
      <c r="B6">
        <v>2004</v>
      </c>
      <c r="C6" t="s">
        <v>13</v>
      </c>
      <c r="D6">
        <v>54</v>
      </c>
      <c r="G6" t="str">
        <f t="shared" si="0"/>
        <v>insert into group_stage (id, tournament, group_code, squad) values (121, 2004, 'B', 54);</v>
      </c>
    </row>
    <row r="7" spans="1:7" x14ac:dyDescent="0.25">
      <c r="A7">
        <f t="shared" si="1"/>
        <v>122</v>
      </c>
      <c r="B7">
        <v>2004</v>
      </c>
      <c r="C7" t="s">
        <v>13</v>
      </c>
      <c r="D7">
        <v>593</v>
      </c>
      <c r="G7" t="str">
        <f t="shared" si="0"/>
        <v>insert into group_stage (id, tournament, group_code, squad) values (122, 2004, 'B', 593);</v>
      </c>
    </row>
    <row r="8" spans="1:7" x14ac:dyDescent="0.25">
      <c r="A8">
        <f t="shared" si="1"/>
        <v>123</v>
      </c>
      <c r="B8">
        <v>2004</v>
      </c>
      <c r="C8" t="s">
        <v>13</v>
      </c>
      <c r="D8">
        <v>52</v>
      </c>
      <c r="G8" t="str">
        <f t="shared" si="0"/>
        <v>insert into group_stage (id, tournament, group_code, squad) values (123, 2004, 'B', 52);</v>
      </c>
    </row>
    <row r="9" spans="1:7" x14ac:dyDescent="0.25">
      <c r="A9">
        <f t="shared" si="1"/>
        <v>124</v>
      </c>
      <c r="B9">
        <v>2004</v>
      </c>
      <c r="C9" t="s">
        <v>13</v>
      </c>
      <c r="D9">
        <v>598</v>
      </c>
      <c r="G9" t="str">
        <f t="shared" si="0"/>
        <v>insert into group_stage (id, tournament, group_code, squad) values (124, 2004, 'B', 598);</v>
      </c>
    </row>
    <row r="10" spans="1:7" x14ac:dyDescent="0.25">
      <c r="A10">
        <f t="shared" si="1"/>
        <v>125</v>
      </c>
      <c r="B10">
        <v>2004</v>
      </c>
      <c r="C10" t="s">
        <v>14</v>
      </c>
      <c r="D10">
        <v>55</v>
      </c>
      <c r="G10" t="str">
        <f t="shared" si="0"/>
        <v>insert into group_stage (id, tournament, group_code, squad) values (125, 2004, 'C', 55);</v>
      </c>
    </row>
    <row r="11" spans="1:7" x14ac:dyDescent="0.25">
      <c r="A11">
        <f t="shared" si="1"/>
        <v>126</v>
      </c>
      <c r="B11">
        <v>2004</v>
      </c>
      <c r="C11" t="s">
        <v>14</v>
      </c>
      <c r="D11">
        <v>56</v>
      </c>
      <c r="G11" t="str">
        <f t="shared" si="0"/>
        <v>insert into group_stage (id, tournament, group_code, squad) values (126, 2004, 'C', 56);</v>
      </c>
    </row>
    <row r="12" spans="1:7" x14ac:dyDescent="0.25">
      <c r="A12">
        <f t="shared" si="1"/>
        <v>127</v>
      </c>
      <c r="B12">
        <v>2004</v>
      </c>
      <c r="C12" t="s">
        <v>14</v>
      </c>
      <c r="D12">
        <v>506</v>
      </c>
      <c r="G12" t="str">
        <f t="shared" si="0"/>
        <v>insert into group_stage (id, tournament, group_code, squad) values (127, 2004, 'C', 506);</v>
      </c>
    </row>
    <row r="13" spans="1:7" x14ac:dyDescent="0.25">
      <c r="A13">
        <f t="shared" si="1"/>
        <v>128</v>
      </c>
      <c r="B13">
        <v>2004</v>
      </c>
      <c r="C13" t="s">
        <v>14</v>
      </c>
      <c r="D13">
        <v>595</v>
      </c>
      <c r="G13" t="str">
        <f t="shared" si="0"/>
        <v>insert into group_stage (id, tournament, group_code, squad) values (128, 2004, 'C', 595);</v>
      </c>
    </row>
    <row r="15" spans="1:7" x14ac:dyDescent="0.25">
      <c r="A15" s="1" t="s">
        <v>1</v>
      </c>
      <c r="B15" s="1" t="s">
        <v>6</v>
      </c>
      <c r="C15" s="1" t="s">
        <v>7</v>
      </c>
      <c r="D15" s="1" t="s">
        <v>8</v>
      </c>
      <c r="G15" t="str">
        <f t="shared" ref="G15:G41" si="2">"insert into game (matchid, matchdate, game_type, country) values (" &amp; A15 &amp; ", '" &amp; B15 &amp; "', " &amp; C15 &amp; ", " &amp; D15 &amp;  ");"</f>
        <v>insert into game (matchid, matchdate, game_type, country) values (matchid, 'matchdate', game_type, country);</v>
      </c>
    </row>
    <row r="16" spans="1:7" x14ac:dyDescent="0.25">
      <c r="A16">
        <f>'2001'!A41+1</f>
        <v>652</v>
      </c>
      <c r="B16" s="2" t="str">
        <f>"2004-07-06"</f>
        <v>2004-07-06</v>
      </c>
      <c r="C16">
        <v>2</v>
      </c>
      <c r="D16">
        <v>51</v>
      </c>
      <c r="G16" t="str">
        <f t="shared" si="2"/>
        <v>insert into game (matchid, matchdate, game_type, country) values (652, '2004-07-06', 2, 51);</v>
      </c>
    </row>
    <row r="17" spans="1:7" x14ac:dyDescent="0.25">
      <c r="A17">
        <f>A16+1</f>
        <v>653</v>
      </c>
      <c r="B17" s="2" t="str">
        <f>"2004-07-06"</f>
        <v>2004-07-06</v>
      </c>
      <c r="C17">
        <v>2</v>
      </c>
      <c r="D17">
        <f>D16</f>
        <v>51</v>
      </c>
      <c r="G17" t="str">
        <f t="shared" si="2"/>
        <v>insert into game (matchid, matchdate, game_type, country) values (653, '2004-07-06', 2, 51);</v>
      </c>
    </row>
    <row r="18" spans="1:7" x14ac:dyDescent="0.25">
      <c r="A18">
        <f t="shared" ref="A18:A41" si="3">A17+1</f>
        <v>654</v>
      </c>
      <c r="B18" s="2" t="str">
        <f>"2004-07-09"</f>
        <v>2004-07-09</v>
      </c>
      <c r="C18">
        <v>2</v>
      </c>
      <c r="D18">
        <f t="shared" ref="D18:D41" si="4">D17</f>
        <v>51</v>
      </c>
      <c r="G18" t="str">
        <f t="shared" si="2"/>
        <v>insert into game (matchid, matchdate, game_type, country) values (654, '2004-07-09', 2, 51);</v>
      </c>
    </row>
    <row r="19" spans="1:7" x14ac:dyDescent="0.25">
      <c r="A19">
        <f t="shared" si="3"/>
        <v>655</v>
      </c>
      <c r="B19" s="2" t="str">
        <f>"2004-07-09"</f>
        <v>2004-07-09</v>
      </c>
      <c r="C19">
        <v>2</v>
      </c>
      <c r="D19">
        <f t="shared" si="4"/>
        <v>51</v>
      </c>
      <c r="G19" t="str">
        <f t="shared" si="2"/>
        <v>insert into game (matchid, matchdate, game_type, country) values (655, '2004-07-09', 2, 51);</v>
      </c>
    </row>
    <row r="20" spans="1:7" x14ac:dyDescent="0.25">
      <c r="A20">
        <f t="shared" si="3"/>
        <v>656</v>
      </c>
      <c r="B20" s="2" t="str">
        <f>"2004-07-12"</f>
        <v>2004-07-12</v>
      </c>
      <c r="C20">
        <v>2</v>
      </c>
      <c r="D20">
        <f t="shared" si="4"/>
        <v>51</v>
      </c>
      <c r="G20" t="str">
        <f t="shared" si="2"/>
        <v>insert into game (matchid, matchdate, game_type, country) values (656, '2004-07-12', 2, 51);</v>
      </c>
    </row>
    <row r="21" spans="1:7" x14ac:dyDescent="0.25">
      <c r="A21">
        <f t="shared" si="3"/>
        <v>657</v>
      </c>
      <c r="B21" s="2" t="str">
        <f>"2004-07-12"</f>
        <v>2004-07-12</v>
      </c>
      <c r="C21">
        <v>2</v>
      </c>
      <c r="D21">
        <f t="shared" si="4"/>
        <v>51</v>
      </c>
      <c r="G21" t="str">
        <f t="shared" si="2"/>
        <v>insert into game (matchid, matchdate, game_type, country) values (657, '2004-07-12', 2, 51);</v>
      </c>
    </row>
    <row r="22" spans="1:7" x14ac:dyDescent="0.25">
      <c r="A22">
        <f t="shared" si="3"/>
        <v>658</v>
      </c>
      <c r="B22" s="2" t="str">
        <f>"2004-07-07"</f>
        <v>2004-07-07</v>
      </c>
      <c r="C22">
        <v>2</v>
      </c>
      <c r="D22">
        <f t="shared" si="4"/>
        <v>51</v>
      </c>
      <c r="G22" t="str">
        <f t="shared" si="2"/>
        <v>insert into game (matchid, matchdate, game_type, country) values (658, '2004-07-07', 2, 51);</v>
      </c>
    </row>
    <row r="23" spans="1:7" x14ac:dyDescent="0.25">
      <c r="A23">
        <f t="shared" si="3"/>
        <v>659</v>
      </c>
      <c r="B23" s="2" t="str">
        <f>"2004-07-07"</f>
        <v>2004-07-07</v>
      </c>
      <c r="C23">
        <v>2</v>
      </c>
      <c r="D23">
        <f t="shared" si="4"/>
        <v>51</v>
      </c>
      <c r="G23" t="str">
        <f t="shared" si="2"/>
        <v>insert into game (matchid, matchdate, game_type, country) values (659, '2004-07-07', 2, 51);</v>
      </c>
    </row>
    <row r="24" spans="1:7" x14ac:dyDescent="0.25">
      <c r="A24">
        <f t="shared" si="3"/>
        <v>660</v>
      </c>
      <c r="B24" s="2" t="str">
        <f>"2004-07-10"</f>
        <v>2004-07-10</v>
      </c>
      <c r="C24">
        <v>2</v>
      </c>
      <c r="D24">
        <f t="shared" si="4"/>
        <v>51</v>
      </c>
      <c r="G24" t="str">
        <f t="shared" si="2"/>
        <v>insert into game (matchid, matchdate, game_type, country) values (660, '2004-07-10', 2, 51);</v>
      </c>
    </row>
    <row r="25" spans="1:7" x14ac:dyDescent="0.25">
      <c r="A25">
        <f t="shared" si="3"/>
        <v>661</v>
      </c>
      <c r="B25" s="2" t="str">
        <f>"2004-07-10"</f>
        <v>2004-07-10</v>
      </c>
      <c r="C25">
        <v>2</v>
      </c>
      <c r="D25">
        <f t="shared" si="4"/>
        <v>51</v>
      </c>
      <c r="G25" t="str">
        <f t="shared" si="2"/>
        <v>insert into game (matchid, matchdate, game_type, country) values (661, '2004-07-10', 2, 51);</v>
      </c>
    </row>
    <row r="26" spans="1:7" x14ac:dyDescent="0.25">
      <c r="A26">
        <f t="shared" si="3"/>
        <v>662</v>
      </c>
      <c r="B26" s="2" t="str">
        <f>"2004-07-13"</f>
        <v>2004-07-13</v>
      </c>
      <c r="C26">
        <v>2</v>
      </c>
      <c r="D26">
        <f t="shared" si="4"/>
        <v>51</v>
      </c>
      <c r="G26" t="str">
        <f t="shared" si="2"/>
        <v>insert into game (matchid, matchdate, game_type, country) values (662, '2004-07-13', 2, 51);</v>
      </c>
    </row>
    <row r="27" spans="1:7" x14ac:dyDescent="0.25">
      <c r="A27">
        <f t="shared" si="3"/>
        <v>663</v>
      </c>
      <c r="B27" s="2" t="str">
        <f>"2004-07-13"</f>
        <v>2004-07-13</v>
      </c>
      <c r="C27">
        <v>2</v>
      </c>
      <c r="D27">
        <f t="shared" si="4"/>
        <v>51</v>
      </c>
      <c r="G27" t="str">
        <f t="shared" si="2"/>
        <v>insert into game (matchid, matchdate, game_type, country) values (663, '2004-07-13', 2, 51);</v>
      </c>
    </row>
    <row r="28" spans="1:7" x14ac:dyDescent="0.25">
      <c r="A28">
        <f t="shared" si="3"/>
        <v>664</v>
      </c>
      <c r="B28" s="2" t="str">
        <f>"2004-07-09"</f>
        <v>2004-07-09</v>
      </c>
      <c r="C28">
        <v>2</v>
      </c>
      <c r="D28">
        <f t="shared" si="4"/>
        <v>51</v>
      </c>
      <c r="G28" t="str">
        <f t="shared" si="2"/>
        <v>insert into game (matchid, matchdate, game_type, country) values (664, '2004-07-09', 2, 51);</v>
      </c>
    </row>
    <row r="29" spans="1:7" x14ac:dyDescent="0.25">
      <c r="A29">
        <f t="shared" si="3"/>
        <v>665</v>
      </c>
      <c r="B29" s="2" t="str">
        <f>"2004-07-09"</f>
        <v>2004-07-09</v>
      </c>
      <c r="C29">
        <v>2</v>
      </c>
      <c r="D29">
        <f t="shared" si="4"/>
        <v>51</v>
      </c>
      <c r="G29" t="str">
        <f t="shared" si="2"/>
        <v>insert into game (matchid, matchdate, game_type, country) values (665, '2004-07-09', 2, 51);</v>
      </c>
    </row>
    <row r="30" spans="1:7" x14ac:dyDescent="0.25">
      <c r="A30">
        <f t="shared" si="3"/>
        <v>666</v>
      </c>
      <c r="B30" s="2" t="str">
        <f>"2004-07-11"</f>
        <v>2004-07-11</v>
      </c>
      <c r="C30">
        <v>2</v>
      </c>
      <c r="D30">
        <f t="shared" si="4"/>
        <v>51</v>
      </c>
      <c r="G30" t="str">
        <f t="shared" si="2"/>
        <v>insert into game (matchid, matchdate, game_type, country) values (666, '2004-07-11', 2, 51);</v>
      </c>
    </row>
    <row r="31" spans="1:7" x14ac:dyDescent="0.25">
      <c r="A31">
        <f t="shared" si="3"/>
        <v>667</v>
      </c>
      <c r="B31" s="2" t="str">
        <f>"2004-07-11"</f>
        <v>2004-07-11</v>
      </c>
      <c r="C31">
        <v>2</v>
      </c>
      <c r="D31">
        <f t="shared" si="4"/>
        <v>51</v>
      </c>
      <c r="G31" t="str">
        <f t="shared" si="2"/>
        <v>insert into game (matchid, matchdate, game_type, country) values (667, '2004-07-11', 2, 51);</v>
      </c>
    </row>
    <row r="32" spans="1:7" x14ac:dyDescent="0.25">
      <c r="A32">
        <f t="shared" si="3"/>
        <v>668</v>
      </c>
      <c r="B32" s="2" t="str">
        <f>"2004-07-14"</f>
        <v>2004-07-14</v>
      </c>
      <c r="C32">
        <v>2</v>
      </c>
      <c r="D32">
        <f t="shared" si="4"/>
        <v>51</v>
      </c>
      <c r="G32" t="str">
        <f t="shared" si="2"/>
        <v>insert into game (matchid, matchdate, game_type, country) values (668, '2004-07-14', 2, 51);</v>
      </c>
    </row>
    <row r="33" spans="1:7" x14ac:dyDescent="0.25">
      <c r="A33">
        <f t="shared" si="3"/>
        <v>669</v>
      </c>
      <c r="B33" s="2" t="str">
        <f>"2004-07-14"</f>
        <v>2004-07-14</v>
      </c>
      <c r="C33">
        <v>2</v>
      </c>
      <c r="D33">
        <f t="shared" si="4"/>
        <v>51</v>
      </c>
      <c r="G33" t="str">
        <f t="shared" si="2"/>
        <v>insert into game (matchid, matchdate, game_type, country) values (669, '2004-07-14', 2, 51);</v>
      </c>
    </row>
    <row r="34" spans="1:7" x14ac:dyDescent="0.25">
      <c r="A34">
        <f t="shared" si="3"/>
        <v>670</v>
      </c>
      <c r="B34" s="2" t="str">
        <f>"2004-07-17"</f>
        <v>2004-07-17</v>
      </c>
      <c r="C34">
        <v>3</v>
      </c>
      <c r="D34">
        <f t="shared" si="4"/>
        <v>51</v>
      </c>
      <c r="G34" t="str">
        <f t="shared" si="2"/>
        <v>insert into game (matchid, matchdate, game_type, country) values (670, '2004-07-17', 3, 51);</v>
      </c>
    </row>
    <row r="35" spans="1:7" x14ac:dyDescent="0.25">
      <c r="A35">
        <f t="shared" si="3"/>
        <v>671</v>
      </c>
      <c r="B35" s="2" t="str">
        <f>"2004-07-17"</f>
        <v>2004-07-17</v>
      </c>
      <c r="C35">
        <v>3</v>
      </c>
      <c r="D35">
        <f t="shared" si="4"/>
        <v>51</v>
      </c>
      <c r="G35" t="str">
        <f t="shared" si="2"/>
        <v>insert into game (matchid, matchdate, game_type, country) values (671, '2004-07-17', 3, 51);</v>
      </c>
    </row>
    <row r="36" spans="1:7" x14ac:dyDescent="0.25">
      <c r="A36">
        <f t="shared" si="3"/>
        <v>672</v>
      </c>
      <c r="B36" s="2" t="str">
        <f>"2004-07-18"</f>
        <v>2004-07-18</v>
      </c>
      <c r="C36">
        <v>3</v>
      </c>
      <c r="D36">
        <f t="shared" si="4"/>
        <v>51</v>
      </c>
      <c r="G36" t="str">
        <f t="shared" si="2"/>
        <v>insert into game (matchid, matchdate, game_type, country) values (672, '2004-07-18', 3, 51);</v>
      </c>
    </row>
    <row r="37" spans="1:7" x14ac:dyDescent="0.25">
      <c r="A37">
        <f t="shared" si="3"/>
        <v>673</v>
      </c>
      <c r="B37" s="2" t="str">
        <f>"2004-07-18"</f>
        <v>2004-07-18</v>
      </c>
      <c r="C37">
        <v>3</v>
      </c>
      <c r="D37">
        <f t="shared" si="4"/>
        <v>51</v>
      </c>
      <c r="G37" t="str">
        <f t="shared" si="2"/>
        <v>insert into game (matchid, matchdate, game_type, country) values (673, '2004-07-18', 3, 51);</v>
      </c>
    </row>
    <row r="38" spans="1:7" x14ac:dyDescent="0.25">
      <c r="A38">
        <f t="shared" si="3"/>
        <v>674</v>
      </c>
      <c r="B38" s="2" t="str">
        <f>"2004-07-20"</f>
        <v>2004-07-20</v>
      </c>
      <c r="C38">
        <v>4</v>
      </c>
      <c r="D38">
        <f t="shared" si="4"/>
        <v>51</v>
      </c>
      <c r="G38" t="str">
        <f t="shared" si="2"/>
        <v>insert into game (matchid, matchdate, game_type, country) values (674, '2004-07-20', 4, 51);</v>
      </c>
    </row>
    <row r="39" spans="1:7" x14ac:dyDescent="0.25">
      <c r="A39">
        <f t="shared" si="3"/>
        <v>675</v>
      </c>
      <c r="B39" s="2" t="str">
        <f>"2004-07-21"</f>
        <v>2004-07-21</v>
      </c>
      <c r="C39">
        <v>4</v>
      </c>
      <c r="D39">
        <f t="shared" si="4"/>
        <v>51</v>
      </c>
      <c r="G39" t="str">
        <f t="shared" si="2"/>
        <v>insert into game (matchid, matchdate, game_type, country) values (675, '2004-07-21', 4, 51);</v>
      </c>
    </row>
    <row r="40" spans="1:7" x14ac:dyDescent="0.25">
      <c r="A40">
        <f t="shared" si="3"/>
        <v>676</v>
      </c>
      <c r="B40" s="2" t="str">
        <f>"2004-07-24"</f>
        <v>2004-07-24</v>
      </c>
      <c r="C40">
        <v>5</v>
      </c>
      <c r="D40">
        <f t="shared" si="4"/>
        <v>51</v>
      </c>
      <c r="G40" t="str">
        <f t="shared" si="2"/>
        <v>insert into game (matchid, matchdate, game_type, country) values (676, '2004-07-24', 5, 51);</v>
      </c>
    </row>
    <row r="41" spans="1:7" x14ac:dyDescent="0.25">
      <c r="A41">
        <f t="shared" si="3"/>
        <v>677</v>
      </c>
      <c r="B41" s="2" t="str">
        <f>"2004-07-25"</f>
        <v>2004-07-25</v>
      </c>
      <c r="C41">
        <v>6</v>
      </c>
      <c r="D41">
        <f t="shared" si="4"/>
        <v>51</v>
      </c>
      <c r="G41" t="str">
        <f t="shared" si="2"/>
        <v>insert into game (matchid, matchdate, game_type, country) values (677, '2004-07-25', 6, 51);</v>
      </c>
    </row>
    <row r="43" spans="1:7" x14ac:dyDescent="0.25">
      <c r="A43" s="1" t="s">
        <v>0</v>
      </c>
      <c r="B43" s="1" t="s">
        <v>1</v>
      </c>
      <c r="C43" s="1" t="s">
        <v>2</v>
      </c>
      <c r="D43" s="1" t="s">
        <v>3</v>
      </c>
      <c r="E43" s="1" t="s">
        <v>4</v>
      </c>
      <c r="F43" s="1" t="s">
        <v>5</v>
      </c>
      <c r="G43" t="str">
        <f>"insert into game_score (id, matchid, squad, goals, points, time_type) values (" &amp; A43 &amp; ", " &amp; B43 &amp; ", " &amp; C43 &amp; ", " &amp; D43 &amp; ", " &amp; E43 &amp; ", " &amp; F43 &amp; ");"</f>
        <v>insert into game_score (id, matchid, squad, goals, points, time_type) values (id, matchid, squad, goals, points, time_type);</v>
      </c>
    </row>
    <row r="44" spans="1:7" x14ac:dyDescent="0.25">
      <c r="A44" s="4">
        <f>'2001'!A149+1</f>
        <v>2649</v>
      </c>
      <c r="B44" s="4">
        <f>A16</f>
        <v>652</v>
      </c>
      <c r="C44" s="4">
        <v>57</v>
      </c>
      <c r="D44" s="4">
        <v>1</v>
      </c>
      <c r="E44" s="4">
        <v>3</v>
      </c>
      <c r="F44" s="4">
        <v>2</v>
      </c>
      <c r="G44" s="4" t="str">
        <f t="shared" ref="G44:G107" si="5">"insert into game_score (id, matchid, squad, goals, points, time_type) values (" &amp; A44 &amp; ", " &amp; B44 &amp; ", " &amp; C44 &amp; ", " &amp; D44 &amp; ", " &amp; E44 &amp; ", " &amp; F44 &amp; ");"</f>
        <v>insert into game_score (id, matchid, squad, goals, points, time_type) values (2649, 652, 57, 1, 3, 2);</v>
      </c>
    </row>
    <row r="45" spans="1:7" x14ac:dyDescent="0.25">
      <c r="A45" s="4">
        <f>A44+1</f>
        <v>2650</v>
      </c>
      <c r="B45" s="4">
        <f>B44</f>
        <v>652</v>
      </c>
      <c r="C45" s="4">
        <v>57</v>
      </c>
      <c r="D45" s="4">
        <v>1</v>
      </c>
      <c r="E45" s="4">
        <v>0</v>
      </c>
      <c r="F45" s="4">
        <v>1</v>
      </c>
      <c r="G45" s="4" t="str">
        <f t="shared" si="5"/>
        <v>insert into game_score (id, matchid, squad, goals, points, time_type) values (2650, 652, 57, 1, 0, 1);</v>
      </c>
    </row>
    <row r="46" spans="1:7" x14ac:dyDescent="0.25">
      <c r="A46" s="4">
        <f t="shared" ref="A46:A109" si="6">A45+1</f>
        <v>2651</v>
      </c>
      <c r="B46" s="4">
        <f>B44</f>
        <v>652</v>
      </c>
      <c r="C46" s="4">
        <v>58</v>
      </c>
      <c r="D46" s="4">
        <v>0</v>
      </c>
      <c r="E46" s="4">
        <v>0</v>
      </c>
      <c r="F46" s="4">
        <v>2</v>
      </c>
      <c r="G46" s="4" t="str">
        <f t="shared" si="5"/>
        <v>insert into game_score (id, matchid, squad, goals, points, time_type) values (2651, 652, 58, 0, 0, 2);</v>
      </c>
    </row>
    <row r="47" spans="1:7" x14ac:dyDescent="0.25">
      <c r="A47" s="4">
        <f t="shared" si="6"/>
        <v>2652</v>
      </c>
      <c r="B47" s="4">
        <f>B44</f>
        <v>652</v>
      </c>
      <c r="C47" s="4">
        <v>58</v>
      </c>
      <c r="D47" s="4">
        <v>0</v>
      </c>
      <c r="E47" s="4">
        <v>0</v>
      </c>
      <c r="F47" s="4">
        <v>1</v>
      </c>
      <c r="G47" s="4" t="str">
        <f t="shared" si="5"/>
        <v>insert into game_score (id, matchid, squad, goals, points, time_type) values (2652, 652, 58, 0, 0, 1);</v>
      </c>
    </row>
    <row r="48" spans="1:7" x14ac:dyDescent="0.25">
      <c r="A48">
        <f t="shared" si="6"/>
        <v>2653</v>
      </c>
      <c r="B48">
        <f>B44+1</f>
        <v>653</v>
      </c>
      <c r="C48">
        <v>51</v>
      </c>
      <c r="D48">
        <v>2</v>
      </c>
      <c r="E48">
        <v>1</v>
      </c>
      <c r="F48">
        <v>2</v>
      </c>
      <c r="G48" t="str">
        <f t="shared" si="5"/>
        <v>insert into game_score (id, matchid, squad, goals, points, time_type) values (2653, 653, 51, 2, 1, 2);</v>
      </c>
    </row>
    <row r="49" spans="1:7" x14ac:dyDescent="0.25">
      <c r="A49">
        <f t="shared" si="6"/>
        <v>2654</v>
      </c>
      <c r="B49">
        <f>B48</f>
        <v>653</v>
      </c>
      <c r="C49">
        <v>51</v>
      </c>
      <c r="D49">
        <v>0</v>
      </c>
      <c r="E49">
        <v>0</v>
      </c>
      <c r="F49">
        <v>1</v>
      </c>
      <c r="G49" t="str">
        <f t="shared" si="5"/>
        <v>insert into game_score (id, matchid, squad, goals, points, time_type) values (2654, 653, 51, 0, 0, 1);</v>
      </c>
    </row>
    <row r="50" spans="1:7" x14ac:dyDescent="0.25">
      <c r="A50">
        <f t="shared" si="6"/>
        <v>2655</v>
      </c>
      <c r="B50">
        <f>B48</f>
        <v>653</v>
      </c>
      <c r="C50">
        <v>591</v>
      </c>
      <c r="D50">
        <v>2</v>
      </c>
      <c r="E50">
        <v>1</v>
      </c>
      <c r="F50">
        <v>2</v>
      </c>
      <c r="G50" t="str">
        <f t="shared" si="5"/>
        <v>insert into game_score (id, matchid, squad, goals, points, time_type) values (2655, 653, 591, 2, 1, 2);</v>
      </c>
    </row>
    <row r="51" spans="1:7" x14ac:dyDescent="0.25">
      <c r="A51">
        <f t="shared" si="6"/>
        <v>2656</v>
      </c>
      <c r="B51">
        <f>B48</f>
        <v>653</v>
      </c>
      <c r="C51">
        <v>591</v>
      </c>
      <c r="D51">
        <v>1</v>
      </c>
      <c r="E51">
        <v>0</v>
      </c>
      <c r="F51">
        <v>1</v>
      </c>
      <c r="G51" t="str">
        <f t="shared" si="5"/>
        <v>insert into game_score (id, matchid, squad, goals, points, time_type) values (2656, 653, 591, 1, 0, 1);</v>
      </c>
    </row>
    <row r="52" spans="1:7" x14ac:dyDescent="0.25">
      <c r="A52" s="4">
        <f t="shared" si="6"/>
        <v>2657</v>
      </c>
      <c r="B52" s="4">
        <f t="shared" ref="B52" si="7">B48+1</f>
        <v>654</v>
      </c>
      <c r="C52" s="4">
        <v>57</v>
      </c>
      <c r="D52" s="4">
        <v>1</v>
      </c>
      <c r="E52" s="4">
        <v>3</v>
      </c>
      <c r="F52" s="4">
        <v>2</v>
      </c>
      <c r="G52" s="4" t="str">
        <f t="shared" si="5"/>
        <v>insert into game_score (id, matchid, squad, goals, points, time_type) values (2657, 654, 57, 1, 3, 2);</v>
      </c>
    </row>
    <row r="53" spans="1:7" x14ac:dyDescent="0.25">
      <c r="A53" s="4">
        <f t="shared" si="6"/>
        <v>2658</v>
      </c>
      <c r="B53" s="4">
        <f t="shared" ref="B53" si="8">B52</f>
        <v>654</v>
      </c>
      <c r="C53" s="4">
        <v>57</v>
      </c>
      <c r="D53" s="4">
        <v>0</v>
      </c>
      <c r="E53" s="4">
        <v>0</v>
      </c>
      <c r="F53" s="4">
        <v>1</v>
      </c>
      <c r="G53" s="4" t="str">
        <f t="shared" si="5"/>
        <v>insert into game_score (id, matchid, squad, goals, points, time_type) values (2658, 654, 57, 0, 0, 1);</v>
      </c>
    </row>
    <row r="54" spans="1:7" x14ac:dyDescent="0.25">
      <c r="A54" s="4">
        <f t="shared" si="6"/>
        <v>2659</v>
      </c>
      <c r="B54" s="4">
        <f t="shared" ref="B54" si="9">B52</f>
        <v>654</v>
      </c>
      <c r="C54" s="4">
        <v>591</v>
      </c>
      <c r="D54" s="4">
        <v>0</v>
      </c>
      <c r="E54" s="4">
        <v>0</v>
      </c>
      <c r="F54" s="4">
        <v>2</v>
      </c>
      <c r="G54" s="4" t="str">
        <f t="shared" si="5"/>
        <v>insert into game_score (id, matchid, squad, goals, points, time_type) values (2659, 654, 591, 0, 0, 2);</v>
      </c>
    </row>
    <row r="55" spans="1:7" x14ac:dyDescent="0.25">
      <c r="A55" s="4">
        <f t="shared" si="6"/>
        <v>2660</v>
      </c>
      <c r="B55" s="4">
        <f t="shared" ref="B55" si="10">B52</f>
        <v>654</v>
      </c>
      <c r="C55" s="4">
        <v>591</v>
      </c>
      <c r="D55" s="4">
        <v>0</v>
      </c>
      <c r="E55" s="4">
        <v>0</v>
      </c>
      <c r="F55" s="4">
        <v>1</v>
      </c>
      <c r="G55" s="4" t="str">
        <f t="shared" si="5"/>
        <v>insert into game_score (id, matchid, squad, goals, points, time_type) values (2660, 654, 591, 0, 0, 1);</v>
      </c>
    </row>
    <row r="56" spans="1:7" x14ac:dyDescent="0.25">
      <c r="A56">
        <f t="shared" si="6"/>
        <v>2661</v>
      </c>
      <c r="B56">
        <f t="shared" ref="B56" si="11">B52+1</f>
        <v>655</v>
      </c>
      <c r="C56">
        <v>51</v>
      </c>
      <c r="D56">
        <v>3</v>
      </c>
      <c r="E56">
        <v>3</v>
      </c>
      <c r="F56">
        <v>2</v>
      </c>
      <c r="G56" t="str">
        <f t="shared" si="5"/>
        <v>insert into game_score (id, matchid, squad, goals, points, time_type) values (2661, 655, 51, 3, 3, 2);</v>
      </c>
    </row>
    <row r="57" spans="1:7" x14ac:dyDescent="0.25">
      <c r="A57">
        <f t="shared" si="6"/>
        <v>2662</v>
      </c>
      <c r="B57">
        <f t="shared" ref="B57" si="12">B56</f>
        <v>655</v>
      </c>
      <c r="C57">
        <v>51</v>
      </c>
      <c r="D57">
        <v>1</v>
      </c>
      <c r="E57">
        <v>0</v>
      </c>
      <c r="F57">
        <v>1</v>
      </c>
      <c r="G57" t="str">
        <f t="shared" si="5"/>
        <v>insert into game_score (id, matchid, squad, goals, points, time_type) values (2662, 655, 51, 1, 0, 1);</v>
      </c>
    </row>
    <row r="58" spans="1:7" x14ac:dyDescent="0.25">
      <c r="A58">
        <f t="shared" si="6"/>
        <v>2663</v>
      </c>
      <c r="B58">
        <f t="shared" ref="B58" si="13">B56</f>
        <v>655</v>
      </c>
      <c r="C58">
        <v>58</v>
      </c>
      <c r="D58">
        <v>1</v>
      </c>
      <c r="E58">
        <v>0</v>
      </c>
      <c r="F58">
        <v>2</v>
      </c>
      <c r="G58" t="str">
        <f t="shared" si="5"/>
        <v>insert into game_score (id, matchid, squad, goals, points, time_type) values (2663, 655, 58, 1, 0, 2);</v>
      </c>
    </row>
    <row r="59" spans="1:7" x14ac:dyDescent="0.25">
      <c r="A59">
        <f t="shared" si="6"/>
        <v>2664</v>
      </c>
      <c r="B59">
        <f t="shared" ref="B59" si="14">B56</f>
        <v>655</v>
      </c>
      <c r="C59">
        <v>58</v>
      </c>
      <c r="D59">
        <v>0</v>
      </c>
      <c r="E59">
        <v>0</v>
      </c>
      <c r="F59">
        <v>1</v>
      </c>
      <c r="G59" t="str">
        <f t="shared" si="5"/>
        <v>insert into game_score (id, matchid, squad, goals, points, time_type) values (2664, 655, 58, 0, 0, 1);</v>
      </c>
    </row>
    <row r="60" spans="1:7" x14ac:dyDescent="0.25">
      <c r="A60" s="4">
        <f t="shared" si="6"/>
        <v>2665</v>
      </c>
      <c r="B60" s="4">
        <f t="shared" ref="B60" si="15">B56+1</f>
        <v>656</v>
      </c>
      <c r="C60" s="4">
        <v>58</v>
      </c>
      <c r="D60" s="4">
        <v>1</v>
      </c>
      <c r="E60" s="4">
        <v>1</v>
      </c>
      <c r="F60" s="4">
        <v>2</v>
      </c>
      <c r="G60" s="4" t="str">
        <f t="shared" si="5"/>
        <v>insert into game_score (id, matchid, squad, goals, points, time_type) values (2665, 656, 58, 1, 1, 2);</v>
      </c>
    </row>
    <row r="61" spans="1:7" x14ac:dyDescent="0.25">
      <c r="A61" s="4">
        <f t="shared" si="6"/>
        <v>2666</v>
      </c>
      <c r="B61" s="4">
        <f t="shared" ref="B61" si="16">B60</f>
        <v>656</v>
      </c>
      <c r="C61" s="4">
        <v>58</v>
      </c>
      <c r="D61" s="4">
        <v>1</v>
      </c>
      <c r="E61" s="4">
        <v>0</v>
      </c>
      <c r="F61" s="4">
        <v>1</v>
      </c>
      <c r="G61" s="4" t="str">
        <f t="shared" si="5"/>
        <v>insert into game_score (id, matchid, squad, goals, points, time_type) values (2666, 656, 58, 1, 0, 1);</v>
      </c>
    </row>
    <row r="62" spans="1:7" x14ac:dyDescent="0.25">
      <c r="A62" s="4">
        <f t="shared" si="6"/>
        <v>2667</v>
      </c>
      <c r="B62" s="4">
        <f t="shared" ref="B62" si="17">B60</f>
        <v>656</v>
      </c>
      <c r="C62" s="4">
        <v>591</v>
      </c>
      <c r="D62" s="4">
        <v>1</v>
      </c>
      <c r="E62" s="4">
        <v>1</v>
      </c>
      <c r="F62" s="4">
        <v>2</v>
      </c>
      <c r="G62" s="4" t="str">
        <f t="shared" si="5"/>
        <v>insert into game_score (id, matchid, squad, goals, points, time_type) values (2667, 656, 591, 1, 1, 2);</v>
      </c>
    </row>
    <row r="63" spans="1:7" x14ac:dyDescent="0.25">
      <c r="A63" s="4">
        <f t="shared" si="6"/>
        <v>2668</v>
      </c>
      <c r="B63" s="4">
        <f t="shared" ref="B63" si="18">B60</f>
        <v>656</v>
      </c>
      <c r="C63" s="4">
        <v>591</v>
      </c>
      <c r="D63" s="4">
        <v>1</v>
      </c>
      <c r="E63" s="4">
        <v>0</v>
      </c>
      <c r="F63" s="4">
        <v>1</v>
      </c>
      <c r="G63" s="4" t="str">
        <f t="shared" si="5"/>
        <v>insert into game_score (id, matchid, squad, goals, points, time_type) values (2668, 656, 591, 1, 0, 1);</v>
      </c>
    </row>
    <row r="64" spans="1:7" x14ac:dyDescent="0.25">
      <c r="A64">
        <f t="shared" si="6"/>
        <v>2669</v>
      </c>
      <c r="B64">
        <f t="shared" ref="B64" si="19">B60+1</f>
        <v>657</v>
      </c>
      <c r="C64">
        <v>51</v>
      </c>
      <c r="D64">
        <v>2</v>
      </c>
      <c r="E64">
        <v>1</v>
      </c>
      <c r="F64">
        <v>2</v>
      </c>
      <c r="G64" t="str">
        <f t="shared" si="5"/>
        <v>insert into game_score (id, matchid, squad, goals, points, time_type) values (2669, 657, 51, 2, 1, 2);</v>
      </c>
    </row>
    <row r="65" spans="1:7" x14ac:dyDescent="0.25">
      <c r="A65">
        <f t="shared" si="6"/>
        <v>2670</v>
      </c>
      <c r="B65">
        <f t="shared" ref="B65" si="20">B64</f>
        <v>657</v>
      </c>
      <c r="C65">
        <v>51</v>
      </c>
      <c r="D65">
        <v>0</v>
      </c>
      <c r="E65">
        <v>0</v>
      </c>
      <c r="F65">
        <v>1</v>
      </c>
      <c r="G65" t="str">
        <f t="shared" si="5"/>
        <v>insert into game_score (id, matchid, squad, goals, points, time_type) values (2670, 657, 51, 0, 0, 1);</v>
      </c>
    </row>
    <row r="66" spans="1:7" x14ac:dyDescent="0.25">
      <c r="A66">
        <f t="shared" si="6"/>
        <v>2671</v>
      </c>
      <c r="B66">
        <f t="shared" ref="B66" si="21">B64</f>
        <v>657</v>
      </c>
      <c r="C66">
        <v>57</v>
      </c>
      <c r="D66">
        <v>2</v>
      </c>
      <c r="E66">
        <v>1</v>
      </c>
      <c r="F66">
        <v>2</v>
      </c>
      <c r="G66" t="str">
        <f t="shared" si="5"/>
        <v>insert into game_score (id, matchid, squad, goals, points, time_type) values (2671, 657, 57, 2, 1, 2);</v>
      </c>
    </row>
    <row r="67" spans="1:7" x14ac:dyDescent="0.25">
      <c r="A67">
        <f t="shared" si="6"/>
        <v>2672</v>
      </c>
      <c r="B67">
        <f t="shared" ref="B67" si="22">B64</f>
        <v>657</v>
      </c>
      <c r="C67">
        <v>57</v>
      </c>
      <c r="D67">
        <v>1</v>
      </c>
      <c r="E67">
        <v>0</v>
      </c>
      <c r="F67">
        <v>1</v>
      </c>
      <c r="G67" t="str">
        <f t="shared" si="5"/>
        <v>insert into game_score (id, matchid, squad, goals, points, time_type) values (2672, 657, 57, 1, 0, 1);</v>
      </c>
    </row>
    <row r="68" spans="1:7" x14ac:dyDescent="0.25">
      <c r="A68" s="4">
        <f t="shared" si="6"/>
        <v>2673</v>
      </c>
      <c r="B68" s="4">
        <f t="shared" ref="B68" si="23">B64+1</f>
        <v>658</v>
      </c>
      <c r="C68" s="4">
        <v>598</v>
      </c>
      <c r="D68" s="4">
        <v>2</v>
      </c>
      <c r="E68" s="4">
        <v>1</v>
      </c>
      <c r="F68" s="4">
        <v>2</v>
      </c>
      <c r="G68" s="4" t="str">
        <f t="shared" si="5"/>
        <v>insert into game_score (id, matchid, squad, goals, points, time_type) values (2673, 658, 598, 2, 1, 2);</v>
      </c>
    </row>
    <row r="69" spans="1:7" x14ac:dyDescent="0.25">
      <c r="A69" s="4">
        <f t="shared" si="6"/>
        <v>2674</v>
      </c>
      <c r="B69" s="4">
        <f t="shared" ref="B69" si="24">B68</f>
        <v>658</v>
      </c>
      <c r="C69" s="4">
        <v>598</v>
      </c>
      <c r="D69" s="4">
        <v>1</v>
      </c>
      <c r="E69" s="4">
        <v>0</v>
      </c>
      <c r="F69" s="4">
        <v>1</v>
      </c>
      <c r="G69" s="4" t="str">
        <f t="shared" si="5"/>
        <v>insert into game_score (id, matchid, squad, goals, points, time_type) values (2674, 658, 598, 1, 0, 1);</v>
      </c>
    </row>
    <row r="70" spans="1:7" x14ac:dyDescent="0.25">
      <c r="A70" s="4">
        <f t="shared" si="6"/>
        <v>2675</v>
      </c>
      <c r="B70" s="4">
        <f t="shared" ref="B70" si="25">B68</f>
        <v>658</v>
      </c>
      <c r="C70" s="4">
        <v>52</v>
      </c>
      <c r="D70" s="4">
        <v>2</v>
      </c>
      <c r="E70" s="4">
        <v>1</v>
      </c>
      <c r="F70" s="4">
        <v>2</v>
      </c>
      <c r="G70" s="4" t="str">
        <f t="shared" si="5"/>
        <v>insert into game_score (id, matchid, squad, goals, points, time_type) values (2675, 658, 52, 2, 1, 2);</v>
      </c>
    </row>
    <row r="71" spans="1:7" x14ac:dyDescent="0.25">
      <c r="A71" s="4">
        <f t="shared" si="6"/>
        <v>2676</v>
      </c>
      <c r="B71" s="4">
        <f t="shared" ref="B71" si="26">B68</f>
        <v>658</v>
      </c>
      <c r="C71" s="4">
        <v>52</v>
      </c>
      <c r="D71" s="4">
        <v>1</v>
      </c>
      <c r="E71" s="4">
        <v>0</v>
      </c>
      <c r="F71" s="4">
        <v>1</v>
      </c>
      <c r="G71" s="4" t="str">
        <f t="shared" si="5"/>
        <v>insert into game_score (id, matchid, squad, goals, points, time_type) values (2676, 658, 52, 1, 0, 1);</v>
      </c>
    </row>
    <row r="72" spans="1:7" x14ac:dyDescent="0.25">
      <c r="A72">
        <f t="shared" si="6"/>
        <v>2677</v>
      </c>
      <c r="B72">
        <f t="shared" ref="B72" si="27">B68+1</f>
        <v>659</v>
      </c>
      <c r="C72">
        <v>54</v>
      </c>
      <c r="D72">
        <v>6</v>
      </c>
      <c r="E72">
        <v>3</v>
      </c>
      <c r="F72">
        <v>2</v>
      </c>
      <c r="G72" t="str">
        <f t="shared" si="5"/>
        <v>insert into game_score (id, matchid, squad, goals, points, time_type) values (2677, 659, 54, 6, 3, 2);</v>
      </c>
    </row>
    <row r="73" spans="1:7" x14ac:dyDescent="0.25">
      <c r="A73">
        <f t="shared" si="6"/>
        <v>2678</v>
      </c>
      <c r="B73">
        <f t="shared" ref="B73" si="28">B72</f>
        <v>659</v>
      </c>
      <c r="C73">
        <v>54</v>
      </c>
      <c r="D73">
        <v>1</v>
      </c>
      <c r="E73">
        <v>0</v>
      </c>
      <c r="F73">
        <v>1</v>
      </c>
      <c r="G73" t="str">
        <f t="shared" si="5"/>
        <v>insert into game_score (id, matchid, squad, goals, points, time_type) values (2678, 659, 54, 1, 0, 1);</v>
      </c>
    </row>
    <row r="74" spans="1:7" x14ac:dyDescent="0.25">
      <c r="A74">
        <f t="shared" si="6"/>
        <v>2679</v>
      </c>
      <c r="B74">
        <f t="shared" ref="B74" si="29">B72</f>
        <v>659</v>
      </c>
      <c r="C74">
        <v>593</v>
      </c>
      <c r="D74">
        <v>1</v>
      </c>
      <c r="E74">
        <v>0</v>
      </c>
      <c r="F74">
        <v>2</v>
      </c>
      <c r="G74" t="str">
        <f t="shared" si="5"/>
        <v>insert into game_score (id, matchid, squad, goals, points, time_type) values (2679, 659, 593, 1, 0, 2);</v>
      </c>
    </row>
    <row r="75" spans="1:7" x14ac:dyDescent="0.25">
      <c r="A75">
        <f t="shared" si="6"/>
        <v>2680</v>
      </c>
      <c r="B75">
        <f t="shared" ref="B75" si="30">B72</f>
        <v>659</v>
      </c>
      <c r="C75">
        <v>593</v>
      </c>
      <c r="D75">
        <v>0</v>
      </c>
      <c r="E75">
        <v>0</v>
      </c>
      <c r="F75">
        <v>1</v>
      </c>
      <c r="G75" t="str">
        <f t="shared" si="5"/>
        <v>insert into game_score (id, matchid, squad, goals, points, time_type) values (2680, 659, 593, 0, 0, 1);</v>
      </c>
    </row>
    <row r="76" spans="1:7" x14ac:dyDescent="0.25">
      <c r="A76" s="4">
        <f t="shared" si="6"/>
        <v>2681</v>
      </c>
      <c r="B76" s="4">
        <f t="shared" ref="B76" si="31">B72+1</f>
        <v>660</v>
      </c>
      <c r="C76" s="4">
        <v>598</v>
      </c>
      <c r="D76" s="4">
        <v>2</v>
      </c>
      <c r="E76" s="4">
        <v>3</v>
      </c>
      <c r="F76" s="4">
        <v>2</v>
      </c>
      <c r="G76" s="4" t="str">
        <f t="shared" si="5"/>
        <v>insert into game_score (id, matchid, squad, goals, points, time_type) values (2681, 660, 598, 2, 3, 2);</v>
      </c>
    </row>
    <row r="77" spans="1:7" x14ac:dyDescent="0.25">
      <c r="A77" s="4">
        <f t="shared" si="6"/>
        <v>2682</v>
      </c>
      <c r="B77" s="4">
        <f t="shared" ref="B77" si="32">B76</f>
        <v>660</v>
      </c>
      <c r="C77" s="4">
        <v>598</v>
      </c>
      <c r="D77" s="4">
        <v>0</v>
      </c>
      <c r="E77" s="4">
        <v>0</v>
      </c>
      <c r="F77" s="4">
        <v>1</v>
      </c>
      <c r="G77" s="4" t="str">
        <f t="shared" si="5"/>
        <v>insert into game_score (id, matchid, squad, goals, points, time_type) values (2682, 660, 598, 0, 0, 1);</v>
      </c>
    </row>
    <row r="78" spans="1:7" x14ac:dyDescent="0.25">
      <c r="A78" s="4">
        <f t="shared" si="6"/>
        <v>2683</v>
      </c>
      <c r="B78" s="4">
        <f t="shared" ref="B78" si="33">B76</f>
        <v>660</v>
      </c>
      <c r="C78" s="4">
        <v>593</v>
      </c>
      <c r="D78" s="4">
        <v>1</v>
      </c>
      <c r="E78" s="4">
        <v>0</v>
      </c>
      <c r="F78" s="4">
        <v>2</v>
      </c>
      <c r="G78" s="4" t="str">
        <f t="shared" si="5"/>
        <v>insert into game_score (id, matchid, squad, goals, points, time_type) values (2683, 660, 593, 1, 0, 2);</v>
      </c>
    </row>
    <row r="79" spans="1:7" x14ac:dyDescent="0.25">
      <c r="A79" s="4">
        <f t="shared" si="6"/>
        <v>2684</v>
      </c>
      <c r="B79" s="4">
        <f t="shared" ref="B79" si="34">B76</f>
        <v>660</v>
      </c>
      <c r="C79" s="4">
        <v>593</v>
      </c>
      <c r="D79" s="4">
        <v>0</v>
      </c>
      <c r="E79" s="4">
        <v>0</v>
      </c>
      <c r="F79" s="4">
        <v>1</v>
      </c>
      <c r="G79" s="4" t="str">
        <f t="shared" si="5"/>
        <v>insert into game_score (id, matchid, squad, goals, points, time_type) values (2684, 660, 593, 0, 0, 1);</v>
      </c>
    </row>
    <row r="80" spans="1:7" x14ac:dyDescent="0.25">
      <c r="A80">
        <f t="shared" si="6"/>
        <v>2685</v>
      </c>
      <c r="B80">
        <f t="shared" ref="B80" si="35">B76+1</f>
        <v>661</v>
      </c>
      <c r="C80">
        <v>52</v>
      </c>
      <c r="D80">
        <v>1</v>
      </c>
      <c r="E80">
        <v>3</v>
      </c>
      <c r="F80">
        <v>2</v>
      </c>
      <c r="G80" t="str">
        <f t="shared" si="5"/>
        <v>insert into game_score (id, matchid, squad, goals, points, time_type) values (2685, 661, 52, 1, 3, 2);</v>
      </c>
    </row>
    <row r="81" spans="1:7" x14ac:dyDescent="0.25">
      <c r="A81">
        <f t="shared" si="6"/>
        <v>2686</v>
      </c>
      <c r="B81">
        <f t="shared" ref="B81" si="36">B80</f>
        <v>661</v>
      </c>
      <c r="C81">
        <v>52</v>
      </c>
      <c r="D81">
        <v>1</v>
      </c>
      <c r="E81">
        <v>0</v>
      </c>
      <c r="F81">
        <v>1</v>
      </c>
      <c r="G81" t="str">
        <f t="shared" si="5"/>
        <v>insert into game_score (id, matchid, squad, goals, points, time_type) values (2686, 661, 52, 1, 0, 1);</v>
      </c>
    </row>
    <row r="82" spans="1:7" x14ac:dyDescent="0.25">
      <c r="A82">
        <f t="shared" si="6"/>
        <v>2687</v>
      </c>
      <c r="B82">
        <f t="shared" ref="B82" si="37">B80</f>
        <v>661</v>
      </c>
      <c r="C82">
        <v>54</v>
      </c>
      <c r="D82">
        <v>0</v>
      </c>
      <c r="E82">
        <v>0</v>
      </c>
      <c r="F82">
        <v>2</v>
      </c>
      <c r="G82" t="str">
        <f t="shared" si="5"/>
        <v>insert into game_score (id, matchid, squad, goals, points, time_type) values (2687, 661, 54, 0, 0, 2);</v>
      </c>
    </row>
    <row r="83" spans="1:7" x14ac:dyDescent="0.25">
      <c r="A83">
        <f t="shared" si="6"/>
        <v>2688</v>
      </c>
      <c r="B83">
        <f t="shared" ref="B83" si="38">B80</f>
        <v>661</v>
      </c>
      <c r="C83">
        <v>54</v>
      </c>
      <c r="D83">
        <v>0</v>
      </c>
      <c r="E83">
        <v>0</v>
      </c>
      <c r="F83">
        <v>1</v>
      </c>
      <c r="G83" t="str">
        <f t="shared" si="5"/>
        <v>insert into game_score (id, matchid, squad, goals, points, time_type) values (2688, 661, 54, 0, 0, 1);</v>
      </c>
    </row>
    <row r="84" spans="1:7" x14ac:dyDescent="0.25">
      <c r="A84" s="4">
        <f t="shared" si="6"/>
        <v>2689</v>
      </c>
      <c r="B84" s="4">
        <f t="shared" ref="B84:B100" si="39">B80+1</f>
        <v>662</v>
      </c>
      <c r="C84" s="4">
        <v>52</v>
      </c>
      <c r="D84" s="4">
        <v>2</v>
      </c>
      <c r="E84" s="4">
        <v>3</v>
      </c>
      <c r="F84" s="4">
        <v>2</v>
      </c>
      <c r="G84" s="4" t="str">
        <f t="shared" si="5"/>
        <v>insert into game_score (id, matchid, squad, goals, points, time_type) values (2689, 662, 52, 2, 3, 2);</v>
      </c>
    </row>
    <row r="85" spans="1:7" x14ac:dyDescent="0.25">
      <c r="A85" s="4">
        <f t="shared" si="6"/>
        <v>2690</v>
      </c>
      <c r="B85" s="4">
        <f t="shared" ref="B85:B101" si="40">B84</f>
        <v>662</v>
      </c>
      <c r="C85" s="4">
        <v>52</v>
      </c>
      <c r="D85" s="4">
        <v>2</v>
      </c>
      <c r="E85" s="4">
        <v>0</v>
      </c>
      <c r="F85" s="4">
        <v>1</v>
      </c>
      <c r="G85" s="4" t="str">
        <f t="shared" si="5"/>
        <v>insert into game_score (id, matchid, squad, goals, points, time_type) values (2690, 662, 52, 2, 0, 1);</v>
      </c>
    </row>
    <row r="86" spans="1:7" x14ac:dyDescent="0.25">
      <c r="A86" s="4">
        <f t="shared" si="6"/>
        <v>2691</v>
      </c>
      <c r="B86" s="4">
        <f t="shared" ref="B86:B102" si="41">B84</f>
        <v>662</v>
      </c>
      <c r="C86" s="4">
        <v>593</v>
      </c>
      <c r="D86" s="4">
        <v>1</v>
      </c>
      <c r="E86" s="4">
        <v>0</v>
      </c>
      <c r="F86" s="4">
        <v>2</v>
      </c>
      <c r="G86" s="4" t="str">
        <f t="shared" si="5"/>
        <v>insert into game_score (id, matchid, squad, goals, points, time_type) values (2691, 662, 593, 1, 0, 2);</v>
      </c>
    </row>
    <row r="87" spans="1:7" x14ac:dyDescent="0.25">
      <c r="A87" s="4">
        <f t="shared" si="6"/>
        <v>2692</v>
      </c>
      <c r="B87" s="4">
        <f t="shared" ref="B87:B103" si="42">B84</f>
        <v>662</v>
      </c>
      <c r="C87" s="4">
        <v>593</v>
      </c>
      <c r="D87" s="4">
        <v>0</v>
      </c>
      <c r="E87" s="4">
        <v>0</v>
      </c>
      <c r="F87" s="4">
        <v>1</v>
      </c>
      <c r="G87" s="4" t="str">
        <f t="shared" si="5"/>
        <v>insert into game_score (id, matchid, squad, goals, points, time_type) values (2692, 662, 593, 0, 0, 1);</v>
      </c>
    </row>
    <row r="88" spans="1:7" x14ac:dyDescent="0.25">
      <c r="A88">
        <f t="shared" si="6"/>
        <v>2693</v>
      </c>
      <c r="B88">
        <f t="shared" si="39"/>
        <v>663</v>
      </c>
      <c r="C88">
        <v>54</v>
      </c>
      <c r="D88">
        <v>4</v>
      </c>
      <c r="E88">
        <v>3</v>
      </c>
      <c r="F88">
        <v>2</v>
      </c>
      <c r="G88" t="str">
        <f t="shared" si="5"/>
        <v>insert into game_score (id, matchid, squad, goals, points, time_type) values (2693, 663, 54, 4, 3, 2);</v>
      </c>
    </row>
    <row r="89" spans="1:7" x14ac:dyDescent="0.25">
      <c r="A89">
        <f t="shared" si="6"/>
        <v>2694</v>
      </c>
      <c r="B89">
        <f t="shared" si="40"/>
        <v>663</v>
      </c>
      <c r="C89">
        <v>54</v>
      </c>
      <c r="D89">
        <v>2</v>
      </c>
      <c r="E89">
        <v>0</v>
      </c>
      <c r="F89">
        <v>1</v>
      </c>
      <c r="G89" t="str">
        <f t="shared" si="5"/>
        <v>insert into game_score (id, matchid, squad, goals, points, time_type) values (2694, 663, 54, 2, 0, 1);</v>
      </c>
    </row>
    <row r="90" spans="1:7" x14ac:dyDescent="0.25">
      <c r="A90">
        <f t="shared" si="6"/>
        <v>2695</v>
      </c>
      <c r="B90">
        <f t="shared" si="41"/>
        <v>663</v>
      </c>
      <c r="C90">
        <v>598</v>
      </c>
      <c r="D90">
        <v>2</v>
      </c>
      <c r="E90">
        <v>0</v>
      </c>
      <c r="F90">
        <v>2</v>
      </c>
      <c r="G90" t="str">
        <f t="shared" si="5"/>
        <v>insert into game_score (id, matchid, squad, goals, points, time_type) values (2695, 663, 598, 2, 0, 2);</v>
      </c>
    </row>
    <row r="91" spans="1:7" x14ac:dyDescent="0.25">
      <c r="A91">
        <f t="shared" si="6"/>
        <v>2696</v>
      </c>
      <c r="B91">
        <f t="shared" si="42"/>
        <v>663</v>
      </c>
      <c r="C91">
        <v>598</v>
      </c>
      <c r="D91">
        <v>2</v>
      </c>
      <c r="E91">
        <v>0</v>
      </c>
      <c r="F91">
        <v>1</v>
      </c>
      <c r="G91" t="str">
        <f t="shared" si="5"/>
        <v>insert into game_score (id, matchid, squad, goals, points, time_type) values (2696, 663, 598, 2, 0, 1);</v>
      </c>
    </row>
    <row r="92" spans="1:7" x14ac:dyDescent="0.25">
      <c r="A92" s="4">
        <f t="shared" si="6"/>
        <v>2697</v>
      </c>
      <c r="B92" s="4">
        <f t="shared" si="39"/>
        <v>664</v>
      </c>
      <c r="C92" s="4">
        <v>595</v>
      </c>
      <c r="D92" s="4">
        <v>1</v>
      </c>
      <c r="E92" s="4">
        <v>3</v>
      </c>
      <c r="F92" s="4">
        <v>2</v>
      </c>
      <c r="G92" s="4" t="str">
        <f t="shared" si="5"/>
        <v>insert into game_score (id, matchid, squad, goals, points, time_type) values (2697, 664, 595, 1, 3, 2);</v>
      </c>
    </row>
    <row r="93" spans="1:7" x14ac:dyDescent="0.25">
      <c r="A93" s="4">
        <f t="shared" si="6"/>
        <v>2698</v>
      </c>
      <c r="B93" s="4">
        <f t="shared" si="40"/>
        <v>664</v>
      </c>
      <c r="C93" s="4">
        <v>595</v>
      </c>
      <c r="D93" s="4">
        <v>0</v>
      </c>
      <c r="E93" s="4">
        <v>0</v>
      </c>
      <c r="F93" s="4">
        <v>1</v>
      </c>
      <c r="G93" s="4" t="str">
        <f t="shared" si="5"/>
        <v>insert into game_score (id, matchid, squad, goals, points, time_type) values (2698, 664, 595, 0, 0, 1);</v>
      </c>
    </row>
    <row r="94" spans="1:7" x14ac:dyDescent="0.25">
      <c r="A94" s="4">
        <f t="shared" si="6"/>
        <v>2699</v>
      </c>
      <c r="B94" s="4">
        <f t="shared" si="41"/>
        <v>664</v>
      </c>
      <c r="C94" s="4">
        <v>506</v>
      </c>
      <c r="D94" s="4">
        <v>0</v>
      </c>
      <c r="E94" s="4">
        <v>0</v>
      </c>
      <c r="F94" s="4">
        <v>2</v>
      </c>
      <c r="G94" s="4" t="str">
        <f t="shared" si="5"/>
        <v>insert into game_score (id, matchid, squad, goals, points, time_type) values (2699, 664, 506, 0, 0, 2);</v>
      </c>
    </row>
    <row r="95" spans="1:7" x14ac:dyDescent="0.25">
      <c r="A95" s="4">
        <f t="shared" si="6"/>
        <v>2700</v>
      </c>
      <c r="B95" s="4">
        <f t="shared" si="42"/>
        <v>664</v>
      </c>
      <c r="C95" s="4">
        <v>506</v>
      </c>
      <c r="D95" s="4">
        <v>0</v>
      </c>
      <c r="E95" s="4">
        <v>0</v>
      </c>
      <c r="F95" s="4">
        <v>1</v>
      </c>
      <c r="G95" s="4" t="str">
        <f t="shared" si="5"/>
        <v>insert into game_score (id, matchid, squad, goals, points, time_type) values (2700, 664, 506, 0, 0, 1);</v>
      </c>
    </row>
    <row r="96" spans="1:7" x14ac:dyDescent="0.25">
      <c r="A96">
        <f t="shared" si="6"/>
        <v>2701</v>
      </c>
      <c r="B96">
        <f t="shared" si="39"/>
        <v>665</v>
      </c>
      <c r="C96">
        <v>55</v>
      </c>
      <c r="D96">
        <v>1</v>
      </c>
      <c r="E96">
        <v>3</v>
      </c>
      <c r="F96">
        <v>2</v>
      </c>
      <c r="G96" t="str">
        <f t="shared" si="5"/>
        <v>insert into game_score (id, matchid, squad, goals, points, time_type) values (2701, 665, 55, 1, 3, 2);</v>
      </c>
    </row>
    <row r="97" spans="1:7" x14ac:dyDescent="0.25">
      <c r="A97">
        <f t="shared" si="6"/>
        <v>2702</v>
      </c>
      <c r="B97">
        <f t="shared" si="40"/>
        <v>665</v>
      </c>
      <c r="C97">
        <v>55</v>
      </c>
      <c r="D97">
        <v>0</v>
      </c>
      <c r="E97">
        <v>0</v>
      </c>
      <c r="F97">
        <v>1</v>
      </c>
      <c r="G97" t="str">
        <f t="shared" si="5"/>
        <v>insert into game_score (id, matchid, squad, goals, points, time_type) values (2702, 665, 55, 0, 0, 1);</v>
      </c>
    </row>
    <row r="98" spans="1:7" x14ac:dyDescent="0.25">
      <c r="A98">
        <f t="shared" si="6"/>
        <v>2703</v>
      </c>
      <c r="B98">
        <f t="shared" si="41"/>
        <v>665</v>
      </c>
      <c r="C98">
        <v>56</v>
      </c>
      <c r="D98">
        <v>0</v>
      </c>
      <c r="E98">
        <v>0</v>
      </c>
      <c r="F98">
        <v>2</v>
      </c>
      <c r="G98" t="str">
        <f t="shared" si="5"/>
        <v>insert into game_score (id, matchid, squad, goals, points, time_type) values (2703, 665, 56, 0, 0, 2);</v>
      </c>
    </row>
    <row r="99" spans="1:7" x14ac:dyDescent="0.25">
      <c r="A99">
        <f t="shared" si="6"/>
        <v>2704</v>
      </c>
      <c r="B99">
        <f t="shared" si="42"/>
        <v>665</v>
      </c>
      <c r="C99">
        <v>56</v>
      </c>
      <c r="D99">
        <v>0</v>
      </c>
      <c r="E99">
        <v>0</v>
      </c>
      <c r="F99">
        <v>1</v>
      </c>
      <c r="G99" t="str">
        <f t="shared" si="5"/>
        <v>insert into game_score (id, matchid, squad, goals, points, time_type) values (2704, 665, 56, 0, 0, 1);</v>
      </c>
    </row>
    <row r="100" spans="1:7" x14ac:dyDescent="0.25">
      <c r="A100" s="4">
        <f t="shared" si="6"/>
        <v>2705</v>
      </c>
      <c r="B100" s="4">
        <f t="shared" si="39"/>
        <v>666</v>
      </c>
      <c r="C100" s="4">
        <v>55</v>
      </c>
      <c r="D100" s="4">
        <v>4</v>
      </c>
      <c r="E100" s="4">
        <v>3</v>
      </c>
      <c r="F100" s="4">
        <v>2</v>
      </c>
      <c r="G100" s="4" t="str">
        <f t="shared" si="5"/>
        <v>insert into game_score (id, matchid, squad, goals, points, time_type) values (2705, 666, 55, 4, 3, 2);</v>
      </c>
    </row>
    <row r="101" spans="1:7" x14ac:dyDescent="0.25">
      <c r="A101" s="4">
        <f t="shared" si="6"/>
        <v>2706</v>
      </c>
      <c r="B101" s="4">
        <f t="shared" si="40"/>
        <v>666</v>
      </c>
      <c r="C101" s="4">
        <v>55</v>
      </c>
      <c r="D101" s="4">
        <v>1</v>
      </c>
      <c r="E101" s="4">
        <v>0</v>
      </c>
      <c r="F101" s="4">
        <v>1</v>
      </c>
      <c r="G101" s="4" t="str">
        <f t="shared" si="5"/>
        <v>insert into game_score (id, matchid, squad, goals, points, time_type) values (2706, 666, 55, 1, 0, 1);</v>
      </c>
    </row>
    <row r="102" spans="1:7" x14ac:dyDescent="0.25">
      <c r="A102" s="4">
        <f t="shared" si="6"/>
        <v>2707</v>
      </c>
      <c r="B102" s="4">
        <f t="shared" si="41"/>
        <v>666</v>
      </c>
      <c r="C102" s="4">
        <v>506</v>
      </c>
      <c r="D102" s="4">
        <v>1</v>
      </c>
      <c r="E102" s="4">
        <v>0</v>
      </c>
      <c r="F102" s="4">
        <v>2</v>
      </c>
      <c r="G102" s="4" t="str">
        <f t="shared" si="5"/>
        <v>insert into game_score (id, matchid, squad, goals, points, time_type) values (2707, 666, 506, 1, 0, 2);</v>
      </c>
    </row>
    <row r="103" spans="1:7" x14ac:dyDescent="0.25">
      <c r="A103" s="4">
        <f t="shared" si="6"/>
        <v>2708</v>
      </c>
      <c r="B103" s="4">
        <f t="shared" si="42"/>
        <v>666</v>
      </c>
      <c r="C103" s="4">
        <v>506</v>
      </c>
      <c r="D103" s="4">
        <v>0</v>
      </c>
      <c r="E103" s="4">
        <v>0</v>
      </c>
      <c r="F103" s="4">
        <v>1</v>
      </c>
      <c r="G103" s="4" t="str">
        <f t="shared" si="5"/>
        <v>insert into game_score (id, matchid, squad, goals, points, time_type) values (2708, 666, 506, 0, 0, 1);</v>
      </c>
    </row>
    <row r="104" spans="1:7" x14ac:dyDescent="0.25">
      <c r="A104">
        <f t="shared" si="6"/>
        <v>2709</v>
      </c>
      <c r="B104">
        <f t="shared" ref="B104" si="43">B100+1</f>
        <v>667</v>
      </c>
      <c r="C104">
        <v>595</v>
      </c>
      <c r="D104">
        <v>1</v>
      </c>
      <c r="E104">
        <v>1</v>
      </c>
      <c r="F104">
        <v>2</v>
      </c>
      <c r="G104" t="str">
        <f t="shared" si="5"/>
        <v>insert into game_score (id, matchid, squad, goals, points, time_type) values (2709, 667, 595, 1, 1, 2);</v>
      </c>
    </row>
    <row r="105" spans="1:7" x14ac:dyDescent="0.25">
      <c r="A105">
        <f t="shared" si="6"/>
        <v>2710</v>
      </c>
      <c r="B105">
        <f t="shared" ref="B105" si="44">B104</f>
        <v>667</v>
      </c>
      <c r="C105">
        <v>595</v>
      </c>
      <c r="D105">
        <v>0</v>
      </c>
      <c r="E105">
        <v>0</v>
      </c>
      <c r="F105">
        <v>1</v>
      </c>
      <c r="G105" t="str">
        <f t="shared" si="5"/>
        <v>insert into game_score (id, matchid, squad, goals, points, time_type) values (2710, 667, 595, 0, 0, 1);</v>
      </c>
    </row>
    <row r="106" spans="1:7" x14ac:dyDescent="0.25">
      <c r="A106">
        <f t="shared" si="6"/>
        <v>2711</v>
      </c>
      <c r="B106">
        <f t="shared" ref="B106" si="45">B104</f>
        <v>667</v>
      </c>
      <c r="C106">
        <v>56</v>
      </c>
      <c r="D106">
        <v>1</v>
      </c>
      <c r="E106">
        <v>1</v>
      </c>
      <c r="F106">
        <v>2</v>
      </c>
      <c r="G106" t="str">
        <f t="shared" si="5"/>
        <v>insert into game_score (id, matchid, squad, goals, points, time_type) values (2711, 667, 56, 1, 1, 2);</v>
      </c>
    </row>
    <row r="107" spans="1:7" x14ac:dyDescent="0.25">
      <c r="A107">
        <f t="shared" si="6"/>
        <v>2712</v>
      </c>
      <c r="B107">
        <f t="shared" ref="B107" si="46">B104</f>
        <v>667</v>
      </c>
      <c r="C107">
        <v>56</v>
      </c>
      <c r="D107">
        <v>0</v>
      </c>
      <c r="E107">
        <v>0</v>
      </c>
      <c r="F107">
        <v>1</v>
      </c>
      <c r="G107" t="str">
        <f t="shared" si="5"/>
        <v>insert into game_score (id, matchid, squad, goals, points, time_type) values (2712, 667, 56, 0, 0, 1);</v>
      </c>
    </row>
    <row r="108" spans="1:7" x14ac:dyDescent="0.25">
      <c r="A108" s="4">
        <f t="shared" si="6"/>
        <v>2713</v>
      </c>
      <c r="B108" s="4">
        <f t="shared" ref="B108" si="47">B104+1</f>
        <v>668</v>
      </c>
      <c r="C108" s="4">
        <v>56</v>
      </c>
      <c r="D108" s="4">
        <v>1</v>
      </c>
      <c r="E108" s="4">
        <v>0</v>
      </c>
      <c r="F108" s="4">
        <v>2</v>
      </c>
      <c r="G108" s="4" t="str">
        <f t="shared" ref="G108:G151" si="48">"insert into game_score (id, matchid, squad, goals, points, time_type) values (" &amp; A108 &amp; ", " &amp; B108 &amp; ", " &amp; C108 &amp; ", " &amp; D108 &amp; ", " &amp; E108 &amp; ", " &amp; F108 &amp; ");"</f>
        <v>insert into game_score (id, matchid, squad, goals, points, time_type) values (2713, 668, 56, 1, 0, 2);</v>
      </c>
    </row>
    <row r="109" spans="1:7" x14ac:dyDescent="0.25">
      <c r="A109" s="4">
        <f t="shared" si="6"/>
        <v>2714</v>
      </c>
      <c r="B109" s="4">
        <f t="shared" ref="B109" si="49">B108</f>
        <v>668</v>
      </c>
      <c r="C109" s="4">
        <v>56</v>
      </c>
      <c r="D109" s="4">
        <v>1</v>
      </c>
      <c r="E109" s="4">
        <v>0</v>
      </c>
      <c r="F109" s="4">
        <v>1</v>
      </c>
      <c r="G109" s="4" t="str">
        <f t="shared" si="48"/>
        <v>insert into game_score (id, matchid, squad, goals, points, time_type) values (2714, 668, 56, 1, 0, 1);</v>
      </c>
    </row>
    <row r="110" spans="1:7" x14ac:dyDescent="0.25">
      <c r="A110" s="4">
        <f t="shared" ref="A110:A151" si="50">A109+1</f>
        <v>2715</v>
      </c>
      <c r="B110" s="4">
        <f t="shared" ref="B110" si="51">B108</f>
        <v>668</v>
      </c>
      <c r="C110" s="4">
        <v>506</v>
      </c>
      <c r="D110" s="4">
        <v>2</v>
      </c>
      <c r="E110" s="4">
        <v>3</v>
      </c>
      <c r="F110" s="4">
        <v>2</v>
      </c>
      <c r="G110" s="4" t="str">
        <f t="shared" si="48"/>
        <v>insert into game_score (id, matchid, squad, goals, points, time_type) values (2715, 668, 506, 2, 3, 2);</v>
      </c>
    </row>
    <row r="111" spans="1:7" x14ac:dyDescent="0.25">
      <c r="A111" s="4">
        <f t="shared" si="50"/>
        <v>2716</v>
      </c>
      <c r="B111" s="4">
        <f t="shared" ref="B111" si="52">B108</f>
        <v>668</v>
      </c>
      <c r="C111" s="4">
        <v>506</v>
      </c>
      <c r="D111" s="4">
        <v>0</v>
      </c>
      <c r="E111" s="4">
        <v>0</v>
      </c>
      <c r="F111" s="4">
        <v>1</v>
      </c>
      <c r="G111" s="4" t="str">
        <f t="shared" si="48"/>
        <v>insert into game_score (id, matchid, squad, goals, points, time_type) values (2716, 668, 506, 0, 0, 1);</v>
      </c>
    </row>
    <row r="112" spans="1:7" x14ac:dyDescent="0.25">
      <c r="A112">
        <f t="shared" si="50"/>
        <v>2717</v>
      </c>
      <c r="B112">
        <f t="shared" ref="B112" si="53">B108+1</f>
        <v>669</v>
      </c>
      <c r="C112">
        <v>55</v>
      </c>
      <c r="D112">
        <v>1</v>
      </c>
      <c r="E112">
        <v>0</v>
      </c>
      <c r="F112">
        <v>2</v>
      </c>
      <c r="G112" t="str">
        <f t="shared" si="48"/>
        <v>insert into game_score (id, matchid, squad, goals, points, time_type) values (2717, 669, 55, 1, 0, 2);</v>
      </c>
    </row>
    <row r="113" spans="1:7" x14ac:dyDescent="0.25">
      <c r="A113">
        <f t="shared" si="50"/>
        <v>2718</v>
      </c>
      <c r="B113">
        <f t="shared" ref="B113" si="54">B112</f>
        <v>669</v>
      </c>
      <c r="C113">
        <v>55</v>
      </c>
      <c r="D113">
        <v>1</v>
      </c>
      <c r="E113">
        <v>0</v>
      </c>
      <c r="F113">
        <v>1</v>
      </c>
      <c r="G113" t="str">
        <f t="shared" si="48"/>
        <v>insert into game_score (id, matchid, squad, goals, points, time_type) values (2718, 669, 55, 1, 0, 1);</v>
      </c>
    </row>
    <row r="114" spans="1:7" x14ac:dyDescent="0.25">
      <c r="A114">
        <f t="shared" si="50"/>
        <v>2719</v>
      </c>
      <c r="B114">
        <f t="shared" ref="B114" si="55">B112</f>
        <v>669</v>
      </c>
      <c r="C114">
        <v>595</v>
      </c>
      <c r="D114">
        <v>2</v>
      </c>
      <c r="E114">
        <v>3</v>
      </c>
      <c r="F114">
        <v>2</v>
      </c>
      <c r="G114" t="str">
        <f t="shared" si="48"/>
        <v>insert into game_score (id, matchid, squad, goals, points, time_type) values (2719, 669, 595, 2, 3, 2);</v>
      </c>
    </row>
    <row r="115" spans="1:7" x14ac:dyDescent="0.25">
      <c r="A115">
        <f t="shared" si="50"/>
        <v>2720</v>
      </c>
      <c r="B115">
        <f t="shared" ref="B115" si="56">B112</f>
        <v>669</v>
      </c>
      <c r="C115">
        <v>595</v>
      </c>
      <c r="D115">
        <v>1</v>
      </c>
      <c r="E115">
        <v>0</v>
      </c>
      <c r="F115">
        <v>1</v>
      </c>
      <c r="G115" t="str">
        <f t="shared" si="48"/>
        <v>insert into game_score (id, matchid, squad, goals, points, time_type) values (2720, 669, 595, 1, 0, 1);</v>
      </c>
    </row>
    <row r="116" spans="1:7" x14ac:dyDescent="0.25">
      <c r="A116" s="4">
        <f t="shared" si="50"/>
        <v>2721</v>
      </c>
      <c r="B116" s="4">
        <f t="shared" ref="B116" si="57">B112+1</f>
        <v>670</v>
      </c>
      <c r="C116" s="4">
        <v>51</v>
      </c>
      <c r="D116" s="4">
        <v>0</v>
      </c>
      <c r="E116" s="4">
        <v>0</v>
      </c>
      <c r="F116" s="4">
        <v>2</v>
      </c>
      <c r="G116" s="4" t="str">
        <f t="shared" si="48"/>
        <v>insert into game_score (id, matchid, squad, goals, points, time_type) values (2721, 670, 51, 0, 0, 2);</v>
      </c>
    </row>
    <row r="117" spans="1:7" x14ac:dyDescent="0.25">
      <c r="A117" s="4">
        <f t="shared" si="50"/>
        <v>2722</v>
      </c>
      <c r="B117" s="4">
        <f t="shared" ref="B117" si="58">B116</f>
        <v>670</v>
      </c>
      <c r="C117" s="4">
        <v>51</v>
      </c>
      <c r="D117" s="4">
        <v>0</v>
      </c>
      <c r="E117" s="4">
        <v>0</v>
      </c>
      <c r="F117" s="4">
        <v>1</v>
      </c>
      <c r="G117" s="4" t="str">
        <f t="shared" si="48"/>
        <v>insert into game_score (id, matchid, squad, goals, points, time_type) values (2722, 670, 51, 0, 0, 1);</v>
      </c>
    </row>
    <row r="118" spans="1:7" x14ac:dyDescent="0.25">
      <c r="A118" s="4">
        <f t="shared" si="50"/>
        <v>2723</v>
      </c>
      <c r="B118" s="4">
        <f t="shared" ref="B118" si="59">B116</f>
        <v>670</v>
      </c>
      <c r="C118" s="4">
        <v>54</v>
      </c>
      <c r="D118" s="4">
        <v>1</v>
      </c>
      <c r="E118" s="4">
        <v>3</v>
      </c>
      <c r="F118" s="4">
        <v>2</v>
      </c>
      <c r="G118" s="4" t="str">
        <f t="shared" si="48"/>
        <v>insert into game_score (id, matchid, squad, goals, points, time_type) values (2723, 670, 54, 1, 3, 2);</v>
      </c>
    </row>
    <row r="119" spans="1:7" x14ac:dyDescent="0.25">
      <c r="A119" s="4">
        <f t="shared" si="50"/>
        <v>2724</v>
      </c>
      <c r="B119" s="4">
        <f t="shared" ref="B119" si="60">B116</f>
        <v>670</v>
      </c>
      <c r="C119" s="4">
        <v>54</v>
      </c>
      <c r="D119" s="4">
        <v>0</v>
      </c>
      <c r="E119" s="4">
        <v>0</v>
      </c>
      <c r="F119" s="4">
        <v>1</v>
      </c>
      <c r="G119" s="4" t="str">
        <f t="shared" si="48"/>
        <v>insert into game_score (id, matchid, squad, goals, points, time_type) values (2724, 670, 54, 0, 0, 1);</v>
      </c>
    </row>
    <row r="120" spans="1:7" x14ac:dyDescent="0.25">
      <c r="A120">
        <f t="shared" si="50"/>
        <v>2725</v>
      </c>
      <c r="B120">
        <f t="shared" ref="B120" si="61">B116+1</f>
        <v>671</v>
      </c>
      <c r="C120">
        <v>57</v>
      </c>
      <c r="D120">
        <v>2</v>
      </c>
      <c r="E120">
        <v>3</v>
      </c>
      <c r="F120">
        <v>2</v>
      </c>
      <c r="G120" t="str">
        <f t="shared" si="48"/>
        <v>insert into game_score (id, matchid, squad, goals, points, time_type) values (2725, 671, 57, 2, 3, 2);</v>
      </c>
    </row>
    <row r="121" spans="1:7" x14ac:dyDescent="0.25">
      <c r="A121">
        <f t="shared" si="50"/>
        <v>2726</v>
      </c>
      <c r="B121">
        <f t="shared" ref="B121" si="62">B120</f>
        <v>671</v>
      </c>
      <c r="C121">
        <v>57</v>
      </c>
      <c r="D121">
        <v>2</v>
      </c>
      <c r="E121">
        <v>0</v>
      </c>
      <c r="F121">
        <v>1</v>
      </c>
      <c r="G121" t="str">
        <f t="shared" si="48"/>
        <v>insert into game_score (id, matchid, squad, goals, points, time_type) values (2726, 671, 57, 2, 0, 1);</v>
      </c>
    </row>
    <row r="122" spans="1:7" x14ac:dyDescent="0.25">
      <c r="A122">
        <f t="shared" si="50"/>
        <v>2727</v>
      </c>
      <c r="B122">
        <f t="shared" ref="B122" si="63">B120</f>
        <v>671</v>
      </c>
      <c r="C122">
        <v>506</v>
      </c>
      <c r="D122">
        <v>0</v>
      </c>
      <c r="E122">
        <v>0</v>
      </c>
      <c r="F122">
        <v>2</v>
      </c>
      <c r="G122" t="str">
        <f t="shared" si="48"/>
        <v>insert into game_score (id, matchid, squad, goals, points, time_type) values (2727, 671, 506, 0, 0, 2);</v>
      </c>
    </row>
    <row r="123" spans="1:7" x14ac:dyDescent="0.25">
      <c r="A123">
        <f t="shared" si="50"/>
        <v>2728</v>
      </c>
      <c r="B123">
        <f t="shared" ref="B123" si="64">B120</f>
        <v>671</v>
      </c>
      <c r="C123">
        <v>506</v>
      </c>
      <c r="D123">
        <v>0</v>
      </c>
      <c r="E123">
        <v>0</v>
      </c>
      <c r="F123">
        <v>1</v>
      </c>
      <c r="G123" t="str">
        <f t="shared" si="48"/>
        <v>insert into game_score (id, matchid, squad, goals, points, time_type) values (2728, 671, 506, 0, 0, 1);</v>
      </c>
    </row>
    <row r="124" spans="1:7" x14ac:dyDescent="0.25">
      <c r="A124" s="4">
        <f t="shared" si="50"/>
        <v>2729</v>
      </c>
      <c r="B124" s="4">
        <f t="shared" ref="B124" si="65">B120+1</f>
        <v>672</v>
      </c>
      <c r="C124" s="4">
        <v>595</v>
      </c>
      <c r="D124" s="4">
        <v>1</v>
      </c>
      <c r="E124" s="4">
        <v>0</v>
      </c>
      <c r="F124" s="4">
        <v>2</v>
      </c>
      <c r="G124" s="4" t="str">
        <f t="shared" si="48"/>
        <v>insert into game_score (id, matchid, squad, goals, points, time_type) values (2729, 672, 595, 1, 0, 2);</v>
      </c>
    </row>
    <row r="125" spans="1:7" x14ac:dyDescent="0.25">
      <c r="A125" s="4">
        <f t="shared" si="50"/>
        <v>2730</v>
      </c>
      <c r="B125" s="4">
        <f t="shared" ref="B125" si="66">B124</f>
        <v>672</v>
      </c>
      <c r="C125" s="4">
        <v>595</v>
      </c>
      <c r="D125" s="4">
        <v>1</v>
      </c>
      <c r="E125" s="4">
        <v>0</v>
      </c>
      <c r="F125" s="4">
        <v>1</v>
      </c>
      <c r="G125" s="4" t="str">
        <f t="shared" si="48"/>
        <v>insert into game_score (id, matchid, squad, goals, points, time_type) values (2730, 672, 595, 1, 0, 1);</v>
      </c>
    </row>
    <row r="126" spans="1:7" x14ac:dyDescent="0.25">
      <c r="A126" s="4">
        <f t="shared" si="50"/>
        <v>2731</v>
      </c>
      <c r="B126" s="4">
        <f t="shared" ref="B126" si="67">B124</f>
        <v>672</v>
      </c>
      <c r="C126" s="4">
        <v>598</v>
      </c>
      <c r="D126" s="4">
        <v>3</v>
      </c>
      <c r="E126" s="4">
        <v>3</v>
      </c>
      <c r="F126" s="4">
        <v>2</v>
      </c>
      <c r="G126" s="4" t="str">
        <f t="shared" si="48"/>
        <v>insert into game_score (id, matchid, squad, goals, points, time_type) values (2731, 672, 598, 3, 3, 2);</v>
      </c>
    </row>
    <row r="127" spans="1:7" x14ac:dyDescent="0.25">
      <c r="A127" s="4">
        <f t="shared" si="50"/>
        <v>2732</v>
      </c>
      <c r="B127" s="4">
        <f t="shared" ref="B127" si="68">B124</f>
        <v>672</v>
      </c>
      <c r="C127" s="4">
        <v>598</v>
      </c>
      <c r="D127" s="4">
        <v>1</v>
      </c>
      <c r="E127" s="4">
        <v>0</v>
      </c>
      <c r="F127" s="4">
        <v>1</v>
      </c>
      <c r="G127" s="4" t="str">
        <f t="shared" si="48"/>
        <v>insert into game_score (id, matchid, squad, goals, points, time_type) values (2732, 672, 598, 1, 0, 1);</v>
      </c>
    </row>
    <row r="128" spans="1:7" x14ac:dyDescent="0.25">
      <c r="A128">
        <f t="shared" si="50"/>
        <v>2733</v>
      </c>
      <c r="B128">
        <f t="shared" ref="B128" si="69">B124+1</f>
        <v>673</v>
      </c>
      <c r="C128">
        <v>52</v>
      </c>
      <c r="D128">
        <v>0</v>
      </c>
      <c r="E128">
        <v>0</v>
      </c>
      <c r="F128">
        <v>2</v>
      </c>
      <c r="G128" t="str">
        <f t="shared" si="48"/>
        <v>insert into game_score (id, matchid, squad, goals, points, time_type) values (2733, 673, 52, 0, 0, 2);</v>
      </c>
    </row>
    <row r="129" spans="1:7" x14ac:dyDescent="0.25">
      <c r="A129">
        <f t="shared" si="50"/>
        <v>2734</v>
      </c>
      <c r="B129">
        <f t="shared" ref="B129" si="70">B128</f>
        <v>673</v>
      </c>
      <c r="C129">
        <v>52</v>
      </c>
      <c r="D129">
        <v>0</v>
      </c>
      <c r="E129">
        <v>0</v>
      </c>
      <c r="F129">
        <v>1</v>
      </c>
      <c r="G129" t="str">
        <f t="shared" si="48"/>
        <v>insert into game_score (id, matchid, squad, goals, points, time_type) values (2734, 673, 52, 0, 0, 1);</v>
      </c>
    </row>
    <row r="130" spans="1:7" x14ac:dyDescent="0.25">
      <c r="A130">
        <f t="shared" si="50"/>
        <v>2735</v>
      </c>
      <c r="B130">
        <f t="shared" ref="B130" si="71">B128</f>
        <v>673</v>
      </c>
      <c r="C130">
        <v>55</v>
      </c>
      <c r="D130">
        <v>4</v>
      </c>
      <c r="E130">
        <v>3</v>
      </c>
      <c r="F130">
        <v>2</v>
      </c>
      <c r="G130" t="str">
        <f t="shared" si="48"/>
        <v>insert into game_score (id, matchid, squad, goals, points, time_type) values (2735, 673, 55, 4, 3, 2);</v>
      </c>
    </row>
    <row r="131" spans="1:7" x14ac:dyDescent="0.25">
      <c r="A131">
        <f t="shared" si="50"/>
        <v>2736</v>
      </c>
      <c r="B131">
        <f t="shared" ref="B131" si="72">B128</f>
        <v>673</v>
      </c>
      <c r="C131">
        <v>55</v>
      </c>
      <c r="D131">
        <v>1</v>
      </c>
      <c r="E131">
        <v>0</v>
      </c>
      <c r="F131">
        <v>1</v>
      </c>
      <c r="G131" t="str">
        <f t="shared" si="48"/>
        <v>insert into game_score (id, matchid, squad, goals, points, time_type) values (2736, 673, 55, 1, 0, 1);</v>
      </c>
    </row>
    <row r="132" spans="1:7" x14ac:dyDescent="0.25">
      <c r="A132" s="4">
        <f t="shared" si="50"/>
        <v>2737</v>
      </c>
      <c r="B132" s="4">
        <f t="shared" ref="B132" si="73">B128+1</f>
        <v>674</v>
      </c>
      <c r="C132" s="4">
        <v>54</v>
      </c>
      <c r="D132" s="4">
        <v>3</v>
      </c>
      <c r="E132" s="4">
        <v>3</v>
      </c>
      <c r="F132" s="4">
        <v>2</v>
      </c>
      <c r="G132" s="4" t="str">
        <f t="shared" si="48"/>
        <v>insert into game_score (id, matchid, squad, goals, points, time_type) values (2737, 674, 54, 3, 3, 2);</v>
      </c>
    </row>
    <row r="133" spans="1:7" x14ac:dyDescent="0.25">
      <c r="A133" s="4">
        <f t="shared" si="50"/>
        <v>2738</v>
      </c>
      <c r="B133" s="4">
        <f t="shared" ref="B133" si="74">B132</f>
        <v>674</v>
      </c>
      <c r="C133" s="4">
        <v>54</v>
      </c>
      <c r="D133" s="4">
        <v>1</v>
      </c>
      <c r="E133" s="4">
        <v>0</v>
      </c>
      <c r="F133" s="4">
        <v>1</v>
      </c>
      <c r="G133" s="4" t="str">
        <f t="shared" si="48"/>
        <v>insert into game_score (id, matchid, squad, goals, points, time_type) values (2738, 674, 54, 1, 0, 1);</v>
      </c>
    </row>
    <row r="134" spans="1:7" x14ac:dyDescent="0.25">
      <c r="A134" s="4">
        <f t="shared" si="50"/>
        <v>2739</v>
      </c>
      <c r="B134" s="4">
        <f t="shared" ref="B134" si="75">B132</f>
        <v>674</v>
      </c>
      <c r="C134" s="4">
        <v>57</v>
      </c>
      <c r="D134" s="4">
        <v>0</v>
      </c>
      <c r="E134" s="4">
        <v>0</v>
      </c>
      <c r="F134" s="4">
        <v>2</v>
      </c>
      <c r="G134" s="4" t="str">
        <f t="shared" si="48"/>
        <v>insert into game_score (id, matchid, squad, goals, points, time_type) values (2739, 674, 57, 0, 0, 2);</v>
      </c>
    </row>
    <row r="135" spans="1:7" x14ac:dyDescent="0.25">
      <c r="A135" s="4">
        <f t="shared" si="50"/>
        <v>2740</v>
      </c>
      <c r="B135" s="4">
        <f t="shared" ref="B135" si="76">B132</f>
        <v>674</v>
      </c>
      <c r="C135" s="4">
        <v>57</v>
      </c>
      <c r="D135" s="4">
        <v>0</v>
      </c>
      <c r="E135" s="4">
        <v>0</v>
      </c>
      <c r="F135" s="4">
        <v>1</v>
      </c>
      <c r="G135" s="4" t="str">
        <f t="shared" si="48"/>
        <v>insert into game_score (id, matchid, squad, goals, points, time_type) values (2740, 674, 57, 0, 0, 1);</v>
      </c>
    </row>
    <row r="136" spans="1:7" x14ac:dyDescent="0.25">
      <c r="A136">
        <f t="shared" si="50"/>
        <v>2741</v>
      </c>
      <c r="B136">
        <f>B132+1</f>
        <v>675</v>
      </c>
      <c r="C136">
        <v>55</v>
      </c>
      <c r="D136">
        <v>1</v>
      </c>
      <c r="E136">
        <v>1</v>
      </c>
      <c r="F136">
        <v>2</v>
      </c>
      <c r="G136" t="str">
        <f t="shared" si="48"/>
        <v>insert into game_score (id, matchid, squad, goals, points, time_type) values (2741, 675, 55, 1, 1, 2);</v>
      </c>
    </row>
    <row r="137" spans="1:7" x14ac:dyDescent="0.25">
      <c r="A137">
        <f t="shared" si="50"/>
        <v>2742</v>
      </c>
      <c r="B137">
        <f t="shared" ref="B137" si="77">B136</f>
        <v>675</v>
      </c>
      <c r="C137">
        <v>55</v>
      </c>
      <c r="D137">
        <v>0</v>
      </c>
      <c r="E137">
        <v>0</v>
      </c>
      <c r="F137">
        <v>1</v>
      </c>
      <c r="G137" t="str">
        <f t="shared" si="48"/>
        <v>insert into game_score (id, matchid, squad, goals, points, time_type) values (2742, 675, 55, 0, 0, 1);</v>
      </c>
    </row>
    <row r="138" spans="1:7" x14ac:dyDescent="0.25">
      <c r="A138">
        <f t="shared" si="50"/>
        <v>2743</v>
      </c>
      <c r="B138">
        <f t="shared" ref="B138" si="78">B136</f>
        <v>675</v>
      </c>
      <c r="C138">
        <v>598</v>
      </c>
      <c r="D138">
        <v>1</v>
      </c>
      <c r="E138">
        <v>1</v>
      </c>
      <c r="F138">
        <v>2</v>
      </c>
      <c r="G138" t="str">
        <f t="shared" si="48"/>
        <v>insert into game_score (id, matchid, squad, goals, points, time_type) values (2743, 675, 598, 1, 1, 2);</v>
      </c>
    </row>
    <row r="139" spans="1:7" x14ac:dyDescent="0.25">
      <c r="A139">
        <f t="shared" si="50"/>
        <v>2744</v>
      </c>
      <c r="B139">
        <f t="shared" ref="B139:B141" si="79">B136</f>
        <v>675</v>
      </c>
      <c r="C139">
        <v>598</v>
      </c>
      <c r="D139">
        <v>1</v>
      </c>
      <c r="E139">
        <v>0</v>
      </c>
      <c r="F139">
        <v>1</v>
      </c>
      <c r="G139" t="str">
        <f t="shared" si="48"/>
        <v>insert into game_score (id, matchid, squad, goals, points, time_type) values (2744, 675, 598, 1, 0, 1);</v>
      </c>
    </row>
    <row r="140" spans="1:7" x14ac:dyDescent="0.25">
      <c r="A140">
        <f t="shared" si="50"/>
        <v>2745</v>
      </c>
      <c r="B140">
        <f t="shared" si="79"/>
        <v>675</v>
      </c>
      <c r="C140">
        <v>55</v>
      </c>
      <c r="D140">
        <v>5</v>
      </c>
      <c r="E140">
        <v>0</v>
      </c>
      <c r="F140">
        <v>7</v>
      </c>
      <c r="G140" t="str">
        <f t="shared" si="48"/>
        <v>insert into game_score (id, matchid, squad, goals, points, time_type) values (2745, 675, 55, 5, 0, 7);</v>
      </c>
    </row>
    <row r="141" spans="1:7" x14ac:dyDescent="0.25">
      <c r="A141">
        <f t="shared" si="50"/>
        <v>2746</v>
      </c>
      <c r="B141">
        <f t="shared" si="79"/>
        <v>675</v>
      </c>
      <c r="C141">
        <v>598</v>
      </c>
      <c r="D141">
        <v>3</v>
      </c>
      <c r="E141">
        <v>0</v>
      </c>
      <c r="F141">
        <v>7</v>
      </c>
      <c r="G141" t="str">
        <f t="shared" si="48"/>
        <v>insert into game_score (id, matchid, squad, goals, points, time_type) values (2746, 675, 598, 3, 0, 7);</v>
      </c>
    </row>
    <row r="142" spans="1:7" x14ac:dyDescent="0.25">
      <c r="A142" s="4">
        <f t="shared" si="50"/>
        <v>2747</v>
      </c>
      <c r="B142" s="4">
        <v>676</v>
      </c>
      <c r="C142" s="4">
        <v>57</v>
      </c>
      <c r="D142" s="4">
        <v>1</v>
      </c>
      <c r="E142" s="4">
        <v>0</v>
      </c>
      <c r="F142" s="4">
        <v>2</v>
      </c>
      <c r="G142" s="4" t="str">
        <f t="shared" si="48"/>
        <v>insert into game_score (id, matchid, squad, goals, points, time_type) values (2747, 676, 57, 1, 0, 2);</v>
      </c>
    </row>
    <row r="143" spans="1:7" x14ac:dyDescent="0.25">
      <c r="A143" s="4">
        <f t="shared" si="50"/>
        <v>2748</v>
      </c>
      <c r="B143" s="4">
        <v>676</v>
      </c>
      <c r="C143" s="4">
        <v>57</v>
      </c>
      <c r="D143" s="4">
        <v>0</v>
      </c>
      <c r="E143" s="4">
        <v>0</v>
      </c>
      <c r="F143" s="4">
        <v>1</v>
      </c>
      <c r="G143" s="4" t="str">
        <f t="shared" si="48"/>
        <v>insert into game_score (id, matchid, squad, goals, points, time_type) values (2748, 676, 57, 0, 0, 1);</v>
      </c>
    </row>
    <row r="144" spans="1:7" x14ac:dyDescent="0.25">
      <c r="A144" s="4">
        <f t="shared" si="50"/>
        <v>2749</v>
      </c>
      <c r="B144" s="4">
        <v>676</v>
      </c>
      <c r="C144" s="4">
        <v>598</v>
      </c>
      <c r="D144" s="4">
        <v>2</v>
      </c>
      <c r="E144" s="4">
        <v>3</v>
      </c>
      <c r="F144" s="4">
        <v>2</v>
      </c>
      <c r="G144" s="4" t="str">
        <f t="shared" si="48"/>
        <v>insert into game_score (id, matchid, squad, goals, points, time_type) values (2749, 676, 598, 2, 3, 2);</v>
      </c>
    </row>
    <row r="145" spans="1:7" x14ac:dyDescent="0.25">
      <c r="A145" s="4">
        <f t="shared" si="50"/>
        <v>2750</v>
      </c>
      <c r="B145" s="4">
        <v>676</v>
      </c>
      <c r="C145" s="4">
        <v>598</v>
      </c>
      <c r="D145" s="4">
        <v>1</v>
      </c>
      <c r="E145" s="4">
        <v>0</v>
      </c>
      <c r="F145" s="4">
        <v>1</v>
      </c>
      <c r="G145" s="4" t="str">
        <f t="shared" si="48"/>
        <v>insert into game_score (id, matchid, squad, goals, points, time_type) values (2750, 676, 598, 1, 0, 1);</v>
      </c>
    </row>
    <row r="146" spans="1:7" x14ac:dyDescent="0.25">
      <c r="A146">
        <f t="shared" si="50"/>
        <v>2751</v>
      </c>
      <c r="B146">
        <v>677</v>
      </c>
      <c r="C146">
        <v>54</v>
      </c>
      <c r="D146">
        <v>2</v>
      </c>
      <c r="E146">
        <v>1</v>
      </c>
      <c r="F146">
        <v>2</v>
      </c>
      <c r="G146" t="str">
        <f t="shared" si="48"/>
        <v>insert into game_score (id, matchid, squad, goals, points, time_type) values (2751, 677, 54, 2, 1, 2);</v>
      </c>
    </row>
    <row r="147" spans="1:7" x14ac:dyDescent="0.25">
      <c r="A147">
        <f t="shared" si="50"/>
        <v>2752</v>
      </c>
      <c r="B147">
        <v>677</v>
      </c>
      <c r="C147">
        <v>54</v>
      </c>
      <c r="D147">
        <v>1</v>
      </c>
      <c r="E147">
        <v>0</v>
      </c>
      <c r="F147">
        <v>1</v>
      </c>
      <c r="G147" t="str">
        <f t="shared" si="48"/>
        <v>insert into game_score (id, matchid, squad, goals, points, time_type) values (2752, 677, 54, 1, 0, 1);</v>
      </c>
    </row>
    <row r="148" spans="1:7" x14ac:dyDescent="0.25">
      <c r="A148">
        <f t="shared" si="50"/>
        <v>2753</v>
      </c>
      <c r="B148">
        <v>677</v>
      </c>
      <c r="C148">
        <v>55</v>
      </c>
      <c r="D148">
        <v>2</v>
      </c>
      <c r="E148">
        <v>1</v>
      </c>
      <c r="F148">
        <v>2</v>
      </c>
      <c r="G148" t="str">
        <f t="shared" si="48"/>
        <v>insert into game_score (id, matchid, squad, goals, points, time_type) values (2753, 677, 55, 2, 1, 2);</v>
      </c>
    </row>
    <row r="149" spans="1:7" x14ac:dyDescent="0.25">
      <c r="A149">
        <f t="shared" si="50"/>
        <v>2754</v>
      </c>
      <c r="B149">
        <v>677</v>
      </c>
      <c r="C149">
        <v>55</v>
      </c>
      <c r="D149">
        <v>1</v>
      </c>
      <c r="E149">
        <v>0</v>
      </c>
      <c r="F149">
        <v>1</v>
      </c>
      <c r="G149" t="str">
        <f t="shared" si="48"/>
        <v>insert into game_score (id, matchid, squad, goals, points, time_type) values (2754, 677, 55, 1, 0, 1);</v>
      </c>
    </row>
    <row r="150" spans="1:7" x14ac:dyDescent="0.25">
      <c r="A150">
        <f t="shared" si="50"/>
        <v>2755</v>
      </c>
      <c r="B150">
        <v>677</v>
      </c>
      <c r="C150">
        <v>54</v>
      </c>
      <c r="D150">
        <v>2</v>
      </c>
      <c r="E150">
        <v>0</v>
      </c>
      <c r="F150">
        <v>7</v>
      </c>
      <c r="G150" t="str">
        <f t="shared" si="48"/>
        <v>insert into game_score (id, matchid, squad, goals, points, time_type) values (2755, 677, 54, 2, 0, 7);</v>
      </c>
    </row>
    <row r="151" spans="1:7" x14ac:dyDescent="0.25">
      <c r="A151">
        <f t="shared" si="50"/>
        <v>2756</v>
      </c>
      <c r="B151">
        <v>677</v>
      </c>
      <c r="C151">
        <v>55</v>
      </c>
      <c r="D151">
        <v>4</v>
      </c>
      <c r="E151">
        <v>0</v>
      </c>
      <c r="F151">
        <v>7</v>
      </c>
      <c r="G151" t="str">
        <f t="shared" si="48"/>
        <v>insert into game_score (id, matchid, squad, goals, points, time_type) values (2756, 677, 55, 4, 0, 7);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9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'2004'!A13+1</f>
        <v>129</v>
      </c>
      <c r="B2">
        <v>2007</v>
      </c>
      <c r="C2" t="s">
        <v>12</v>
      </c>
      <c r="D2">
        <v>591</v>
      </c>
      <c r="G2" t="str">
        <f t="shared" ref="G2:G13" si="0">"insert into group_stage (id, tournament, group_code, squad) values (" &amp; A2 &amp; ", " &amp; B2 &amp; ", '" &amp; C2 &amp; "', " &amp; D2 &amp;  ");"</f>
        <v>insert into group_stage (id, tournament, group_code, squad) values (129, 2007, 'A', 591);</v>
      </c>
    </row>
    <row r="3" spans="1:7" x14ac:dyDescent="0.25">
      <c r="A3">
        <f>A2+1</f>
        <v>130</v>
      </c>
      <c r="B3">
        <f>B2</f>
        <v>2007</v>
      </c>
      <c r="C3" t="s">
        <v>12</v>
      </c>
      <c r="D3">
        <v>51</v>
      </c>
      <c r="G3" t="str">
        <f t="shared" si="0"/>
        <v>insert into group_stage (id, tournament, group_code, squad) values (130, 2007, 'A', 51);</v>
      </c>
    </row>
    <row r="4" spans="1:7" x14ac:dyDescent="0.25">
      <c r="A4">
        <f t="shared" ref="A4:A13" si="1">A3+1</f>
        <v>131</v>
      </c>
      <c r="B4">
        <f t="shared" ref="B4:B13" si="2">B3</f>
        <v>2007</v>
      </c>
      <c r="C4" t="s">
        <v>12</v>
      </c>
      <c r="D4">
        <v>598</v>
      </c>
      <c r="G4" t="str">
        <f t="shared" si="0"/>
        <v>insert into group_stage (id, tournament, group_code, squad) values (131, 2007, 'A', 598);</v>
      </c>
    </row>
    <row r="5" spans="1:7" x14ac:dyDescent="0.25">
      <c r="A5">
        <f t="shared" si="1"/>
        <v>132</v>
      </c>
      <c r="B5">
        <f t="shared" si="2"/>
        <v>2007</v>
      </c>
      <c r="C5" t="s">
        <v>12</v>
      </c>
      <c r="D5">
        <v>58</v>
      </c>
      <c r="G5" t="str">
        <f t="shared" si="0"/>
        <v>insert into group_stage (id, tournament, group_code, squad) values (132, 2007, 'A', 58);</v>
      </c>
    </row>
    <row r="6" spans="1:7" x14ac:dyDescent="0.25">
      <c r="A6">
        <f t="shared" si="1"/>
        <v>133</v>
      </c>
      <c r="B6">
        <f t="shared" si="2"/>
        <v>2007</v>
      </c>
      <c r="C6" t="s">
        <v>13</v>
      </c>
      <c r="D6">
        <v>55</v>
      </c>
      <c r="G6" t="str">
        <f t="shared" si="0"/>
        <v>insert into group_stage (id, tournament, group_code, squad) values (133, 2007, 'B', 55);</v>
      </c>
    </row>
    <row r="7" spans="1:7" x14ac:dyDescent="0.25">
      <c r="A7">
        <f t="shared" si="1"/>
        <v>134</v>
      </c>
      <c r="B7">
        <f t="shared" si="2"/>
        <v>2007</v>
      </c>
      <c r="C7" t="s">
        <v>13</v>
      </c>
      <c r="D7">
        <v>56</v>
      </c>
      <c r="G7" t="str">
        <f t="shared" si="0"/>
        <v>insert into group_stage (id, tournament, group_code, squad) values (134, 2007, 'B', 56);</v>
      </c>
    </row>
    <row r="8" spans="1:7" x14ac:dyDescent="0.25">
      <c r="A8">
        <f t="shared" si="1"/>
        <v>135</v>
      </c>
      <c r="B8">
        <f t="shared" si="2"/>
        <v>2007</v>
      </c>
      <c r="C8" t="s">
        <v>13</v>
      </c>
      <c r="D8">
        <v>593</v>
      </c>
      <c r="G8" t="str">
        <f t="shared" si="0"/>
        <v>insert into group_stage (id, tournament, group_code, squad) values (135, 2007, 'B', 593);</v>
      </c>
    </row>
    <row r="9" spans="1:7" x14ac:dyDescent="0.25">
      <c r="A9">
        <f t="shared" si="1"/>
        <v>136</v>
      </c>
      <c r="B9">
        <f t="shared" si="2"/>
        <v>2007</v>
      </c>
      <c r="C9" t="s">
        <v>13</v>
      </c>
      <c r="D9">
        <v>52</v>
      </c>
      <c r="G9" t="str">
        <f t="shared" si="0"/>
        <v>insert into group_stage (id, tournament, group_code, squad) values (136, 2007, 'B', 52);</v>
      </c>
    </row>
    <row r="10" spans="1:7" x14ac:dyDescent="0.25">
      <c r="A10">
        <f t="shared" si="1"/>
        <v>137</v>
      </c>
      <c r="B10">
        <f t="shared" si="2"/>
        <v>2007</v>
      </c>
      <c r="C10" t="s">
        <v>14</v>
      </c>
      <c r="D10">
        <v>54</v>
      </c>
      <c r="G10" t="str">
        <f t="shared" si="0"/>
        <v>insert into group_stage (id, tournament, group_code, squad) values (137, 2007, 'C', 54);</v>
      </c>
    </row>
    <row r="11" spans="1:7" x14ac:dyDescent="0.25">
      <c r="A11">
        <f t="shared" si="1"/>
        <v>138</v>
      </c>
      <c r="B11">
        <f t="shared" si="2"/>
        <v>2007</v>
      </c>
      <c r="C11" t="s">
        <v>14</v>
      </c>
      <c r="D11">
        <v>57</v>
      </c>
      <c r="G11" t="str">
        <f t="shared" si="0"/>
        <v>insert into group_stage (id, tournament, group_code, squad) values (138, 2007, 'C', 57);</v>
      </c>
    </row>
    <row r="12" spans="1:7" x14ac:dyDescent="0.25">
      <c r="A12">
        <f t="shared" si="1"/>
        <v>139</v>
      </c>
      <c r="B12">
        <f t="shared" si="2"/>
        <v>2007</v>
      </c>
      <c r="C12" t="s">
        <v>14</v>
      </c>
      <c r="D12">
        <v>1</v>
      </c>
      <c r="G12" t="str">
        <f t="shared" si="0"/>
        <v>insert into group_stage (id, tournament, group_code, squad) values (139, 2007, 'C', 1);</v>
      </c>
    </row>
    <row r="13" spans="1:7" x14ac:dyDescent="0.25">
      <c r="A13">
        <f t="shared" si="1"/>
        <v>140</v>
      </c>
      <c r="B13">
        <f t="shared" si="2"/>
        <v>2007</v>
      </c>
      <c r="C13" t="s">
        <v>14</v>
      </c>
      <c r="D13">
        <v>595</v>
      </c>
      <c r="G13" t="str">
        <f t="shared" si="0"/>
        <v>insert into group_stage (id, tournament, group_code, squad) values (140, 2007, 'C', 595);</v>
      </c>
    </row>
    <row r="15" spans="1:7" x14ac:dyDescent="0.25">
      <c r="A15" s="1" t="s">
        <v>1</v>
      </c>
      <c r="B15" s="1" t="s">
        <v>6</v>
      </c>
      <c r="C15" s="1" t="s">
        <v>7</v>
      </c>
      <c r="D15" s="1" t="s">
        <v>8</v>
      </c>
      <c r="G15" t="str">
        <f t="shared" ref="G15:G41" si="3">"insert into game (matchid, matchdate, game_type, country) values (" &amp; A15 &amp; ", '" &amp; B15 &amp; "', " &amp; C15 &amp; ", " &amp; D15 &amp;  ");"</f>
        <v>insert into game (matchid, matchdate, game_type, country) values (matchid, 'matchdate', game_type, country);</v>
      </c>
    </row>
    <row r="16" spans="1:7" x14ac:dyDescent="0.25">
      <c r="A16">
        <f>'2004'!A41+1</f>
        <v>678</v>
      </c>
      <c r="B16" s="2" t="str">
        <f>"2007-06-26"</f>
        <v>2007-06-26</v>
      </c>
      <c r="C16">
        <v>2</v>
      </c>
      <c r="D16">
        <v>58</v>
      </c>
      <c r="G16" t="str">
        <f t="shared" si="3"/>
        <v>insert into game (matchid, matchdate, game_type, country) values (678, '2007-06-26', 2, 58);</v>
      </c>
    </row>
    <row r="17" spans="1:7" x14ac:dyDescent="0.25">
      <c r="A17">
        <f>A16+1</f>
        <v>679</v>
      </c>
      <c r="B17" s="2" t="str">
        <f>"2007-06-26"</f>
        <v>2007-06-26</v>
      </c>
      <c r="C17">
        <v>2</v>
      </c>
      <c r="D17">
        <f>D16</f>
        <v>58</v>
      </c>
      <c r="G17" t="str">
        <f t="shared" si="3"/>
        <v>insert into game (matchid, matchdate, game_type, country) values (679, '2007-06-26', 2, 58);</v>
      </c>
    </row>
    <row r="18" spans="1:7" x14ac:dyDescent="0.25">
      <c r="A18">
        <f t="shared" ref="A18:A41" si="4">A17+1</f>
        <v>680</v>
      </c>
      <c r="B18" s="2" t="str">
        <f>"2007-06-30"</f>
        <v>2007-06-30</v>
      </c>
      <c r="C18">
        <v>2</v>
      </c>
      <c r="D18">
        <f t="shared" ref="D18:D41" si="5">D17</f>
        <v>58</v>
      </c>
      <c r="G18" t="str">
        <f t="shared" si="3"/>
        <v>insert into game (matchid, matchdate, game_type, country) values (680, '2007-06-30', 2, 58);</v>
      </c>
    </row>
    <row r="19" spans="1:7" x14ac:dyDescent="0.25">
      <c r="A19">
        <f t="shared" si="4"/>
        <v>681</v>
      </c>
      <c r="B19" s="2" t="str">
        <f>"2007-06-30"</f>
        <v>2007-06-30</v>
      </c>
      <c r="C19">
        <v>2</v>
      </c>
      <c r="D19">
        <f t="shared" si="5"/>
        <v>58</v>
      </c>
      <c r="G19" t="str">
        <f t="shared" si="3"/>
        <v>insert into game (matchid, matchdate, game_type, country) values (681, '2007-06-30', 2, 58);</v>
      </c>
    </row>
    <row r="20" spans="1:7" x14ac:dyDescent="0.25">
      <c r="A20">
        <f t="shared" si="4"/>
        <v>682</v>
      </c>
      <c r="B20" s="2" t="str">
        <f>"2007-07-03"</f>
        <v>2007-07-03</v>
      </c>
      <c r="C20">
        <v>2</v>
      </c>
      <c r="D20">
        <f t="shared" si="5"/>
        <v>58</v>
      </c>
      <c r="G20" t="str">
        <f t="shared" si="3"/>
        <v>insert into game (matchid, matchdate, game_type, country) values (682, '2007-07-03', 2, 58);</v>
      </c>
    </row>
    <row r="21" spans="1:7" x14ac:dyDescent="0.25">
      <c r="A21">
        <f t="shared" si="4"/>
        <v>683</v>
      </c>
      <c r="B21" s="2" t="str">
        <f>"2007-07-03"</f>
        <v>2007-07-03</v>
      </c>
      <c r="C21">
        <v>2</v>
      </c>
      <c r="D21">
        <f t="shared" si="5"/>
        <v>58</v>
      </c>
      <c r="G21" t="str">
        <f t="shared" si="3"/>
        <v>insert into game (matchid, matchdate, game_type, country) values (683, '2007-07-03', 2, 58);</v>
      </c>
    </row>
    <row r="22" spans="1:7" x14ac:dyDescent="0.25">
      <c r="A22">
        <f t="shared" si="4"/>
        <v>684</v>
      </c>
      <c r="B22" s="2" t="str">
        <f>"2007-06-27"</f>
        <v>2007-06-27</v>
      </c>
      <c r="C22">
        <v>2</v>
      </c>
      <c r="D22">
        <f t="shared" si="5"/>
        <v>58</v>
      </c>
      <c r="G22" t="str">
        <f t="shared" si="3"/>
        <v>insert into game (matchid, matchdate, game_type, country) values (684, '2007-06-27', 2, 58);</v>
      </c>
    </row>
    <row r="23" spans="1:7" x14ac:dyDescent="0.25">
      <c r="A23">
        <f t="shared" si="4"/>
        <v>685</v>
      </c>
      <c r="B23" s="2" t="str">
        <f>"2007-06-27"</f>
        <v>2007-06-27</v>
      </c>
      <c r="C23">
        <v>2</v>
      </c>
      <c r="D23">
        <f t="shared" si="5"/>
        <v>58</v>
      </c>
      <c r="G23" t="str">
        <f t="shared" si="3"/>
        <v>insert into game (matchid, matchdate, game_type, country) values (685, '2007-06-27', 2, 58);</v>
      </c>
    </row>
    <row r="24" spans="1:7" x14ac:dyDescent="0.25">
      <c r="A24">
        <f t="shared" si="4"/>
        <v>686</v>
      </c>
      <c r="B24" s="2" t="str">
        <f>"2007-07-01"</f>
        <v>2007-07-01</v>
      </c>
      <c r="C24">
        <v>2</v>
      </c>
      <c r="D24">
        <f t="shared" si="5"/>
        <v>58</v>
      </c>
      <c r="G24" t="str">
        <f t="shared" si="3"/>
        <v>insert into game (matchid, matchdate, game_type, country) values (686, '2007-07-01', 2, 58);</v>
      </c>
    </row>
    <row r="25" spans="1:7" x14ac:dyDescent="0.25">
      <c r="A25">
        <f t="shared" si="4"/>
        <v>687</v>
      </c>
      <c r="B25" s="2" t="str">
        <f>"2007-07-01"</f>
        <v>2007-07-01</v>
      </c>
      <c r="C25">
        <v>2</v>
      </c>
      <c r="D25">
        <f t="shared" si="5"/>
        <v>58</v>
      </c>
      <c r="G25" t="str">
        <f t="shared" si="3"/>
        <v>insert into game (matchid, matchdate, game_type, country) values (687, '2007-07-01', 2, 58);</v>
      </c>
    </row>
    <row r="26" spans="1:7" x14ac:dyDescent="0.25">
      <c r="A26">
        <f t="shared" si="4"/>
        <v>688</v>
      </c>
      <c r="B26" s="2" t="str">
        <f>"2007-07-04"</f>
        <v>2007-07-04</v>
      </c>
      <c r="C26">
        <v>2</v>
      </c>
      <c r="D26">
        <f t="shared" si="5"/>
        <v>58</v>
      </c>
      <c r="G26" t="str">
        <f t="shared" si="3"/>
        <v>insert into game (matchid, matchdate, game_type, country) values (688, '2007-07-04', 2, 58);</v>
      </c>
    </row>
    <row r="27" spans="1:7" x14ac:dyDescent="0.25">
      <c r="A27">
        <f t="shared" si="4"/>
        <v>689</v>
      </c>
      <c r="B27" s="2" t="str">
        <f>"2007-07-04"</f>
        <v>2007-07-04</v>
      </c>
      <c r="C27">
        <v>2</v>
      </c>
      <c r="D27">
        <f t="shared" si="5"/>
        <v>58</v>
      </c>
      <c r="G27" t="str">
        <f t="shared" si="3"/>
        <v>insert into game (matchid, matchdate, game_type, country) values (689, '2007-07-04', 2, 58);</v>
      </c>
    </row>
    <row r="28" spans="1:7" x14ac:dyDescent="0.25">
      <c r="A28">
        <f t="shared" si="4"/>
        <v>690</v>
      </c>
      <c r="B28" s="2" t="str">
        <f>"2007-06-28"</f>
        <v>2007-06-28</v>
      </c>
      <c r="C28">
        <v>2</v>
      </c>
      <c r="D28">
        <f t="shared" si="5"/>
        <v>58</v>
      </c>
      <c r="G28" t="str">
        <f t="shared" si="3"/>
        <v>insert into game (matchid, matchdate, game_type, country) values (690, '2007-06-28', 2, 58);</v>
      </c>
    </row>
    <row r="29" spans="1:7" x14ac:dyDescent="0.25">
      <c r="A29">
        <f t="shared" si="4"/>
        <v>691</v>
      </c>
      <c r="B29" s="2" t="str">
        <f>"2007-06-28"</f>
        <v>2007-06-28</v>
      </c>
      <c r="C29">
        <v>2</v>
      </c>
      <c r="D29">
        <f t="shared" si="5"/>
        <v>58</v>
      </c>
      <c r="G29" t="str">
        <f t="shared" si="3"/>
        <v>insert into game (matchid, matchdate, game_type, country) values (691, '2007-06-28', 2, 58);</v>
      </c>
    </row>
    <row r="30" spans="1:7" x14ac:dyDescent="0.25">
      <c r="A30">
        <f t="shared" si="4"/>
        <v>692</v>
      </c>
      <c r="B30" s="2" t="str">
        <f>"2007-07-02"</f>
        <v>2007-07-02</v>
      </c>
      <c r="C30">
        <v>2</v>
      </c>
      <c r="D30">
        <f t="shared" si="5"/>
        <v>58</v>
      </c>
      <c r="G30" t="str">
        <f t="shared" si="3"/>
        <v>insert into game (matchid, matchdate, game_type, country) values (692, '2007-07-02', 2, 58);</v>
      </c>
    </row>
    <row r="31" spans="1:7" x14ac:dyDescent="0.25">
      <c r="A31">
        <f t="shared" si="4"/>
        <v>693</v>
      </c>
      <c r="B31" s="2" t="str">
        <f>"2007-07-02"</f>
        <v>2007-07-02</v>
      </c>
      <c r="C31">
        <v>2</v>
      </c>
      <c r="D31">
        <f t="shared" si="5"/>
        <v>58</v>
      </c>
      <c r="G31" t="str">
        <f t="shared" si="3"/>
        <v>insert into game (matchid, matchdate, game_type, country) values (693, '2007-07-02', 2, 58);</v>
      </c>
    </row>
    <row r="32" spans="1:7" x14ac:dyDescent="0.25">
      <c r="A32">
        <f t="shared" si="4"/>
        <v>694</v>
      </c>
      <c r="B32" s="2" t="str">
        <f>"2007-07-05"</f>
        <v>2007-07-05</v>
      </c>
      <c r="C32">
        <v>2</v>
      </c>
      <c r="D32">
        <f t="shared" si="5"/>
        <v>58</v>
      </c>
      <c r="G32" t="str">
        <f t="shared" si="3"/>
        <v>insert into game (matchid, matchdate, game_type, country) values (694, '2007-07-05', 2, 58);</v>
      </c>
    </row>
    <row r="33" spans="1:7" x14ac:dyDescent="0.25">
      <c r="A33">
        <f t="shared" si="4"/>
        <v>695</v>
      </c>
      <c r="B33" s="2" t="str">
        <f>"2007-07-05"</f>
        <v>2007-07-05</v>
      </c>
      <c r="C33">
        <v>2</v>
      </c>
      <c r="D33">
        <f t="shared" si="5"/>
        <v>58</v>
      </c>
      <c r="G33" t="str">
        <f t="shared" si="3"/>
        <v>insert into game (matchid, matchdate, game_type, country) values (695, '2007-07-05', 2, 58);</v>
      </c>
    </row>
    <row r="34" spans="1:7" x14ac:dyDescent="0.25">
      <c r="A34">
        <f t="shared" si="4"/>
        <v>696</v>
      </c>
      <c r="B34" s="2" t="str">
        <f>"2007-07-07"</f>
        <v>2007-07-07</v>
      </c>
      <c r="C34">
        <v>3</v>
      </c>
      <c r="D34">
        <f t="shared" si="5"/>
        <v>58</v>
      </c>
      <c r="G34" t="str">
        <f t="shared" si="3"/>
        <v>insert into game (matchid, matchdate, game_type, country) values (696, '2007-07-07', 3, 58);</v>
      </c>
    </row>
    <row r="35" spans="1:7" x14ac:dyDescent="0.25">
      <c r="A35">
        <f t="shared" si="4"/>
        <v>697</v>
      </c>
      <c r="B35" s="2" t="str">
        <f>"2007-07-07"</f>
        <v>2007-07-07</v>
      </c>
      <c r="C35">
        <v>3</v>
      </c>
      <c r="D35">
        <f t="shared" si="5"/>
        <v>58</v>
      </c>
      <c r="G35" t="str">
        <f t="shared" si="3"/>
        <v>insert into game (matchid, matchdate, game_type, country) values (697, '2007-07-07', 3, 58);</v>
      </c>
    </row>
    <row r="36" spans="1:7" x14ac:dyDescent="0.25">
      <c r="A36">
        <f t="shared" si="4"/>
        <v>698</v>
      </c>
      <c r="B36" s="2" t="str">
        <f>"2007-07-08"</f>
        <v>2007-07-08</v>
      </c>
      <c r="C36">
        <v>3</v>
      </c>
      <c r="D36">
        <f t="shared" si="5"/>
        <v>58</v>
      </c>
      <c r="G36" t="str">
        <f t="shared" si="3"/>
        <v>insert into game (matchid, matchdate, game_type, country) values (698, '2007-07-08', 3, 58);</v>
      </c>
    </row>
    <row r="37" spans="1:7" x14ac:dyDescent="0.25">
      <c r="A37">
        <f t="shared" si="4"/>
        <v>699</v>
      </c>
      <c r="B37" s="2" t="str">
        <f>"2007-07-08"</f>
        <v>2007-07-08</v>
      </c>
      <c r="C37">
        <v>3</v>
      </c>
      <c r="D37">
        <f t="shared" si="5"/>
        <v>58</v>
      </c>
      <c r="G37" t="str">
        <f t="shared" si="3"/>
        <v>insert into game (matchid, matchdate, game_type, country) values (699, '2007-07-08', 3, 58);</v>
      </c>
    </row>
    <row r="38" spans="1:7" x14ac:dyDescent="0.25">
      <c r="A38">
        <f t="shared" si="4"/>
        <v>700</v>
      </c>
      <c r="B38" s="2" t="str">
        <f>"2007-07-10"</f>
        <v>2007-07-10</v>
      </c>
      <c r="C38">
        <v>4</v>
      </c>
      <c r="D38">
        <f t="shared" si="5"/>
        <v>58</v>
      </c>
      <c r="G38" t="str">
        <f t="shared" si="3"/>
        <v>insert into game (matchid, matchdate, game_type, country) values (700, '2007-07-10', 4, 58);</v>
      </c>
    </row>
    <row r="39" spans="1:7" x14ac:dyDescent="0.25">
      <c r="A39">
        <f t="shared" si="4"/>
        <v>701</v>
      </c>
      <c r="B39" s="2" t="str">
        <f>"2007-07-11"</f>
        <v>2007-07-11</v>
      </c>
      <c r="C39">
        <v>4</v>
      </c>
      <c r="D39">
        <f t="shared" si="5"/>
        <v>58</v>
      </c>
      <c r="G39" t="str">
        <f t="shared" si="3"/>
        <v>insert into game (matchid, matchdate, game_type, country) values (701, '2007-07-11', 4, 58);</v>
      </c>
    </row>
    <row r="40" spans="1:7" x14ac:dyDescent="0.25">
      <c r="A40">
        <f t="shared" si="4"/>
        <v>702</v>
      </c>
      <c r="B40" s="2" t="str">
        <f>"2007-07-14"</f>
        <v>2007-07-14</v>
      </c>
      <c r="C40">
        <v>5</v>
      </c>
      <c r="D40">
        <f t="shared" si="5"/>
        <v>58</v>
      </c>
      <c r="G40" t="str">
        <f t="shared" si="3"/>
        <v>insert into game (matchid, matchdate, game_type, country) values (702, '2007-07-14', 5, 58);</v>
      </c>
    </row>
    <row r="41" spans="1:7" x14ac:dyDescent="0.25">
      <c r="A41">
        <f t="shared" si="4"/>
        <v>703</v>
      </c>
      <c r="B41" s="2" t="str">
        <f>"2007-07-15"</f>
        <v>2007-07-15</v>
      </c>
      <c r="C41">
        <v>6</v>
      </c>
      <c r="D41">
        <f t="shared" si="5"/>
        <v>58</v>
      </c>
      <c r="G41" t="str">
        <f t="shared" si="3"/>
        <v>insert into game (matchid, matchdate, game_type, country) values (703, '2007-07-15', 6, 58);</v>
      </c>
    </row>
    <row r="43" spans="1:7" x14ac:dyDescent="0.25">
      <c r="A43" s="1" t="s">
        <v>0</v>
      </c>
      <c r="B43" s="1" t="s">
        <v>1</v>
      </c>
      <c r="C43" s="1" t="s">
        <v>2</v>
      </c>
      <c r="D43" s="1" t="s">
        <v>3</v>
      </c>
      <c r="E43" s="1" t="s">
        <v>4</v>
      </c>
      <c r="F43" s="1" t="s">
        <v>5</v>
      </c>
      <c r="G43" t="str">
        <f>"insert into game_score (id, matchid, squad, goals, points, time_type) values (" &amp; A43 &amp; ", " &amp; B43 &amp; ", " &amp; C43 &amp; ", " &amp; D43 &amp; ", " &amp; E43 &amp; ", " &amp; F43 &amp; ");"</f>
        <v>insert into game_score (id, matchid, squad, goals, points, time_type) values (id, matchid, squad, goals, points, time_type);</v>
      </c>
    </row>
    <row r="44" spans="1:7" x14ac:dyDescent="0.25">
      <c r="A44" s="4">
        <f>'2004'!A151+1</f>
        <v>2757</v>
      </c>
      <c r="B44" s="4">
        <f>A16</f>
        <v>678</v>
      </c>
      <c r="C44" s="4">
        <v>598</v>
      </c>
      <c r="D44" s="4">
        <v>0</v>
      </c>
      <c r="E44" s="4">
        <v>0</v>
      </c>
      <c r="F44" s="4">
        <v>2</v>
      </c>
      <c r="G44" s="4" t="str">
        <f t="shared" ref="G44:G107" si="6">"insert into game_score (id, matchid, squad, goals, points, time_type) values (" &amp; A44 &amp; ", " &amp; B44 &amp; ", " &amp; C44 &amp; ", " &amp; D44 &amp; ", " &amp; E44 &amp; ", " &amp; F44 &amp; ");"</f>
        <v>insert into game_score (id, matchid, squad, goals, points, time_type) values (2757, 678, 598, 0, 0, 2);</v>
      </c>
    </row>
    <row r="45" spans="1:7" x14ac:dyDescent="0.25">
      <c r="A45" s="4">
        <f>A44+1</f>
        <v>2758</v>
      </c>
      <c r="B45" s="4">
        <f>B44</f>
        <v>678</v>
      </c>
      <c r="C45" s="4">
        <v>598</v>
      </c>
      <c r="D45" s="4">
        <v>0</v>
      </c>
      <c r="E45" s="4">
        <v>0</v>
      </c>
      <c r="F45" s="4">
        <v>1</v>
      </c>
      <c r="G45" s="4" t="str">
        <f t="shared" si="6"/>
        <v>insert into game_score (id, matchid, squad, goals, points, time_type) values (2758, 678, 598, 0, 0, 1);</v>
      </c>
    </row>
    <row r="46" spans="1:7" x14ac:dyDescent="0.25">
      <c r="A46" s="4">
        <f t="shared" ref="A46:A109" si="7">A45+1</f>
        <v>2759</v>
      </c>
      <c r="B46" s="4">
        <f>B44</f>
        <v>678</v>
      </c>
      <c r="C46" s="4">
        <v>51</v>
      </c>
      <c r="D46" s="4">
        <v>3</v>
      </c>
      <c r="E46" s="4">
        <v>3</v>
      </c>
      <c r="F46" s="4">
        <v>2</v>
      </c>
      <c r="G46" s="4" t="str">
        <f t="shared" si="6"/>
        <v>insert into game_score (id, matchid, squad, goals, points, time_type) values (2759, 678, 51, 3, 3, 2);</v>
      </c>
    </row>
    <row r="47" spans="1:7" x14ac:dyDescent="0.25">
      <c r="A47" s="4">
        <f t="shared" si="7"/>
        <v>2760</v>
      </c>
      <c r="B47" s="4">
        <f>B44</f>
        <v>678</v>
      </c>
      <c r="C47" s="4">
        <v>51</v>
      </c>
      <c r="D47" s="4">
        <v>1</v>
      </c>
      <c r="E47" s="4">
        <v>0</v>
      </c>
      <c r="F47" s="4">
        <v>1</v>
      </c>
      <c r="G47" s="4" t="str">
        <f t="shared" si="6"/>
        <v>insert into game_score (id, matchid, squad, goals, points, time_type) values (2760, 678, 51, 1, 0, 1);</v>
      </c>
    </row>
    <row r="48" spans="1:7" x14ac:dyDescent="0.25">
      <c r="A48">
        <f t="shared" si="7"/>
        <v>2761</v>
      </c>
      <c r="B48">
        <f>B44+1</f>
        <v>679</v>
      </c>
      <c r="C48">
        <v>58</v>
      </c>
      <c r="D48">
        <v>2</v>
      </c>
      <c r="E48">
        <v>1</v>
      </c>
      <c r="F48">
        <v>2</v>
      </c>
      <c r="G48" t="str">
        <f t="shared" si="6"/>
        <v>insert into game_score (id, matchid, squad, goals, points, time_type) values (2761, 679, 58, 2, 1, 2);</v>
      </c>
    </row>
    <row r="49" spans="1:7" x14ac:dyDescent="0.25">
      <c r="A49">
        <f t="shared" si="7"/>
        <v>2762</v>
      </c>
      <c r="B49">
        <f>B48</f>
        <v>679</v>
      </c>
      <c r="C49">
        <v>58</v>
      </c>
      <c r="D49">
        <v>1</v>
      </c>
      <c r="E49">
        <v>0</v>
      </c>
      <c r="F49">
        <v>1</v>
      </c>
      <c r="G49" t="str">
        <f t="shared" si="6"/>
        <v>insert into game_score (id, matchid, squad, goals, points, time_type) values (2762, 679, 58, 1, 0, 1);</v>
      </c>
    </row>
    <row r="50" spans="1:7" x14ac:dyDescent="0.25">
      <c r="A50">
        <f t="shared" si="7"/>
        <v>2763</v>
      </c>
      <c r="B50">
        <f>B48</f>
        <v>679</v>
      </c>
      <c r="C50">
        <v>591</v>
      </c>
      <c r="D50">
        <v>2</v>
      </c>
      <c r="E50">
        <v>1</v>
      </c>
      <c r="F50">
        <v>2</v>
      </c>
      <c r="G50" t="str">
        <f t="shared" si="6"/>
        <v>insert into game_score (id, matchid, squad, goals, points, time_type) values (2763, 679, 591, 2, 1, 2);</v>
      </c>
    </row>
    <row r="51" spans="1:7" x14ac:dyDescent="0.25">
      <c r="A51">
        <f t="shared" si="7"/>
        <v>2764</v>
      </c>
      <c r="B51">
        <f>B48</f>
        <v>679</v>
      </c>
      <c r="C51">
        <v>591</v>
      </c>
      <c r="D51">
        <v>1</v>
      </c>
      <c r="E51">
        <v>0</v>
      </c>
      <c r="F51">
        <v>1</v>
      </c>
      <c r="G51" t="str">
        <f t="shared" si="6"/>
        <v>insert into game_score (id, matchid, squad, goals, points, time_type) values (2764, 679, 591, 1, 0, 1);</v>
      </c>
    </row>
    <row r="52" spans="1:7" x14ac:dyDescent="0.25">
      <c r="A52" s="4">
        <f t="shared" si="7"/>
        <v>2765</v>
      </c>
      <c r="B52" s="4">
        <f t="shared" ref="B52" si="8">B48+1</f>
        <v>680</v>
      </c>
      <c r="C52" s="4">
        <v>591</v>
      </c>
      <c r="D52" s="4">
        <v>0</v>
      </c>
      <c r="E52" s="4">
        <v>0</v>
      </c>
      <c r="F52" s="4">
        <v>2</v>
      </c>
      <c r="G52" s="4" t="str">
        <f t="shared" si="6"/>
        <v>insert into game_score (id, matchid, squad, goals, points, time_type) values (2765, 680, 591, 0, 0, 2);</v>
      </c>
    </row>
    <row r="53" spans="1:7" x14ac:dyDescent="0.25">
      <c r="A53" s="4">
        <f t="shared" si="7"/>
        <v>2766</v>
      </c>
      <c r="B53" s="4">
        <f t="shared" ref="B53" si="9">B52</f>
        <v>680</v>
      </c>
      <c r="C53" s="4">
        <v>591</v>
      </c>
      <c r="D53" s="4">
        <v>0</v>
      </c>
      <c r="E53" s="4">
        <v>0</v>
      </c>
      <c r="F53" s="4">
        <v>1</v>
      </c>
      <c r="G53" s="4" t="str">
        <f t="shared" si="6"/>
        <v>insert into game_score (id, matchid, squad, goals, points, time_type) values (2766, 680, 591, 0, 0, 1);</v>
      </c>
    </row>
    <row r="54" spans="1:7" x14ac:dyDescent="0.25">
      <c r="A54" s="4">
        <f t="shared" si="7"/>
        <v>2767</v>
      </c>
      <c r="B54" s="4">
        <f t="shared" ref="B54" si="10">B52</f>
        <v>680</v>
      </c>
      <c r="C54" s="4">
        <v>598</v>
      </c>
      <c r="D54" s="4">
        <v>1</v>
      </c>
      <c r="E54" s="4">
        <v>3</v>
      </c>
      <c r="F54" s="4">
        <v>2</v>
      </c>
      <c r="G54" s="4" t="str">
        <f t="shared" si="6"/>
        <v>insert into game_score (id, matchid, squad, goals, points, time_type) values (2767, 680, 598, 1, 3, 2);</v>
      </c>
    </row>
    <row r="55" spans="1:7" x14ac:dyDescent="0.25">
      <c r="A55" s="4">
        <f t="shared" si="7"/>
        <v>2768</v>
      </c>
      <c r="B55" s="4">
        <f t="shared" ref="B55" si="11">B52</f>
        <v>680</v>
      </c>
      <c r="C55" s="4">
        <v>598</v>
      </c>
      <c r="D55" s="4">
        <v>0</v>
      </c>
      <c r="E55" s="4">
        <v>0</v>
      </c>
      <c r="F55" s="4">
        <v>1</v>
      </c>
      <c r="G55" s="4" t="str">
        <f t="shared" si="6"/>
        <v>insert into game_score (id, matchid, squad, goals, points, time_type) values (2768, 680, 598, 0, 0, 1);</v>
      </c>
    </row>
    <row r="56" spans="1:7" x14ac:dyDescent="0.25">
      <c r="A56">
        <f t="shared" si="7"/>
        <v>2769</v>
      </c>
      <c r="B56">
        <f t="shared" ref="B56" si="12">B52+1</f>
        <v>681</v>
      </c>
      <c r="C56">
        <v>58</v>
      </c>
      <c r="D56">
        <v>2</v>
      </c>
      <c r="E56">
        <v>3</v>
      </c>
      <c r="F56">
        <v>2</v>
      </c>
      <c r="G56" t="str">
        <f t="shared" si="6"/>
        <v>insert into game_score (id, matchid, squad, goals, points, time_type) values (2769, 681, 58, 2, 3, 2);</v>
      </c>
    </row>
    <row r="57" spans="1:7" x14ac:dyDescent="0.25">
      <c r="A57">
        <f t="shared" si="7"/>
        <v>2770</v>
      </c>
      <c r="B57">
        <f t="shared" ref="B57" si="13">B56</f>
        <v>681</v>
      </c>
      <c r="C57">
        <v>58</v>
      </c>
      <c r="D57">
        <v>0</v>
      </c>
      <c r="E57">
        <v>0</v>
      </c>
      <c r="F57">
        <v>1</v>
      </c>
      <c r="G57" t="str">
        <f t="shared" si="6"/>
        <v>insert into game_score (id, matchid, squad, goals, points, time_type) values (2770, 681, 58, 0, 0, 1);</v>
      </c>
    </row>
    <row r="58" spans="1:7" x14ac:dyDescent="0.25">
      <c r="A58">
        <f t="shared" si="7"/>
        <v>2771</v>
      </c>
      <c r="B58">
        <f t="shared" ref="B58" si="14">B56</f>
        <v>681</v>
      </c>
      <c r="C58">
        <v>51</v>
      </c>
      <c r="D58">
        <v>0</v>
      </c>
      <c r="E58">
        <v>0</v>
      </c>
      <c r="F58">
        <v>2</v>
      </c>
      <c r="G58" t="str">
        <f t="shared" si="6"/>
        <v>insert into game_score (id, matchid, squad, goals, points, time_type) values (2771, 681, 51, 0, 0, 2);</v>
      </c>
    </row>
    <row r="59" spans="1:7" x14ac:dyDescent="0.25">
      <c r="A59">
        <f t="shared" si="7"/>
        <v>2772</v>
      </c>
      <c r="B59">
        <f t="shared" ref="B59" si="15">B56</f>
        <v>681</v>
      </c>
      <c r="C59">
        <v>51</v>
      </c>
      <c r="D59">
        <v>0</v>
      </c>
      <c r="E59">
        <v>0</v>
      </c>
      <c r="F59">
        <v>1</v>
      </c>
      <c r="G59" t="str">
        <f t="shared" si="6"/>
        <v>insert into game_score (id, matchid, squad, goals, points, time_type) values (2772, 681, 51, 0, 0, 1);</v>
      </c>
    </row>
    <row r="60" spans="1:7" x14ac:dyDescent="0.25">
      <c r="A60" s="4">
        <f t="shared" si="7"/>
        <v>2773</v>
      </c>
      <c r="B60" s="4">
        <f t="shared" ref="B60" si="16">B56+1</f>
        <v>682</v>
      </c>
      <c r="C60" s="4">
        <v>51</v>
      </c>
      <c r="D60" s="4">
        <v>2</v>
      </c>
      <c r="E60" s="4">
        <v>1</v>
      </c>
      <c r="F60" s="4">
        <v>2</v>
      </c>
      <c r="G60" s="4" t="str">
        <f t="shared" si="6"/>
        <v>insert into game_score (id, matchid, squad, goals, points, time_type) values (2773, 682, 51, 2, 1, 2);</v>
      </c>
    </row>
    <row r="61" spans="1:7" x14ac:dyDescent="0.25">
      <c r="A61" s="4">
        <f t="shared" si="7"/>
        <v>2774</v>
      </c>
      <c r="B61" s="4">
        <f t="shared" ref="B61" si="17">B60</f>
        <v>682</v>
      </c>
      <c r="C61" s="4">
        <v>51</v>
      </c>
      <c r="D61" s="4">
        <v>1</v>
      </c>
      <c r="E61" s="4">
        <v>0</v>
      </c>
      <c r="F61" s="4">
        <v>1</v>
      </c>
      <c r="G61" s="4" t="str">
        <f t="shared" si="6"/>
        <v>insert into game_score (id, matchid, squad, goals, points, time_type) values (2774, 682, 51, 1, 0, 1);</v>
      </c>
    </row>
    <row r="62" spans="1:7" x14ac:dyDescent="0.25">
      <c r="A62" s="4">
        <f t="shared" si="7"/>
        <v>2775</v>
      </c>
      <c r="B62" s="4">
        <f t="shared" ref="B62" si="18">B60</f>
        <v>682</v>
      </c>
      <c r="C62" s="4">
        <v>591</v>
      </c>
      <c r="D62" s="4">
        <v>2</v>
      </c>
      <c r="E62" s="4">
        <v>1</v>
      </c>
      <c r="F62" s="4">
        <v>2</v>
      </c>
      <c r="G62" s="4" t="str">
        <f t="shared" si="6"/>
        <v>insert into game_score (id, matchid, squad, goals, points, time_type) values (2775, 682, 591, 2, 1, 2);</v>
      </c>
    </row>
    <row r="63" spans="1:7" x14ac:dyDescent="0.25">
      <c r="A63" s="4">
        <f t="shared" si="7"/>
        <v>2776</v>
      </c>
      <c r="B63" s="4">
        <f t="shared" ref="B63" si="19">B60</f>
        <v>682</v>
      </c>
      <c r="C63" s="4">
        <v>591</v>
      </c>
      <c r="D63" s="4">
        <v>2</v>
      </c>
      <c r="E63" s="4">
        <v>0</v>
      </c>
      <c r="F63" s="4">
        <v>1</v>
      </c>
      <c r="G63" s="4" t="str">
        <f t="shared" si="6"/>
        <v>insert into game_score (id, matchid, squad, goals, points, time_type) values (2776, 682, 591, 2, 0, 1);</v>
      </c>
    </row>
    <row r="64" spans="1:7" x14ac:dyDescent="0.25">
      <c r="A64">
        <f t="shared" si="7"/>
        <v>2777</v>
      </c>
      <c r="B64">
        <f t="shared" ref="B64" si="20">B60+1</f>
        <v>683</v>
      </c>
      <c r="C64">
        <v>58</v>
      </c>
      <c r="D64">
        <v>0</v>
      </c>
      <c r="E64">
        <v>1</v>
      </c>
      <c r="F64">
        <v>2</v>
      </c>
      <c r="G64" t="str">
        <f t="shared" si="6"/>
        <v>insert into game_score (id, matchid, squad, goals, points, time_type) values (2777, 683, 58, 0, 1, 2);</v>
      </c>
    </row>
    <row r="65" spans="1:7" x14ac:dyDescent="0.25">
      <c r="A65">
        <f t="shared" si="7"/>
        <v>2778</v>
      </c>
      <c r="B65">
        <f t="shared" ref="B65" si="21">B64</f>
        <v>683</v>
      </c>
      <c r="C65">
        <v>58</v>
      </c>
      <c r="D65">
        <v>0</v>
      </c>
      <c r="E65">
        <v>0</v>
      </c>
      <c r="F65">
        <v>1</v>
      </c>
      <c r="G65" t="str">
        <f t="shared" si="6"/>
        <v>insert into game_score (id, matchid, squad, goals, points, time_type) values (2778, 683, 58, 0, 0, 1);</v>
      </c>
    </row>
    <row r="66" spans="1:7" x14ac:dyDescent="0.25">
      <c r="A66">
        <f t="shared" si="7"/>
        <v>2779</v>
      </c>
      <c r="B66">
        <f t="shared" ref="B66" si="22">B64</f>
        <v>683</v>
      </c>
      <c r="C66">
        <v>598</v>
      </c>
      <c r="D66">
        <v>0</v>
      </c>
      <c r="E66">
        <v>1</v>
      </c>
      <c r="F66">
        <v>2</v>
      </c>
      <c r="G66" t="str">
        <f t="shared" si="6"/>
        <v>insert into game_score (id, matchid, squad, goals, points, time_type) values (2779, 683, 598, 0, 1, 2);</v>
      </c>
    </row>
    <row r="67" spans="1:7" x14ac:dyDescent="0.25">
      <c r="A67">
        <f t="shared" si="7"/>
        <v>2780</v>
      </c>
      <c r="B67">
        <f t="shared" ref="B67" si="23">B64</f>
        <v>683</v>
      </c>
      <c r="C67">
        <v>598</v>
      </c>
      <c r="D67">
        <v>0</v>
      </c>
      <c r="E67">
        <v>0</v>
      </c>
      <c r="F67">
        <v>1</v>
      </c>
      <c r="G67" t="str">
        <f t="shared" si="6"/>
        <v>insert into game_score (id, matchid, squad, goals, points, time_type) values (2780, 683, 598, 0, 0, 1);</v>
      </c>
    </row>
    <row r="68" spans="1:7" x14ac:dyDescent="0.25">
      <c r="A68" s="4">
        <f t="shared" si="7"/>
        <v>2781</v>
      </c>
      <c r="B68" s="4">
        <f t="shared" ref="B68" si="24">B64+1</f>
        <v>684</v>
      </c>
      <c r="C68" s="4">
        <v>593</v>
      </c>
      <c r="D68" s="4">
        <v>2</v>
      </c>
      <c r="E68" s="4">
        <v>0</v>
      </c>
      <c r="F68" s="4">
        <v>2</v>
      </c>
      <c r="G68" s="4" t="str">
        <f t="shared" si="6"/>
        <v>insert into game_score (id, matchid, squad, goals, points, time_type) values (2781, 684, 593, 2, 0, 2);</v>
      </c>
    </row>
    <row r="69" spans="1:7" x14ac:dyDescent="0.25">
      <c r="A69" s="4">
        <f t="shared" si="7"/>
        <v>2782</v>
      </c>
      <c r="B69" s="4">
        <f t="shared" ref="B69" si="25">B68</f>
        <v>684</v>
      </c>
      <c r="C69" s="4">
        <v>593</v>
      </c>
      <c r="D69" s="4">
        <v>2</v>
      </c>
      <c r="E69" s="4">
        <v>0</v>
      </c>
      <c r="F69" s="4">
        <v>1</v>
      </c>
      <c r="G69" s="4" t="str">
        <f t="shared" si="6"/>
        <v>insert into game_score (id, matchid, squad, goals, points, time_type) values (2782, 684, 593, 2, 0, 1);</v>
      </c>
    </row>
    <row r="70" spans="1:7" x14ac:dyDescent="0.25">
      <c r="A70" s="4">
        <f t="shared" si="7"/>
        <v>2783</v>
      </c>
      <c r="B70" s="4">
        <f t="shared" ref="B70" si="26">B68</f>
        <v>684</v>
      </c>
      <c r="C70" s="4">
        <v>56</v>
      </c>
      <c r="D70" s="4">
        <v>3</v>
      </c>
      <c r="E70" s="4">
        <v>3</v>
      </c>
      <c r="F70" s="4">
        <v>2</v>
      </c>
      <c r="G70" s="4" t="str">
        <f t="shared" si="6"/>
        <v>insert into game_score (id, matchid, squad, goals, points, time_type) values (2783, 684, 56, 3, 3, 2);</v>
      </c>
    </row>
    <row r="71" spans="1:7" x14ac:dyDescent="0.25">
      <c r="A71" s="4">
        <f t="shared" si="7"/>
        <v>2784</v>
      </c>
      <c r="B71" s="4">
        <f t="shared" ref="B71" si="27">B68</f>
        <v>684</v>
      </c>
      <c r="C71" s="4">
        <v>56</v>
      </c>
      <c r="D71" s="4">
        <v>1</v>
      </c>
      <c r="E71" s="4">
        <v>0</v>
      </c>
      <c r="F71" s="4">
        <v>1</v>
      </c>
      <c r="G71" s="4" t="str">
        <f t="shared" si="6"/>
        <v>insert into game_score (id, matchid, squad, goals, points, time_type) values (2784, 684, 56, 1, 0, 1);</v>
      </c>
    </row>
    <row r="72" spans="1:7" x14ac:dyDescent="0.25">
      <c r="A72">
        <f t="shared" si="7"/>
        <v>2785</v>
      </c>
      <c r="B72">
        <f t="shared" ref="B72" si="28">B68+1</f>
        <v>685</v>
      </c>
      <c r="C72">
        <v>55</v>
      </c>
      <c r="D72">
        <v>0</v>
      </c>
      <c r="E72">
        <v>0</v>
      </c>
      <c r="F72">
        <v>2</v>
      </c>
      <c r="G72" t="str">
        <f t="shared" si="6"/>
        <v>insert into game_score (id, matchid, squad, goals, points, time_type) values (2785, 685, 55, 0, 0, 2);</v>
      </c>
    </row>
    <row r="73" spans="1:7" x14ac:dyDescent="0.25">
      <c r="A73">
        <f t="shared" si="7"/>
        <v>2786</v>
      </c>
      <c r="B73">
        <f t="shared" ref="B73" si="29">B72</f>
        <v>685</v>
      </c>
      <c r="C73">
        <v>55</v>
      </c>
      <c r="D73">
        <v>0</v>
      </c>
      <c r="E73">
        <v>0</v>
      </c>
      <c r="F73">
        <v>1</v>
      </c>
      <c r="G73" t="str">
        <f t="shared" si="6"/>
        <v>insert into game_score (id, matchid, squad, goals, points, time_type) values (2786, 685, 55, 0, 0, 1);</v>
      </c>
    </row>
    <row r="74" spans="1:7" x14ac:dyDescent="0.25">
      <c r="A74">
        <f t="shared" si="7"/>
        <v>2787</v>
      </c>
      <c r="B74">
        <f t="shared" ref="B74" si="30">B72</f>
        <v>685</v>
      </c>
      <c r="C74">
        <v>52</v>
      </c>
      <c r="D74">
        <v>2</v>
      </c>
      <c r="E74">
        <v>3</v>
      </c>
      <c r="F74">
        <v>2</v>
      </c>
      <c r="G74" t="str">
        <f t="shared" si="6"/>
        <v>insert into game_score (id, matchid, squad, goals, points, time_type) values (2787, 685, 52, 2, 3, 2);</v>
      </c>
    </row>
    <row r="75" spans="1:7" x14ac:dyDescent="0.25">
      <c r="A75">
        <f t="shared" si="7"/>
        <v>2788</v>
      </c>
      <c r="B75">
        <f t="shared" ref="B75" si="31">B72</f>
        <v>685</v>
      </c>
      <c r="C75">
        <v>52</v>
      </c>
      <c r="D75">
        <v>2</v>
      </c>
      <c r="E75">
        <v>0</v>
      </c>
      <c r="F75">
        <v>1</v>
      </c>
      <c r="G75" t="str">
        <f t="shared" si="6"/>
        <v>insert into game_score (id, matchid, squad, goals, points, time_type) values (2788, 685, 52, 2, 0, 1);</v>
      </c>
    </row>
    <row r="76" spans="1:7" x14ac:dyDescent="0.25">
      <c r="A76" s="4">
        <f t="shared" si="7"/>
        <v>2789</v>
      </c>
      <c r="B76" s="4">
        <f t="shared" ref="B76" si="32">B72+1</f>
        <v>686</v>
      </c>
      <c r="C76" s="4">
        <v>55</v>
      </c>
      <c r="D76" s="4">
        <v>3</v>
      </c>
      <c r="E76" s="4">
        <v>3</v>
      </c>
      <c r="F76" s="4">
        <v>2</v>
      </c>
      <c r="G76" s="4" t="str">
        <f t="shared" si="6"/>
        <v>insert into game_score (id, matchid, squad, goals, points, time_type) values (2789, 686, 55, 3, 3, 2);</v>
      </c>
    </row>
    <row r="77" spans="1:7" x14ac:dyDescent="0.25">
      <c r="A77" s="4">
        <f t="shared" si="7"/>
        <v>2790</v>
      </c>
      <c r="B77" s="4">
        <f t="shared" ref="B77" si="33">B76</f>
        <v>686</v>
      </c>
      <c r="C77" s="4">
        <v>55</v>
      </c>
      <c r="D77" s="4">
        <v>1</v>
      </c>
      <c r="E77" s="4">
        <v>0</v>
      </c>
      <c r="F77" s="4">
        <v>1</v>
      </c>
      <c r="G77" s="4" t="str">
        <f t="shared" si="6"/>
        <v>insert into game_score (id, matchid, squad, goals, points, time_type) values (2790, 686, 55, 1, 0, 1);</v>
      </c>
    </row>
    <row r="78" spans="1:7" x14ac:dyDescent="0.25">
      <c r="A78" s="4">
        <f t="shared" si="7"/>
        <v>2791</v>
      </c>
      <c r="B78" s="4">
        <f t="shared" ref="B78" si="34">B76</f>
        <v>686</v>
      </c>
      <c r="C78" s="4">
        <v>56</v>
      </c>
      <c r="D78" s="4">
        <v>0</v>
      </c>
      <c r="E78" s="4">
        <v>0</v>
      </c>
      <c r="F78" s="4">
        <v>2</v>
      </c>
      <c r="G78" s="4" t="str">
        <f t="shared" si="6"/>
        <v>insert into game_score (id, matchid, squad, goals, points, time_type) values (2791, 686, 56, 0, 0, 2);</v>
      </c>
    </row>
    <row r="79" spans="1:7" x14ac:dyDescent="0.25">
      <c r="A79" s="4">
        <f t="shared" si="7"/>
        <v>2792</v>
      </c>
      <c r="B79" s="4">
        <f t="shared" ref="B79" si="35">B76</f>
        <v>686</v>
      </c>
      <c r="C79" s="4">
        <v>56</v>
      </c>
      <c r="D79" s="4">
        <v>0</v>
      </c>
      <c r="E79" s="4">
        <v>0</v>
      </c>
      <c r="F79" s="4">
        <v>1</v>
      </c>
      <c r="G79" s="4" t="str">
        <f t="shared" si="6"/>
        <v>insert into game_score (id, matchid, squad, goals, points, time_type) values (2792, 686, 56, 0, 0, 1);</v>
      </c>
    </row>
    <row r="80" spans="1:7" x14ac:dyDescent="0.25">
      <c r="A80">
        <f t="shared" si="7"/>
        <v>2793</v>
      </c>
      <c r="B80">
        <f t="shared" ref="B80" si="36">B76+1</f>
        <v>687</v>
      </c>
      <c r="C80">
        <v>52</v>
      </c>
      <c r="D80">
        <v>2</v>
      </c>
      <c r="E80">
        <v>3</v>
      </c>
      <c r="F80">
        <v>2</v>
      </c>
      <c r="G80" t="str">
        <f t="shared" si="6"/>
        <v>insert into game_score (id, matchid, squad, goals, points, time_type) values (2793, 687, 52, 2, 3, 2);</v>
      </c>
    </row>
    <row r="81" spans="1:7" x14ac:dyDescent="0.25">
      <c r="A81">
        <f t="shared" si="7"/>
        <v>2794</v>
      </c>
      <c r="B81">
        <f t="shared" ref="B81" si="37">B80</f>
        <v>687</v>
      </c>
      <c r="C81">
        <v>52</v>
      </c>
      <c r="D81">
        <v>1</v>
      </c>
      <c r="E81">
        <v>0</v>
      </c>
      <c r="F81">
        <v>1</v>
      </c>
      <c r="G81" t="str">
        <f t="shared" si="6"/>
        <v>insert into game_score (id, matchid, squad, goals, points, time_type) values (2794, 687, 52, 1, 0, 1);</v>
      </c>
    </row>
    <row r="82" spans="1:7" x14ac:dyDescent="0.25">
      <c r="A82">
        <f t="shared" si="7"/>
        <v>2795</v>
      </c>
      <c r="B82">
        <f t="shared" ref="B82" si="38">B80</f>
        <v>687</v>
      </c>
      <c r="C82">
        <v>593</v>
      </c>
      <c r="D82">
        <v>1</v>
      </c>
      <c r="E82">
        <v>0</v>
      </c>
      <c r="F82">
        <v>2</v>
      </c>
      <c r="G82" t="str">
        <f t="shared" si="6"/>
        <v>insert into game_score (id, matchid, squad, goals, points, time_type) values (2795, 687, 593, 1, 0, 2);</v>
      </c>
    </row>
    <row r="83" spans="1:7" x14ac:dyDescent="0.25">
      <c r="A83">
        <f t="shared" si="7"/>
        <v>2796</v>
      </c>
      <c r="B83">
        <f t="shared" ref="B83" si="39">B80</f>
        <v>687</v>
      </c>
      <c r="C83">
        <v>593</v>
      </c>
      <c r="D83">
        <v>0</v>
      </c>
      <c r="E83">
        <v>0</v>
      </c>
      <c r="F83">
        <v>1</v>
      </c>
      <c r="G83" t="str">
        <f t="shared" si="6"/>
        <v>insert into game_score (id, matchid, squad, goals, points, time_type) values (2796, 687, 593, 0, 0, 1);</v>
      </c>
    </row>
    <row r="84" spans="1:7" x14ac:dyDescent="0.25">
      <c r="A84" s="4">
        <f t="shared" si="7"/>
        <v>2797</v>
      </c>
      <c r="B84" s="4">
        <f t="shared" ref="B84:B100" si="40">B80+1</f>
        <v>688</v>
      </c>
      <c r="C84" s="4">
        <v>52</v>
      </c>
      <c r="D84" s="4">
        <v>0</v>
      </c>
      <c r="E84" s="4">
        <v>1</v>
      </c>
      <c r="F84" s="4">
        <v>2</v>
      </c>
      <c r="G84" s="4" t="str">
        <f t="shared" si="6"/>
        <v>insert into game_score (id, matchid, squad, goals, points, time_type) values (2797, 688, 52, 0, 1, 2);</v>
      </c>
    </row>
    <row r="85" spans="1:7" x14ac:dyDescent="0.25">
      <c r="A85" s="4">
        <f t="shared" si="7"/>
        <v>2798</v>
      </c>
      <c r="B85" s="4">
        <f t="shared" ref="B85:B101" si="41">B84</f>
        <v>688</v>
      </c>
      <c r="C85" s="4">
        <v>52</v>
      </c>
      <c r="D85" s="4">
        <v>0</v>
      </c>
      <c r="E85" s="4">
        <v>0</v>
      </c>
      <c r="F85" s="4">
        <v>1</v>
      </c>
      <c r="G85" s="4" t="str">
        <f t="shared" si="6"/>
        <v>insert into game_score (id, matchid, squad, goals, points, time_type) values (2798, 688, 52, 0, 0, 1);</v>
      </c>
    </row>
    <row r="86" spans="1:7" x14ac:dyDescent="0.25">
      <c r="A86" s="4">
        <f t="shared" si="7"/>
        <v>2799</v>
      </c>
      <c r="B86" s="4">
        <f t="shared" ref="B86:B102" si="42">B84</f>
        <v>688</v>
      </c>
      <c r="C86" s="4">
        <v>56</v>
      </c>
      <c r="D86" s="4">
        <v>0</v>
      </c>
      <c r="E86" s="4">
        <v>1</v>
      </c>
      <c r="F86" s="4">
        <v>2</v>
      </c>
      <c r="G86" s="4" t="str">
        <f t="shared" si="6"/>
        <v>insert into game_score (id, matchid, squad, goals, points, time_type) values (2799, 688, 56, 0, 1, 2);</v>
      </c>
    </row>
    <row r="87" spans="1:7" x14ac:dyDescent="0.25">
      <c r="A87" s="4">
        <f t="shared" si="7"/>
        <v>2800</v>
      </c>
      <c r="B87" s="4">
        <f t="shared" ref="B87:B103" si="43">B84</f>
        <v>688</v>
      </c>
      <c r="C87" s="4">
        <v>56</v>
      </c>
      <c r="D87" s="4">
        <v>0</v>
      </c>
      <c r="E87" s="4">
        <v>0</v>
      </c>
      <c r="F87" s="4">
        <v>1</v>
      </c>
      <c r="G87" s="4" t="str">
        <f t="shared" si="6"/>
        <v>insert into game_score (id, matchid, squad, goals, points, time_type) values (2800, 688, 56, 0, 0, 1);</v>
      </c>
    </row>
    <row r="88" spans="1:7" x14ac:dyDescent="0.25">
      <c r="A88">
        <f t="shared" si="7"/>
        <v>2801</v>
      </c>
      <c r="B88">
        <f t="shared" si="40"/>
        <v>689</v>
      </c>
      <c r="C88">
        <v>55</v>
      </c>
      <c r="D88">
        <v>1</v>
      </c>
      <c r="E88">
        <v>3</v>
      </c>
      <c r="F88">
        <v>2</v>
      </c>
      <c r="G88" t="str">
        <f t="shared" si="6"/>
        <v>insert into game_score (id, matchid, squad, goals, points, time_type) values (2801, 689, 55, 1, 3, 2);</v>
      </c>
    </row>
    <row r="89" spans="1:7" x14ac:dyDescent="0.25">
      <c r="A89">
        <f t="shared" si="7"/>
        <v>2802</v>
      </c>
      <c r="B89">
        <f t="shared" si="41"/>
        <v>689</v>
      </c>
      <c r="C89">
        <v>55</v>
      </c>
      <c r="D89">
        <v>0</v>
      </c>
      <c r="E89">
        <v>0</v>
      </c>
      <c r="F89">
        <v>1</v>
      </c>
      <c r="G89" t="str">
        <f t="shared" si="6"/>
        <v>insert into game_score (id, matchid, squad, goals, points, time_type) values (2802, 689, 55, 0, 0, 1);</v>
      </c>
    </row>
    <row r="90" spans="1:7" x14ac:dyDescent="0.25">
      <c r="A90">
        <f t="shared" si="7"/>
        <v>2803</v>
      </c>
      <c r="B90">
        <f t="shared" si="42"/>
        <v>689</v>
      </c>
      <c r="C90">
        <v>593</v>
      </c>
      <c r="D90">
        <v>0</v>
      </c>
      <c r="E90">
        <v>0</v>
      </c>
      <c r="F90">
        <v>2</v>
      </c>
      <c r="G90" t="str">
        <f t="shared" si="6"/>
        <v>insert into game_score (id, matchid, squad, goals, points, time_type) values (2803, 689, 593, 0, 0, 2);</v>
      </c>
    </row>
    <row r="91" spans="1:7" x14ac:dyDescent="0.25">
      <c r="A91">
        <f t="shared" si="7"/>
        <v>2804</v>
      </c>
      <c r="B91">
        <f t="shared" si="43"/>
        <v>689</v>
      </c>
      <c r="C91">
        <v>593</v>
      </c>
      <c r="D91">
        <v>0</v>
      </c>
      <c r="E91">
        <v>0</v>
      </c>
      <c r="F91">
        <v>1</v>
      </c>
      <c r="G91" t="str">
        <f t="shared" si="6"/>
        <v>insert into game_score (id, matchid, squad, goals, points, time_type) values (2804, 689, 593, 0, 0, 1);</v>
      </c>
    </row>
    <row r="92" spans="1:7" x14ac:dyDescent="0.25">
      <c r="A92" s="4">
        <f t="shared" si="7"/>
        <v>2805</v>
      </c>
      <c r="B92" s="4">
        <f t="shared" si="40"/>
        <v>690</v>
      </c>
      <c r="C92" s="4">
        <v>595</v>
      </c>
      <c r="D92" s="4">
        <v>5</v>
      </c>
      <c r="E92" s="4">
        <v>3</v>
      </c>
      <c r="F92" s="4">
        <v>2</v>
      </c>
      <c r="G92" s="4" t="str">
        <f t="shared" si="6"/>
        <v>insert into game_score (id, matchid, squad, goals, points, time_type) values (2805, 690, 595, 5, 3, 2);</v>
      </c>
    </row>
    <row r="93" spans="1:7" x14ac:dyDescent="0.25">
      <c r="A93" s="4">
        <f t="shared" si="7"/>
        <v>2806</v>
      </c>
      <c r="B93" s="4">
        <f t="shared" si="41"/>
        <v>690</v>
      </c>
      <c r="C93" s="4">
        <v>595</v>
      </c>
      <c r="D93" s="4">
        <v>1</v>
      </c>
      <c r="E93" s="4">
        <v>0</v>
      </c>
      <c r="F93" s="4">
        <v>1</v>
      </c>
      <c r="G93" s="4" t="str">
        <f t="shared" si="6"/>
        <v>insert into game_score (id, matchid, squad, goals, points, time_type) values (2806, 690, 595, 1, 0, 1);</v>
      </c>
    </row>
    <row r="94" spans="1:7" x14ac:dyDescent="0.25">
      <c r="A94" s="4">
        <f t="shared" si="7"/>
        <v>2807</v>
      </c>
      <c r="B94" s="4">
        <f t="shared" si="42"/>
        <v>690</v>
      </c>
      <c r="C94" s="4">
        <v>57</v>
      </c>
      <c r="D94" s="4">
        <v>0</v>
      </c>
      <c r="E94" s="4">
        <v>0</v>
      </c>
      <c r="F94" s="4">
        <v>2</v>
      </c>
      <c r="G94" s="4" t="str">
        <f t="shared" si="6"/>
        <v>insert into game_score (id, matchid, squad, goals, points, time_type) values (2807, 690, 57, 0, 0, 2);</v>
      </c>
    </row>
    <row r="95" spans="1:7" x14ac:dyDescent="0.25">
      <c r="A95" s="4">
        <f t="shared" si="7"/>
        <v>2808</v>
      </c>
      <c r="B95" s="4">
        <f t="shared" si="43"/>
        <v>690</v>
      </c>
      <c r="C95" s="4">
        <v>57</v>
      </c>
      <c r="D95" s="4">
        <v>0</v>
      </c>
      <c r="E95" s="4">
        <v>0</v>
      </c>
      <c r="F95" s="4">
        <v>1</v>
      </c>
      <c r="G95" s="4" t="str">
        <f t="shared" si="6"/>
        <v>insert into game_score (id, matchid, squad, goals, points, time_type) values (2808, 690, 57, 0, 0, 1);</v>
      </c>
    </row>
    <row r="96" spans="1:7" x14ac:dyDescent="0.25">
      <c r="A96">
        <f t="shared" si="7"/>
        <v>2809</v>
      </c>
      <c r="B96">
        <f t="shared" si="40"/>
        <v>691</v>
      </c>
      <c r="C96">
        <v>54</v>
      </c>
      <c r="D96">
        <v>4</v>
      </c>
      <c r="E96">
        <v>3</v>
      </c>
      <c r="F96">
        <v>2</v>
      </c>
      <c r="G96" t="str">
        <f t="shared" si="6"/>
        <v>insert into game_score (id, matchid, squad, goals, points, time_type) values (2809, 691, 54, 4, 3, 2);</v>
      </c>
    </row>
    <row r="97" spans="1:7" x14ac:dyDescent="0.25">
      <c r="A97">
        <f t="shared" si="7"/>
        <v>2810</v>
      </c>
      <c r="B97">
        <f t="shared" si="41"/>
        <v>691</v>
      </c>
      <c r="C97">
        <v>54</v>
      </c>
      <c r="D97">
        <v>1</v>
      </c>
      <c r="E97">
        <v>0</v>
      </c>
      <c r="F97">
        <v>1</v>
      </c>
      <c r="G97" t="str">
        <f t="shared" si="6"/>
        <v>insert into game_score (id, matchid, squad, goals, points, time_type) values (2810, 691, 54, 1, 0, 1);</v>
      </c>
    </row>
    <row r="98" spans="1:7" x14ac:dyDescent="0.25">
      <c r="A98">
        <f t="shared" si="7"/>
        <v>2811</v>
      </c>
      <c r="B98">
        <f t="shared" si="42"/>
        <v>691</v>
      </c>
      <c r="C98">
        <v>1</v>
      </c>
      <c r="D98">
        <v>1</v>
      </c>
      <c r="E98">
        <v>0</v>
      </c>
      <c r="F98">
        <v>2</v>
      </c>
      <c r="G98" t="str">
        <f t="shared" si="6"/>
        <v>insert into game_score (id, matchid, squad, goals, points, time_type) values (2811, 691, 1, 1, 0, 2);</v>
      </c>
    </row>
    <row r="99" spans="1:7" x14ac:dyDescent="0.25">
      <c r="A99">
        <f t="shared" si="7"/>
        <v>2812</v>
      </c>
      <c r="B99">
        <f t="shared" si="43"/>
        <v>691</v>
      </c>
      <c r="C99">
        <v>1</v>
      </c>
      <c r="D99">
        <v>1</v>
      </c>
      <c r="E99">
        <v>0</v>
      </c>
      <c r="F99">
        <v>1</v>
      </c>
      <c r="G99" t="str">
        <f t="shared" si="6"/>
        <v>insert into game_score (id, matchid, squad, goals, points, time_type) values (2812, 691, 1, 1, 0, 1);</v>
      </c>
    </row>
    <row r="100" spans="1:7" x14ac:dyDescent="0.25">
      <c r="A100" s="4">
        <f t="shared" si="7"/>
        <v>2813</v>
      </c>
      <c r="B100" s="4">
        <f t="shared" si="40"/>
        <v>692</v>
      </c>
      <c r="C100" s="4">
        <v>1</v>
      </c>
      <c r="D100" s="4">
        <v>1</v>
      </c>
      <c r="E100" s="4">
        <v>0</v>
      </c>
      <c r="F100" s="4">
        <v>2</v>
      </c>
      <c r="G100" s="4" t="str">
        <f t="shared" si="6"/>
        <v>insert into game_score (id, matchid, squad, goals, points, time_type) values (2813, 692, 1, 1, 0, 2);</v>
      </c>
    </row>
    <row r="101" spans="1:7" x14ac:dyDescent="0.25">
      <c r="A101" s="4">
        <f t="shared" si="7"/>
        <v>2814</v>
      </c>
      <c r="B101" s="4">
        <f t="shared" si="41"/>
        <v>692</v>
      </c>
      <c r="C101" s="4">
        <v>1</v>
      </c>
      <c r="D101" s="4">
        <v>1</v>
      </c>
      <c r="E101" s="4">
        <v>0</v>
      </c>
      <c r="F101" s="4">
        <v>1</v>
      </c>
      <c r="G101" s="4" t="str">
        <f t="shared" si="6"/>
        <v>insert into game_score (id, matchid, squad, goals, points, time_type) values (2814, 692, 1, 1, 0, 1);</v>
      </c>
    </row>
    <row r="102" spans="1:7" x14ac:dyDescent="0.25">
      <c r="A102" s="4">
        <f t="shared" si="7"/>
        <v>2815</v>
      </c>
      <c r="B102" s="4">
        <f t="shared" si="42"/>
        <v>692</v>
      </c>
      <c r="C102" s="4">
        <v>595</v>
      </c>
      <c r="D102" s="4">
        <v>3</v>
      </c>
      <c r="E102" s="4">
        <v>3</v>
      </c>
      <c r="F102" s="4">
        <v>2</v>
      </c>
      <c r="G102" s="4" t="str">
        <f t="shared" si="6"/>
        <v>insert into game_score (id, matchid, squad, goals, points, time_type) values (2815, 692, 595, 3, 3, 2);</v>
      </c>
    </row>
    <row r="103" spans="1:7" x14ac:dyDescent="0.25">
      <c r="A103" s="4">
        <f t="shared" si="7"/>
        <v>2816</v>
      </c>
      <c r="B103" s="4">
        <f t="shared" si="43"/>
        <v>692</v>
      </c>
      <c r="C103" s="4">
        <v>595</v>
      </c>
      <c r="D103" s="4">
        <v>1</v>
      </c>
      <c r="E103" s="4">
        <v>0</v>
      </c>
      <c r="F103" s="4">
        <v>1</v>
      </c>
      <c r="G103" s="4" t="str">
        <f t="shared" si="6"/>
        <v>insert into game_score (id, matchid, squad, goals, points, time_type) values (2816, 692, 595, 1, 0, 1);</v>
      </c>
    </row>
    <row r="104" spans="1:7" x14ac:dyDescent="0.25">
      <c r="A104">
        <f t="shared" si="7"/>
        <v>2817</v>
      </c>
      <c r="B104">
        <f t="shared" ref="B104" si="44">B100+1</f>
        <v>693</v>
      </c>
      <c r="C104">
        <v>54</v>
      </c>
      <c r="D104">
        <v>4</v>
      </c>
      <c r="E104">
        <v>3</v>
      </c>
      <c r="F104">
        <v>2</v>
      </c>
      <c r="G104" t="str">
        <f t="shared" si="6"/>
        <v>insert into game_score (id, matchid, squad, goals, points, time_type) values (2817, 693, 54, 4, 3, 2);</v>
      </c>
    </row>
    <row r="105" spans="1:7" x14ac:dyDescent="0.25">
      <c r="A105">
        <f t="shared" si="7"/>
        <v>2818</v>
      </c>
      <c r="B105">
        <f t="shared" ref="B105" si="45">B104</f>
        <v>693</v>
      </c>
      <c r="C105">
        <v>54</v>
      </c>
      <c r="D105">
        <v>3</v>
      </c>
      <c r="E105">
        <v>0</v>
      </c>
      <c r="F105">
        <v>1</v>
      </c>
      <c r="G105" t="str">
        <f t="shared" si="6"/>
        <v>insert into game_score (id, matchid, squad, goals, points, time_type) values (2818, 693, 54, 3, 0, 1);</v>
      </c>
    </row>
    <row r="106" spans="1:7" x14ac:dyDescent="0.25">
      <c r="A106">
        <f t="shared" si="7"/>
        <v>2819</v>
      </c>
      <c r="B106">
        <f t="shared" ref="B106" si="46">B104</f>
        <v>693</v>
      </c>
      <c r="C106">
        <v>57</v>
      </c>
      <c r="D106">
        <v>2</v>
      </c>
      <c r="E106">
        <v>0</v>
      </c>
      <c r="F106">
        <v>2</v>
      </c>
      <c r="G106" t="str">
        <f t="shared" si="6"/>
        <v>insert into game_score (id, matchid, squad, goals, points, time_type) values (2819, 693, 57, 2, 0, 2);</v>
      </c>
    </row>
    <row r="107" spans="1:7" x14ac:dyDescent="0.25">
      <c r="A107">
        <f t="shared" si="7"/>
        <v>2820</v>
      </c>
      <c r="B107">
        <f t="shared" ref="B107" si="47">B104</f>
        <v>693</v>
      </c>
      <c r="C107">
        <v>57</v>
      </c>
      <c r="D107">
        <v>1</v>
      </c>
      <c r="E107">
        <v>0</v>
      </c>
      <c r="F107">
        <v>1</v>
      </c>
      <c r="G107" t="str">
        <f t="shared" si="6"/>
        <v>insert into game_score (id, matchid, squad, goals, points, time_type) values (2820, 693, 57, 1, 0, 1);</v>
      </c>
    </row>
    <row r="108" spans="1:7" x14ac:dyDescent="0.25">
      <c r="A108" s="4">
        <f t="shared" si="7"/>
        <v>2821</v>
      </c>
      <c r="B108" s="4">
        <f t="shared" ref="B108" si="48">B104+1</f>
        <v>694</v>
      </c>
      <c r="C108" s="4">
        <v>57</v>
      </c>
      <c r="D108" s="4">
        <v>1</v>
      </c>
      <c r="E108" s="4">
        <v>3</v>
      </c>
      <c r="F108" s="4">
        <v>2</v>
      </c>
      <c r="G108" s="4" t="str">
        <f t="shared" ref="G108:G149" si="49">"insert into game_score (id, matchid, squad, goals, points, time_type) values (" &amp; A108 &amp; ", " &amp; B108 &amp; ", " &amp; C108 &amp; ", " &amp; D108 &amp; ", " &amp; E108 &amp; ", " &amp; F108 &amp; ");"</f>
        <v>insert into game_score (id, matchid, squad, goals, points, time_type) values (2821, 694, 57, 1, 3, 2);</v>
      </c>
    </row>
    <row r="109" spans="1:7" x14ac:dyDescent="0.25">
      <c r="A109" s="4">
        <f t="shared" si="7"/>
        <v>2822</v>
      </c>
      <c r="B109" s="4">
        <f t="shared" ref="B109" si="50">B108</f>
        <v>694</v>
      </c>
      <c r="C109" s="4">
        <v>57</v>
      </c>
      <c r="D109" s="4">
        <v>1</v>
      </c>
      <c r="E109" s="4">
        <v>0</v>
      </c>
      <c r="F109" s="4">
        <v>1</v>
      </c>
      <c r="G109" s="4" t="str">
        <f t="shared" si="49"/>
        <v>insert into game_score (id, matchid, squad, goals, points, time_type) values (2822, 694, 57, 1, 0, 1);</v>
      </c>
    </row>
    <row r="110" spans="1:7" x14ac:dyDescent="0.25">
      <c r="A110" s="4">
        <f t="shared" ref="A110:A149" si="51">A109+1</f>
        <v>2823</v>
      </c>
      <c r="B110" s="4">
        <f t="shared" ref="B110" si="52">B108</f>
        <v>694</v>
      </c>
      <c r="C110" s="4">
        <v>1</v>
      </c>
      <c r="D110" s="4">
        <v>0</v>
      </c>
      <c r="E110" s="4">
        <v>0</v>
      </c>
      <c r="F110" s="4">
        <v>2</v>
      </c>
      <c r="G110" s="4" t="str">
        <f t="shared" si="49"/>
        <v>insert into game_score (id, matchid, squad, goals, points, time_type) values (2823, 694, 1, 0, 0, 2);</v>
      </c>
    </row>
    <row r="111" spans="1:7" x14ac:dyDescent="0.25">
      <c r="A111" s="4">
        <f t="shared" si="51"/>
        <v>2824</v>
      </c>
      <c r="B111" s="4">
        <f t="shared" ref="B111" si="53">B108</f>
        <v>694</v>
      </c>
      <c r="C111" s="4">
        <v>1</v>
      </c>
      <c r="D111" s="4">
        <v>0</v>
      </c>
      <c r="E111" s="4">
        <v>0</v>
      </c>
      <c r="F111" s="4">
        <v>1</v>
      </c>
      <c r="G111" s="4" t="str">
        <f t="shared" si="49"/>
        <v>insert into game_score (id, matchid, squad, goals, points, time_type) values (2824, 694, 1, 0, 0, 1);</v>
      </c>
    </row>
    <row r="112" spans="1:7" x14ac:dyDescent="0.25">
      <c r="A112">
        <f t="shared" si="51"/>
        <v>2825</v>
      </c>
      <c r="B112">
        <f t="shared" ref="B112" si="54">B108+1</f>
        <v>695</v>
      </c>
      <c r="C112">
        <v>54</v>
      </c>
      <c r="D112">
        <v>1</v>
      </c>
      <c r="E112">
        <v>3</v>
      </c>
      <c r="F112">
        <v>2</v>
      </c>
      <c r="G112" t="str">
        <f t="shared" si="49"/>
        <v>insert into game_score (id, matchid, squad, goals, points, time_type) values (2825, 695, 54, 1, 3, 2);</v>
      </c>
    </row>
    <row r="113" spans="1:7" x14ac:dyDescent="0.25">
      <c r="A113">
        <f t="shared" si="51"/>
        <v>2826</v>
      </c>
      <c r="B113">
        <f t="shared" ref="B113" si="55">B112</f>
        <v>695</v>
      </c>
      <c r="C113">
        <v>54</v>
      </c>
      <c r="D113">
        <v>0</v>
      </c>
      <c r="E113">
        <v>0</v>
      </c>
      <c r="F113">
        <v>1</v>
      </c>
      <c r="G113" t="str">
        <f t="shared" si="49"/>
        <v>insert into game_score (id, matchid, squad, goals, points, time_type) values (2826, 695, 54, 0, 0, 1);</v>
      </c>
    </row>
    <row r="114" spans="1:7" x14ac:dyDescent="0.25">
      <c r="A114">
        <f t="shared" si="51"/>
        <v>2827</v>
      </c>
      <c r="B114">
        <f t="shared" ref="B114" si="56">B112</f>
        <v>695</v>
      </c>
      <c r="C114">
        <v>595</v>
      </c>
      <c r="D114">
        <v>0</v>
      </c>
      <c r="E114">
        <v>0</v>
      </c>
      <c r="F114">
        <v>2</v>
      </c>
      <c r="G114" t="str">
        <f t="shared" si="49"/>
        <v>insert into game_score (id, matchid, squad, goals, points, time_type) values (2827, 695, 595, 0, 0, 2);</v>
      </c>
    </row>
    <row r="115" spans="1:7" x14ac:dyDescent="0.25">
      <c r="A115">
        <f t="shared" si="51"/>
        <v>2828</v>
      </c>
      <c r="B115">
        <f t="shared" ref="B115" si="57">B112</f>
        <v>695</v>
      </c>
      <c r="C115">
        <v>595</v>
      </c>
      <c r="D115">
        <v>0</v>
      </c>
      <c r="E115">
        <v>0</v>
      </c>
      <c r="F115">
        <v>1</v>
      </c>
      <c r="G115" t="str">
        <f t="shared" si="49"/>
        <v>insert into game_score (id, matchid, squad, goals, points, time_type) values (2828, 695, 595, 0, 0, 1);</v>
      </c>
    </row>
    <row r="116" spans="1:7" x14ac:dyDescent="0.25">
      <c r="A116" s="4">
        <f t="shared" si="51"/>
        <v>2829</v>
      </c>
      <c r="B116" s="4">
        <f t="shared" ref="B116" si="58">B112+1</f>
        <v>696</v>
      </c>
      <c r="C116" s="4">
        <v>58</v>
      </c>
      <c r="D116" s="4">
        <v>1</v>
      </c>
      <c r="E116" s="4">
        <v>0</v>
      </c>
      <c r="F116" s="4">
        <v>2</v>
      </c>
      <c r="G116" s="4" t="str">
        <f t="shared" si="49"/>
        <v>insert into game_score (id, matchid, squad, goals, points, time_type) values (2829, 696, 58, 1, 0, 2);</v>
      </c>
    </row>
    <row r="117" spans="1:7" x14ac:dyDescent="0.25">
      <c r="A117" s="4">
        <f t="shared" si="51"/>
        <v>2830</v>
      </c>
      <c r="B117" s="4">
        <f t="shared" ref="B117" si="59">B116</f>
        <v>696</v>
      </c>
      <c r="C117" s="4">
        <v>58</v>
      </c>
      <c r="D117" s="4">
        <v>1</v>
      </c>
      <c r="E117" s="4">
        <v>0</v>
      </c>
      <c r="F117" s="4">
        <v>1</v>
      </c>
      <c r="G117" s="4" t="str">
        <f t="shared" si="49"/>
        <v>insert into game_score (id, matchid, squad, goals, points, time_type) values (2830, 696, 58, 1, 0, 1);</v>
      </c>
    </row>
    <row r="118" spans="1:7" x14ac:dyDescent="0.25">
      <c r="A118" s="4">
        <f t="shared" si="51"/>
        <v>2831</v>
      </c>
      <c r="B118" s="4">
        <f t="shared" ref="B118" si="60">B116</f>
        <v>696</v>
      </c>
      <c r="C118" s="4">
        <v>598</v>
      </c>
      <c r="D118" s="4">
        <v>4</v>
      </c>
      <c r="E118" s="4">
        <v>3</v>
      </c>
      <c r="F118" s="4">
        <v>2</v>
      </c>
      <c r="G118" s="4" t="str">
        <f t="shared" si="49"/>
        <v>insert into game_score (id, matchid, squad, goals, points, time_type) values (2831, 696, 598, 4, 3, 2);</v>
      </c>
    </row>
    <row r="119" spans="1:7" x14ac:dyDescent="0.25">
      <c r="A119" s="4">
        <f t="shared" si="51"/>
        <v>2832</v>
      </c>
      <c r="B119" s="4">
        <f t="shared" ref="B119" si="61">B116</f>
        <v>696</v>
      </c>
      <c r="C119" s="4">
        <v>598</v>
      </c>
      <c r="D119" s="4">
        <v>1</v>
      </c>
      <c r="E119" s="4">
        <v>0</v>
      </c>
      <c r="F119" s="4">
        <v>1</v>
      </c>
      <c r="G119" s="4" t="str">
        <f t="shared" si="49"/>
        <v>insert into game_score (id, matchid, squad, goals, points, time_type) values (2832, 696, 598, 1, 0, 1);</v>
      </c>
    </row>
    <row r="120" spans="1:7" x14ac:dyDescent="0.25">
      <c r="A120">
        <f t="shared" si="51"/>
        <v>2833</v>
      </c>
      <c r="B120">
        <f t="shared" ref="B120" si="62">B116+1</f>
        <v>697</v>
      </c>
      <c r="C120">
        <v>56</v>
      </c>
      <c r="D120">
        <v>1</v>
      </c>
      <c r="E120">
        <v>0</v>
      </c>
      <c r="F120">
        <v>2</v>
      </c>
      <c r="G120" t="str">
        <f t="shared" si="49"/>
        <v>insert into game_score (id, matchid, squad, goals, points, time_type) values (2833, 697, 56, 1, 0, 2);</v>
      </c>
    </row>
    <row r="121" spans="1:7" x14ac:dyDescent="0.25">
      <c r="A121">
        <f t="shared" si="51"/>
        <v>2834</v>
      </c>
      <c r="B121">
        <f t="shared" ref="B121" si="63">B120</f>
        <v>697</v>
      </c>
      <c r="C121">
        <v>56</v>
      </c>
      <c r="D121">
        <v>0</v>
      </c>
      <c r="E121">
        <v>0</v>
      </c>
      <c r="F121">
        <v>1</v>
      </c>
      <c r="G121" t="str">
        <f t="shared" si="49"/>
        <v>insert into game_score (id, matchid, squad, goals, points, time_type) values (2834, 697, 56, 0, 0, 1);</v>
      </c>
    </row>
    <row r="122" spans="1:7" x14ac:dyDescent="0.25">
      <c r="A122">
        <f t="shared" si="51"/>
        <v>2835</v>
      </c>
      <c r="B122">
        <f t="shared" ref="B122" si="64">B120</f>
        <v>697</v>
      </c>
      <c r="C122">
        <v>55</v>
      </c>
      <c r="D122">
        <v>6</v>
      </c>
      <c r="E122">
        <v>3</v>
      </c>
      <c r="F122">
        <v>2</v>
      </c>
      <c r="G122" t="str">
        <f t="shared" si="49"/>
        <v>insert into game_score (id, matchid, squad, goals, points, time_type) values (2835, 697, 55, 6, 3, 2);</v>
      </c>
    </row>
    <row r="123" spans="1:7" x14ac:dyDescent="0.25">
      <c r="A123">
        <f t="shared" si="51"/>
        <v>2836</v>
      </c>
      <c r="B123">
        <f t="shared" ref="B123" si="65">B120</f>
        <v>697</v>
      </c>
      <c r="C123">
        <v>55</v>
      </c>
      <c r="D123">
        <v>3</v>
      </c>
      <c r="E123">
        <v>0</v>
      </c>
      <c r="F123">
        <v>1</v>
      </c>
      <c r="G123" t="str">
        <f t="shared" si="49"/>
        <v>insert into game_score (id, matchid, squad, goals, points, time_type) values (2836, 697, 55, 3, 0, 1);</v>
      </c>
    </row>
    <row r="124" spans="1:7" x14ac:dyDescent="0.25">
      <c r="A124" s="4">
        <f t="shared" si="51"/>
        <v>2837</v>
      </c>
      <c r="B124" s="4">
        <f t="shared" ref="B124" si="66">B120+1</f>
        <v>698</v>
      </c>
      <c r="C124" s="4">
        <v>52</v>
      </c>
      <c r="D124" s="4">
        <v>6</v>
      </c>
      <c r="E124" s="4">
        <v>3</v>
      </c>
      <c r="F124" s="4">
        <v>2</v>
      </c>
      <c r="G124" s="4" t="str">
        <f t="shared" si="49"/>
        <v>insert into game_score (id, matchid, squad, goals, points, time_type) values (2837, 698, 52, 6, 3, 2);</v>
      </c>
    </row>
    <row r="125" spans="1:7" x14ac:dyDescent="0.25">
      <c r="A125" s="4">
        <f t="shared" si="51"/>
        <v>2838</v>
      </c>
      <c r="B125" s="4">
        <f t="shared" ref="B125" si="67">B124</f>
        <v>698</v>
      </c>
      <c r="C125" s="4">
        <v>52</v>
      </c>
      <c r="D125" s="4">
        <v>3</v>
      </c>
      <c r="E125" s="4">
        <v>0</v>
      </c>
      <c r="F125" s="4">
        <v>1</v>
      </c>
      <c r="G125" s="4" t="str">
        <f t="shared" si="49"/>
        <v>insert into game_score (id, matchid, squad, goals, points, time_type) values (2838, 698, 52, 3, 0, 1);</v>
      </c>
    </row>
    <row r="126" spans="1:7" x14ac:dyDescent="0.25">
      <c r="A126" s="4">
        <f t="shared" si="51"/>
        <v>2839</v>
      </c>
      <c r="B126" s="4">
        <f t="shared" ref="B126" si="68">B124</f>
        <v>698</v>
      </c>
      <c r="C126" s="4">
        <v>595</v>
      </c>
      <c r="D126" s="4">
        <v>0</v>
      </c>
      <c r="E126" s="4">
        <v>0</v>
      </c>
      <c r="F126" s="4">
        <v>2</v>
      </c>
      <c r="G126" s="4" t="str">
        <f t="shared" si="49"/>
        <v>insert into game_score (id, matchid, squad, goals, points, time_type) values (2839, 698, 595, 0, 0, 2);</v>
      </c>
    </row>
    <row r="127" spans="1:7" x14ac:dyDescent="0.25">
      <c r="A127" s="4">
        <f t="shared" si="51"/>
        <v>2840</v>
      </c>
      <c r="B127" s="4">
        <f t="shared" ref="B127" si="69">B124</f>
        <v>698</v>
      </c>
      <c r="C127" s="4">
        <v>595</v>
      </c>
      <c r="D127" s="4">
        <v>0</v>
      </c>
      <c r="E127" s="4">
        <v>0</v>
      </c>
      <c r="F127" s="4">
        <v>1</v>
      </c>
      <c r="G127" s="4" t="str">
        <f t="shared" si="49"/>
        <v>insert into game_score (id, matchid, squad, goals, points, time_type) values (2840, 698, 595, 0, 0, 1);</v>
      </c>
    </row>
    <row r="128" spans="1:7" x14ac:dyDescent="0.25">
      <c r="A128">
        <f t="shared" si="51"/>
        <v>2841</v>
      </c>
      <c r="B128">
        <f t="shared" ref="B128" si="70">B124+1</f>
        <v>699</v>
      </c>
      <c r="C128">
        <v>54</v>
      </c>
      <c r="D128">
        <v>4</v>
      </c>
      <c r="E128">
        <v>3</v>
      </c>
      <c r="F128">
        <v>2</v>
      </c>
      <c r="G128" t="str">
        <f t="shared" si="49"/>
        <v>insert into game_score (id, matchid, squad, goals, points, time_type) values (2841, 699, 54, 4, 3, 2);</v>
      </c>
    </row>
    <row r="129" spans="1:7" x14ac:dyDescent="0.25">
      <c r="A129">
        <f t="shared" si="51"/>
        <v>2842</v>
      </c>
      <c r="B129">
        <f t="shared" ref="B129" si="71">B128</f>
        <v>699</v>
      </c>
      <c r="C129">
        <v>54</v>
      </c>
      <c r="D129">
        <v>0</v>
      </c>
      <c r="E129">
        <v>0</v>
      </c>
      <c r="F129">
        <v>1</v>
      </c>
      <c r="G129" t="str">
        <f t="shared" si="49"/>
        <v>insert into game_score (id, matchid, squad, goals, points, time_type) values (2842, 699, 54, 0, 0, 1);</v>
      </c>
    </row>
    <row r="130" spans="1:7" x14ac:dyDescent="0.25">
      <c r="A130">
        <f t="shared" si="51"/>
        <v>2843</v>
      </c>
      <c r="B130">
        <f t="shared" ref="B130" si="72">B128</f>
        <v>699</v>
      </c>
      <c r="C130">
        <v>51</v>
      </c>
      <c r="D130">
        <v>0</v>
      </c>
      <c r="E130">
        <v>0</v>
      </c>
      <c r="F130">
        <v>2</v>
      </c>
      <c r="G130" t="str">
        <f t="shared" si="49"/>
        <v>insert into game_score (id, matchid, squad, goals, points, time_type) values (2843, 699, 51, 0, 0, 2);</v>
      </c>
    </row>
    <row r="131" spans="1:7" x14ac:dyDescent="0.25">
      <c r="A131">
        <f t="shared" si="51"/>
        <v>2844</v>
      </c>
      <c r="B131">
        <f t="shared" ref="B131" si="73">B128</f>
        <v>699</v>
      </c>
      <c r="C131">
        <v>51</v>
      </c>
      <c r="D131">
        <v>0</v>
      </c>
      <c r="E131">
        <v>0</v>
      </c>
      <c r="F131">
        <v>1</v>
      </c>
      <c r="G131" t="str">
        <f t="shared" si="49"/>
        <v>insert into game_score (id, matchid, squad, goals, points, time_type) values (2844, 699, 51, 0, 0, 1);</v>
      </c>
    </row>
    <row r="132" spans="1:7" x14ac:dyDescent="0.25">
      <c r="A132" s="4">
        <f t="shared" si="51"/>
        <v>2845</v>
      </c>
      <c r="B132" s="4">
        <f t="shared" ref="B132" si="74">B128+1</f>
        <v>700</v>
      </c>
      <c r="C132" s="4">
        <v>598</v>
      </c>
      <c r="D132" s="4">
        <v>2</v>
      </c>
      <c r="E132" s="4">
        <v>1</v>
      </c>
      <c r="F132" s="4">
        <v>2</v>
      </c>
      <c r="G132" s="4" t="str">
        <f t="shared" si="49"/>
        <v>insert into game_score (id, matchid, squad, goals, points, time_type) values (2845, 700, 598, 2, 1, 2);</v>
      </c>
    </row>
    <row r="133" spans="1:7" x14ac:dyDescent="0.25">
      <c r="A133" s="4">
        <f t="shared" si="51"/>
        <v>2846</v>
      </c>
      <c r="B133" s="4">
        <f t="shared" ref="B133" si="75">B132</f>
        <v>700</v>
      </c>
      <c r="C133" s="4">
        <v>598</v>
      </c>
      <c r="D133" s="4">
        <v>1</v>
      </c>
      <c r="E133" s="4">
        <v>0</v>
      </c>
      <c r="F133" s="4">
        <v>1</v>
      </c>
      <c r="G133" s="4" t="str">
        <f t="shared" si="49"/>
        <v>insert into game_score (id, matchid, squad, goals, points, time_type) values (2846, 700, 598, 1, 0, 1);</v>
      </c>
    </row>
    <row r="134" spans="1:7" x14ac:dyDescent="0.25">
      <c r="A134" s="4">
        <f t="shared" si="51"/>
        <v>2847</v>
      </c>
      <c r="B134" s="4">
        <f t="shared" ref="B134" si="76">B132</f>
        <v>700</v>
      </c>
      <c r="C134" s="4">
        <v>55</v>
      </c>
      <c r="D134" s="4">
        <v>2</v>
      </c>
      <c r="E134" s="4">
        <v>1</v>
      </c>
      <c r="F134" s="4">
        <v>2</v>
      </c>
      <c r="G134" s="4" t="str">
        <f t="shared" si="49"/>
        <v>insert into game_score (id, matchid, squad, goals, points, time_type) values (2847, 700, 55, 2, 1, 2);</v>
      </c>
    </row>
    <row r="135" spans="1:7" x14ac:dyDescent="0.25">
      <c r="A135" s="4">
        <f t="shared" si="51"/>
        <v>2848</v>
      </c>
      <c r="B135" s="4">
        <f t="shared" ref="B135:B137" si="77">B132</f>
        <v>700</v>
      </c>
      <c r="C135" s="4">
        <v>55</v>
      </c>
      <c r="D135" s="4">
        <v>2</v>
      </c>
      <c r="E135" s="4">
        <v>0</v>
      </c>
      <c r="F135" s="4">
        <v>1</v>
      </c>
      <c r="G135" s="4" t="str">
        <f t="shared" si="49"/>
        <v>insert into game_score (id, matchid, squad, goals, points, time_type) values (2848, 700, 55, 2, 0, 1);</v>
      </c>
    </row>
    <row r="136" spans="1:7" x14ac:dyDescent="0.25">
      <c r="A136" s="4">
        <f t="shared" si="51"/>
        <v>2849</v>
      </c>
      <c r="B136" s="4">
        <f t="shared" si="77"/>
        <v>700</v>
      </c>
      <c r="C136" s="4">
        <v>598</v>
      </c>
      <c r="D136" s="4">
        <v>4</v>
      </c>
      <c r="E136" s="4">
        <v>0</v>
      </c>
      <c r="F136" s="4">
        <v>7</v>
      </c>
      <c r="G136" s="4" t="str">
        <f t="shared" si="49"/>
        <v>insert into game_score (id, matchid, squad, goals, points, time_type) values (2849, 700, 598, 4, 0, 7);</v>
      </c>
    </row>
    <row r="137" spans="1:7" x14ac:dyDescent="0.25">
      <c r="A137" s="4">
        <f t="shared" si="51"/>
        <v>2850</v>
      </c>
      <c r="B137" s="4">
        <f t="shared" si="77"/>
        <v>700</v>
      </c>
      <c r="C137" s="4">
        <v>55</v>
      </c>
      <c r="D137" s="4">
        <v>5</v>
      </c>
      <c r="E137" s="4">
        <v>0</v>
      </c>
      <c r="F137" s="4">
        <v>7</v>
      </c>
      <c r="G137" s="4" t="str">
        <f t="shared" si="49"/>
        <v>insert into game_score (id, matchid, squad, goals, points, time_type) values (2850, 700, 55, 5, 0, 7);</v>
      </c>
    </row>
    <row r="138" spans="1:7" x14ac:dyDescent="0.25">
      <c r="A138">
        <f t="shared" si="51"/>
        <v>2851</v>
      </c>
      <c r="B138">
        <f>B132+1</f>
        <v>701</v>
      </c>
      <c r="C138">
        <v>52</v>
      </c>
      <c r="D138">
        <v>0</v>
      </c>
      <c r="E138">
        <v>0</v>
      </c>
      <c r="F138">
        <v>2</v>
      </c>
      <c r="G138" t="str">
        <f t="shared" si="49"/>
        <v>insert into game_score (id, matchid, squad, goals, points, time_type) values (2851, 701, 52, 0, 0, 2);</v>
      </c>
    </row>
    <row r="139" spans="1:7" x14ac:dyDescent="0.25">
      <c r="A139">
        <f t="shared" si="51"/>
        <v>2852</v>
      </c>
      <c r="B139">
        <f t="shared" ref="B139" si="78">B138</f>
        <v>701</v>
      </c>
      <c r="C139">
        <v>52</v>
      </c>
      <c r="D139">
        <v>0</v>
      </c>
      <c r="E139">
        <v>0</v>
      </c>
      <c r="F139">
        <v>1</v>
      </c>
      <c r="G139" t="str">
        <f t="shared" si="49"/>
        <v>insert into game_score (id, matchid, squad, goals, points, time_type) values (2852, 701, 52, 0, 0, 1);</v>
      </c>
    </row>
    <row r="140" spans="1:7" x14ac:dyDescent="0.25">
      <c r="A140">
        <f t="shared" si="51"/>
        <v>2853</v>
      </c>
      <c r="B140">
        <f t="shared" ref="B140" si="79">B138</f>
        <v>701</v>
      </c>
      <c r="C140">
        <v>54</v>
      </c>
      <c r="D140">
        <v>3</v>
      </c>
      <c r="E140">
        <v>3</v>
      </c>
      <c r="F140">
        <v>2</v>
      </c>
      <c r="G140" t="str">
        <f t="shared" si="49"/>
        <v>insert into game_score (id, matchid, squad, goals, points, time_type) values (2853, 701, 54, 3, 3, 2);</v>
      </c>
    </row>
    <row r="141" spans="1:7" x14ac:dyDescent="0.25">
      <c r="A141">
        <f t="shared" si="51"/>
        <v>2854</v>
      </c>
      <c r="B141">
        <f t="shared" ref="B141" si="80">B138</f>
        <v>701</v>
      </c>
      <c r="C141">
        <v>54</v>
      </c>
      <c r="D141">
        <v>0</v>
      </c>
      <c r="E141">
        <v>0</v>
      </c>
      <c r="F141">
        <v>1</v>
      </c>
      <c r="G141" t="str">
        <f t="shared" si="49"/>
        <v>insert into game_score (id, matchid, squad, goals, points, time_type) values (2854, 701, 54, 0, 0, 1);</v>
      </c>
    </row>
    <row r="142" spans="1:7" x14ac:dyDescent="0.25">
      <c r="A142" s="4">
        <f t="shared" si="51"/>
        <v>2855</v>
      </c>
      <c r="B142" s="4">
        <f t="shared" ref="B142" si="81">B138+1</f>
        <v>702</v>
      </c>
      <c r="C142" s="4">
        <v>598</v>
      </c>
      <c r="D142" s="4">
        <v>1</v>
      </c>
      <c r="E142" s="4">
        <v>0</v>
      </c>
      <c r="F142" s="4">
        <v>2</v>
      </c>
      <c r="G142" s="4" t="str">
        <f t="shared" si="49"/>
        <v>insert into game_score (id, matchid, squad, goals, points, time_type) values (2855, 702, 598, 1, 0, 2);</v>
      </c>
    </row>
    <row r="143" spans="1:7" x14ac:dyDescent="0.25">
      <c r="A143" s="4">
        <f t="shared" si="51"/>
        <v>2856</v>
      </c>
      <c r="B143" s="4">
        <f t="shared" ref="B143" si="82">B142</f>
        <v>702</v>
      </c>
      <c r="C143" s="4">
        <v>598</v>
      </c>
      <c r="D143" s="4">
        <v>1</v>
      </c>
      <c r="E143" s="4">
        <v>0</v>
      </c>
      <c r="F143" s="4">
        <v>1</v>
      </c>
      <c r="G143" s="4" t="str">
        <f t="shared" si="49"/>
        <v>insert into game_score (id, matchid, squad, goals, points, time_type) values (2856, 702, 598, 1, 0, 1);</v>
      </c>
    </row>
    <row r="144" spans="1:7" x14ac:dyDescent="0.25">
      <c r="A144" s="4">
        <f t="shared" si="51"/>
        <v>2857</v>
      </c>
      <c r="B144" s="4">
        <f t="shared" ref="B144" si="83">B142</f>
        <v>702</v>
      </c>
      <c r="C144" s="4">
        <v>52</v>
      </c>
      <c r="D144" s="4">
        <v>3</v>
      </c>
      <c r="E144" s="4">
        <v>3</v>
      </c>
      <c r="F144" s="4">
        <v>2</v>
      </c>
      <c r="G144" s="4" t="str">
        <f t="shared" si="49"/>
        <v>insert into game_score (id, matchid, squad, goals, points, time_type) values (2857, 702, 52, 3, 3, 2);</v>
      </c>
    </row>
    <row r="145" spans="1:7" x14ac:dyDescent="0.25">
      <c r="A145" s="4">
        <f t="shared" si="51"/>
        <v>2858</v>
      </c>
      <c r="B145" s="4">
        <f t="shared" ref="B145:B149" si="84">B142</f>
        <v>702</v>
      </c>
      <c r="C145" s="4">
        <v>52</v>
      </c>
      <c r="D145" s="4">
        <v>1</v>
      </c>
      <c r="E145" s="4">
        <v>0</v>
      </c>
      <c r="F145" s="4">
        <v>1</v>
      </c>
      <c r="G145" s="4" t="str">
        <f t="shared" si="49"/>
        <v>insert into game_score (id, matchid, squad, goals, points, time_type) values (2858, 702, 52, 1, 0, 1);</v>
      </c>
    </row>
    <row r="146" spans="1:7" x14ac:dyDescent="0.25">
      <c r="A146">
        <f t="shared" si="51"/>
        <v>2859</v>
      </c>
      <c r="B146">
        <f t="shared" ref="B146" si="85">B142+1</f>
        <v>703</v>
      </c>
      <c r="C146">
        <v>55</v>
      </c>
      <c r="D146">
        <v>3</v>
      </c>
      <c r="E146">
        <v>3</v>
      </c>
      <c r="F146">
        <v>2</v>
      </c>
      <c r="G146" t="str">
        <f t="shared" si="49"/>
        <v>insert into game_score (id, matchid, squad, goals, points, time_type) values (2859, 703, 55, 3, 3, 2);</v>
      </c>
    </row>
    <row r="147" spans="1:7" x14ac:dyDescent="0.25">
      <c r="A147">
        <f t="shared" si="51"/>
        <v>2860</v>
      </c>
      <c r="B147">
        <f t="shared" ref="B147" si="86">B146</f>
        <v>703</v>
      </c>
      <c r="C147">
        <v>55</v>
      </c>
      <c r="D147">
        <v>2</v>
      </c>
      <c r="E147">
        <v>0</v>
      </c>
      <c r="F147">
        <v>1</v>
      </c>
      <c r="G147" t="str">
        <f t="shared" si="49"/>
        <v>insert into game_score (id, matchid, squad, goals, points, time_type) values (2860, 703, 55, 2, 0, 1);</v>
      </c>
    </row>
    <row r="148" spans="1:7" x14ac:dyDescent="0.25">
      <c r="A148">
        <f t="shared" si="51"/>
        <v>2861</v>
      </c>
      <c r="B148">
        <f t="shared" ref="B148" si="87">B146</f>
        <v>703</v>
      </c>
      <c r="C148">
        <v>54</v>
      </c>
      <c r="D148">
        <v>0</v>
      </c>
      <c r="E148">
        <v>0</v>
      </c>
      <c r="F148">
        <v>2</v>
      </c>
      <c r="G148" t="str">
        <f t="shared" si="49"/>
        <v>insert into game_score (id, matchid, squad, goals, points, time_type) values (2861, 703, 54, 0, 0, 2);</v>
      </c>
    </row>
    <row r="149" spans="1:7" x14ac:dyDescent="0.25">
      <c r="A149">
        <f t="shared" si="51"/>
        <v>2862</v>
      </c>
      <c r="B149">
        <f t="shared" si="84"/>
        <v>703</v>
      </c>
      <c r="C149">
        <v>54</v>
      </c>
      <c r="D149">
        <v>0</v>
      </c>
      <c r="E149">
        <v>0</v>
      </c>
      <c r="F149">
        <v>1</v>
      </c>
      <c r="G149" t="str">
        <f t="shared" si="49"/>
        <v>insert into game_score (id, matchid, squad, goals, points, time_type) values (2862, 703, 54, 0, 0, 1);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9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'2007'!A13+1</f>
        <v>141</v>
      </c>
      <c r="B2">
        <v>2011</v>
      </c>
      <c r="C2" t="s">
        <v>12</v>
      </c>
      <c r="D2">
        <v>54</v>
      </c>
      <c r="G2" t="str">
        <f t="shared" ref="G2:G13" si="0">"insert into group_stage (id, tournament, group_code, squad) values (" &amp; A2 &amp; ", " &amp; B2 &amp; ", '" &amp; C2 &amp; "', " &amp; D2 &amp;  ");"</f>
        <v>insert into group_stage (id, tournament, group_code, squad) values (141, 2011, 'A', 54);</v>
      </c>
    </row>
    <row r="3" spans="1:7" x14ac:dyDescent="0.25">
      <c r="A3">
        <f>A2+1</f>
        <v>142</v>
      </c>
      <c r="B3">
        <f>B2</f>
        <v>2011</v>
      </c>
      <c r="C3" t="s">
        <v>12</v>
      </c>
      <c r="D3">
        <v>591</v>
      </c>
      <c r="G3" t="str">
        <f t="shared" si="0"/>
        <v>insert into group_stage (id, tournament, group_code, squad) values (142, 2011, 'A', 591);</v>
      </c>
    </row>
    <row r="4" spans="1:7" x14ac:dyDescent="0.25">
      <c r="A4">
        <f t="shared" ref="A4:A13" si="1">A3+1</f>
        <v>143</v>
      </c>
      <c r="B4">
        <f t="shared" ref="B4:B13" si="2">B3</f>
        <v>2011</v>
      </c>
      <c r="C4" t="s">
        <v>12</v>
      </c>
      <c r="D4">
        <v>57</v>
      </c>
      <c r="G4" t="str">
        <f t="shared" si="0"/>
        <v>insert into group_stage (id, tournament, group_code, squad) values (143, 2011, 'A', 57);</v>
      </c>
    </row>
    <row r="5" spans="1:7" x14ac:dyDescent="0.25">
      <c r="A5">
        <f t="shared" si="1"/>
        <v>144</v>
      </c>
      <c r="B5">
        <f t="shared" si="2"/>
        <v>2011</v>
      </c>
      <c r="C5" t="s">
        <v>12</v>
      </c>
      <c r="D5">
        <v>506</v>
      </c>
      <c r="G5" t="str">
        <f t="shared" si="0"/>
        <v>insert into group_stage (id, tournament, group_code, squad) values (144, 2011, 'A', 506);</v>
      </c>
    </row>
    <row r="6" spans="1:7" x14ac:dyDescent="0.25">
      <c r="A6">
        <f t="shared" si="1"/>
        <v>145</v>
      </c>
      <c r="B6">
        <f t="shared" si="2"/>
        <v>2011</v>
      </c>
      <c r="C6" t="s">
        <v>13</v>
      </c>
      <c r="D6">
        <v>55</v>
      </c>
      <c r="G6" t="str">
        <f t="shared" si="0"/>
        <v>insert into group_stage (id, tournament, group_code, squad) values (145, 2011, 'B', 55);</v>
      </c>
    </row>
    <row r="7" spans="1:7" x14ac:dyDescent="0.25">
      <c r="A7">
        <f t="shared" si="1"/>
        <v>146</v>
      </c>
      <c r="B7">
        <f t="shared" si="2"/>
        <v>2011</v>
      </c>
      <c r="C7" t="s">
        <v>13</v>
      </c>
      <c r="D7">
        <v>593</v>
      </c>
      <c r="G7" t="str">
        <f t="shared" si="0"/>
        <v>insert into group_stage (id, tournament, group_code, squad) values (146, 2011, 'B', 593);</v>
      </c>
    </row>
    <row r="8" spans="1:7" x14ac:dyDescent="0.25">
      <c r="A8">
        <f t="shared" si="1"/>
        <v>147</v>
      </c>
      <c r="B8">
        <f t="shared" si="2"/>
        <v>2011</v>
      </c>
      <c r="C8" t="s">
        <v>13</v>
      </c>
      <c r="D8">
        <v>595</v>
      </c>
      <c r="G8" t="str">
        <f t="shared" si="0"/>
        <v>insert into group_stage (id, tournament, group_code, squad) values (147, 2011, 'B', 595);</v>
      </c>
    </row>
    <row r="9" spans="1:7" x14ac:dyDescent="0.25">
      <c r="A9">
        <f t="shared" si="1"/>
        <v>148</v>
      </c>
      <c r="B9">
        <f t="shared" si="2"/>
        <v>2011</v>
      </c>
      <c r="C9" t="s">
        <v>13</v>
      </c>
      <c r="D9">
        <v>58</v>
      </c>
      <c r="G9" t="str">
        <f t="shared" si="0"/>
        <v>insert into group_stage (id, tournament, group_code, squad) values (148, 2011, 'B', 58);</v>
      </c>
    </row>
    <row r="10" spans="1:7" x14ac:dyDescent="0.25">
      <c r="A10">
        <f t="shared" si="1"/>
        <v>149</v>
      </c>
      <c r="B10">
        <f t="shared" si="2"/>
        <v>2011</v>
      </c>
      <c r="C10" t="s">
        <v>14</v>
      </c>
      <c r="D10">
        <v>56</v>
      </c>
      <c r="G10" t="str">
        <f t="shared" si="0"/>
        <v>insert into group_stage (id, tournament, group_code, squad) values (149, 2011, 'C', 56);</v>
      </c>
    </row>
    <row r="11" spans="1:7" x14ac:dyDescent="0.25">
      <c r="A11">
        <f t="shared" si="1"/>
        <v>150</v>
      </c>
      <c r="B11">
        <f t="shared" si="2"/>
        <v>2011</v>
      </c>
      <c r="C11" t="s">
        <v>14</v>
      </c>
      <c r="D11">
        <v>52</v>
      </c>
      <c r="G11" t="str">
        <f t="shared" si="0"/>
        <v>insert into group_stage (id, tournament, group_code, squad) values (150, 2011, 'C', 52);</v>
      </c>
    </row>
    <row r="12" spans="1:7" x14ac:dyDescent="0.25">
      <c r="A12">
        <f t="shared" si="1"/>
        <v>151</v>
      </c>
      <c r="B12">
        <f t="shared" si="2"/>
        <v>2011</v>
      </c>
      <c r="C12" t="s">
        <v>14</v>
      </c>
      <c r="D12">
        <v>51</v>
      </c>
      <c r="G12" t="str">
        <f t="shared" si="0"/>
        <v>insert into group_stage (id, tournament, group_code, squad) values (151, 2011, 'C', 51);</v>
      </c>
    </row>
    <row r="13" spans="1:7" x14ac:dyDescent="0.25">
      <c r="A13">
        <f t="shared" si="1"/>
        <v>152</v>
      </c>
      <c r="B13">
        <f t="shared" si="2"/>
        <v>2011</v>
      </c>
      <c r="C13" t="s">
        <v>14</v>
      </c>
      <c r="D13">
        <v>598</v>
      </c>
      <c r="G13" t="str">
        <f t="shared" si="0"/>
        <v>insert into group_stage (id, tournament, group_code, squad) values (152, 2011, 'C', 598);</v>
      </c>
    </row>
    <row r="15" spans="1:7" x14ac:dyDescent="0.25">
      <c r="A15" s="1" t="s">
        <v>1</v>
      </c>
      <c r="B15" s="1" t="s">
        <v>6</v>
      </c>
      <c r="C15" s="1" t="s">
        <v>7</v>
      </c>
      <c r="D15" s="1" t="s">
        <v>8</v>
      </c>
      <c r="G15" t="str">
        <f t="shared" ref="G15:G41" si="3">"insert into game (matchid, matchdate, game_type, country) values (" &amp; A15 &amp; ", '" &amp; B15 &amp; "', " &amp; C15 &amp; ", " &amp; D15 &amp;  ");"</f>
        <v>insert into game (matchid, matchdate, game_type, country) values (matchid, 'matchdate', game_type, country);</v>
      </c>
    </row>
    <row r="16" spans="1:7" x14ac:dyDescent="0.25">
      <c r="A16">
        <f>'2007'!A41+1</f>
        <v>704</v>
      </c>
      <c r="B16" s="2" t="str">
        <f>"2011-07-01"</f>
        <v>2011-07-01</v>
      </c>
      <c r="C16">
        <v>2</v>
      </c>
      <c r="D16">
        <v>54</v>
      </c>
      <c r="G16" t="str">
        <f t="shared" si="3"/>
        <v>insert into game (matchid, matchdate, game_type, country) values (704, '2011-07-01', 2, 54);</v>
      </c>
    </row>
    <row r="17" spans="1:7" x14ac:dyDescent="0.25">
      <c r="A17">
        <f>A16+1</f>
        <v>705</v>
      </c>
      <c r="B17" s="2" t="str">
        <f>"2011-07-02"</f>
        <v>2011-07-02</v>
      </c>
      <c r="C17">
        <v>2</v>
      </c>
      <c r="D17">
        <f>D16</f>
        <v>54</v>
      </c>
      <c r="G17" t="str">
        <f t="shared" si="3"/>
        <v>insert into game (matchid, matchdate, game_type, country) values (705, '2011-07-02', 2, 54);</v>
      </c>
    </row>
    <row r="18" spans="1:7" x14ac:dyDescent="0.25">
      <c r="A18">
        <f t="shared" ref="A18:A41" si="4">A17+1</f>
        <v>706</v>
      </c>
      <c r="B18" s="2" t="str">
        <f>"2011-07-06"</f>
        <v>2011-07-06</v>
      </c>
      <c r="C18">
        <v>2</v>
      </c>
      <c r="D18">
        <f t="shared" ref="D18:D41" si="5">D17</f>
        <v>54</v>
      </c>
      <c r="G18" t="str">
        <f t="shared" si="3"/>
        <v>insert into game (matchid, matchdate, game_type, country) values (706, '2011-07-06', 2, 54);</v>
      </c>
    </row>
    <row r="19" spans="1:7" x14ac:dyDescent="0.25">
      <c r="A19">
        <f t="shared" si="4"/>
        <v>707</v>
      </c>
      <c r="B19" s="2" t="str">
        <f>"2011-07-07"</f>
        <v>2011-07-07</v>
      </c>
      <c r="C19">
        <v>2</v>
      </c>
      <c r="D19">
        <f t="shared" si="5"/>
        <v>54</v>
      </c>
      <c r="G19" t="str">
        <f t="shared" si="3"/>
        <v>insert into game (matchid, matchdate, game_type, country) values (707, '2011-07-07', 2, 54);</v>
      </c>
    </row>
    <row r="20" spans="1:7" x14ac:dyDescent="0.25">
      <c r="A20">
        <f t="shared" si="4"/>
        <v>708</v>
      </c>
      <c r="B20" s="2" t="str">
        <f>"2011-07-10"</f>
        <v>2011-07-10</v>
      </c>
      <c r="C20">
        <v>2</v>
      </c>
      <c r="D20">
        <f t="shared" si="5"/>
        <v>54</v>
      </c>
      <c r="G20" t="str">
        <f t="shared" si="3"/>
        <v>insert into game (matchid, matchdate, game_type, country) values (708, '2011-07-10', 2, 54);</v>
      </c>
    </row>
    <row r="21" spans="1:7" x14ac:dyDescent="0.25">
      <c r="A21">
        <f t="shared" si="4"/>
        <v>709</v>
      </c>
      <c r="B21" s="2" t="str">
        <f>"2011-07-11"</f>
        <v>2011-07-11</v>
      </c>
      <c r="C21">
        <v>2</v>
      </c>
      <c r="D21">
        <f t="shared" si="5"/>
        <v>54</v>
      </c>
      <c r="G21" t="str">
        <f t="shared" si="3"/>
        <v>insert into game (matchid, matchdate, game_type, country) values (709, '2011-07-11', 2, 54);</v>
      </c>
    </row>
    <row r="22" spans="1:7" x14ac:dyDescent="0.25">
      <c r="A22">
        <f t="shared" si="4"/>
        <v>710</v>
      </c>
      <c r="B22" s="2" t="str">
        <f>"2011-07-03"</f>
        <v>2011-07-03</v>
      </c>
      <c r="C22">
        <v>2</v>
      </c>
      <c r="D22">
        <f t="shared" si="5"/>
        <v>54</v>
      </c>
      <c r="G22" t="str">
        <f t="shared" si="3"/>
        <v>insert into game (matchid, matchdate, game_type, country) values (710, '2011-07-03', 2, 54);</v>
      </c>
    </row>
    <row r="23" spans="1:7" x14ac:dyDescent="0.25">
      <c r="A23">
        <f t="shared" si="4"/>
        <v>711</v>
      </c>
      <c r="B23" s="2" t="str">
        <f>"2011-07-03"</f>
        <v>2011-07-03</v>
      </c>
      <c r="C23">
        <v>2</v>
      </c>
      <c r="D23">
        <f t="shared" si="5"/>
        <v>54</v>
      </c>
      <c r="G23" t="str">
        <f t="shared" si="3"/>
        <v>insert into game (matchid, matchdate, game_type, country) values (711, '2011-07-03', 2, 54);</v>
      </c>
    </row>
    <row r="24" spans="1:7" x14ac:dyDescent="0.25">
      <c r="A24">
        <f t="shared" si="4"/>
        <v>712</v>
      </c>
      <c r="B24" s="2" t="str">
        <f>"2011-07-09"</f>
        <v>2011-07-09</v>
      </c>
      <c r="C24">
        <v>2</v>
      </c>
      <c r="D24">
        <f t="shared" si="5"/>
        <v>54</v>
      </c>
      <c r="G24" t="str">
        <f t="shared" si="3"/>
        <v>insert into game (matchid, matchdate, game_type, country) values (712, '2011-07-09', 2, 54);</v>
      </c>
    </row>
    <row r="25" spans="1:7" x14ac:dyDescent="0.25">
      <c r="A25">
        <f t="shared" si="4"/>
        <v>713</v>
      </c>
      <c r="B25" s="2" t="str">
        <f>"2011-07-09"</f>
        <v>2011-07-09</v>
      </c>
      <c r="C25">
        <v>2</v>
      </c>
      <c r="D25">
        <f t="shared" si="5"/>
        <v>54</v>
      </c>
      <c r="G25" t="str">
        <f t="shared" si="3"/>
        <v>insert into game (matchid, matchdate, game_type, country) values (713, '2011-07-09', 2, 54);</v>
      </c>
    </row>
    <row r="26" spans="1:7" x14ac:dyDescent="0.25">
      <c r="A26">
        <f t="shared" si="4"/>
        <v>714</v>
      </c>
      <c r="B26" s="2" t="str">
        <f>"2011-07-13"</f>
        <v>2011-07-13</v>
      </c>
      <c r="C26">
        <v>2</v>
      </c>
      <c r="D26">
        <f t="shared" si="5"/>
        <v>54</v>
      </c>
      <c r="G26" t="str">
        <f t="shared" si="3"/>
        <v>insert into game (matchid, matchdate, game_type, country) values (714, '2011-07-13', 2, 54);</v>
      </c>
    </row>
    <row r="27" spans="1:7" x14ac:dyDescent="0.25">
      <c r="A27">
        <f t="shared" si="4"/>
        <v>715</v>
      </c>
      <c r="B27" s="2" t="str">
        <f>"2011-07-13"</f>
        <v>2011-07-13</v>
      </c>
      <c r="C27">
        <v>2</v>
      </c>
      <c r="D27">
        <f t="shared" si="5"/>
        <v>54</v>
      </c>
      <c r="G27" t="str">
        <f t="shared" si="3"/>
        <v>insert into game (matchid, matchdate, game_type, country) values (715, '2011-07-13', 2, 54);</v>
      </c>
    </row>
    <row r="28" spans="1:7" x14ac:dyDescent="0.25">
      <c r="A28">
        <f t="shared" si="4"/>
        <v>716</v>
      </c>
      <c r="B28" s="2" t="str">
        <f>"2011-07-04"</f>
        <v>2011-07-04</v>
      </c>
      <c r="C28">
        <v>2</v>
      </c>
      <c r="D28">
        <f t="shared" si="5"/>
        <v>54</v>
      </c>
      <c r="G28" t="str">
        <f t="shared" si="3"/>
        <v>insert into game (matchid, matchdate, game_type, country) values (716, '2011-07-04', 2, 54);</v>
      </c>
    </row>
    <row r="29" spans="1:7" x14ac:dyDescent="0.25">
      <c r="A29">
        <f t="shared" si="4"/>
        <v>717</v>
      </c>
      <c r="B29" s="2" t="str">
        <f>"2011-07-04"</f>
        <v>2011-07-04</v>
      </c>
      <c r="C29">
        <v>2</v>
      </c>
      <c r="D29">
        <f t="shared" si="5"/>
        <v>54</v>
      </c>
      <c r="G29" t="str">
        <f t="shared" si="3"/>
        <v>insert into game (matchid, matchdate, game_type, country) values (717, '2011-07-04', 2, 54);</v>
      </c>
    </row>
    <row r="30" spans="1:7" x14ac:dyDescent="0.25">
      <c r="A30">
        <f t="shared" si="4"/>
        <v>718</v>
      </c>
      <c r="B30" s="2" t="str">
        <f>"2011-07-08"</f>
        <v>2011-07-08</v>
      </c>
      <c r="C30">
        <v>2</v>
      </c>
      <c r="D30">
        <f t="shared" si="5"/>
        <v>54</v>
      </c>
      <c r="G30" t="str">
        <f t="shared" si="3"/>
        <v>insert into game (matchid, matchdate, game_type, country) values (718, '2011-07-08', 2, 54);</v>
      </c>
    </row>
    <row r="31" spans="1:7" x14ac:dyDescent="0.25">
      <c r="A31">
        <f t="shared" si="4"/>
        <v>719</v>
      </c>
      <c r="B31" s="2" t="str">
        <f>"2011-07-08"</f>
        <v>2011-07-08</v>
      </c>
      <c r="C31">
        <v>2</v>
      </c>
      <c r="D31">
        <f t="shared" si="5"/>
        <v>54</v>
      </c>
      <c r="G31" t="str">
        <f t="shared" si="3"/>
        <v>insert into game (matchid, matchdate, game_type, country) values (719, '2011-07-08', 2, 54);</v>
      </c>
    </row>
    <row r="32" spans="1:7" x14ac:dyDescent="0.25">
      <c r="A32">
        <f t="shared" si="4"/>
        <v>720</v>
      </c>
      <c r="B32" s="2" t="str">
        <f>"2011-07-12"</f>
        <v>2011-07-12</v>
      </c>
      <c r="C32">
        <v>2</v>
      </c>
      <c r="D32">
        <f t="shared" si="5"/>
        <v>54</v>
      </c>
      <c r="G32" t="str">
        <f t="shared" si="3"/>
        <v>insert into game (matchid, matchdate, game_type, country) values (720, '2011-07-12', 2, 54);</v>
      </c>
    </row>
    <row r="33" spans="1:7" x14ac:dyDescent="0.25">
      <c r="A33">
        <f t="shared" si="4"/>
        <v>721</v>
      </c>
      <c r="B33" s="2" t="str">
        <f>"2011-07-12"</f>
        <v>2011-07-12</v>
      </c>
      <c r="C33">
        <v>2</v>
      </c>
      <c r="D33">
        <f t="shared" si="5"/>
        <v>54</v>
      </c>
      <c r="G33" t="str">
        <f t="shared" si="3"/>
        <v>insert into game (matchid, matchdate, game_type, country) values (721, '2011-07-12', 2, 54);</v>
      </c>
    </row>
    <row r="34" spans="1:7" x14ac:dyDescent="0.25">
      <c r="A34">
        <f t="shared" si="4"/>
        <v>722</v>
      </c>
      <c r="B34" s="2" t="str">
        <f>"2011-07-16"</f>
        <v>2011-07-16</v>
      </c>
      <c r="C34">
        <v>3</v>
      </c>
      <c r="D34">
        <f t="shared" si="5"/>
        <v>54</v>
      </c>
      <c r="G34" t="str">
        <f t="shared" si="3"/>
        <v>insert into game (matchid, matchdate, game_type, country) values (722, '2011-07-16', 3, 54);</v>
      </c>
    </row>
    <row r="35" spans="1:7" x14ac:dyDescent="0.25">
      <c r="A35">
        <f t="shared" si="4"/>
        <v>723</v>
      </c>
      <c r="B35" s="2" t="str">
        <f>"2011-07-16"</f>
        <v>2011-07-16</v>
      </c>
      <c r="C35">
        <v>3</v>
      </c>
      <c r="D35">
        <f t="shared" si="5"/>
        <v>54</v>
      </c>
      <c r="G35" t="str">
        <f t="shared" si="3"/>
        <v>insert into game (matchid, matchdate, game_type, country) values (723, '2011-07-16', 3, 54);</v>
      </c>
    </row>
    <row r="36" spans="1:7" x14ac:dyDescent="0.25">
      <c r="A36">
        <f t="shared" si="4"/>
        <v>724</v>
      </c>
      <c r="B36" s="2" t="str">
        <f>"2011-07-17"</f>
        <v>2011-07-17</v>
      </c>
      <c r="C36">
        <v>3</v>
      </c>
      <c r="D36">
        <f t="shared" si="5"/>
        <v>54</v>
      </c>
      <c r="G36" t="str">
        <f t="shared" si="3"/>
        <v>insert into game (matchid, matchdate, game_type, country) values (724, '2011-07-17', 3, 54);</v>
      </c>
    </row>
    <row r="37" spans="1:7" x14ac:dyDescent="0.25">
      <c r="A37">
        <f t="shared" si="4"/>
        <v>725</v>
      </c>
      <c r="B37" s="2" t="str">
        <f>"2011-07-17"</f>
        <v>2011-07-17</v>
      </c>
      <c r="C37">
        <v>3</v>
      </c>
      <c r="D37">
        <f t="shared" si="5"/>
        <v>54</v>
      </c>
      <c r="G37" t="str">
        <f t="shared" si="3"/>
        <v>insert into game (matchid, matchdate, game_type, country) values (725, '2011-07-17', 3, 54);</v>
      </c>
    </row>
    <row r="38" spans="1:7" x14ac:dyDescent="0.25">
      <c r="A38">
        <f t="shared" si="4"/>
        <v>726</v>
      </c>
      <c r="B38" s="2" t="str">
        <f>"2011-07-19"</f>
        <v>2011-07-19</v>
      </c>
      <c r="C38">
        <v>4</v>
      </c>
      <c r="D38">
        <f t="shared" si="5"/>
        <v>54</v>
      </c>
      <c r="G38" t="str">
        <f t="shared" si="3"/>
        <v>insert into game (matchid, matchdate, game_type, country) values (726, '2011-07-19', 4, 54);</v>
      </c>
    </row>
    <row r="39" spans="1:7" x14ac:dyDescent="0.25">
      <c r="A39">
        <f t="shared" si="4"/>
        <v>727</v>
      </c>
      <c r="B39" s="2" t="str">
        <f>"2011-07-20"</f>
        <v>2011-07-20</v>
      </c>
      <c r="C39">
        <v>4</v>
      </c>
      <c r="D39">
        <f t="shared" si="5"/>
        <v>54</v>
      </c>
      <c r="G39" t="str">
        <f t="shared" si="3"/>
        <v>insert into game (matchid, matchdate, game_type, country) values (727, '2011-07-20', 4, 54);</v>
      </c>
    </row>
    <row r="40" spans="1:7" x14ac:dyDescent="0.25">
      <c r="A40">
        <f t="shared" si="4"/>
        <v>728</v>
      </c>
      <c r="B40" s="2" t="str">
        <f>"2011-07-23"</f>
        <v>2011-07-23</v>
      </c>
      <c r="C40">
        <v>5</v>
      </c>
      <c r="D40">
        <f t="shared" si="5"/>
        <v>54</v>
      </c>
      <c r="G40" t="str">
        <f t="shared" si="3"/>
        <v>insert into game (matchid, matchdate, game_type, country) values (728, '2011-07-23', 5, 54);</v>
      </c>
    </row>
    <row r="41" spans="1:7" x14ac:dyDescent="0.25">
      <c r="A41">
        <f t="shared" si="4"/>
        <v>729</v>
      </c>
      <c r="B41" s="2" t="str">
        <f>"2011-07-24"</f>
        <v>2011-07-24</v>
      </c>
      <c r="C41">
        <v>6</v>
      </c>
      <c r="D41">
        <f t="shared" si="5"/>
        <v>54</v>
      </c>
      <c r="G41" t="str">
        <f t="shared" si="3"/>
        <v>insert into game (matchid, matchdate, game_type, country) values (729, '2011-07-24', 6, 54);</v>
      </c>
    </row>
    <row r="43" spans="1:7" x14ac:dyDescent="0.25">
      <c r="A43" s="1" t="s">
        <v>0</v>
      </c>
      <c r="B43" s="1" t="s">
        <v>1</v>
      </c>
      <c r="C43" s="1" t="s">
        <v>2</v>
      </c>
      <c r="D43" s="1" t="s">
        <v>3</v>
      </c>
      <c r="E43" s="1" t="s">
        <v>4</v>
      </c>
      <c r="F43" s="1" t="s">
        <v>5</v>
      </c>
      <c r="G43" t="str">
        <f>"insert into game_score (id, matchid, squad, goals, points, time_type) values (" &amp; A43 &amp; ", " &amp; B43 &amp; ", " &amp; C43 &amp; ", " &amp; D43 &amp; ", " &amp; E43 &amp; ", " &amp; F43 &amp; ");"</f>
        <v>insert into game_score (id, matchid, squad, goals, points, time_type) values (id, matchid, squad, goals, points, time_type);</v>
      </c>
    </row>
    <row r="44" spans="1:7" x14ac:dyDescent="0.25">
      <c r="A44" s="4">
        <f>'2007'!A149+1</f>
        <v>2863</v>
      </c>
      <c r="B44" s="4">
        <f>A16</f>
        <v>704</v>
      </c>
      <c r="C44" s="4">
        <v>54</v>
      </c>
      <c r="D44" s="4">
        <v>1</v>
      </c>
      <c r="E44" s="4">
        <v>1</v>
      </c>
      <c r="F44" s="4">
        <v>2</v>
      </c>
      <c r="G44" s="4" t="str">
        <f t="shared" ref="G44:G107" si="6">"insert into game_score (id, matchid, squad, goals, points, time_type) values (" &amp; A44 &amp; ", " &amp; B44 &amp; ", " &amp; C44 &amp; ", " &amp; D44 &amp; ", " &amp; E44 &amp; ", " &amp; F44 &amp; ");"</f>
        <v>insert into game_score (id, matchid, squad, goals, points, time_type) values (2863, 704, 54, 1, 1, 2);</v>
      </c>
    </row>
    <row r="45" spans="1:7" x14ac:dyDescent="0.25">
      <c r="A45" s="4">
        <f>A44+1</f>
        <v>2864</v>
      </c>
      <c r="B45" s="4">
        <f>B44</f>
        <v>704</v>
      </c>
      <c r="C45" s="4">
        <v>54</v>
      </c>
      <c r="D45" s="4">
        <v>0</v>
      </c>
      <c r="E45" s="4">
        <v>0</v>
      </c>
      <c r="F45" s="4">
        <v>1</v>
      </c>
      <c r="G45" s="4" t="str">
        <f t="shared" si="6"/>
        <v>insert into game_score (id, matchid, squad, goals, points, time_type) values (2864, 704, 54, 0, 0, 1);</v>
      </c>
    </row>
    <row r="46" spans="1:7" x14ac:dyDescent="0.25">
      <c r="A46" s="4">
        <f t="shared" ref="A46:A109" si="7">A45+1</f>
        <v>2865</v>
      </c>
      <c r="B46" s="4">
        <f>B44</f>
        <v>704</v>
      </c>
      <c r="C46" s="4">
        <v>591</v>
      </c>
      <c r="D46" s="4">
        <v>1</v>
      </c>
      <c r="E46" s="4">
        <v>1</v>
      </c>
      <c r="F46" s="4">
        <v>2</v>
      </c>
      <c r="G46" s="4" t="str">
        <f t="shared" si="6"/>
        <v>insert into game_score (id, matchid, squad, goals, points, time_type) values (2865, 704, 591, 1, 1, 2);</v>
      </c>
    </row>
    <row r="47" spans="1:7" x14ac:dyDescent="0.25">
      <c r="A47" s="4">
        <f t="shared" si="7"/>
        <v>2866</v>
      </c>
      <c r="B47" s="4">
        <f>B44</f>
        <v>704</v>
      </c>
      <c r="C47" s="4">
        <v>591</v>
      </c>
      <c r="D47" s="4">
        <v>0</v>
      </c>
      <c r="E47" s="4">
        <v>0</v>
      </c>
      <c r="F47" s="4">
        <v>1</v>
      </c>
      <c r="G47" s="4" t="str">
        <f t="shared" si="6"/>
        <v>insert into game_score (id, matchid, squad, goals, points, time_type) values (2866, 704, 591, 0, 0, 1);</v>
      </c>
    </row>
    <row r="48" spans="1:7" x14ac:dyDescent="0.25">
      <c r="A48">
        <f t="shared" si="7"/>
        <v>2867</v>
      </c>
      <c r="B48">
        <f>B44+1</f>
        <v>705</v>
      </c>
      <c r="C48">
        <v>57</v>
      </c>
      <c r="D48">
        <v>1</v>
      </c>
      <c r="E48">
        <v>3</v>
      </c>
      <c r="F48">
        <v>2</v>
      </c>
      <c r="G48" t="str">
        <f t="shared" si="6"/>
        <v>insert into game_score (id, matchid, squad, goals, points, time_type) values (2867, 705, 57, 1, 3, 2);</v>
      </c>
    </row>
    <row r="49" spans="1:7" x14ac:dyDescent="0.25">
      <c r="A49">
        <f t="shared" si="7"/>
        <v>2868</v>
      </c>
      <c r="B49">
        <f>B48</f>
        <v>705</v>
      </c>
      <c r="C49">
        <v>57</v>
      </c>
      <c r="D49">
        <v>1</v>
      </c>
      <c r="E49">
        <v>0</v>
      </c>
      <c r="F49">
        <v>1</v>
      </c>
      <c r="G49" t="str">
        <f t="shared" si="6"/>
        <v>insert into game_score (id, matchid, squad, goals, points, time_type) values (2868, 705, 57, 1, 0, 1);</v>
      </c>
    </row>
    <row r="50" spans="1:7" x14ac:dyDescent="0.25">
      <c r="A50">
        <f t="shared" si="7"/>
        <v>2869</v>
      </c>
      <c r="B50">
        <f>B48</f>
        <v>705</v>
      </c>
      <c r="C50">
        <v>506</v>
      </c>
      <c r="D50">
        <v>0</v>
      </c>
      <c r="E50">
        <v>0</v>
      </c>
      <c r="F50">
        <v>2</v>
      </c>
      <c r="G50" t="str">
        <f t="shared" si="6"/>
        <v>insert into game_score (id, matchid, squad, goals, points, time_type) values (2869, 705, 506, 0, 0, 2);</v>
      </c>
    </row>
    <row r="51" spans="1:7" x14ac:dyDescent="0.25">
      <c r="A51">
        <f t="shared" si="7"/>
        <v>2870</v>
      </c>
      <c r="B51">
        <f>B48</f>
        <v>705</v>
      </c>
      <c r="C51">
        <v>506</v>
      </c>
      <c r="D51">
        <v>0</v>
      </c>
      <c r="E51">
        <v>0</v>
      </c>
      <c r="F51">
        <v>1</v>
      </c>
      <c r="G51" t="str">
        <f t="shared" si="6"/>
        <v>insert into game_score (id, matchid, squad, goals, points, time_type) values (2870, 705, 506, 0, 0, 1);</v>
      </c>
    </row>
    <row r="52" spans="1:7" x14ac:dyDescent="0.25">
      <c r="A52" s="4">
        <f t="shared" si="7"/>
        <v>2871</v>
      </c>
      <c r="B52" s="4">
        <f t="shared" ref="B52" si="8">B48+1</f>
        <v>706</v>
      </c>
      <c r="C52" s="4">
        <v>54</v>
      </c>
      <c r="D52" s="4">
        <v>0</v>
      </c>
      <c r="E52" s="4">
        <v>1</v>
      </c>
      <c r="F52" s="4">
        <v>2</v>
      </c>
      <c r="G52" s="4" t="str">
        <f t="shared" si="6"/>
        <v>insert into game_score (id, matchid, squad, goals, points, time_type) values (2871, 706, 54, 0, 1, 2);</v>
      </c>
    </row>
    <row r="53" spans="1:7" x14ac:dyDescent="0.25">
      <c r="A53" s="4">
        <f t="shared" si="7"/>
        <v>2872</v>
      </c>
      <c r="B53" s="4">
        <f t="shared" ref="B53" si="9">B52</f>
        <v>706</v>
      </c>
      <c r="C53" s="4">
        <v>54</v>
      </c>
      <c r="D53" s="4">
        <v>0</v>
      </c>
      <c r="E53" s="4">
        <v>0</v>
      </c>
      <c r="F53" s="4">
        <v>1</v>
      </c>
      <c r="G53" s="4" t="str">
        <f t="shared" si="6"/>
        <v>insert into game_score (id, matchid, squad, goals, points, time_type) values (2872, 706, 54, 0, 0, 1);</v>
      </c>
    </row>
    <row r="54" spans="1:7" x14ac:dyDescent="0.25">
      <c r="A54" s="4">
        <f t="shared" si="7"/>
        <v>2873</v>
      </c>
      <c r="B54" s="4">
        <f t="shared" ref="B54" si="10">B52</f>
        <v>706</v>
      </c>
      <c r="C54" s="4">
        <v>57</v>
      </c>
      <c r="D54" s="4">
        <v>0</v>
      </c>
      <c r="E54" s="4">
        <v>1</v>
      </c>
      <c r="F54" s="4">
        <v>2</v>
      </c>
      <c r="G54" s="4" t="str">
        <f t="shared" si="6"/>
        <v>insert into game_score (id, matchid, squad, goals, points, time_type) values (2873, 706, 57, 0, 1, 2);</v>
      </c>
    </row>
    <row r="55" spans="1:7" x14ac:dyDescent="0.25">
      <c r="A55" s="4">
        <f t="shared" si="7"/>
        <v>2874</v>
      </c>
      <c r="B55" s="4">
        <f t="shared" ref="B55" si="11">B52</f>
        <v>706</v>
      </c>
      <c r="C55" s="4">
        <v>57</v>
      </c>
      <c r="D55" s="4">
        <v>0</v>
      </c>
      <c r="E55" s="4">
        <v>0</v>
      </c>
      <c r="F55" s="4">
        <v>1</v>
      </c>
      <c r="G55" s="4" t="str">
        <f t="shared" si="6"/>
        <v>insert into game_score (id, matchid, squad, goals, points, time_type) values (2874, 706, 57, 0, 0, 1);</v>
      </c>
    </row>
    <row r="56" spans="1:7" x14ac:dyDescent="0.25">
      <c r="A56">
        <f t="shared" si="7"/>
        <v>2875</v>
      </c>
      <c r="B56">
        <f t="shared" ref="B56" si="12">B52+1</f>
        <v>707</v>
      </c>
      <c r="C56">
        <v>591</v>
      </c>
      <c r="D56">
        <v>0</v>
      </c>
      <c r="E56">
        <v>0</v>
      </c>
      <c r="F56">
        <v>2</v>
      </c>
      <c r="G56" t="str">
        <f t="shared" si="6"/>
        <v>insert into game_score (id, matchid, squad, goals, points, time_type) values (2875, 707, 591, 0, 0, 2);</v>
      </c>
    </row>
    <row r="57" spans="1:7" x14ac:dyDescent="0.25">
      <c r="A57">
        <f t="shared" si="7"/>
        <v>2876</v>
      </c>
      <c r="B57">
        <f t="shared" ref="B57" si="13">B56</f>
        <v>707</v>
      </c>
      <c r="C57">
        <v>591</v>
      </c>
      <c r="D57">
        <v>0</v>
      </c>
      <c r="E57">
        <v>0</v>
      </c>
      <c r="F57">
        <v>1</v>
      </c>
      <c r="G57" t="str">
        <f t="shared" si="6"/>
        <v>insert into game_score (id, matchid, squad, goals, points, time_type) values (2876, 707, 591, 0, 0, 1);</v>
      </c>
    </row>
    <row r="58" spans="1:7" x14ac:dyDescent="0.25">
      <c r="A58">
        <f t="shared" si="7"/>
        <v>2877</v>
      </c>
      <c r="B58">
        <f t="shared" ref="B58" si="14">B56</f>
        <v>707</v>
      </c>
      <c r="C58">
        <v>506</v>
      </c>
      <c r="D58">
        <v>2</v>
      </c>
      <c r="E58">
        <v>3</v>
      </c>
      <c r="F58">
        <v>2</v>
      </c>
      <c r="G58" t="str">
        <f t="shared" si="6"/>
        <v>insert into game_score (id, matchid, squad, goals, points, time_type) values (2877, 707, 506, 2, 3, 2);</v>
      </c>
    </row>
    <row r="59" spans="1:7" x14ac:dyDescent="0.25">
      <c r="A59">
        <f t="shared" si="7"/>
        <v>2878</v>
      </c>
      <c r="B59">
        <f t="shared" ref="B59" si="15">B56</f>
        <v>707</v>
      </c>
      <c r="C59">
        <v>506</v>
      </c>
      <c r="D59">
        <v>0</v>
      </c>
      <c r="E59">
        <v>0</v>
      </c>
      <c r="F59">
        <v>1</v>
      </c>
      <c r="G59" t="str">
        <f t="shared" si="6"/>
        <v>insert into game_score (id, matchid, squad, goals, points, time_type) values (2878, 707, 506, 0, 0, 1);</v>
      </c>
    </row>
    <row r="60" spans="1:7" x14ac:dyDescent="0.25">
      <c r="A60" s="4">
        <f t="shared" si="7"/>
        <v>2879</v>
      </c>
      <c r="B60" s="4">
        <f t="shared" ref="B60" si="16">B56+1</f>
        <v>708</v>
      </c>
      <c r="C60" s="4">
        <v>57</v>
      </c>
      <c r="D60" s="4">
        <v>2</v>
      </c>
      <c r="E60" s="4">
        <v>3</v>
      </c>
      <c r="F60" s="4">
        <v>2</v>
      </c>
      <c r="G60" s="4" t="str">
        <f t="shared" si="6"/>
        <v>insert into game_score (id, matchid, squad, goals, points, time_type) values (2879, 708, 57, 2, 3, 2);</v>
      </c>
    </row>
    <row r="61" spans="1:7" x14ac:dyDescent="0.25">
      <c r="A61" s="4">
        <f t="shared" si="7"/>
        <v>2880</v>
      </c>
      <c r="B61" s="4">
        <f t="shared" ref="B61" si="17">B60</f>
        <v>708</v>
      </c>
      <c r="C61" s="4">
        <v>57</v>
      </c>
      <c r="D61" s="4">
        <v>2</v>
      </c>
      <c r="E61" s="4">
        <v>0</v>
      </c>
      <c r="F61" s="4">
        <v>1</v>
      </c>
      <c r="G61" s="4" t="str">
        <f t="shared" si="6"/>
        <v>insert into game_score (id, matchid, squad, goals, points, time_type) values (2880, 708, 57, 2, 0, 1);</v>
      </c>
    </row>
    <row r="62" spans="1:7" x14ac:dyDescent="0.25">
      <c r="A62" s="4">
        <f t="shared" si="7"/>
        <v>2881</v>
      </c>
      <c r="B62" s="4">
        <f t="shared" ref="B62" si="18">B60</f>
        <v>708</v>
      </c>
      <c r="C62" s="4">
        <v>591</v>
      </c>
      <c r="D62" s="4">
        <v>0</v>
      </c>
      <c r="E62" s="4">
        <v>0</v>
      </c>
      <c r="F62" s="4">
        <v>2</v>
      </c>
      <c r="G62" s="4" t="str">
        <f t="shared" si="6"/>
        <v>insert into game_score (id, matchid, squad, goals, points, time_type) values (2881, 708, 591, 0, 0, 2);</v>
      </c>
    </row>
    <row r="63" spans="1:7" x14ac:dyDescent="0.25">
      <c r="A63" s="4">
        <f t="shared" si="7"/>
        <v>2882</v>
      </c>
      <c r="B63" s="4">
        <f t="shared" ref="B63" si="19">B60</f>
        <v>708</v>
      </c>
      <c r="C63" s="4">
        <v>591</v>
      </c>
      <c r="D63" s="4">
        <v>0</v>
      </c>
      <c r="E63" s="4">
        <v>0</v>
      </c>
      <c r="F63" s="4">
        <v>1</v>
      </c>
      <c r="G63" s="4" t="str">
        <f t="shared" si="6"/>
        <v>insert into game_score (id, matchid, squad, goals, points, time_type) values (2882, 708, 591, 0, 0, 1);</v>
      </c>
    </row>
    <row r="64" spans="1:7" x14ac:dyDescent="0.25">
      <c r="A64">
        <f t="shared" si="7"/>
        <v>2883</v>
      </c>
      <c r="B64">
        <f t="shared" ref="B64" si="20">B60+1</f>
        <v>709</v>
      </c>
      <c r="C64">
        <v>54</v>
      </c>
      <c r="D64">
        <v>3</v>
      </c>
      <c r="E64">
        <v>3</v>
      </c>
      <c r="F64">
        <v>2</v>
      </c>
      <c r="G64" t="str">
        <f t="shared" si="6"/>
        <v>insert into game_score (id, matchid, squad, goals, points, time_type) values (2883, 709, 54, 3, 3, 2);</v>
      </c>
    </row>
    <row r="65" spans="1:7" x14ac:dyDescent="0.25">
      <c r="A65">
        <f t="shared" si="7"/>
        <v>2884</v>
      </c>
      <c r="B65">
        <f t="shared" ref="B65" si="21">B64</f>
        <v>709</v>
      </c>
      <c r="C65">
        <v>54</v>
      </c>
      <c r="D65">
        <v>1</v>
      </c>
      <c r="E65">
        <v>0</v>
      </c>
      <c r="F65">
        <v>1</v>
      </c>
      <c r="G65" t="str">
        <f t="shared" si="6"/>
        <v>insert into game_score (id, matchid, squad, goals, points, time_type) values (2884, 709, 54, 1, 0, 1);</v>
      </c>
    </row>
    <row r="66" spans="1:7" x14ac:dyDescent="0.25">
      <c r="A66">
        <f t="shared" si="7"/>
        <v>2885</v>
      </c>
      <c r="B66">
        <f t="shared" ref="B66" si="22">B64</f>
        <v>709</v>
      </c>
      <c r="C66">
        <v>506</v>
      </c>
      <c r="D66">
        <v>0</v>
      </c>
      <c r="E66">
        <v>0</v>
      </c>
      <c r="F66">
        <v>2</v>
      </c>
      <c r="G66" t="str">
        <f t="shared" si="6"/>
        <v>insert into game_score (id, matchid, squad, goals, points, time_type) values (2885, 709, 506, 0, 0, 2);</v>
      </c>
    </row>
    <row r="67" spans="1:7" x14ac:dyDescent="0.25">
      <c r="A67">
        <f t="shared" si="7"/>
        <v>2886</v>
      </c>
      <c r="B67">
        <f t="shared" ref="B67" si="23">B64</f>
        <v>709</v>
      </c>
      <c r="C67">
        <v>506</v>
      </c>
      <c r="D67">
        <v>0</v>
      </c>
      <c r="E67">
        <v>0</v>
      </c>
      <c r="F67">
        <v>1</v>
      </c>
      <c r="G67" t="str">
        <f t="shared" si="6"/>
        <v>insert into game_score (id, matchid, squad, goals, points, time_type) values (2886, 709, 506, 0, 0, 1);</v>
      </c>
    </row>
    <row r="68" spans="1:7" x14ac:dyDescent="0.25">
      <c r="A68" s="4">
        <f t="shared" si="7"/>
        <v>2887</v>
      </c>
      <c r="B68" s="4">
        <f t="shared" ref="B68" si="24">B64+1</f>
        <v>710</v>
      </c>
      <c r="C68" s="4">
        <v>55</v>
      </c>
      <c r="D68" s="4">
        <v>0</v>
      </c>
      <c r="E68" s="4">
        <v>1</v>
      </c>
      <c r="F68" s="4">
        <v>2</v>
      </c>
      <c r="G68" s="4" t="str">
        <f t="shared" si="6"/>
        <v>insert into game_score (id, matchid, squad, goals, points, time_type) values (2887, 710, 55, 0, 1, 2);</v>
      </c>
    </row>
    <row r="69" spans="1:7" x14ac:dyDescent="0.25">
      <c r="A69" s="4">
        <f t="shared" si="7"/>
        <v>2888</v>
      </c>
      <c r="B69" s="4">
        <f t="shared" ref="B69" si="25">B68</f>
        <v>710</v>
      </c>
      <c r="C69" s="4">
        <v>55</v>
      </c>
      <c r="D69" s="4">
        <v>0</v>
      </c>
      <c r="E69" s="4">
        <v>0</v>
      </c>
      <c r="F69" s="4">
        <v>1</v>
      </c>
      <c r="G69" s="4" t="str">
        <f t="shared" si="6"/>
        <v>insert into game_score (id, matchid, squad, goals, points, time_type) values (2888, 710, 55, 0, 0, 1);</v>
      </c>
    </row>
    <row r="70" spans="1:7" x14ac:dyDescent="0.25">
      <c r="A70" s="4">
        <f t="shared" si="7"/>
        <v>2889</v>
      </c>
      <c r="B70" s="4">
        <f t="shared" ref="B70" si="26">B68</f>
        <v>710</v>
      </c>
      <c r="C70" s="4">
        <v>58</v>
      </c>
      <c r="D70" s="4">
        <v>0</v>
      </c>
      <c r="E70" s="4">
        <v>1</v>
      </c>
      <c r="F70" s="4">
        <v>2</v>
      </c>
      <c r="G70" s="4" t="str">
        <f t="shared" si="6"/>
        <v>insert into game_score (id, matchid, squad, goals, points, time_type) values (2889, 710, 58, 0, 1, 2);</v>
      </c>
    </row>
    <row r="71" spans="1:7" x14ac:dyDescent="0.25">
      <c r="A71" s="4">
        <f t="shared" si="7"/>
        <v>2890</v>
      </c>
      <c r="B71" s="4">
        <f t="shared" ref="B71" si="27">B68</f>
        <v>710</v>
      </c>
      <c r="C71" s="4">
        <v>58</v>
      </c>
      <c r="D71" s="4">
        <v>0</v>
      </c>
      <c r="E71" s="4">
        <v>0</v>
      </c>
      <c r="F71" s="4">
        <v>1</v>
      </c>
      <c r="G71" s="4" t="str">
        <f t="shared" si="6"/>
        <v>insert into game_score (id, matchid, squad, goals, points, time_type) values (2890, 710, 58, 0, 0, 1);</v>
      </c>
    </row>
    <row r="72" spans="1:7" x14ac:dyDescent="0.25">
      <c r="A72">
        <f t="shared" si="7"/>
        <v>2891</v>
      </c>
      <c r="B72">
        <f t="shared" ref="B72" si="28">B68+1</f>
        <v>711</v>
      </c>
      <c r="C72">
        <v>595</v>
      </c>
      <c r="D72">
        <v>0</v>
      </c>
      <c r="E72">
        <v>1</v>
      </c>
      <c r="F72">
        <v>2</v>
      </c>
      <c r="G72" t="str">
        <f t="shared" si="6"/>
        <v>insert into game_score (id, matchid, squad, goals, points, time_type) values (2891, 711, 595, 0, 1, 2);</v>
      </c>
    </row>
    <row r="73" spans="1:7" x14ac:dyDescent="0.25">
      <c r="A73">
        <f t="shared" si="7"/>
        <v>2892</v>
      </c>
      <c r="B73">
        <f t="shared" ref="B73" si="29">B72</f>
        <v>711</v>
      </c>
      <c r="C73">
        <v>595</v>
      </c>
      <c r="D73">
        <v>0</v>
      </c>
      <c r="E73">
        <v>0</v>
      </c>
      <c r="F73">
        <v>1</v>
      </c>
      <c r="G73" t="str">
        <f t="shared" si="6"/>
        <v>insert into game_score (id, matchid, squad, goals, points, time_type) values (2892, 711, 595, 0, 0, 1);</v>
      </c>
    </row>
    <row r="74" spans="1:7" x14ac:dyDescent="0.25">
      <c r="A74">
        <f t="shared" si="7"/>
        <v>2893</v>
      </c>
      <c r="B74">
        <f t="shared" ref="B74" si="30">B72</f>
        <v>711</v>
      </c>
      <c r="C74">
        <v>593</v>
      </c>
      <c r="D74">
        <v>0</v>
      </c>
      <c r="E74">
        <v>1</v>
      </c>
      <c r="F74">
        <v>2</v>
      </c>
      <c r="G74" t="str">
        <f t="shared" si="6"/>
        <v>insert into game_score (id, matchid, squad, goals, points, time_type) values (2893, 711, 593, 0, 1, 2);</v>
      </c>
    </row>
    <row r="75" spans="1:7" x14ac:dyDescent="0.25">
      <c r="A75">
        <f t="shared" si="7"/>
        <v>2894</v>
      </c>
      <c r="B75">
        <f t="shared" ref="B75" si="31">B72</f>
        <v>711</v>
      </c>
      <c r="C75">
        <v>593</v>
      </c>
      <c r="D75">
        <v>0</v>
      </c>
      <c r="E75">
        <v>0</v>
      </c>
      <c r="F75">
        <v>1</v>
      </c>
      <c r="G75" t="str">
        <f t="shared" si="6"/>
        <v>insert into game_score (id, matchid, squad, goals, points, time_type) values (2894, 711, 593, 0, 0, 1);</v>
      </c>
    </row>
    <row r="76" spans="1:7" x14ac:dyDescent="0.25">
      <c r="A76" s="4">
        <f t="shared" si="7"/>
        <v>2895</v>
      </c>
      <c r="B76" s="4">
        <f t="shared" ref="B76" si="32">B72+1</f>
        <v>712</v>
      </c>
      <c r="C76" s="4">
        <v>55</v>
      </c>
      <c r="D76" s="4">
        <v>2</v>
      </c>
      <c r="E76" s="4">
        <v>1</v>
      </c>
      <c r="F76" s="4">
        <v>2</v>
      </c>
      <c r="G76" s="4" t="str">
        <f t="shared" si="6"/>
        <v>insert into game_score (id, matchid, squad, goals, points, time_type) values (2895, 712, 55, 2, 1, 2);</v>
      </c>
    </row>
    <row r="77" spans="1:7" x14ac:dyDescent="0.25">
      <c r="A77" s="4">
        <f t="shared" si="7"/>
        <v>2896</v>
      </c>
      <c r="B77" s="4">
        <f t="shared" ref="B77" si="33">B76</f>
        <v>712</v>
      </c>
      <c r="C77" s="4">
        <v>55</v>
      </c>
      <c r="D77" s="4">
        <v>1</v>
      </c>
      <c r="E77" s="4">
        <v>0</v>
      </c>
      <c r="F77" s="4">
        <v>1</v>
      </c>
      <c r="G77" s="4" t="str">
        <f t="shared" si="6"/>
        <v>insert into game_score (id, matchid, squad, goals, points, time_type) values (2896, 712, 55, 1, 0, 1);</v>
      </c>
    </row>
    <row r="78" spans="1:7" x14ac:dyDescent="0.25">
      <c r="A78" s="4">
        <f t="shared" si="7"/>
        <v>2897</v>
      </c>
      <c r="B78" s="4">
        <f t="shared" ref="B78" si="34">B76</f>
        <v>712</v>
      </c>
      <c r="C78" s="4">
        <v>595</v>
      </c>
      <c r="D78" s="4">
        <v>2</v>
      </c>
      <c r="E78" s="4">
        <v>1</v>
      </c>
      <c r="F78" s="4">
        <v>2</v>
      </c>
      <c r="G78" s="4" t="str">
        <f t="shared" si="6"/>
        <v>insert into game_score (id, matchid, squad, goals, points, time_type) values (2897, 712, 595, 2, 1, 2);</v>
      </c>
    </row>
    <row r="79" spans="1:7" x14ac:dyDescent="0.25">
      <c r="A79" s="4">
        <f t="shared" si="7"/>
        <v>2898</v>
      </c>
      <c r="B79" s="4">
        <f t="shared" ref="B79" si="35">B76</f>
        <v>712</v>
      </c>
      <c r="C79" s="4">
        <v>595</v>
      </c>
      <c r="D79" s="4">
        <v>0</v>
      </c>
      <c r="E79" s="4">
        <v>0</v>
      </c>
      <c r="F79" s="4">
        <v>1</v>
      </c>
      <c r="G79" s="4" t="str">
        <f t="shared" si="6"/>
        <v>insert into game_score (id, matchid, squad, goals, points, time_type) values (2898, 712, 595, 0, 0, 1);</v>
      </c>
    </row>
    <row r="80" spans="1:7" x14ac:dyDescent="0.25">
      <c r="A80">
        <f t="shared" si="7"/>
        <v>2899</v>
      </c>
      <c r="B80">
        <f t="shared" ref="B80" si="36">B76+1</f>
        <v>713</v>
      </c>
      <c r="C80">
        <v>58</v>
      </c>
      <c r="D80">
        <v>1</v>
      </c>
      <c r="E80">
        <v>3</v>
      </c>
      <c r="F80">
        <v>2</v>
      </c>
      <c r="G80" t="str">
        <f t="shared" si="6"/>
        <v>insert into game_score (id, matchid, squad, goals, points, time_type) values (2899, 713, 58, 1, 3, 2);</v>
      </c>
    </row>
    <row r="81" spans="1:7" x14ac:dyDescent="0.25">
      <c r="A81">
        <f t="shared" si="7"/>
        <v>2900</v>
      </c>
      <c r="B81">
        <f t="shared" ref="B81" si="37">B80</f>
        <v>713</v>
      </c>
      <c r="C81">
        <v>58</v>
      </c>
      <c r="D81">
        <v>0</v>
      </c>
      <c r="E81">
        <v>0</v>
      </c>
      <c r="F81">
        <v>1</v>
      </c>
      <c r="G81" t="str">
        <f t="shared" si="6"/>
        <v>insert into game_score (id, matchid, squad, goals, points, time_type) values (2900, 713, 58, 0, 0, 1);</v>
      </c>
    </row>
    <row r="82" spans="1:7" x14ac:dyDescent="0.25">
      <c r="A82">
        <f t="shared" si="7"/>
        <v>2901</v>
      </c>
      <c r="B82">
        <f t="shared" ref="B82" si="38">B80</f>
        <v>713</v>
      </c>
      <c r="C82">
        <v>593</v>
      </c>
      <c r="D82">
        <v>0</v>
      </c>
      <c r="E82">
        <v>0</v>
      </c>
      <c r="F82">
        <v>2</v>
      </c>
      <c r="G82" t="str">
        <f t="shared" si="6"/>
        <v>insert into game_score (id, matchid, squad, goals, points, time_type) values (2901, 713, 593, 0, 0, 2);</v>
      </c>
    </row>
    <row r="83" spans="1:7" x14ac:dyDescent="0.25">
      <c r="A83">
        <f t="shared" si="7"/>
        <v>2902</v>
      </c>
      <c r="B83">
        <f t="shared" ref="B83" si="39">B80</f>
        <v>713</v>
      </c>
      <c r="C83">
        <v>593</v>
      </c>
      <c r="D83">
        <v>0</v>
      </c>
      <c r="E83">
        <v>0</v>
      </c>
      <c r="F83">
        <v>1</v>
      </c>
      <c r="G83" t="str">
        <f t="shared" si="6"/>
        <v>insert into game_score (id, matchid, squad, goals, points, time_type) values (2902, 713, 593, 0, 0, 1);</v>
      </c>
    </row>
    <row r="84" spans="1:7" x14ac:dyDescent="0.25">
      <c r="A84" s="4">
        <f t="shared" si="7"/>
        <v>2903</v>
      </c>
      <c r="B84" s="4">
        <f t="shared" ref="B84:B100" si="40">B80+1</f>
        <v>714</v>
      </c>
      <c r="C84" s="4">
        <v>595</v>
      </c>
      <c r="D84" s="4">
        <v>3</v>
      </c>
      <c r="E84" s="4">
        <v>1</v>
      </c>
      <c r="F84" s="4">
        <v>2</v>
      </c>
      <c r="G84" s="4" t="str">
        <f t="shared" si="6"/>
        <v>insert into game_score (id, matchid, squad, goals, points, time_type) values (2903, 714, 595, 3, 1, 2);</v>
      </c>
    </row>
    <row r="85" spans="1:7" x14ac:dyDescent="0.25">
      <c r="A85" s="4">
        <f t="shared" si="7"/>
        <v>2904</v>
      </c>
      <c r="B85" s="4">
        <f t="shared" ref="B85:B101" si="41">B84</f>
        <v>714</v>
      </c>
      <c r="C85" s="4">
        <v>595</v>
      </c>
      <c r="D85" s="4">
        <v>1</v>
      </c>
      <c r="E85" s="4">
        <v>0</v>
      </c>
      <c r="F85" s="4">
        <v>1</v>
      </c>
      <c r="G85" s="4" t="str">
        <f t="shared" si="6"/>
        <v>insert into game_score (id, matchid, squad, goals, points, time_type) values (2904, 714, 595, 1, 0, 1);</v>
      </c>
    </row>
    <row r="86" spans="1:7" x14ac:dyDescent="0.25">
      <c r="A86" s="4">
        <f t="shared" si="7"/>
        <v>2905</v>
      </c>
      <c r="B86" s="4">
        <f t="shared" ref="B86:B102" si="42">B84</f>
        <v>714</v>
      </c>
      <c r="C86" s="4">
        <v>58</v>
      </c>
      <c r="D86" s="4">
        <v>3</v>
      </c>
      <c r="E86" s="4">
        <v>1</v>
      </c>
      <c r="F86" s="4">
        <v>2</v>
      </c>
      <c r="G86" s="4" t="str">
        <f t="shared" si="6"/>
        <v>insert into game_score (id, matchid, squad, goals, points, time_type) values (2905, 714, 58, 3, 1, 2);</v>
      </c>
    </row>
    <row r="87" spans="1:7" x14ac:dyDescent="0.25">
      <c r="A87" s="4">
        <f t="shared" si="7"/>
        <v>2906</v>
      </c>
      <c r="B87" s="4">
        <f t="shared" ref="B87:B103" si="43">B84</f>
        <v>714</v>
      </c>
      <c r="C87" s="4">
        <v>58</v>
      </c>
      <c r="D87" s="4">
        <v>1</v>
      </c>
      <c r="E87" s="4">
        <v>0</v>
      </c>
      <c r="F87" s="4">
        <v>1</v>
      </c>
      <c r="G87" s="4" t="str">
        <f t="shared" si="6"/>
        <v>insert into game_score (id, matchid, squad, goals, points, time_type) values (2906, 714, 58, 1, 0, 1);</v>
      </c>
    </row>
    <row r="88" spans="1:7" x14ac:dyDescent="0.25">
      <c r="A88">
        <f t="shared" si="7"/>
        <v>2907</v>
      </c>
      <c r="B88">
        <f t="shared" si="40"/>
        <v>715</v>
      </c>
      <c r="C88">
        <v>55</v>
      </c>
      <c r="D88">
        <v>4</v>
      </c>
      <c r="E88">
        <v>3</v>
      </c>
      <c r="F88">
        <v>2</v>
      </c>
      <c r="G88" t="str">
        <f t="shared" si="6"/>
        <v>insert into game_score (id, matchid, squad, goals, points, time_type) values (2907, 715, 55, 4, 3, 2);</v>
      </c>
    </row>
    <row r="89" spans="1:7" x14ac:dyDescent="0.25">
      <c r="A89">
        <f t="shared" si="7"/>
        <v>2908</v>
      </c>
      <c r="B89">
        <f t="shared" si="41"/>
        <v>715</v>
      </c>
      <c r="C89">
        <v>55</v>
      </c>
      <c r="D89">
        <v>1</v>
      </c>
      <c r="E89">
        <v>0</v>
      </c>
      <c r="F89">
        <v>1</v>
      </c>
      <c r="G89" t="str">
        <f t="shared" si="6"/>
        <v>insert into game_score (id, matchid, squad, goals, points, time_type) values (2908, 715, 55, 1, 0, 1);</v>
      </c>
    </row>
    <row r="90" spans="1:7" x14ac:dyDescent="0.25">
      <c r="A90">
        <f t="shared" si="7"/>
        <v>2909</v>
      </c>
      <c r="B90">
        <f t="shared" si="42"/>
        <v>715</v>
      </c>
      <c r="C90">
        <v>593</v>
      </c>
      <c r="D90">
        <v>2</v>
      </c>
      <c r="E90">
        <v>0</v>
      </c>
      <c r="F90">
        <v>2</v>
      </c>
      <c r="G90" t="str">
        <f t="shared" si="6"/>
        <v>insert into game_score (id, matchid, squad, goals, points, time_type) values (2909, 715, 593, 2, 0, 2);</v>
      </c>
    </row>
    <row r="91" spans="1:7" x14ac:dyDescent="0.25">
      <c r="A91">
        <f t="shared" si="7"/>
        <v>2910</v>
      </c>
      <c r="B91">
        <f t="shared" si="43"/>
        <v>715</v>
      </c>
      <c r="C91">
        <v>593</v>
      </c>
      <c r="D91">
        <v>1</v>
      </c>
      <c r="E91">
        <v>0</v>
      </c>
      <c r="F91">
        <v>1</v>
      </c>
      <c r="G91" t="str">
        <f t="shared" si="6"/>
        <v>insert into game_score (id, matchid, squad, goals, points, time_type) values (2910, 715, 593, 1, 0, 1);</v>
      </c>
    </row>
    <row r="92" spans="1:7" x14ac:dyDescent="0.25">
      <c r="A92" s="4">
        <f t="shared" si="7"/>
        <v>2911</v>
      </c>
      <c r="B92" s="4">
        <f t="shared" si="40"/>
        <v>716</v>
      </c>
      <c r="C92" s="4">
        <v>598</v>
      </c>
      <c r="D92" s="4">
        <v>1</v>
      </c>
      <c r="E92" s="4">
        <v>1</v>
      </c>
      <c r="F92" s="4">
        <v>2</v>
      </c>
      <c r="G92" s="4" t="str">
        <f t="shared" si="6"/>
        <v>insert into game_score (id, matchid, squad, goals, points, time_type) values (2911, 716, 598, 1, 1, 2);</v>
      </c>
    </row>
    <row r="93" spans="1:7" x14ac:dyDescent="0.25">
      <c r="A93" s="4">
        <f t="shared" si="7"/>
        <v>2912</v>
      </c>
      <c r="B93" s="4">
        <f t="shared" si="41"/>
        <v>716</v>
      </c>
      <c r="C93" s="4">
        <v>598</v>
      </c>
      <c r="D93" s="4">
        <v>1</v>
      </c>
      <c r="E93" s="4">
        <v>0</v>
      </c>
      <c r="F93" s="4">
        <v>1</v>
      </c>
      <c r="G93" s="4" t="str">
        <f t="shared" si="6"/>
        <v>insert into game_score (id, matchid, squad, goals, points, time_type) values (2912, 716, 598, 1, 0, 1);</v>
      </c>
    </row>
    <row r="94" spans="1:7" x14ac:dyDescent="0.25">
      <c r="A94" s="4">
        <f t="shared" si="7"/>
        <v>2913</v>
      </c>
      <c r="B94" s="4">
        <f t="shared" si="42"/>
        <v>716</v>
      </c>
      <c r="C94" s="4">
        <v>51</v>
      </c>
      <c r="D94" s="4">
        <v>1</v>
      </c>
      <c r="E94" s="4">
        <v>1</v>
      </c>
      <c r="F94" s="4">
        <v>2</v>
      </c>
      <c r="G94" s="4" t="str">
        <f t="shared" si="6"/>
        <v>insert into game_score (id, matchid, squad, goals, points, time_type) values (2913, 716, 51, 1, 1, 2);</v>
      </c>
    </row>
    <row r="95" spans="1:7" x14ac:dyDescent="0.25">
      <c r="A95" s="4">
        <f t="shared" si="7"/>
        <v>2914</v>
      </c>
      <c r="B95" s="4">
        <f t="shared" si="43"/>
        <v>716</v>
      </c>
      <c r="C95" s="4">
        <v>51</v>
      </c>
      <c r="D95" s="4">
        <v>1</v>
      </c>
      <c r="E95" s="4">
        <v>0</v>
      </c>
      <c r="F95" s="4">
        <v>1</v>
      </c>
      <c r="G95" s="4" t="str">
        <f t="shared" si="6"/>
        <v>insert into game_score (id, matchid, squad, goals, points, time_type) values (2914, 716, 51, 1, 0, 1);</v>
      </c>
    </row>
    <row r="96" spans="1:7" x14ac:dyDescent="0.25">
      <c r="A96">
        <f t="shared" si="7"/>
        <v>2915</v>
      </c>
      <c r="B96">
        <f t="shared" si="40"/>
        <v>717</v>
      </c>
      <c r="C96">
        <v>56</v>
      </c>
      <c r="D96">
        <v>2</v>
      </c>
      <c r="E96">
        <v>3</v>
      </c>
      <c r="F96">
        <v>2</v>
      </c>
      <c r="G96" t="str">
        <f t="shared" si="6"/>
        <v>insert into game_score (id, matchid, squad, goals, points, time_type) values (2915, 717, 56, 2, 3, 2);</v>
      </c>
    </row>
    <row r="97" spans="1:7" x14ac:dyDescent="0.25">
      <c r="A97">
        <f t="shared" si="7"/>
        <v>2916</v>
      </c>
      <c r="B97">
        <f t="shared" si="41"/>
        <v>717</v>
      </c>
      <c r="C97">
        <v>56</v>
      </c>
      <c r="D97">
        <v>0</v>
      </c>
      <c r="E97">
        <v>0</v>
      </c>
      <c r="F97">
        <v>1</v>
      </c>
      <c r="G97" t="str">
        <f t="shared" si="6"/>
        <v>insert into game_score (id, matchid, squad, goals, points, time_type) values (2916, 717, 56, 0, 0, 1);</v>
      </c>
    </row>
    <row r="98" spans="1:7" x14ac:dyDescent="0.25">
      <c r="A98">
        <f t="shared" si="7"/>
        <v>2917</v>
      </c>
      <c r="B98">
        <f t="shared" si="42"/>
        <v>717</v>
      </c>
      <c r="C98">
        <v>52</v>
      </c>
      <c r="D98">
        <v>1</v>
      </c>
      <c r="E98">
        <v>0</v>
      </c>
      <c r="F98">
        <v>2</v>
      </c>
      <c r="G98" t="str">
        <f t="shared" si="6"/>
        <v>insert into game_score (id, matchid, squad, goals, points, time_type) values (2917, 717, 52, 1, 0, 2);</v>
      </c>
    </row>
    <row r="99" spans="1:7" x14ac:dyDescent="0.25">
      <c r="A99">
        <f t="shared" si="7"/>
        <v>2918</v>
      </c>
      <c r="B99">
        <f t="shared" si="43"/>
        <v>717</v>
      </c>
      <c r="C99">
        <v>52</v>
      </c>
      <c r="D99">
        <v>1</v>
      </c>
      <c r="E99">
        <v>0</v>
      </c>
      <c r="F99">
        <v>1</v>
      </c>
      <c r="G99" t="str">
        <f t="shared" si="6"/>
        <v>insert into game_score (id, matchid, squad, goals, points, time_type) values (2918, 717, 52, 1, 0, 1);</v>
      </c>
    </row>
    <row r="100" spans="1:7" x14ac:dyDescent="0.25">
      <c r="A100" s="4">
        <f t="shared" si="7"/>
        <v>2919</v>
      </c>
      <c r="B100" s="4">
        <f t="shared" si="40"/>
        <v>718</v>
      </c>
      <c r="C100" s="4">
        <v>598</v>
      </c>
      <c r="D100" s="4">
        <v>1</v>
      </c>
      <c r="E100" s="4">
        <v>1</v>
      </c>
      <c r="F100" s="4">
        <v>2</v>
      </c>
      <c r="G100" s="4" t="str">
        <f t="shared" si="6"/>
        <v>insert into game_score (id, matchid, squad, goals, points, time_type) values (2919, 718, 598, 1, 1, 2);</v>
      </c>
    </row>
    <row r="101" spans="1:7" x14ac:dyDescent="0.25">
      <c r="A101" s="4">
        <f t="shared" si="7"/>
        <v>2920</v>
      </c>
      <c r="B101" s="4">
        <f t="shared" si="41"/>
        <v>718</v>
      </c>
      <c r="C101" s="4">
        <v>598</v>
      </c>
      <c r="D101" s="4">
        <v>0</v>
      </c>
      <c r="E101" s="4">
        <v>0</v>
      </c>
      <c r="F101" s="4">
        <v>1</v>
      </c>
      <c r="G101" s="4" t="str">
        <f t="shared" si="6"/>
        <v>insert into game_score (id, matchid, squad, goals, points, time_type) values (2920, 718, 598, 0, 0, 1);</v>
      </c>
    </row>
    <row r="102" spans="1:7" x14ac:dyDescent="0.25">
      <c r="A102" s="4">
        <f t="shared" si="7"/>
        <v>2921</v>
      </c>
      <c r="B102" s="4">
        <f t="shared" si="42"/>
        <v>718</v>
      </c>
      <c r="C102" s="4">
        <v>56</v>
      </c>
      <c r="D102" s="4">
        <v>1</v>
      </c>
      <c r="E102" s="4">
        <v>1</v>
      </c>
      <c r="F102" s="4">
        <v>2</v>
      </c>
      <c r="G102" s="4" t="str">
        <f t="shared" si="6"/>
        <v>insert into game_score (id, matchid, squad, goals, points, time_type) values (2921, 718, 56, 1, 1, 2);</v>
      </c>
    </row>
    <row r="103" spans="1:7" x14ac:dyDescent="0.25">
      <c r="A103" s="4">
        <f t="shared" si="7"/>
        <v>2922</v>
      </c>
      <c r="B103" s="4">
        <f t="shared" si="43"/>
        <v>718</v>
      </c>
      <c r="C103" s="4">
        <v>56</v>
      </c>
      <c r="D103" s="4">
        <v>0</v>
      </c>
      <c r="E103" s="4">
        <v>0</v>
      </c>
      <c r="F103" s="4">
        <v>1</v>
      </c>
      <c r="G103" s="4" t="str">
        <f t="shared" si="6"/>
        <v>insert into game_score (id, matchid, squad, goals, points, time_type) values (2922, 718, 56, 0, 0, 1);</v>
      </c>
    </row>
    <row r="104" spans="1:7" x14ac:dyDescent="0.25">
      <c r="A104">
        <f t="shared" si="7"/>
        <v>2923</v>
      </c>
      <c r="B104">
        <f t="shared" ref="B104" si="44">B100+1</f>
        <v>719</v>
      </c>
      <c r="C104">
        <v>52</v>
      </c>
      <c r="D104">
        <v>0</v>
      </c>
      <c r="E104">
        <v>0</v>
      </c>
      <c r="F104">
        <v>2</v>
      </c>
      <c r="G104" t="str">
        <f t="shared" si="6"/>
        <v>insert into game_score (id, matchid, squad, goals, points, time_type) values (2923, 719, 52, 0, 0, 2);</v>
      </c>
    </row>
    <row r="105" spans="1:7" x14ac:dyDescent="0.25">
      <c r="A105">
        <f t="shared" si="7"/>
        <v>2924</v>
      </c>
      <c r="B105">
        <f t="shared" ref="B105" si="45">B104</f>
        <v>719</v>
      </c>
      <c r="C105">
        <v>52</v>
      </c>
      <c r="D105">
        <v>0</v>
      </c>
      <c r="E105">
        <v>0</v>
      </c>
      <c r="F105">
        <v>1</v>
      </c>
      <c r="G105" t="str">
        <f t="shared" si="6"/>
        <v>insert into game_score (id, matchid, squad, goals, points, time_type) values (2924, 719, 52, 0, 0, 1);</v>
      </c>
    </row>
    <row r="106" spans="1:7" x14ac:dyDescent="0.25">
      <c r="A106">
        <f t="shared" si="7"/>
        <v>2925</v>
      </c>
      <c r="B106">
        <f t="shared" ref="B106" si="46">B104</f>
        <v>719</v>
      </c>
      <c r="C106">
        <v>51</v>
      </c>
      <c r="D106">
        <v>1</v>
      </c>
      <c r="E106">
        <v>3</v>
      </c>
      <c r="F106">
        <v>2</v>
      </c>
      <c r="G106" t="str">
        <f t="shared" si="6"/>
        <v>insert into game_score (id, matchid, squad, goals, points, time_type) values (2925, 719, 51, 1, 3, 2);</v>
      </c>
    </row>
    <row r="107" spans="1:7" x14ac:dyDescent="0.25">
      <c r="A107">
        <f t="shared" si="7"/>
        <v>2926</v>
      </c>
      <c r="B107">
        <f t="shared" ref="B107" si="47">B104</f>
        <v>719</v>
      </c>
      <c r="C107">
        <v>51</v>
      </c>
      <c r="D107">
        <v>0</v>
      </c>
      <c r="E107">
        <v>0</v>
      </c>
      <c r="F107">
        <v>1</v>
      </c>
      <c r="G107" t="str">
        <f t="shared" si="6"/>
        <v>insert into game_score (id, matchid, squad, goals, points, time_type) values (2926, 719, 51, 0, 0, 1);</v>
      </c>
    </row>
    <row r="108" spans="1:7" x14ac:dyDescent="0.25">
      <c r="A108" s="4">
        <f t="shared" si="7"/>
        <v>2927</v>
      </c>
      <c r="B108" s="4">
        <f t="shared" ref="B108" si="48">B104+1</f>
        <v>720</v>
      </c>
      <c r="C108" s="4">
        <v>56</v>
      </c>
      <c r="D108" s="4">
        <v>1</v>
      </c>
      <c r="E108" s="4">
        <v>3</v>
      </c>
      <c r="F108" s="4">
        <v>2</v>
      </c>
      <c r="G108" s="4" t="str">
        <f t="shared" ref="G108:G169" si="49">"insert into game_score (id, matchid, squad, goals, points, time_type) values (" &amp; A108 &amp; ", " &amp; B108 &amp; ", " &amp; C108 &amp; ", " &amp; D108 &amp; ", " &amp; E108 &amp; ", " &amp; F108 &amp; ");"</f>
        <v>insert into game_score (id, matchid, squad, goals, points, time_type) values (2927, 720, 56, 1, 3, 2);</v>
      </c>
    </row>
    <row r="109" spans="1:7" x14ac:dyDescent="0.25">
      <c r="A109" s="4">
        <f t="shared" si="7"/>
        <v>2928</v>
      </c>
      <c r="B109" s="4">
        <f t="shared" ref="B109" si="50">B108</f>
        <v>720</v>
      </c>
      <c r="C109" s="4">
        <v>56</v>
      </c>
      <c r="D109" s="4">
        <v>0</v>
      </c>
      <c r="E109" s="4">
        <v>0</v>
      </c>
      <c r="F109" s="4">
        <v>1</v>
      </c>
      <c r="G109" s="4" t="str">
        <f t="shared" si="49"/>
        <v>insert into game_score (id, matchid, squad, goals, points, time_type) values (2928, 720, 56, 0, 0, 1);</v>
      </c>
    </row>
    <row r="110" spans="1:7" x14ac:dyDescent="0.25">
      <c r="A110" s="4">
        <f t="shared" ref="A110:A169" si="51">A109+1</f>
        <v>2929</v>
      </c>
      <c r="B110" s="4">
        <f t="shared" ref="B110" si="52">B108</f>
        <v>720</v>
      </c>
      <c r="C110" s="4">
        <v>51</v>
      </c>
      <c r="D110" s="4">
        <v>0</v>
      </c>
      <c r="E110" s="4">
        <v>0</v>
      </c>
      <c r="F110" s="4">
        <v>2</v>
      </c>
      <c r="G110" s="4" t="str">
        <f t="shared" si="49"/>
        <v>insert into game_score (id, matchid, squad, goals, points, time_type) values (2929, 720, 51, 0, 0, 2);</v>
      </c>
    </row>
    <row r="111" spans="1:7" x14ac:dyDescent="0.25">
      <c r="A111" s="4">
        <f t="shared" si="51"/>
        <v>2930</v>
      </c>
      <c r="B111" s="4">
        <f t="shared" ref="B111" si="53">B108</f>
        <v>720</v>
      </c>
      <c r="C111" s="4">
        <v>51</v>
      </c>
      <c r="D111" s="4">
        <v>0</v>
      </c>
      <c r="E111" s="4">
        <v>0</v>
      </c>
      <c r="F111" s="4">
        <v>1</v>
      </c>
      <c r="G111" s="4" t="str">
        <f t="shared" si="49"/>
        <v>insert into game_score (id, matchid, squad, goals, points, time_type) values (2930, 720, 51, 0, 0, 1);</v>
      </c>
    </row>
    <row r="112" spans="1:7" x14ac:dyDescent="0.25">
      <c r="A112">
        <f t="shared" si="51"/>
        <v>2931</v>
      </c>
      <c r="B112">
        <f t="shared" ref="B112" si="54">B108+1</f>
        <v>721</v>
      </c>
      <c r="C112">
        <v>598</v>
      </c>
      <c r="D112">
        <v>1</v>
      </c>
      <c r="E112">
        <v>3</v>
      </c>
      <c r="F112">
        <v>2</v>
      </c>
      <c r="G112" t="str">
        <f t="shared" si="49"/>
        <v>insert into game_score (id, matchid, squad, goals, points, time_type) values (2931, 721, 598, 1, 3, 2);</v>
      </c>
    </row>
    <row r="113" spans="1:7" x14ac:dyDescent="0.25">
      <c r="A113">
        <f t="shared" si="51"/>
        <v>2932</v>
      </c>
      <c r="B113">
        <f t="shared" ref="B113" si="55">B112</f>
        <v>721</v>
      </c>
      <c r="C113">
        <v>598</v>
      </c>
      <c r="D113">
        <v>1</v>
      </c>
      <c r="E113">
        <v>0</v>
      </c>
      <c r="F113">
        <v>1</v>
      </c>
      <c r="G113" t="str">
        <f t="shared" si="49"/>
        <v>insert into game_score (id, matchid, squad, goals, points, time_type) values (2932, 721, 598, 1, 0, 1);</v>
      </c>
    </row>
    <row r="114" spans="1:7" x14ac:dyDescent="0.25">
      <c r="A114">
        <f t="shared" si="51"/>
        <v>2933</v>
      </c>
      <c r="B114">
        <f t="shared" ref="B114" si="56">B112</f>
        <v>721</v>
      </c>
      <c r="C114">
        <v>52</v>
      </c>
      <c r="D114">
        <v>0</v>
      </c>
      <c r="E114">
        <v>0</v>
      </c>
      <c r="F114">
        <v>2</v>
      </c>
      <c r="G114" t="str">
        <f t="shared" si="49"/>
        <v>insert into game_score (id, matchid, squad, goals, points, time_type) values (2933, 721, 52, 0, 0, 2);</v>
      </c>
    </row>
    <row r="115" spans="1:7" x14ac:dyDescent="0.25">
      <c r="A115">
        <f t="shared" si="51"/>
        <v>2934</v>
      </c>
      <c r="B115">
        <f t="shared" ref="B115" si="57">B112</f>
        <v>721</v>
      </c>
      <c r="C115">
        <v>52</v>
      </c>
      <c r="D115">
        <v>0</v>
      </c>
      <c r="E115">
        <v>0</v>
      </c>
      <c r="F115">
        <v>1</v>
      </c>
      <c r="G115" t="str">
        <f t="shared" si="49"/>
        <v>insert into game_score (id, matchid, squad, goals, points, time_type) values (2934, 721, 52, 0, 0, 1);</v>
      </c>
    </row>
    <row r="116" spans="1:7" x14ac:dyDescent="0.25">
      <c r="A116" s="4">
        <f t="shared" si="51"/>
        <v>2935</v>
      </c>
      <c r="B116" s="4">
        <v>722</v>
      </c>
      <c r="C116" s="4">
        <v>57</v>
      </c>
      <c r="D116" s="4">
        <v>0</v>
      </c>
      <c r="E116" s="4">
        <v>0</v>
      </c>
      <c r="F116" s="4">
        <v>2</v>
      </c>
      <c r="G116" s="4" t="str">
        <f t="shared" si="49"/>
        <v>insert into game_score (id, matchid, squad, goals, points, time_type) values (2935, 722, 57, 0, 0, 2);</v>
      </c>
    </row>
    <row r="117" spans="1:7" x14ac:dyDescent="0.25">
      <c r="A117" s="4">
        <f t="shared" si="51"/>
        <v>2936</v>
      </c>
      <c r="B117" s="4">
        <v>722</v>
      </c>
      <c r="C117" s="4">
        <v>57</v>
      </c>
      <c r="D117" s="4">
        <v>0</v>
      </c>
      <c r="E117" s="4">
        <v>0</v>
      </c>
      <c r="F117" s="4">
        <v>1</v>
      </c>
      <c r="G117" s="4" t="str">
        <f t="shared" si="49"/>
        <v>insert into game_score (id, matchid, squad, goals, points, time_type) values (2936, 722, 57, 0, 0, 1);</v>
      </c>
    </row>
    <row r="118" spans="1:7" x14ac:dyDescent="0.25">
      <c r="A118" s="4">
        <f t="shared" si="51"/>
        <v>2937</v>
      </c>
      <c r="B118" s="4">
        <f>B112+1</f>
        <v>722</v>
      </c>
      <c r="C118" s="4">
        <v>51</v>
      </c>
      <c r="D118" s="4">
        <v>0</v>
      </c>
      <c r="E118" s="4">
        <v>0</v>
      </c>
      <c r="F118" s="4">
        <v>2</v>
      </c>
      <c r="G118" s="4" t="str">
        <f t="shared" si="49"/>
        <v>insert into game_score (id, matchid, squad, goals, points, time_type) values (2937, 722, 51, 0, 0, 2);</v>
      </c>
    </row>
    <row r="119" spans="1:7" x14ac:dyDescent="0.25">
      <c r="A119" s="4">
        <f t="shared" si="51"/>
        <v>2938</v>
      </c>
      <c r="B119" s="4">
        <f t="shared" ref="B119" si="58">B118</f>
        <v>722</v>
      </c>
      <c r="C119" s="4">
        <v>51</v>
      </c>
      <c r="D119" s="4">
        <v>0</v>
      </c>
      <c r="E119" s="4">
        <v>0</v>
      </c>
      <c r="F119" s="4">
        <v>1</v>
      </c>
      <c r="G119" s="4" t="str">
        <f t="shared" si="49"/>
        <v>insert into game_score (id, matchid, squad, goals, points, time_type) values (2938, 722, 51, 0, 0, 1);</v>
      </c>
    </row>
    <row r="120" spans="1:7" x14ac:dyDescent="0.25">
      <c r="A120" s="4">
        <f t="shared" si="51"/>
        <v>2939</v>
      </c>
      <c r="B120" s="4">
        <f t="shared" ref="B120:B121" si="59">B118</f>
        <v>722</v>
      </c>
      <c r="C120" s="4">
        <v>57</v>
      </c>
      <c r="D120" s="4">
        <v>0</v>
      </c>
      <c r="E120" s="4">
        <v>0</v>
      </c>
      <c r="F120" s="4">
        <v>4</v>
      </c>
      <c r="G120" s="4" t="str">
        <f t="shared" si="49"/>
        <v>insert into game_score (id, matchid, squad, goals, points, time_type) values (2939, 722, 57, 0, 0, 4);</v>
      </c>
    </row>
    <row r="121" spans="1:7" x14ac:dyDescent="0.25">
      <c r="A121" s="4">
        <f t="shared" si="51"/>
        <v>2940</v>
      </c>
      <c r="B121" s="4">
        <f t="shared" si="59"/>
        <v>722</v>
      </c>
      <c r="C121" s="4">
        <v>57</v>
      </c>
      <c r="D121" s="4">
        <v>0</v>
      </c>
      <c r="E121" s="4">
        <v>0</v>
      </c>
      <c r="F121" s="4">
        <v>3</v>
      </c>
      <c r="G121" s="4" t="str">
        <f t="shared" si="49"/>
        <v>insert into game_score (id, matchid, squad, goals, points, time_type) values (2940, 722, 57, 0, 0, 3);</v>
      </c>
    </row>
    <row r="122" spans="1:7" x14ac:dyDescent="0.25">
      <c r="A122" s="4">
        <f t="shared" si="51"/>
        <v>2941</v>
      </c>
      <c r="B122" s="4">
        <v>722</v>
      </c>
      <c r="C122" s="4">
        <v>51</v>
      </c>
      <c r="D122" s="4">
        <v>2</v>
      </c>
      <c r="E122" s="4">
        <v>3</v>
      </c>
      <c r="F122" s="4">
        <v>4</v>
      </c>
      <c r="G122" s="4" t="str">
        <f t="shared" si="49"/>
        <v>insert into game_score (id, matchid, squad, goals, points, time_type) values (2941, 722, 51, 2, 3, 4);</v>
      </c>
    </row>
    <row r="123" spans="1:7" x14ac:dyDescent="0.25">
      <c r="A123" s="4">
        <f t="shared" si="51"/>
        <v>2942</v>
      </c>
      <c r="B123" s="4">
        <v>722</v>
      </c>
      <c r="C123" s="4">
        <v>51</v>
      </c>
      <c r="D123" s="4">
        <v>1</v>
      </c>
      <c r="E123" s="4">
        <v>0</v>
      </c>
      <c r="F123" s="4">
        <v>3</v>
      </c>
      <c r="G123" s="4" t="str">
        <f t="shared" si="49"/>
        <v>insert into game_score (id, matchid, squad, goals, points, time_type) values (2942, 722, 51, 1, 0, 3);</v>
      </c>
    </row>
    <row r="124" spans="1:7" x14ac:dyDescent="0.25">
      <c r="A124">
        <f t="shared" si="51"/>
        <v>2943</v>
      </c>
      <c r="B124">
        <v>723</v>
      </c>
      <c r="C124">
        <v>54</v>
      </c>
      <c r="D124">
        <v>1</v>
      </c>
      <c r="E124">
        <v>0</v>
      </c>
      <c r="F124">
        <v>2</v>
      </c>
      <c r="G124" t="str">
        <f t="shared" si="49"/>
        <v>insert into game_score (id, matchid, squad, goals, points, time_type) values (2943, 723, 54, 1, 0, 2);</v>
      </c>
    </row>
    <row r="125" spans="1:7" x14ac:dyDescent="0.25">
      <c r="A125">
        <f t="shared" si="51"/>
        <v>2944</v>
      </c>
      <c r="B125">
        <v>723</v>
      </c>
      <c r="C125">
        <v>54</v>
      </c>
      <c r="D125">
        <v>1</v>
      </c>
      <c r="E125">
        <v>0</v>
      </c>
      <c r="F125">
        <v>1</v>
      </c>
      <c r="G125" t="str">
        <f t="shared" si="49"/>
        <v>insert into game_score (id, matchid, squad, goals, points, time_type) values (2944, 723, 54, 1, 0, 1);</v>
      </c>
    </row>
    <row r="126" spans="1:7" x14ac:dyDescent="0.25">
      <c r="A126">
        <f t="shared" si="51"/>
        <v>2945</v>
      </c>
      <c r="B126">
        <f>B118+1</f>
        <v>723</v>
      </c>
      <c r="C126">
        <v>598</v>
      </c>
      <c r="D126">
        <v>1</v>
      </c>
      <c r="E126">
        <v>0</v>
      </c>
      <c r="F126">
        <v>2</v>
      </c>
      <c r="G126" t="str">
        <f t="shared" si="49"/>
        <v>insert into game_score (id, matchid, squad, goals, points, time_type) values (2945, 723, 598, 1, 0, 2);</v>
      </c>
    </row>
    <row r="127" spans="1:7" x14ac:dyDescent="0.25">
      <c r="A127">
        <f t="shared" si="51"/>
        <v>2946</v>
      </c>
      <c r="B127">
        <f t="shared" ref="B127" si="60">B126</f>
        <v>723</v>
      </c>
      <c r="C127">
        <v>598</v>
      </c>
      <c r="D127">
        <v>1</v>
      </c>
      <c r="E127">
        <v>0</v>
      </c>
      <c r="F127">
        <v>1</v>
      </c>
      <c r="G127" t="str">
        <f t="shared" si="49"/>
        <v>insert into game_score (id, matchid, squad, goals, points, time_type) values (2946, 723, 598, 1, 0, 1);</v>
      </c>
    </row>
    <row r="128" spans="1:7" x14ac:dyDescent="0.25">
      <c r="A128">
        <f t="shared" si="51"/>
        <v>2947</v>
      </c>
      <c r="B128">
        <v>723</v>
      </c>
      <c r="C128">
        <v>54</v>
      </c>
      <c r="D128">
        <v>1</v>
      </c>
      <c r="E128">
        <v>1</v>
      </c>
      <c r="F128">
        <v>4</v>
      </c>
      <c r="G128" t="str">
        <f t="shared" si="49"/>
        <v>insert into game_score (id, matchid, squad, goals, points, time_type) values (2947, 723, 54, 1, 1, 4);</v>
      </c>
    </row>
    <row r="129" spans="1:7" x14ac:dyDescent="0.25">
      <c r="A129">
        <f t="shared" si="51"/>
        <v>2948</v>
      </c>
      <c r="B129">
        <v>723</v>
      </c>
      <c r="C129">
        <v>54</v>
      </c>
      <c r="D129">
        <v>1</v>
      </c>
      <c r="E129">
        <v>0</v>
      </c>
      <c r="F129">
        <v>3</v>
      </c>
      <c r="G129" t="str">
        <f t="shared" si="49"/>
        <v>insert into game_score (id, matchid, squad, goals, points, time_type) values (2948, 723, 54, 1, 0, 3);</v>
      </c>
    </row>
    <row r="130" spans="1:7" x14ac:dyDescent="0.25">
      <c r="A130">
        <f t="shared" si="51"/>
        <v>2949</v>
      </c>
      <c r="B130">
        <f>B122+1</f>
        <v>723</v>
      </c>
      <c r="C130">
        <v>598</v>
      </c>
      <c r="D130">
        <v>1</v>
      </c>
      <c r="E130">
        <v>1</v>
      </c>
      <c r="F130">
        <v>4</v>
      </c>
      <c r="G130" t="str">
        <f t="shared" si="49"/>
        <v>insert into game_score (id, matchid, squad, goals, points, time_type) values (2949, 723, 598, 1, 1, 4);</v>
      </c>
    </row>
    <row r="131" spans="1:7" x14ac:dyDescent="0.25">
      <c r="A131">
        <f t="shared" si="51"/>
        <v>2950</v>
      </c>
      <c r="B131">
        <f t="shared" ref="B131" si="61">B130</f>
        <v>723</v>
      </c>
      <c r="C131">
        <v>598</v>
      </c>
      <c r="D131">
        <v>1</v>
      </c>
      <c r="E131">
        <v>0</v>
      </c>
      <c r="F131">
        <v>3</v>
      </c>
      <c r="G131" t="str">
        <f t="shared" si="49"/>
        <v>insert into game_score (id, matchid, squad, goals, points, time_type) values (2950, 723, 598, 1, 0, 3);</v>
      </c>
    </row>
    <row r="132" spans="1:7" x14ac:dyDescent="0.25">
      <c r="A132">
        <f t="shared" si="51"/>
        <v>2951</v>
      </c>
      <c r="B132">
        <f>B126</f>
        <v>723</v>
      </c>
      <c r="C132">
        <v>54</v>
      </c>
      <c r="D132">
        <v>4</v>
      </c>
      <c r="E132">
        <v>0</v>
      </c>
      <c r="F132">
        <v>7</v>
      </c>
      <c r="G132" t="str">
        <f t="shared" si="49"/>
        <v>insert into game_score (id, matchid, squad, goals, points, time_type) values (2951, 723, 54, 4, 0, 7);</v>
      </c>
    </row>
    <row r="133" spans="1:7" x14ac:dyDescent="0.25">
      <c r="A133">
        <f t="shared" si="51"/>
        <v>2952</v>
      </c>
      <c r="B133">
        <v>723</v>
      </c>
      <c r="C133">
        <v>598</v>
      </c>
      <c r="D133">
        <v>5</v>
      </c>
      <c r="E133">
        <v>0</v>
      </c>
      <c r="F133">
        <v>7</v>
      </c>
      <c r="G133" t="str">
        <f t="shared" si="49"/>
        <v>insert into game_score (id, matchid, squad, goals, points, time_type) values (2952, 723, 598, 5, 0, 7);</v>
      </c>
    </row>
    <row r="134" spans="1:7" x14ac:dyDescent="0.25">
      <c r="A134" s="4">
        <f t="shared" si="51"/>
        <v>2953</v>
      </c>
      <c r="B134" s="4">
        <v>724</v>
      </c>
      <c r="C134" s="4">
        <v>55</v>
      </c>
      <c r="D134" s="4">
        <v>0</v>
      </c>
      <c r="E134" s="4">
        <v>0</v>
      </c>
      <c r="F134" s="4">
        <v>2</v>
      </c>
      <c r="G134" s="4" t="str">
        <f t="shared" si="49"/>
        <v>insert into game_score (id, matchid, squad, goals, points, time_type) values (2953, 724, 55, 0, 0, 2);</v>
      </c>
    </row>
    <row r="135" spans="1:7" x14ac:dyDescent="0.25">
      <c r="A135" s="4">
        <f t="shared" si="51"/>
        <v>2954</v>
      </c>
      <c r="B135" s="4">
        <v>724</v>
      </c>
      <c r="C135" s="4">
        <v>55</v>
      </c>
      <c r="D135" s="4">
        <v>0</v>
      </c>
      <c r="E135" s="4">
        <v>0</v>
      </c>
      <c r="F135" s="4">
        <v>1</v>
      </c>
      <c r="G135" s="4" t="str">
        <f t="shared" si="49"/>
        <v>insert into game_score (id, matchid, squad, goals, points, time_type) values (2954, 724, 55, 0, 0, 1);</v>
      </c>
    </row>
    <row r="136" spans="1:7" x14ac:dyDescent="0.25">
      <c r="A136" s="4">
        <f t="shared" si="51"/>
        <v>2955</v>
      </c>
      <c r="B136" s="4">
        <f>B126+1</f>
        <v>724</v>
      </c>
      <c r="C136" s="4">
        <v>595</v>
      </c>
      <c r="D136" s="4">
        <v>0</v>
      </c>
      <c r="E136" s="4">
        <v>0</v>
      </c>
      <c r="F136" s="4">
        <v>2</v>
      </c>
      <c r="G136" s="4" t="str">
        <f t="shared" si="49"/>
        <v>insert into game_score (id, matchid, squad, goals, points, time_type) values (2955, 724, 595, 0, 0, 2);</v>
      </c>
    </row>
    <row r="137" spans="1:7" x14ac:dyDescent="0.25">
      <c r="A137" s="4">
        <f t="shared" si="51"/>
        <v>2956</v>
      </c>
      <c r="B137" s="4">
        <f t="shared" ref="B137:B141" si="62">B136</f>
        <v>724</v>
      </c>
      <c r="C137" s="4">
        <v>595</v>
      </c>
      <c r="D137" s="4">
        <v>0</v>
      </c>
      <c r="E137" s="4">
        <v>0</v>
      </c>
      <c r="F137" s="4">
        <v>1</v>
      </c>
      <c r="G137" s="4" t="str">
        <f t="shared" si="49"/>
        <v>insert into game_score (id, matchid, squad, goals, points, time_type) values (2956, 724, 595, 0, 0, 1);</v>
      </c>
    </row>
    <row r="138" spans="1:7" x14ac:dyDescent="0.25">
      <c r="A138" s="4">
        <f t="shared" si="51"/>
        <v>2957</v>
      </c>
      <c r="B138" s="4">
        <f t="shared" si="62"/>
        <v>724</v>
      </c>
      <c r="C138" s="4">
        <v>55</v>
      </c>
      <c r="D138" s="4">
        <v>0</v>
      </c>
      <c r="E138" s="4">
        <v>1</v>
      </c>
      <c r="F138" s="4">
        <v>4</v>
      </c>
      <c r="G138" s="4" t="str">
        <f t="shared" si="49"/>
        <v>insert into game_score (id, matchid, squad, goals, points, time_type) values (2957, 724, 55, 0, 1, 4);</v>
      </c>
    </row>
    <row r="139" spans="1:7" x14ac:dyDescent="0.25">
      <c r="A139" s="4">
        <f t="shared" si="51"/>
        <v>2958</v>
      </c>
      <c r="B139" s="4">
        <f t="shared" si="62"/>
        <v>724</v>
      </c>
      <c r="C139" s="4">
        <v>55</v>
      </c>
      <c r="D139" s="4">
        <v>0</v>
      </c>
      <c r="E139" s="4">
        <v>0</v>
      </c>
      <c r="F139" s="4">
        <v>3</v>
      </c>
      <c r="G139" s="4" t="str">
        <f t="shared" si="49"/>
        <v>insert into game_score (id, matchid, squad, goals, points, time_type) values (2958, 724, 55, 0, 0, 3);</v>
      </c>
    </row>
    <row r="140" spans="1:7" x14ac:dyDescent="0.25">
      <c r="A140" s="4">
        <f t="shared" si="51"/>
        <v>2959</v>
      </c>
      <c r="B140" s="4">
        <f t="shared" si="62"/>
        <v>724</v>
      </c>
      <c r="C140" s="4">
        <v>595</v>
      </c>
      <c r="D140" s="4">
        <v>0</v>
      </c>
      <c r="E140" s="4">
        <v>1</v>
      </c>
      <c r="F140" s="4">
        <v>4</v>
      </c>
      <c r="G140" s="4" t="str">
        <f t="shared" si="49"/>
        <v>insert into game_score (id, matchid, squad, goals, points, time_type) values (2959, 724, 595, 0, 1, 4);</v>
      </c>
    </row>
    <row r="141" spans="1:7" x14ac:dyDescent="0.25">
      <c r="A141" s="4">
        <f t="shared" si="51"/>
        <v>2960</v>
      </c>
      <c r="B141" s="4">
        <f t="shared" si="62"/>
        <v>724</v>
      </c>
      <c r="C141" s="4">
        <v>595</v>
      </c>
      <c r="D141" s="4">
        <v>0</v>
      </c>
      <c r="E141" s="4">
        <v>0</v>
      </c>
      <c r="F141" s="4">
        <v>3</v>
      </c>
      <c r="G141" s="4" t="str">
        <f t="shared" si="49"/>
        <v>insert into game_score (id, matchid, squad, goals, points, time_type) values (2960, 724, 595, 0, 0, 3);</v>
      </c>
    </row>
    <row r="142" spans="1:7" x14ac:dyDescent="0.25">
      <c r="A142" s="4">
        <f t="shared" si="51"/>
        <v>2961</v>
      </c>
      <c r="B142" s="4">
        <f>B136</f>
        <v>724</v>
      </c>
      <c r="C142" s="4">
        <v>55</v>
      </c>
      <c r="D142" s="4">
        <v>0</v>
      </c>
      <c r="E142" s="4">
        <v>0</v>
      </c>
      <c r="F142" s="4">
        <v>7</v>
      </c>
      <c r="G142" s="4" t="str">
        <f t="shared" si="49"/>
        <v>insert into game_score (id, matchid, squad, goals, points, time_type) values (2961, 724, 55, 0, 0, 7);</v>
      </c>
    </row>
    <row r="143" spans="1:7" x14ac:dyDescent="0.25">
      <c r="A143" s="4">
        <f t="shared" si="51"/>
        <v>2962</v>
      </c>
      <c r="B143" s="4">
        <f>B136</f>
        <v>724</v>
      </c>
      <c r="C143" s="4">
        <v>595</v>
      </c>
      <c r="D143" s="4">
        <v>2</v>
      </c>
      <c r="E143" s="4">
        <v>0</v>
      </c>
      <c r="F143" s="4">
        <v>7</v>
      </c>
      <c r="G143" s="4" t="str">
        <f t="shared" si="49"/>
        <v>insert into game_score (id, matchid, squad, goals, points, time_type) values (2962, 724, 595, 2, 0, 7);</v>
      </c>
    </row>
    <row r="144" spans="1:7" x14ac:dyDescent="0.25">
      <c r="A144">
        <f t="shared" si="51"/>
        <v>2963</v>
      </c>
      <c r="B144">
        <f>B136+1</f>
        <v>725</v>
      </c>
      <c r="C144">
        <v>56</v>
      </c>
      <c r="D144">
        <v>1</v>
      </c>
      <c r="E144">
        <v>0</v>
      </c>
      <c r="F144">
        <v>2</v>
      </c>
      <c r="G144" t="str">
        <f t="shared" si="49"/>
        <v>insert into game_score (id, matchid, squad, goals, points, time_type) values (2963, 725, 56, 1, 0, 2);</v>
      </c>
    </row>
    <row r="145" spans="1:7" x14ac:dyDescent="0.25">
      <c r="A145">
        <f t="shared" si="51"/>
        <v>2964</v>
      </c>
      <c r="B145">
        <f t="shared" ref="B145" si="63">B144</f>
        <v>725</v>
      </c>
      <c r="C145">
        <v>56</v>
      </c>
      <c r="D145">
        <v>0</v>
      </c>
      <c r="E145">
        <v>0</v>
      </c>
      <c r="F145">
        <v>1</v>
      </c>
      <c r="G145" t="str">
        <f t="shared" si="49"/>
        <v>insert into game_score (id, matchid, squad, goals, points, time_type) values (2964, 725, 56, 0, 0, 1);</v>
      </c>
    </row>
    <row r="146" spans="1:7" x14ac:dyDescent="0.25">
      <c r="A146">
        <f t="shared" si="51"/>
        <v>2965</v>
      </c>
      <c r="B146">
        <f t="shared" ref="B146" si="64">B144</f>
        <v>725</v>
      </c>
      <c r="C146">
        <v>58</v>
      </c>
      <c r="D146">
        <v>2</v>
      </c>
      <c r="E146">
        <v>3</v>
      </c>
      <c r="F146">
        <v>2</v>
      </c>
      <c r="G146" t="str">
        <f t="shared" si="49"/>
        <v>insert into game_score (id, matchid, squad, goals, points, time_type) values (2965, 725, 58, 2, 3, 2);</v>
      </c>
    </row>
    <row r="147" spans="1:7" x14ac:dyDescent="0.25">
      <c r="A147">
        <f t="shared" si="51"/>
        <v>2966</v>
      </c>
      <c r="B147">
        <f t="shared" ref="B147" si="65">B144</f>
        <v>725</v>
      </c>
      <c r="C147">
        <v>58</v>
      </c>
      <c r="D147">
        <v>1</v>
      </c>
      <c r="E147">
        <v>0</v>
      </c>
      <c r="F147">
        <v>1</v>
      </c>
      <c r="G147" t="str">
        <f t="shared" si="49"/>
        <v>insert into game_score (id, matchid, squad, goals, points, time_type) values (2966, 725, 58, 1, 0, 1);</v>
      </c>
    </row>
    <row r="148" spans="1:7" x14ac:dyDescent="0.25">
      <c r="A148" s="4">
        <f t="shared" si="51"/>
        <v>2967</v>
      </c>
      <c r="B148" s="4">
        <f t="shared" ref="B148" si="66">B144+1</f>
        <v>726</v>
      </c>
      <c r="C148" s="4">
        <v>51</v>
      </c>
      <c r="D148" s="4">
        <v>0</v>
      </c>
      <c r="E148" s="4">
        <v>0</v>
      </c>
      <c r="F148" s="4">
        <v>2</v>
      </c>
      <c r="G148" s="4" t="str">
        <f t="shared" si="49"/>
        <v>insert into game_score (id, matchid, squad, goals, points, time_type) values (2967, 726, 51, 0, 0, 2);</v>
      </c>
    </row>
    <row r="149" spans="1:7" x14ac:dyDescent="0.25">
      <c r="A149" s="4">
        <f t="shared" si="51"/>
        <v>2968</v>
      </c>
      <c r="B149" s="4">
        <f t="shared" ref="B149" si="67">B148</f>
        <v>726</v>
      </c>
      <c r="C149" s="4">
        <v>51</v>
      </c>
      <c r="D149" s="4">
        <v>0</v>
      </c>
      <c r="E149" s="4">
        <v>0</v>
      </c>
      <c r="F149" s="4">
        <v>1</v>
      </c>
      <c r="G149" s="4" t="str">
        <f t="shared" si="49"/>
        <v>insert into game_score (id, matchid, squad, goals, points, time_type) values (2968, 726, 51, 0, 0, 1);</v>
      </c>
    </row>
    <row r="150" spans="1:7" x14ac:dyDescent="0.25">
      <c r="A150" s="4">
        <f t="shared" si="51"/>
        <v>2969</v>
      </c>
      <c r="B150" s="4">
        <f t="shared" ref="B150" si="68">B148</f>
        <v>726</v>
      </c>
      <c r="C150" s="4">
        <v>598</v>
      </c>
      <c r="D150" s="4">
        <v>2</v>
      </c>
      <c r="E150" s="4">
        <v>3</v>
      </c>
      <c r="F150" s="4">
        <v>2</v>
      </c>
      <c r="G150" s="4" t="str">
        <f t="shared" si="49"/>
        <v>insert into game_score (id, matchid, squad, goals, points, time_type) values (2969, 726, 598, 2, 3, 2);</v>
      </c>
    </row>
    <row r="151" spans="1:7" x14ac:dyDescent="0.25">
      <c r="A151" s="4">
        <f t="shared" si="51"/>
        <v>2970</v>
      </c>
      <c r="B151" s="4">
        <f t="shared" ref="B151" si="69">B148</f>
        <v>726</v>
      </c>
      <c r="C151" s="4">
        <v>598</v>
      </c>
      <c r="D151" s="4">
        <v>0</v>
      </c>
      <c r="E151" s="4">
        <v>0</v>
      </c>
      <c r="F151" s="4">
        <v>1</v>
      </c>
      <c r="G151" s="4" t="str">
        <f t="shared" si="49"/>
        <v>insert into game_score (id, matchid, squad, goals, points, time_type) values (2970, 726, 598, 0, 0, 1);</v>
      </c>
    </row>
    <row r="152" spans="1:7" x14ac:dyDescent="0.25">
      <c r="A152">
        <f t="shared" si="51"/>
        <v>2971</v>
      </c>
      <c r="B152">
        <v>727</v>
      </c>
      <c r="C152">
        <v>595</v>
      </c>
      <c r="D152">
        <v>0</v>
      </c>
      <c r="E152">
        <v>0</v>
      </c>
      <c r="F152">
        <v>2</v>
      </c>
      <c r="G152" t="str">
        <f t="shared" si="49"/>
        <v>insert into game_score (id, matchid, squad, goals, points, time_type) values (2971, 727, 595, 0, 0, 2);</v>
      </c>
    </row>
    <row r="153" spans="1:7" x14ac:dyDescent="0.25">
      <c r="A153">
        <f t="shared" si="51"/>
        <v>2972</v>
      </c>
      <c r="B153">
        <v>727</v>
      </c>
      <c r="C153">
        <v>595</v>
      </c>
      <c r="D153">
        <v>0</v>
      </c>
      <c r="E153">
        <v>0</v>
      </c>
      <c r="F153">
        <v>1</v>
      </c>
      <c r="G153" t="str">
        <f t="shared" si="49"/>
        <v>insert into game_score (id, matchid, squad, goals, points, time_type) values (2972, 727, 595, 0, 0, 1);</v>
      </c>
    </row>
    <row r="154" spans="1:7" x14ac:dyDescent="0.25">
      <c r="A154">
        <f t="shared" si="51"/>
        <v>2973</v>
      </c>
      <c r="B154">
        <f>B148+1</f>
        <v>727</v>
      </c>
      <c r="C154">
        <v>58</v>
      </c>
      <c r="D154">
        <v>0</v>
      </c>
      <c r="E154">
        <v>0</v>
      </c>
      <c r="F154">
        <v>2</v>
      </c>
      <c r="G154" t="str">
        <f t="shared" si="49"/>
        <v>insert into game_score (id, matchid, squad, goals, points, time_type) values (2973, 727, 58, 0, 0, 2);</v>
      </c>
    </row>
    <row r="155" spans="1:7" x14ac:dyDescent="0.25">
      <c r="A155">
        <f t="shared" si="51"/>
        <v>2974</v>
      </c>
      <c r="B155">
        <f t="shared" ref="B155:B159" si="70">B154</f>
        <v>727</v>
      </c>
      <c r="C155">
        <v>58</v>
      </c>
      <c r="D155">
        <v>0</v>
      </c>
      <c r="E155">
        <v>0</v>
      </c>
      <c r="F155">
        <v>1</v>
      </c>
      <c r="G155" t="str">
        <f t="shared" si="49"/>
        <v>insert into game_score (id, matchid, squad, goals, points, time_type) values (2974, 727, 58, 0, 0, 1);</v>
      </c>
    </row>
    <row r="156" spans="1:7" x14ac:dyDescent="0.25">
      <c r="A156">
        <f t="shared" si="51"/>
        <v>2975</v>
      </c>
      <c r="B156">
        <f t="shared" si="70"/>
        <v>727</v>
      </c>
      <c r="C156">
        <v>595</v>
      </c>
      <c r="D156">
        <v>0</v>
      </c>
      <c r="E156">
        <v>1</v>
      </c>
      <c r="F156">
        <v>4</v>
      </c>
      <c r="G156" t="str">
        <f t="shared" si="49"/>
        <v>insert into game_score (id, matchid, squad, goals, points, time_type) values (2975, 727, 595, 0, 1, 4);</v>
      </c>
    </row>
    <row r="157" spans="1:7" x14ac:dyDescent="0.25">
      <c r="A157">
        <f t="shared" si="51"/>
        <v>2976</v>
      </c>
      <c r="B157">
        <f t="shared" si="70"/>
        <v>727</v>
      </c>
      <c r="C157">
        <v>595</v>
      </c>
      <c r="D157">
        <v>0</v>
      </c>
      <c r="E157">
        <v>0</v>
      </c>
      <c r="F157">
        <v>3</v>
      </c>
      <c r="G157" t="str">
        <f t="shared" si="49"/>
        <v>insert into game_score (id, matchid, squad, goals, points, time_type) values (2976, 727, 595, 0, 0, 3);</v>
      </c>
    </row>
    <row r="158" spans="1:7" x14ac:dyDescent="0.25">
      <c r="A158">
        <f t="shared" si="51"/>
        <v>2977</v>
      </c>
      <c r="B158">
        <f t="shared" si="70"/>
        <v>727</v>
      </c>
      <c r="C158">
        <v>58</v>
      </c>
      <c r="D158">
        <v>0</v>
      </c>
      <c r="E158">
        <v>1</v>
      </c>
      <c r="F158">
        <v>4</v>
      </c>
      <c r="G158" t="str">
        <f t="shared" si="49"/>
        <v>insert into game_score (id, matchid, squad, goals, points, time_type) values (2977, 727, 58, 0, 1, 4);</v>
      </c>
    </row>
    <row r="159" spans="1:7" x14ac:dyDescent="0.25">
      <c r="A159">
        <f t="shared" si="51"/>
        <v>2978</v>
      </c>
      <c r="B159">
        <f t="shared" si="70"/>
        <v>727</v>
      </c>
      <c r="C159">
        <v>58</v>
      </c>
      <c r="D159">
        <v>0</v>
      </c>
      <c r="E159">
        <v>0</v>
      </c>
      <c r="F159">
        <v>3</v>
      </c>
      <c r="G159" t="str">
        <f t="shared" si="49"/>
        <v>insert into game_score (id, matchid, squad, goals, points, time_type) values (2978, 727, 58, 0, 0, 3);</v>
      </c>
    </row>
    <row r="160" spans="1:7" x14ac:dyDescent="0.25">
      <c r="A160">
        <f t="shared" si="51"/>
        <v>2979</v>
      </c>
      <c r="B160">
        <f>B154</f>
        <v>727</v>
      </c>
      <c r="C160">
        <v>595</v>
      </c>
      <c r="D160">
        <v>5</v>
      </c>
      <c r="E160">
        <v>0</v>
      </c>
      <c r="F160">
        <v>7</v>
      </c>
      <c r="G160" t="str">
        <f t="shared" si="49"/>
        <v>insert into game_score (id, matchid, squad, goals, points, time_type) values (2979, 727, 595, 5, 0, 7);</v>
      </c>
    </row>
    <row r="161" spans="1:7" x14ac:dyDescent="0.25">
      <c r="A161">
        <f>A160+1</f>
        <v>2980</v>
      </c>
      <c r="B161">
        <f>B154</f>
        <v>727</v>
      </c>
      <c r="C161">
        <v>58</v>
      </c>
      <c r="D161">
        <v>3</v>
      </c>
      <c r="E161">
        <v>0</v>
      </c>
      <c r="F161">
        <v>7</v>
      </c>
      <c r="G161" t="str">
        <f t="shared" si="49"/>
        <v>insert into game_score (id, matchid, squad, goals, points, time_type) values (2980, 727, 58, 3, 0, 7);</v>
      </c>
    </row>
    <row r="162" spans="1:7" x14ac:dyDescent="0.25">
      <c r="A162" s="4">
        <f t="shared" si="51"/>
        <v>2981</v>
      </c>
      <c r="B162" s="4">
        <f>B154+1</f>
        <v>728</v>
      </c>
      <c r="C162" s="4">
        <v>51</v>
      </c>
      <c r="D162" s="4">
        <v>4</v>
      </c>
      <c r="E162" s="4">
        <v>3</v>
      </c>
      <c r="F162" s="4">
        <v>2</v>
      </c>
      <c r="G162" s="4" t="str">
        <f t="shared" si="49"/>
        <v>insert into game_score (id, matchid, squad, goals, points, time_type) values (2981, 728, 51, 4, 3, 2);</v>
      </c>
    </row>
    <row r="163" spans="1:7" x14ac:dyDescent="0.25">
      <c r="A163" s="4">
        <f t="shared" si="51"/>
        <v>2982</v>
      </c>
      <c r="B163" s="4">
        <f t="shared" ref="B163" si="71">B162</f>
        <v>728</v>
      </c>
      <c r="C163" s="4">
        <v>51</v>
      </c>
      <c r="D163" s="4">
        <v>1</v>
      </c>
      <c r="E163" s="4">
        <v>0</v>
      </c>
      <c r="F163" s="4">
        <v>1</v>
      </c>
      <c r="G163" s="4" t="str">
        <f t="shared" si="49"/>
        <v>insert into game_score (id, matchid, squad, goals, points, time_type) values (2982, 728, 51, 1, 0, 1);</v>
      </c>
    </row>
    <row r="164" spans="1:7" x14ac:dyDescent="0.25">
      <c r="A164" s="4">
        <f t="shared" si="51"/>
        <v>2983</v>
      </c>
      <c r="B164" s="4">
        <f t="shared" ref="B164" si="72">B162</f>
        <v>728</v>
      </c>
      <c r="C164" s="4">
        <v>58</v>
      </c>
      <c r="D164" s="4">
        <v>1</v>
      </c>
      <c r="E164" s="4">
        <v>0</v>
      </c>
      <c r="F164" s="4">
        <v>2</v>
      </c>
      <c r="G164" s="4" t="str">
        <f t="shared" si="49"/>
        <v>insert into game_score (id, matchid, squad, goals, points, time_type) values (2983, 728, 58, 1, 0, 2);</v>
      </c>
    </row>
    <row r="165" spans="1:7" x14ac:dyDescent="0.25">
      <c r="A165" s="4">
        <f t="shared" si="51"/>
        <v>2984</v>
      </c>
      <c r="B165" s="4">
        <f t="shared" ref="B165:B169" si="73">B162</f>
        <v>728</v>
      </c>
      <c r="C165" s="4">
        <v>58</v>
      </c>
      <c r="D165" s="4">
        <v>0</v>
      </c>
      <c r="E165" s="4">
        <v>0</v>
      </c>
      <c r="F165" s="4">
        <v>1</v>
      </c>
      <c r="G165" s="4" t="str">
        <f t="shared" si="49"/>
        <v>insert into game_score (id, matchid, squad, goals, points, time_type) values (2984, 728, 58, 0, 0, 1);</v>
      </c>
    </row>
    <row r="166" spans="1:7" x14ac:dyDescent="0.25">
      <c r="A166">
        <f t="shared" si="51"/>
        <v>2985</v>
      </c>
      <c r="B166">
        <f t="shared" ref="B166" si="74">B162+1</f>
        <v>729</v>
      </c>
      <c r="C166">
        <v>598</v>
      </c>
      <c r="D166">
        <v>3</v>
      </c>
      <c r="E166">
        <v>3</v>
      </c>
      <c r="F166">
        <v>2</v>
      </c>
      <c r="G166" t="str">
        <f t="shared" si="49"/>
        <v>insert into game_score (id, matchid, squad, goals, points, time_type) values (2985, 729, 598, 3, 3, 2);</v>
      </c>
    </row>
    <row r="167" spans="1:7" x14ac:dyDescent="0.25">
      <c r="A167">
        <f t="shared" si="51"/>
        <v>2986</v>
      </c>
      <c r="B167">
        <f t="shared" ref="B167" si="75">B166</f>
        <v>729</v>
      </c>
      <c r="C167">
        <v>598</v>
      </c>
      <c r="D167">
        <v>2</v>
      </c>
      <c r="E167">
        <v>0</v>
      </c>
      <c r="F167">
        <v>1</v>
      </c>
      <c r="G167" t="str">
        <f t="shared" si="49"/>
        <v>insert into game_score (id, matchid, squad, goals, points, time_type) values (2986, 729, 598, 2, 0, 1);</v>
      </c>
    </row>
    <row r="168" spans="1:7" x14ac:dyDescent="0.25">
      <c r="A168">
        <f t="shared" si="51"/>
        <v>2987</v>
      </c>
      <c r="B168">
        <f t="shared" ref="B168" si="76">B166</f>
        <v>729</v>
      </c>
      <c r="C168">
        <v>595</v>
      </c>
      <c r="D168">
        <v>0</v>
      </c>
      <c r="E168">
        <v>0</v>
      </c>
      <c r="F168">
        <v>2</v>
      </c>
      <c r="G168" t="str">
        <f t="shared" si="49"/>
        <v>insert into game_score (id, matchid, squad, goals, points, time_type) values (2987, 729, 595, 0, 0, 2);</v>
      </c>
    </row>
    <row r="169" spans="1:7" x14ac:dyDescent="0.25">
      <c r="A169">
        <f t="shared" si="51"/>
        <v>2988</v>
      </c>
      <c r="B169">
        <f t="shared" si="73"/>
        <v>729</v>
      </c>
      <c r="C169">
        <v>595</v>
      </c>
      <c r="D169">
        <v>0</v>
      </c>
      <c r="E169">
        <v>0</v>
      </c>
      <c r="F169">
        <v>1</v>
      </c>
      <c r="G169" t="str">
        <f t="shared" si="49"/>
        <v>insert into game_score (id, matchid, squad, goals, points, time_type) values (2988, 729, 595, 0, 0, 1);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7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'2011'!A13+1</f>
        <v>153</v>
      </c>
      <c r="B2">
        <v>2015</v>
      </c>
      <c r="C2" t="s">
        <v>12</v>
      </c>
      <c r="D2">
        <v>591</v>
      </c>
      <c r="G2" t="str">
        <f t="shared" ref="G2:G13" si="0">"insert into group_stage (id, tournament, group_code, squad) values (" &amp; A2 &amp; ", " &amp; B2 &amp; ", '" &amp; C2 &amp; "', " &amp; D2 &amp;  ");"</f>
        <v>insert into group_stage (id, tournament, group_code, squad) values (153, 2015, 'A', 591);</v>
      </c>
    </row>
    <row r="3" spans="1:7" x14ac:dyDescent="0.25">
      <c r="A3">
        <f>A2+1</f>
        <v>154</v>
      </c>
      <c r="B3">
        <f>B2</f>
        <v>2015</v>
      </c>
      <c r="C3" t="s">
        <v>12</v>
      </c>
      <c r="D3">
        <v>56</v>
      </c>
      <c r="G3" t="str">
        <f t="shared" si="0"/>
        <v>insert into group_stage (id, tournament, group_code, squad) values (154, 2015, 'A', 56);</v>
      </c>
    </row>
    <row r="4" spans="1:7" x14ac:dyDescent="0.25">
      <c r="A4">
        <f t="shared" ref="A4:A13" si="1">A3+1</f>
        <v>155</v>
      </c>
      <c r="B4">
        <f t="shared" ref="B4:B13" si="2">B3</f>
        <v>2015</v>
      </c>
      <c r="C4" t="s">
        <v>12</v>
      </c>
      <c r="D4">
        <v>593</v>
      </c>
      <c r="G4" t="str">
        <f t="shared" si="0"/>
        <v>insert into group_stage (id, tournament, group_code, squad) values (155, 2015, 'A', 593);</v>
      </c>
    </row>
    <row r="5" spans="1:7" x14ac:dyDescent="0.25">
      <c r="A5">
        <f t="shared" si="1"/>
        <v>156</v>
      </c>
      <c r="B5">
        <f t="shared" si="2"/>
        <v>2015</v>
      </c>
      <c r="C5" t="s">
        <v>12</v>
      </c>
      <c r="D5">
        <v>52</v>
      </c>
      <c r="G5" t="str">
        <f t="shared" si="0"/>
        <v>insert into group_stage (id, tournament, group_code, squad) values (156, 2015, 'A', 52);</v>
      </c>
    </row>
    <row r="6" spans="1:7" x14ac:dyDescent="0.25">
      <c r="A6">
        <f t="shared" si="1"/>
        <v>157</v>
      </c>
      <c r="B6">
        <f t="shared" si="2"/>
        <v>2015</v>
      </c>
      <c r="C6" t="s">
        <v>13</v>
      </c>
      <c r="D6">
        <v>54</v>
      </c>
      <c r="G6" t="str">
        <f t="shared" si="0"/>
        <v>insert into group_stage (id, tournament, group_code, squad) values (157, 2015, 'B', 54);</v>
      </c>
    </row>
    <row r="7" spans="1:7" x14ac:dyDescent="0.25">
      <c r="A7">
        <f t="shared" si="1"/>
        <v>158</v>
      </c>
      <c r="B7">
        <f t="shared" si="2"/>
        <v>2015</v>
      </c>
      <c r="C7" t="s">
        <v>13</v>
      </c>
      <c r="D7">
        <v>1876</v>
      </c>
      <c r="G7" t="str">
        <f t="shared" si="0"/>
        <v>insert into group_stage (id, tournament, group_code, squad) values (158, 2015, 'B', 1876);</v>
      </c>
    </row>
    <row r="8" spans="1:7" x14ac:dyDescent="0.25">
      <c r="A8">
        <f t="shared" si="1"/>
        <v>159</v>
      </c>
      <c r="B8">
        <f t="shared" si="2"/>
        <v>2015</v>
      </c>
      <c r="C8" t="s">
        <v>13</v>
      </c>
      <c r="D8">
        <v>595</v>
      </c>
      <c r="G8" t="str">
        <f t="shared" si="0"/>
        <v>insert into group_stage (id, tournament, group_code, squad) values (159, 2015, 'B', 595);</v>
      </c>
    </row>
    <row r="9" spans="1:7" x14ac:dyDescent="0.25">
      <c r="A9">
        <f t="shared" si="1"/>
        <v>160</v>
      </c>
      <c r="B9">
        <f t="shared" si="2"/>
        <v>2015</v>
      </c>
      <c r="C9" t="s">
        <v>13</v>
      </c>
      <c r="D9">
        <v>598</v>
      </c>
      <c r="G9" t="str">
        <f t="shared" si="0"/>
        <v>insert into group_stage (id, tournament, group_code, squad) values (160, 2015, 'B', 598);</v>
      </c>
    </row>
    <row r="10" spans="1:7" x14ac:dyDescent="0.25">
      <c r="A10">
        <f t="shared" si="1"/>
        <v>161</v>
      </c>
      <c r="B10">
        <f t="shared" si="2"/>
        <v>2015</v>
      </c>
      <c r="C10" t="s">
        <v>14</v>
      </c>
      <c r="D10">
        <v>55</v>
      </c>
      <c r="G10" t="str">
        <f t="shared" si="0"/>
        <v>insert into group_stage (id, tournament, group_code, squad) values (161, 2015, 'C', 55);</v>
      </c>
    </row>
    <row r="11" spans="1:7" x14ac:dyDescent="0.25">
      <c r="A11">
        <f t="shared" si="1"/>
        <v>162</v>
      </c>
      <c r="B11">
        <f t="shared" si="2"/>
        <v>2015</v>
      </c>
      <c r="C11" t="s">
        <v>14</v>
      </c>
      <c r="D11">
        <v>57</v>
      </c>
      <c r="G11" t="str">
        <f t="shared" si="0"/>
        <v>insert into group_stage (id, tournament, group_code, squad) values (162, 2015, 'C', 57);</v>
      </c>
    </row>
    <row r="12" spans="1:7" x14ac:dyDescent="0.25">
      <c r="A12">
        <f t="shared" si="1"/>
        <v>163</v>
      </c>
      <c r="B12">
        <f t="shared" si="2"/>
        <v>2015</v>
      </c>
      <c r="C12" t="s">
        <v>14</v>
      </c>
      <c r="D12">
        <v>51</v>
      </c>
      <c r="G12" t="str">
        <f t="shared" si="0"/>
        <v>insert into group_stage (id, tournament, group_code, squad) values (163, 2015, 'C', 51);</v>
      </c>
    </row>
    <row r="13" spans="1:7" x14ac:dyDescent="0.25">
      <c r="A13">
        <f t="shared" si="1"/>
        <v>164</v>
      </c>
      <c r="B13">
        <f t="shared" si="2"/>
        <v>2015</v>
      </c>
      <c r="C13" t="s">
        <v>14</v>
      </c>
      <c r="D13">
        <v>58</v>
      </c>
      <c r="G13" t="str">
        <f t="shared" si="0"/>
        <v>insert into group_stage (id, tournament, group_code, squad) values (164, 2015, 'C', 58);</v>
      </c>
    </row>
    <row r="15" spans="1:7" x14ac:dyDescent="0.25">
      <c r="A15" s="1" t="s">
        <v>1</v>
      </c>
      <c r="B15" s="1" t="s">
        <v>6</v>
      </c>
      <c r="C15" s="1" t="s">
        <v>7</v>
      </c>
      <c r="D15" s="1" t="s">
        <v>8</v>
      </c>
      <c r="G15" t="str">
        <f t="shared" ref="G15:G41" si="3">"insert into game (matchid, matchdate, game_type, country) values (" &amp; A15 &amp; ", '" &amp; B15 &amp; "', " &amp; C15 &amp; ", " &amp; D15 &amp;  ");"</f>
        <v>insert into game (matchid, matchdate, game_type, country) values (matchid, 'matchdate', game_type, country);</v>
      </c>
    </row>
    <row r="16" spans="1:7" x14ac:dyDescent="0.25">
      <c r="A16">
        <f>'2011'!A41+1</f>
        <v>730</v>
      </c>
      <c r="B16" s="2" t="str">
        <f>"2015-06-11"</f>
        <v>2015-06-11</v>
      </c>
      <c r="C16">
        <v>2</v>
      </c>
      <c r="D16">
        <v>56</v>
      </c>
      <c r="G16" t="str">
        <f t="shared" si="3"/>
        <v>insert into game (matchid, matchdate, game_type, country) values (730, '2015-06-11', 2, 56);</v>
      </c>
    </row>
    <row r="17" spans="1:7" x14ac:dyDescent="0.25">
      <c r="A17">
        <f>A16+1</f>
        <v>731</v>
      </c>
      <c r="B17" s="2" t="str">
        <f>"2015-06-12"</f>
        <v>2015-06-12</v>
      </c>
      <c r="C17">
        <v>2</v>
      </c>
      <c r="D17">
        <f>D16</f>
        <v>56</v>
      </c>
      <c r="G17" t="str">
        <f t="shared" si="3"/>
        <v>insert into game (matchid, matchdate, game_type, country) values (731, '2015-06-12', 2, 56);</v>
      </c>
    </row>
    <row r="18" spans="1:7" x14ac:dyDescent="0.25">
      <c r="A18">
        <f t="shared" ref="A18:A41" si="4">A17+1</f>
        <v>732</v>
      </c>
      <c r="B18" s="2" t="str">
        <f>"2015-06-15"</f>
        <v>2015-06-15</v>
      </c>
      <c r="C18">
        <v>2</v>
      </c>
      <c r="D18">
        <f t="shared" ref="D18:D41" si="5">D17</f>
        <v>56</v>
      </c>
      <c r="G18" t="str">
        <f t="shared" si="3"/>
        <v>insert into game (matchid, matchdate, game_type, country) values (732, '2015-06-15', 2, 56);</v>
      </c>
    </row>
    <row r="19" spans="1:7" x14ac:dyDescent="0.25">
      <c r="A19">
        <f t="shared" si="4"/>
        <v>733</v>
      </c>
      <c r="B19" s="2" t="str">
        <f>"2015-06-15"</f>
        <v>2015-06-15</v>
      </c>
      <c r="C19">
        <v>2</v>
      </c>
      <c r="D19">
        <f t="shared" si="5"/>
        <v>56</v>
      </c>
      <c r="G19" t="str">
        <f t="shared" si="3"/>
        <v>insert into game (matchid, matchdate, game_type, country) values (733, '2015-06-15', 2, 56);</v>
      </c>
    </row>
    <row r="20" spans="1:7" x14ac:dyDescent="0.25">
      <c r="A20">
        <f t="shared" si="4"/>
        <v>734</v>
      </c>
      <c r="B20" s="2" t="str">
        <f>"2015-06-19"</f>
        <v>2015-06-19</v>
      </c>
      <c r="C20">
        <v>2</v>
      </c>
      <c r="D20">
        <f t="shared" si="5"/>
        <v>56</v>
      </c>
      <c r="G20" t="str">
        <f t="shared" si="3"/>
        <v>insert into game (matchid, matchdate, game_type, country) values (734, '2015-06-19', 2, 56);</v>
      </c>
    </row>
    <row r="21" spans="1:7" x14ac:dyDescent="0.25">
      <c r="A21">
        <f t="shared" si="4"/>
        <v>735</v>
      </c>
      <c r="B21" s="2" t="str">
        <f>"2015-06-19"</f>
        <v>2015-06-19</v>
      </c>
      <c r="C21">
        <v>2</v>
      </c>
      <c r="D21">
        <f t="shared" si="5"/>
        <v>56</v>
      </c>
      <c r="G21" t="str">
        <f t="shared" si="3"/>
        <v>insert into game (matchid, matchdate, game_type, country) values (735, '2015-06-19', 2, 56);</v>
      </c>
    </row>
    <row r="22" spans="1:7" x14ac:dyDescent="0.25">
      <c r="A22">
        <f t="shared" si="4"/>
        <v>736</v>
      </c>
      <c r="B22" s="2" t="str">
        <f>"2015-06-13"</f>
        <v>2015-06-13</v>
      </c>
      <c r="C22">
        <v>2</v>
      </c>
      <c r="D22">
        <f t="shared" si="5"/>
        <v>56</v>
      </c>
      <c r="G22" t="str">
        <f t="shared" si="3"/>
        <v>insert into game (matchid, matchdate, game_type, country) values (736, '2015-06-13', 2, 56);</v>
      </c>
    </row>
    <row r="23" spans="1:7" x14ac:dyDescent="0.25">
      <c r="A23">
        <f t="shared" si="4"/>
        <v>737</v>
      </c>
      <c r="B23" s="2" t="str">
        <f>"2015-06-13"</f>
        <v>2015-06-13</v>
      </c>
      <c r="C23">
        <v>2</v>
      </c>
      <c r="D23">
        <f t="shared" si="5"/>
        <v>56</v>
      </c>
      <c r="G23" t="str">
        <f t="shared" si="3"/>
        <v>insert into game (matchid, matchdate, game_type, country) values (737, '2015-06-13', 2, 56);</v>
      </c>
    </row>
    <row r="24" spans="1:7" x14ac:dyDescent="0.25">
      <c r="A24">
        <f t="shared" si="4"/>
        <v>738</v>
      </c>
      <c r="B24" s="2" t="str">
        <f>"2015-06-16"</f>
        <v>2015-06-16</v>
      </c>
      <c r="C24">
        <v>2</v>
      </c>
      <c r="D24">
        <f t="shared" si="5"/>
        <v>56</v>
      </c>
      <c r="G24" t="str">
        <f t="shared" si="3"/>
        <v>insert into game (matchid, matchdate, game_type, country) values (738, '2015-06-16', 2, 56);</v>
      </c>
    </row>
    <row r="25" spans="1:7" x14ac:dyDescent="0.25">
      <c r="A25">
        <f t="shared" si="4"/>
        <v>739</v>
      </c>
      <c r="B25" s="2" t="str">
        <f>"2015-06-16"</f>
        <v>2015-06-16</v>
      </c>
      <c r="C25">
        <v>2</v>
      </c>
      <c r="D25">
        <f t="shared" si="5"/>
        <v>56</v>
      </c>
      <c r="G25" t="str">
        <f t="shared" si="3"/>
        <v>insert into game (matchid, matchdate, game_type, country) values (739, '2015-06-16', 2, 56);</v>
      </c>
    </row>
    <row r="26" spans="1:7" x14ac:dyDescent="0.25">
      <c r="A26">
        <f t="shared" si="4"/>
        <v>740</v>
      </c>
      <c r="B26" s="2" t="str">
        <f>"2015-06-20"</f>
        <v>2015-06-20</v>
      </c>
      <c r="C26">
        <v>2</v>
      </c>
      <c r="D26">
        <f t="shared" si="5"/>
        <v>56</v>
      </c>
      <c r="G26" t="str">
        <f t="shared" si="3"/>
        <v>insert into game (matchid, matchdate, game_type, country) values (740, '2015-06-20', 2, 56);</v>
      </c>
    </row>
    <row r="27" spans="1:7" x14ac:dyDescent="0.25">
      <c r="A27">
        <f t="shared" si="4"/>
        <v>741</v>
      </c>
      <c r="B27" s="2" t="str">
        <f>"2015-06-20"</f>
        <v>2015-06-20</v>
      </c>
      <c r="C27">
        <v>2</v>
      </c>
      <c r="D27">
        <f t="shared" si="5"/>
        <v>56</v>
      </c>
      <c r="G27" t="str">
        <f t="shared" si="3"/>
        <v>insert into game (matchid, matchdate, game_type, country) values (741, '2015-06-20', 2, 56);</v>
      </c>
    </row>
    <row r="28" spans="1:7" x14ac:dyDescent="0.25">
      <c r="A28">
        <f t="shared" si="4"/>
        <v>742</v>
      </c>
      <c r="B28" s="2" t="str">
        <f>"2015-06-14"</f>
        <v>2015-06-14</v>
      </c>
      <c r="C28">
        <v>2</v>
      </c>
      <c r="D28">
        <f t="shared" si="5"/>
        <v>56</v>
      </c>
      <c r="G28" t="str">
        <f t="shared" si="3"/>
        <v>insert into game (matchid, matchdate, game_type, country) values (742, '2015-06-14', 2, 56);</v>
      </c>
    </row>
    <row r="29" spans="1:7" x14ac:dyDescent="0.25">
      <c r="A29">
        <f t="shared" si="4"/>
        <v>743</v>
      </c>
      <c r="B29" s="2" t="str">
        <f>"2015-06-14"</f>
        <v>2015-06-14</v>
      </c>
      <c r="C29">
        <v>2</v>
      </c>
      <c r="D29">
        <f t="shared" si="5"/>
        <v>56</v>
      </c>
      <c r="G29" t="str">
        <f t="shared" si="3"/>
        <v>insert into game (matchid, matchdate, game_type, country) values (743, '2015-06-14', 2, 56);</v>
      </c>
    </row>
    <row r="30" spans="1:7" x14ac:dyDescent="0.25">
      <c r="A30">
        <f t="shared" si="4"/>
        <v>744</v>
      </c>
      <c r="B30" s="2" t="str">
        <f>"2015-06-17"</f>
        <v>2015-06-17</v>
      </c>
      <c r="C30">
        <v>2</v>
      </c>
      <c r="D30">
        <f t="shared" si="5"/>
        <v>56</v>
      </c>
      <c r="G30" t="str">
        <f t="shared" si="3"/>
        <v>insert into game (matchid, matchdate, game_type, country) values (744, '2015-06-17', 2, 56);</v>
      </c>
    </row>
    <row r="31" spans="1:7" x14ac:dyDescent="0.25">
      <c r="A31">
        <f t="shared" si="4"/>
        <v>745</v>
      </c>
      <c r="B31" s="2" t="str">
        <f>"2015-06-18"</f>
        <v>2015-06-18</v>
      </c>
      <c r="C31">
        <v>2</v>
      </c>
      <c r="D31">
        <f t="shared" si="5"/>
        <v>56</v>
      </c>
      <c r="G31" t="str">
        <f t="shared" si="3"/>
        <v>insert into game (matchid, matchdate, game_type, country) values (745, '2015-06-18', 2, 56);</v>
      </c>
    </row>
    <row r="32" spans="1:7" x14ac:dyDescent="0.25">
      <c r="A32">
        <f t="shared" si="4"/>
        <v>746</v>
      </c>
      <c r="B32" s="2" t="str">
        <f>"2015-06-21"</f>
        <v>2015-06-21</v>
      </c>
      <c r="C32">
        <v>2</v>
      </c>
      <c r="D32">
        <f t="shared" si="5"/>
        <v>56</v>
      </c>
      <c r="G32" t="str">
        <f t="shared" si="3"/>
        <v>insert into game (matchid, matchdate, game_type, country) values (746, '2015-06-21', 2, 56);</v>
      </c>
    </row>
    <row r="33" spans="1:7" x14ac:dyDescent="0.25">
      <c r="A33">
        <f t="shared" si="4"/>
        <v>747</v>
      </c>
      <c r="B33" s="2" t="str">
        <f>"2015-06-21"</f>
        <v>2015-06-21</v>
      </c>
      <c r="C33">
        <v>2</v>
      </c>
      <c r="D33">
        <f t="shared" si="5"/>
        <v>56</v>
      </c>
      <c r="G33" t="str">
        <f t="shared" si="3"/>
        <v>insert into game (matchid, matchdate, game_type, country) values (747, '2015-06-21', 2, 56);</v>
      </c>
    </row>
    <row r="34" spans="1:7" x14ac:dyDescent="0.25">
      <c r="A34">
        <f t="shared" si="4"/>
        <v>748</v>
      </c>
      <c r="B34" s="2" t="str">
        <f>"2015-06-24"</f>
        <v>2015-06-24</v>
      </c>
      <c r="C34">
        <v>3</v>
      </c>
      <c r="D34">
        <f t="shared" si="5"/>
        <v>56</v>
      </c>
      <c r="G34" t="str">
        <f t="shared" si="3"/>
        <v>insert into game (matchid, matchdate, game_type, country) values (748, '2015-06-24', 3, 56);</v>
      </c>
    </row>
    <row r="35" spans="1:7" x14ac:dyDescent="0.25">
      <c r="A35">
        <f t="shared" si="4"/>
        <v>749</v>
      </c>
      <c r="B35" s="2" t="str">
        <f>"2015-06-25"</f>
        <v>2015-06-25</v>
      </c>
      <c r="C35">
        <v>3</v>
      </c>
      <c r="D35">
        <f t="shared" si="5"/>
        <v>56</v>
      </c>
      <c r="G35" t="str">
        <f t="shared" si="3"/>
        <v>insert into game (matchid, matchdate, game_type, country) values (749, '2015-06-25', 3, 56);</v>
      </c>
    </row>
    <row r="36" spans="1:7" x14ac:dyDescent="0.25">
      <c r="A36">
        <f t="shared" si="4"/>
        <v>750</v>
      </c>
      <c r="B36" s="2" t="str">
        <f>"2015-06-26"</f>
        <v>2015-06-26</v>
      </c>
      <c r="C36">
        <v>3</v>
      </c>
      <c r="D36">
        <f t="shared" si="5"/>
        <v>56</v>
      </c>
      <c r="G36" t="str">
        <f t="shared" si="3"/>
        <v>insert into game (matchid, matchdate, game_type, country) values (750, '2015-06-26', 3, 56);</v>
      </c>
    </row>
    <row r="37" spans="1:7" x14ac:dyDescent="0.25">
      <c r="A37">
        <f t="shared" si="4"/>
        <v>751</v>
      </c>
      <c r="B37" s="2" t="str">
        <f>"2015-06-27"</f>
        <v>2015-06-27</v>
      </c>
      <c r="C37">
        <v>3</v>
      </c>
      <c r="D37">
        <f t="shared" si="5"/>
        <v>56</v>
      </c>
      <c r="G37" t="str">
        <f t="shared" si="3"/>
        <v>insert into game (matchid, matchdate, game_type, country) values (751, '2015-06-27', 3, 56);</v>
      </c>
    </row>
    <row r="38" spans="1:7" x14ac:dyDescent="0.25">
      <c r="A38">
        <f t="shared" si="4"/>
        <v>752</v>
      </c>
      <c r="B38" s="2" t="str">
        <f>"2015-06-29"</f>
        <v>2015-06-29</v>
      </c>
      <c r="C38">
        <v>4</v>
      </c>
      <c r="D38">
        <f t="shared" si="5"/>
        <v>56</v>
      </c>
      <c r="G38" t="str">
        <f t="shared" si="3"/>
        <v>insert into game (matchid, matchdate, game_type, country) values (752, '2015-06-29', 4, 56);</v>
      </c>
    </row>
    <row r="39" spans="1:7" x14ac:dyDescent="0.25">
      <c r="A39">
        <f t="shared" si="4"/>
        <v>753</v>
      </c>
      <c r="B39" s="2" t="str">
        <f>"2015-06-30"</f>
        <v>2015-06-30</v>
      </c>
      <c r="C39">
        <v>4</v>
      </c>
      <c r="D39">
        <f t="shared" si="5"/>
        <v>56</v>
      </c>
      <c r="G39" t="str">
        <f t="shared" si="3"/>
        <v>insert into game (matchid, matchdate, game_type, country) values (753, '2015-06-30', 4, 56);</v>
      </c>
    </row>
    <row r="40" spans="1:7" x14ac:dyDescent="0.25">
      <c r="A40">
        <f t="shared" si="4"/>
        <v>754</v>
      </c>
      <c r="B40" s="2" t="str">
        <f>"2015-07-03"</f>
        <v>2015-07-03</v>
      </c>
      <c r="C40">
        <v>5</v>
      </c>
      <c r="D40">
        <f t="shared" si="5"/>
        <v>56</v>
      </c>
      <c r="G40" t="str">
        <f t="shared" si="3"/>
        <v>insert into game (matchid, matchdate, game_type, country) values (754, '2015-07-03', 5, 56);</v>
      </c>
    </row>
    <row r="41" spans="1:7" x14ac:dyDescent="0.25">
      <c r="A41">
        <f t="shared" si="4"/>
        <v>755</v>
      </c>
      <c r="B41" s="2" t="str">
        <f>"2015-07-04"</f>
        <v>2015-07-04</v>
      </c>
      <c r="C41">
        <v>6</v>
      </c>
      <c r="D41">
        <f t="shared" si="5"/>
        <v>56</v>
      </c>
      <c r="G41" t="str">
        <f t="shared" si="3"/>
        <v>insert into game (matchid, matchdate, game_type, country) values (755, '2015-07-04', 6, 56);</v>
      </c>
    </row>
    <row r="43" spans="1:7" x14ac:dyDescent="0.25">
      <c r="A43" s="1" t="s">
        <v>0</v>
      </c>
      <c r="B43" s="1" t="s">
        <v>1</v>
      </c>
      <c r="C43" s="1" t="s">
        <v>2</v>
      </c>
      <c r="D43" s="1" t="s">
        <v>3</v>
      </c>
      <c r="E43" s="1" t="s">
        <v>4</v>
      </c>
      <c r="F43" s="1" t="s">
        <v>5</v>
      </c>
      <c r="G43" t="str">
        <f>"insert into game_score (id, matchid, squad, goals, points, time_type) values (" &amp; A43 &amp; ", " &amp; B43 &amp; ", " &amp; C43 &amp; ", " &amp; D43 &amp; ", " &amp; E43 &amp; ", " &amp; F43 &amp; ");"</f>
        <v>insert into game_score (id, matchid, squad, goals, points, time_type) values (id, matchid, squad, goals, points, time_type);</v>
      </c>
    </row>
    <row r="44" spans="1:7" x14ac:dyDescent="0.25">
      <c r="A44" s="4">
        <f>'2011'!A169+1</f>
        <v>2989</v>
      </c>
      <c r="B44" s="4">
        <f>A16</f>
        <v>730</v>
      </c>
      <c r="C44" s="4">
        <v>56</v>
      </c>
      <c r="D44" s="4">
        <v>2</v>
      </c>
      <c r="E44" s="4">
        <v>3</v>
      </c>
      <c r="F44" s="4">
        <v>2</v>
      </c>
      <c r="G44" s="4" t="str">
        <f t="shared" ref="G44:G107" si="6">"insert into game_score (id, matchid, squad, goals, points, time_type) values (" &amp; A44 &amp; ", " &amp; B44 &amp; ", " &amp; C44 &amp; ", " &amp; D44 &amp; ", " &amp; E44 &amp; ", " &amp; F44 &amp; ");"</f>
        <v>insert into game_score (id, matchid, squad, goals, points, time_type) values (2989, 730, 56, 2, 3, 2);</v>
      </c>
    </row>
    <row r="45" spans="1:7" x14ac:dyDescent="0.25">
      <c r="A45" s="4">
        <f>A44+1</f>
        <v>2990</v>
      </c>
      <c r="B45" s="4">
        <f>B44</f>
        <v>730</v>
      </c>
      <c r="C45" s="4">
        <v>56</v>
      </c>
      <c r="D45" s="4">
        <v>0</v>
      </c>
      <c r="E45" s="4">
        <v>0</v>
      </c>
      <c r="F45" s="4">
        <v>1</v>
      </c>
      <c r="G45" s="4" t="str">
        <f t="shared" si="6"/>
        <v>insert into game_score (id, matchid, squad, goals, points, time_type) values (2990, 730, 56, 0, 0, 1);</v>
      </c>
    </row>
    <row r="46" spans="1:7" x14ac:dyDescent="0.25">
      <c r="A46" s="4">
        <f t="shared" ref="A46:A109" si="7">A45+1</f>
        <v>2991</v>
      </c>
      <c r="B46" s="4">
        <f>B44</f>
        <v>730</v>
      </c>
      <c r="C46" s="4">
        <v>593</v>
      </c>
      <c r="D46" s="4">
        <v>0</v>
      </c>
      <c r="E46" s="4">
        <v>0</v>
      </c>
      <c r="F46" s="4">
        <v>2</v>
      </c>
      <c r="G46" s="4" t="str">
        <f t="shared" si="6"/>
        <v>insert into game_score (id, matchid, squad, goals, points, time_type) values (2991, 730, 593, 0, 0, 2);</v>
      </c>
    </row>
    <row r="47" spans="1:7" x14ac:dyDescent="0.25">
      <c r="A47" s="4">
        <f t="shared" si="7"/>
        <v>2992</v>
      </c>
      <c r="B47" s="4">
        <f>B44</f>
        <v>730</v>
      </c>
      <c r="C47" s="4">
        <v>593</v>
      </c>
      <c r="D47" s="4">
        <v>0</v>
      </c>
      <c r="E47" s="4">
        <v>0</v>
      </c>
      <c r="F47" s="4">
        <v>1</v>
      </c>
      <c r="G47" s="4" t="str">
        <f t="shared" si="6"/>
        <v>insert into game_score (id, matchid, squad, goals, points, time_type) values (2992, 730, 593, 0, 0, 1);</v>
      </c>
    </row>
    <row r="48" spans="1:7" x14ac:dyDescent="0.25">
      <c r="A48">
        <f t="shared" si="7"/>
        <v>2993</v>
      </c>
      <c r="B48">
        <f>B44+1</f>
        <v>731</v>
      </c>
      <c r="C48">
        <v>52</v>
      </c>
      <c r="D48">
        <v>0</v>
      </c>
      <c r="E48">
        <v>1</v>
      </c>
      <c r="F48">
        <v>2</v>
      </c>
      <c r="G48" t="str">
        <f t="shared" si="6"/>
        <v>insert into game_score (id, matchid, squad, goals, points, time_type) values (2993, 731, 52, 0, 1, 2);</v>
      </c>
    </row>
    <row r="49" spans="1:7" x14ac:dyDescent="0.25">
      <c r="A49">
        <f t="shared" si="7"/>
        <v>2994</v>
      </c>
      <c r="B49">
        <f>B48</f>
        <v>731</v>
      </c>
      <c r="C49">
        <v>52</v>
      </c>
      <c r="D49">
        <v>0</v>
      </c>
      <c r="E49">
        <v>0</v>
      </c>
      <c r="F49">
        <v>1</v>
      </c>
      <c r="G49" t="str">
        <f t="shared" si="6"/>
        <v>insert into game_score (id, matchid, squad, goals, points, time_type) values (2994, 731, 52, 0, 0, 1);</v>
      </c>
    </row>
    <row r="50" spans="1:7" x14ac:dyDescent="0.25">
      <c r="A50">
        <f t="shared" si="7"/>
        <v>2995</v>
      </c>
      <c r="B50">
        <f>B48</f>
        <v>731</v>
      </c>
      <c r="C50">
        <v>591</v>
      </c>
      <c r="D50">
        <v>0</v>
      </c>
      <c r="E50">
        <v>1</v>
      </c>
      <c r="F50">
        <v>2</v>
      </c>
      <c r="G50" t="str">
        <f t="shared" si="6"/>
        <v>insert into game_score (id, matchid, squad, goals, points, time_type) values (2995, 731, 591, 0, 1, 2);</v>
      </c>
    </row>
    <row r="51" spans="1:7" x14ac:dyDescent="0.25">
      <c r="A51">
        <f t="shared" si="7"/>
        <v>2996</v>
      </c>
      <c r="B51">
        <f>B48</f>
        <v>731</v>
      </c>
      <c r="C51">
        <v>591</v>
      </c>
      <c r="D51">
        <v>0</v>
      </c>
      <c r="E51">
        <v>0</v>
      </c>
      <c r="F51">
        <v>1</v>
      </c>
      <c r="G51" t="str">
        <f t="shared" si="6"/>
        <v>insert into game_score (id, matchid, squad, goals, points, time_type) values (2996, 731, 591, 0, 0, 1);</v>
      </c>
    </row>
    <row r="52" spans="1:7" x14ac:dyDescent="0.25">
      <c r="A52" s="4">
        <f t="shared" si="7"/>
        <v>2997</v>
      </c>
      <c r="B52" s="4">
        <f t="shared" ref="B52" si="8">B48+1</f>
        <v>732</v>
      </c>
      <c r="C52" s="4">
        <v>593</v>
      </c>
      <c r="D52" s="4">
        <v>2</v>
      </c>
      <c r="E52" s="4">
        <v>0</v>
      </c>
      <c r="F52" s="4">
        <v>2</v>
      </c>
      <c r="G52" s="4" t="str">
        <f t="shared" si="6"/>
        <v>insert into game_score (id, matchid, squad, goals, points, time_type) values (2997, 732, 593, 2, 0, 2);</v>
      </c>
    </row>
    <row r="53" spans="1:7" x14ac:dyDescent="0.25">
      <c r="A53" s="4">
        <f t="shared" si="7"/>
        <v>2998</v>
      </c>
      <c r="B53" s="4">
        <f t="shared" ref="B53" si="9">B52</f>
        <v>732</v>
      </c>
      <c r="C53" s="4">
        <v>593</v>
      </c>
      <c r="D53" s="4">
        <v>0</v>
      </c>
      <c r="E53" s="4">
        <v>0</v>
      </c>
      <c r="F53" s="4">
        <v>1</v>
      </c>
      <c r="G53" s="4" t="str">
        <f t="shared" si="6"/>
        <v>insert into game_score (id, matchid, squad, goals, points, time_type) values (2998, 732, 593, 0, 0, 1);</v>
      </c>
    </row>
    <row r="54" spans="1:7" x14ac:dyDescent="0.25">
      <c r="A54" s="4">
        <f t="shared" si="7"/>
        <v>2999</v>
      </c>
      <c r="B54" s="4">
        <f t="shared" ref="B54" si="10">B52</f>
        <v>732</v>
      </c>
      <c r="C54" s="4">
        <v>591</v>
      </c>
      <c r="D54" s="4">
        <v>3</v>
      </c>
      <c r="E54" s="4">
        <v>3</v>
      </c>
      <c r="F54" s="4">
        <v>2</v>
      </c>
      <c r="G54" s="4" t="str">
        <f t="shared" si="6"/>
        <v>insert into game_score (id, matchid, squad, goals, points, time_type) values (2999, 732, 591, 3, 3, 2);</v>
      </c>
    </row>
    <row r="55" spans="1:7" x14ac:dyDescent="0.25">
      <c r="A55" s="4">
        <f t="shared" si="7"/>
        <v>3000</v>
      </c>
      <c r="B55" s="4">
        <f t="shared" ref="B55" si="11">B52</f>
        <v>732</v>
      </c>
      <c r="C55" s="4">
        <v>591</v>
      </c>
      <c r="D55" s="4">
        <v>3</v>
      </c>
      <c r="E55" s="4">
        <v>0</v>
      </c>
      <c r="F55" s="4">
        <v>1</v>
      </c>
      <c r="G55" s="4" t="str">
        <f t="shared" si="6"/>
        <v>insert into game_score (id, matchid, squad, goals, points, time_type) values (3000, 732, 591, 3, 0, 1);</v>
      </c>
    </row>
    <row r="56" spans="1:7" x14ac:dyDescent="0.25">
      <c r="A56">
        <f t="shared" si="7"/>
        <v>3001</v>
      </c>
      <c r="B56">
        <f t="shared" ref="B56" si="12">B52+1</f>
        <v>733</v>
      </c>
      <c r="C56">
        <v>56</v>
      </c>
      <c r="D56">
        <v>3</v>
      </c>
      <c r="E56">
        <v>1</v>
      </c>
      <c r="F56">
        <v>2</v>
      </c>
      <c r="G56" t="str">
        <f t="shared" si="6"/>
        <v>insert into game_score (id, matchid, squad, goals, points, time_type) values (3001, 733, 56, 3, 1, 2);</v>
      </c>
    </row>
    <row r="57" spans="1:7" x14ac:dyDescent="0.25">
      <c r="A57">
        <f t="shared" si="7"/>
        <v>3002</v>
      </c>
      <c r="B57">
        <f t="shared" ref="B57" si="13">B56</f>
        <v>733</v>
      </c>
      <c r="C57">
        <v>56</v>
      </c>
      <c r="D57">
        <v>2</v>
      </c>
      <c r="E57">
        <v>0</v>
      </c>
      <c r="F57">
        <v>1</v>
      </c>
      <c r="G57" t="str">
        <f t="shared" si="6"/>
        <v>insert into game_score (id, matchid, squad, goals, points, time_type) values (3002, 733, 56, 2, 0, 1);</v>
      </c>
    </row>
    <row r="58" spans="1:7" x14ac:dyDescent="0.25">
      <c r="A58">
        <f t="shared" si="7"/>
        <v>3003</v>
      </c>
      <c r="B58">
        <f t="shared" ref="B58" si="14">B56</f>
        <v>733</v>
      </c>
      <c r="C58">
        <v>52</v>
      </c>
      <c r="D58">
        <v>3</v>
      </c>
      <c r="E58">
        <v>1</v>
      </c>
      <c r="F58">
        <v>2</v>
      </c>
      <c r="G58" t="str">
        <f t="shared" si="6"/>
        <v>insert into game_score (id, matchid, squad, goals, points, time_type) values (3003, 733, 52, 3, 1, 2);</v>
      </c>
    </row>
    <row r="59" spans="1:7" x14ac:dyDescent="0.25">
      <c r="A59">
        <f t="shared" si="7"/>
        <v>3004</v>
      </c>
      <c r="B59">
        <f t="shared" ref="B59" si="15">B56</f>
        <v>733</v>
      </c>
      <c r="C59">
        <v>52</v>
      </c>
      <c r="D59">
        <v>2</v>
      </c>
      <c r="E59">
        <v>0</v>
      </c>
      <c r="F59">
        <v>1</v>
      </c>
      <c r="G59" t="str">
        <f t="shared" si="6"/>
        <v>insert into game_score (id, matchid, squad, goals, points, time_type) values (3004, 733, 52, 2, 0, 1);</v>
      </c>
    </row>
    <row r="60" spans="1:7" x14ac:dyDescent="0.25">
      <c r="A60" s="4">
        <f t="shared" si="7"/>
        <v>3005</v>
      </c>
      <c r="B60" s="4">
        <f t="shared" ref="B60" si="16">B56+1</f>
        <v>734</v>
      </c>
      <c r="C60" s="4">
        <v>52</v>
      </c>
      <c r="D60" s="4">
        <v>1</v>
      </c>
      <c r="E60" s="4">
        <v>0</v>
      </c>
      <c r="F60" s="4">
        <v>2</v>
      </c>
      <c r="G60" s="4" t="str">
        <f t="shared" si="6"/>
        <v>insert into game_score (id, matchid, squad, goals, points, time_type) values (3005, 734, 52, 1, 0, 2);</v>
      </c>
    </row>
    <row r="61" spans="1:7" x14ac:dyDescent="0.25">
      <c r="A61" s="4">
        <f t="shared" si="7"/>
        <v>3006</v>
      </c>
      <c r="B61" s="4">
        <f t="shared" ref="B61" si="17">B60</f>
        <v>734</v>
      </c>
      <c r="C61" s="4">
        <v>52</v>
      </c>
      <c r="D61" s="4">
        <v>0</v>
      </c>
      <c r="E61" s="4">
        <v>0</v>
      </c>
      <c r="F61" s="4">
        <v>1</v>
      </c>
      <c r="G61" s="4" t="str">
        <f t="shared" si="6"/>
        <v>insert into game_score (id, matchid, squad, goals, points, time_type) values (3006, 734, 52, 0, 0, 1);</v>
      </c>
    </row>
    <row r="62" spans="1:7" x14ac:dyDescent="0.25">
      <c r="A62" s="4">
        <f t="shared" si="7"/>
        <v>3007</v>
      </c>
      <c r="B62" s="4">
        <f t="shared" ref="B62" si="18">B60</f>
        <v>734</v>
      </c>
      <c r="C62" s="4">
        <v>593</v>
      </c>
      <c r="D62" s="4">
        <v>2</v>
      </c>
      <c r="E62" s="4">
        <v>3</v>
      </c>
      <c r="F62" s="4">
        <v>2</v>
      </c>
      <c r="G62" s="4" t="str">
        <f t="shared" si="6"/>
        <v>insert into game_score (id, matchid, squad, goals, points, time_type) values (3007, 734, 593, 2, 3, 2);</v>
      </c>
    </row>
    <row r="63" spans="1:7" x14ac:dyDescent="0.25">
      <c r="A63" s="4">
        <f t="shared" si="7"/>
        <v>3008</v>
      </c>
      <c r="B63" s="4">
        <f t="shared" ref="B63" si="19">B60</f>
        <v>734</v>
      </c>
      <c r="C63" s="4">
        <v>593</v>
      </c>
      <c r="D63" s="4">
        <v>1</v>
      </c>
      <c r="E63" s="4">
        <v>0</v>
      </c>
      <c r="F63" s="4">
        <v>1</v>
      </c>
      <c r="G63" s="4" t="str">
        <f t="shared" si="6"/>
        <v>insert into game_score (id, matchid, squad, goals, points, time_type) values (3008, 734, 593, 1, 0, 1);</v>
      </c>
    </row>
    <row r="64" spans="1:7" x14ac:dyDescent="0.25">
      <c r="A64">
        <f t="shared" si="7"/>
        <v>3009</v>
      </c>
      <c r="B64">
        <f t="shared" ref="B64" si="20">B60+1</f>
        <v>735</v>
      </c>
      <c r="C64">
        <v>56</v>
      </c>
      <c r="D64">
        <v>5</v>
      </c>
      <c r="E64">
        <v>3</v>
      </c>
      <c r="F64">
        <v>2</v>
      </c>
      <c r="G64" t="str">
        <f t="shared" si="6"/>
        <v>insert into game_score (id, matchid, squad, goals, points, time_type) values (3009, 735, 56, 5, 3, 2);</v>
      </c>
    </row>
    <row r="65" spans="1:7" x14ac:dyDescent="0.25">
      <c r="A65">
        <f t="shared" si="7"/>
        <v>3010</v>
      </c>
      <c r="B65">
        <f t="shared" ref="B65" si="21">B64</f>
        <v>735</v>
      </c>
      <c r="C65">
        <v>56</v>
      </c>
      <c r="D65">
        <v>2</v>
      </c>
      <c r="E65">
        <v>0</v>
      </c>
      <c r="F65">
        <v>1</v>
      </c>
      <c r="G65" t="str">
        <f t="shared" si="6"/>
        <v>insert into game_score (id, matchid, squad, goals, points, time_type) values (3010, 735, 56, 2, 0, 1);</v>
      </c>
    </row>
    <row r="66" spans="1:7" x14ac:dyDescent="0.25">
      <c r="A66">
        <f t="shared" si="7"/>
        <v>3011</v>
      </c>
      <c r="B66">
        <f t="shared" ref="B66" si="22">B64</f>
        <v>735</v>
      </c>
      <c r="C66">
        <v>591</v>
      </c>
      <c r="D66">
        <v>0</v>
      </c>
      <c r="E66">
        <v>0</v>
      </c>
      <c r="F66">
        <v>2</v>
      </c>
      <c r="G66" t="str">
        <f t="shared" si="6"/>
        <v>insert into game_score (id, matchid, squad, goals, points, time_type) values (3011, 735, 591, 0, 0, 2);</v>
      </c>
    </row>
    <row r="67" spans="1:7" x14ac:dyDescent="0.25">
      <c r="A67">
        <f t="shared" si="7"/>
        <v>3012</v>
      </c>
      <c r="B67">
        <f t="shared" ref="B67" si="23">B64</f>
        <v>735</v>
      </c>
      <c r="C67">
        <v>591</v>
      </c>
      <c r="D67">
        <v>0</v>
      </c>
      <c r="E67">
        <v>0</v>
      </c>
      <c r="F67">
        <v>1</v>
      </c>
      <c r="G67" t="str">
        <f t="shared" si="6"/>
        <v>insert into game_score (id, matchid, squad, goals, points, time_type) values (3012, 735, 591, 0, 0, 1);</v>
      </c>
    </row>
    <row r="68" spans="1:7" x14ac:dyDescent="0.25">
      <c r="A68" s="4">
        <f t="shared" si="7"/>
        <v>3013</v>
      </c>
      <c r="B68" s="4">
        <f t="shared" ref="B68" si="24">B64+1</f>
        <v>736</v>
      </c>
      <c r="C68" s="4">
        <v>598</v>
      </c>
      <c r="D68" s="4">
        <v>1</v>
      </c>
      <c r="E68" s="4">
        <v>3</v>
      </c>
      <c r="F68" s="4">
        <v>2</v>
      </c>
      <c r="G68" s="4" t="str">
        <f t="shared" si="6"/>
        <v>insert into game_score (id, matchid, squad, goals, points, time_type) values (3013, 736, 598, 1, 3, 2);</v>
      </c>
    </row>
    <row r="69" spans="1:7" x14ac:dyDescent="0.25">
      <c r="A69" s="4">
        <f t="shared" si="7"/>
        <v>3014</v>
      </c>
      <c r="B69" s="4">
        <f t="shared" ref="B69" si="25">B68</f>
        <v>736</v>
      </c>
      <c r="C69" s="4">
        <v>598</v>
      </c>
      <c r="D69" s="4">
        <v>0</v>
      </c>
      <c r="E69" s="4">
        <v>0</v>
      </c>
      <c r="F69" s="4">
        <v>1</v>
      </c>
      <c r="G69" s="4" t="str">
        <f t="shared" si="6"/>
        <v>insert into game_score (id, matchid, squad, goals, points, time_type) values (3014, 736, 598, 0, 0, 1);</v>
      </c>
    </row>
    <row r="70" spans="1:7" x14ac:dyDescent="0.25">
      <c r="A70" s="4">
        <f t="shared" si="7"/>
        <v>3015</v>
      </c>
      <c r="B70" s="4">
        <f t="shared" ref="B70" si="26">B68</f>
        <v>736</v>
      </c>
      <c r="C70" s="4">
        <v>1876</v>
      </c>
      <c r="D70" s="4">
        <v>0</v>
      </c>
      <c r="E70" s="4">
        <v>0</v>
      </c>
      <c r="F70" s="4">
        <v>2</v>
      </c>
      <c r="G70" s="4" t="str">
        <f t="shared" si="6"/>
        <v>insert into game_score (id, matchid, squad, goals, points, time_type) values (3015, 736, 1876, 0, 0, 2);</v>
      </c>
    </row>
    <row r="71" spans="1:7" x14ac:dyDescent="0.25">
      <c r="A71" s="4">
        <f t="shared" si="7"/>
        <v>3016</v>
      </c>
      <c r="B71" s="4">
        <f t="shared" ref="B71" si="27">B68</f>
        <v>736</v>
      </c>
      <c r="C71" s="4">
        <v>1876</v>
      </c>
      <c r="D71" s="4">
        <v>0</v>
      </c>
      <c r="E71" s="4">
        <v>0</v>
      </c>
      <c r="F71" s="4">
        <v>1</v>
      </c>
      <c r="G71" s="4" t="str">
        <f t="shared" si="6"/>
        <v>insert into game_score (id, matchid, squad, goals, points, time_type) values (3016, 736, 1876, 0, 0, 1);</v>
      </c>
    </row>
    <row r="72" spans="1:7" x14ac:dyDescent="0.25">
      <c r="A72">
        <f t="shared" si="7"/>
        <v>3017</v>
      </c>
      <c r="B72">
        <f t="shared" ref="B72" si="28">B68+1</f>
        <v>737</v>
      </c>
      <c r="C72">
        <v>54</v>
      </c>
      <c r="D72">
        <v>2</v>
      </c>
      <c r="E72">
        <v>1</v>
      </c>
      <c r="F72">
        <v>2</v>
      </c>
      <c r="G72" t="str">
        <f t="shared" si="6"/>
        <v>insert into game_score (id, matchid, squad, goals, points, time_type) values (3017, 737, 54, 2, 1, 2);</v>
      </c>
    </row>
    <row r="73" spans="1:7" x14ac:dyDescent="0.25">
      <c r="A73">
        <f t="shared" si="7"/>
        <v>3018</v>
      </c>
      <c r="B73">
        <f t="shared" ref="B73" si="29">B72</f>
        <v>737</v>
      </c>
      <c r="C73">
        <v>54</v>
      </c>
      <c r="D73">
        <v>2</v>
      </c>
      <c r="E73">
        <v>0</v>
      </c>
      <c r="F73">
        <v>1</v>
      </c>
      <c r="G73" t="str">
        <f t="shared" si="6"/>
        <v>insert into game_score (id, matchid, squad, goals, points, time_type) values (3018, 737, 54, 2, 0, 1);</v>
      </c>
    </row>
    <row r="74" spans="1:7" x14ac:dyDescent="0.25">
      <c r="A74">
        <f t="shared" si="7"/>
        <v>3019</v>
      </c>
      <c r="B74">
        <f t="shared" ref="B74" si="30">B72</f>
        <v>737</v>
      </c>
      <c r="C74">
        <v>595</v>
      </c>
      <c r="D74">
        <v>2</v>
      </c>
      <c r="E74">
        <v>1</v>
      </c>
      <c r="F74">
        <v>2</v>
      </c>
      <c r="G74" t="str">
        <f t="shared" si="6"/>
        <v>insert into game_score (id, matchid, squad, goals, points, time_type) values (3019, 737, 595, 2, 1, 2);</v>
      </c>
    </row>
    <row r="75" spans="1:7" x14ac:dyDescent="0.25">
      <c r="A75">
        <f t="shared" si="7"/>
        <v>3020</v>
      </c>
      <c r="B75">
        <f t="shared" ref="B75" si="31">B72</f>
        <v>737</v>
      </c>
      <c r="C75">
        <v>595</v>
      </c>
      <c r="D75">
        <v>0</v>
      </c>
      <c r="E75">
        <v>0</v>
      </c>
      <c r="F75">
        <v>1</v>
      </c>
      <c r="G75" t="str">
        <f t="shared" si="6"/>
        <v>insert into game_score (id, matchid, squad, goals, points, time_type) values (3020, 737, 595, 0, 0, 1);</v>
      </c>
    </row>
    <row r="76" spans="1:7" x14ac:dyDescent="0.25">
      <c r="A76" s="4">
        <f t="shared" si="7"/>
        <v>3021</v>
      </c>
      <c r="B76" s="4">
        <f t="shared" ref="B76" si="32">B72+1</f>
        <v>738</v>
      </c>
      <c r="C76" s="4">
        <v>595</v>
      </c>
      <c r="D76" s="4">
        <v>1</v>
      </c>
      <c r="E76" s="4">
        <v>3</v>
      </c>
      <c r="F76" s="4">
        <v>2</v>
      </c>
      <c r="G76" s="4" t="str">
        <f t="shared" si="6"/>
        <v>insert into game_score (id, matchid, squad, goals, points, time_type) values (3021, 738, 595, 1, 3, 2);</v>
      </c>
    </row>
    <row r="77" spans="1:7" x14ac:dyDescent="0.25">
      <c r="A77" s="4">
        <f t="shared" si="7"/>
        <v>3022</v>
      </c>
      <c r="B77" s="4">
        <f t="shared" ref="B77" si="33">B76</f>
        <v>738</v>
      </c>
      <c r="C77" s="4">
        <v>595</v>
      </c>
      <c r="D77" s="4">
        <v>1</v>
      </c>
      <c r="E77" s="4">
        <v>0</v>
      </c>
      <c r="F77" s="4">
        <v>1</v>
      </c>
      <c r="G77" s="4" t="str">
        <f t="shared" si="6"/>
        <v>insert into game_score (id, matchid, squad, goals, points, time_type) values (3022, 738, 595, 1, 0, 1);</v>
      </c>
    </row>
    <row r="78" spans="1:7" x14ac:dyDescent="0.25">
      <c r="A78" s="4">
        <f t="shared" si="7"/>
        <v>3023</v>
      </c>
      <c r="B78" s="4">
        <f t="shared" ref="B78" si="34">B76</f>
        <v>738</v>
      </c>
      <c r="C78" s="4">
        <v>1876</v>
      </c>
      <c r="D78" s="4">
        <v>0</v>
      </c>
      <c r="E78" s="4">
        <v>0</v>
      </c>
      <c r="F78" s="4">
        <v>2</v>
      </c>
      <c r="G78" s="4" t="str">
        <f t="shared" si="6"/>
        <v>insert into game_score (id, matchid, squad, goals, points, time_type) values (3023, 738, 1876, 0, 0, 2);</v>
      </c>
    </row>
    <row r="79" spans="1:7" x14ac:dyDescent="0.25">
      <c r="A79" s="4">
        <f t="shared" si="7"/>
        <v>3024</v>
      </c>
      <c r="B79" s="4">
        <f t="shared" ref="B79" si="35">B76</f>
        <v>738</v>
      </c>
      <c r="C79" s="4">
        <v>1876</v>
      </c>
      <c r="D79" s="4">
        <v>0</v>
      </c>
      <c r="E79" s="4">
        <v>0</v>
      </c>
      <c r="F79" s="4">
        <v>1</v>
      </c>
      <c r="G79" s="4" t="str">
        <f t="shared" si="6"/>
        <v>insert into game_score (id, matchid, squad, goals, points, time_type) values (3024, 738, 1876, 0, 0, 1);</v>
      </c>
    </row>
    <row r="80" spans="1:7" x14ac:dyDescent="0.25">
      <c r="A80">
        <f t="shared" si="7"/>
        <v>3025</v>
      </c>
      <c r="B80">
        <f t="shared" ref="B80" si="36">B76+1</f>
        <v>739</v>
      </c>
      <c r="C80">
        <v>54</v>
      </c>
      <c r="D80">
        <v>1</v>
      </c>
      <c r="E80">
        <v>3</v>
      </c>
      <c r="F80">
        <v>2</v>
      </c>
      <c r="G80" t="str">
        <f t="shared" si="6"/>
        <v>insert into game_score (id, matchid, squad, goals, points, time_type) values (3025, 739, 54, 1, 3, 2);</v>
      </c>
    </row>
    <row r="81" spans="1:7" x14ac:dyDescent="0.25">
      <c r="A81">
        <f t="shared" si="7"/>
        <v>3026</v>
      </c>
      <c r="B81">
        <f t="shared" ref="B81" si="37">B80</f>
        <v>739</v>
      </c>
      <c r="C81">
        <v>54</v>
      </c>
      <c r="D81">
        <v>0</v>
      </c>
      <c r="E81">
        <v>0</v>
      </c>
      <c r="F81">
        <v>1</v>
      </c>
      <c r="G81" t="str">
        <f t="shared" si="6"/>
        <v>insert into game_score (id, matchid, squad, goals, points, time_type) values (3026, 739, 54, 0, 0, 1);</v>
      </c>
    </row>
    <row r="82" spans="1:7" x14ac:dyDescent="0.25">
      <c r="A82">
        <f t="shared" si="7"/>
        <v>3027</v>
      </c>
      <c r="B82">
        <f t="shared" ref="B82" si="38">B80</f>
        <v>739</v>
      </c>
      <c r="C82">
        <v>598</v>
      </c>
      <c r="D82">
        <v>0</v>
      </c>
      <c r="E82">
        <v>0</v>
      </c>
      <c r="F82">
        <v>2</v>
      </c>
      <c r="G82" t="str">
        <f t="shared" si="6"/>
        <v>insert into game_score (id, matchid, squad, goals, points, time_type) values (3027, 739, 598, 0, 0, 2);</v>
      </c>
    </row>
    <row r="83" spans="1:7" x14ac:dyDescent="0.25">
      <c r="A83">
        <f t="shared" si="7"/>
        <v>3028</v>
      </c>
      <c r="B83">
        <f t="shared" ref="B83" si="39">B80</f>
        <v>739</v>
      </c>
      <c r="C83">
        <v>598</v>
      </c>
      <c r="D83">
        <v>0</v>
      </c>
      <c r="E83">
        <v>0</v>
      </c>
      <c r="F83">
        <v>1</v>
      </c>
      <c r="G83" t="str">
        <f t="shared" si="6"/>
        <v>insert into game_score (id, matchid, squad, goals, points, time_type) values (3028, 739, 598, 0, 0, 1);</v>
      </c>
    </row>
    <row r="84" spans="1:7" x14ac:dyDescent="0.25">
      <c r="A84" s="4">
        <f t="shared" si="7"/>
        <v>3029</v>
      </c>
      <c r="B84" s="4">
        <f t="shared" ref="B84:B100" si="40">B80+1</f>
        <v>740</v>
      </c>
      <c r="C84" s="4">
        <v>598</v>
      </c>
      <c r="D84" s="4">
        <v>1</v>
      </c>
      <c r="E84" s="4">
        <v>1</v>
      </c>
      <c r="F84" s="4">
        <v>2</v>
      </c>
      <c r="G84" s="4" t="str">
        <f t="shared" si="6"/>
        <v>insert into game_score (id, matchid, squad, goals, points, time_type) values (3029, 740, 598, 1, 1, 2);</v>
      </c>
    </row>
    <row r="85" spans="1:7" x14ac:dyDescent="0.25">
      <c r="A85" s="4">
        <f t="shared" si="7"/>
        <v>3030</v>
      </c>
      <c r="B85" s="4">
        <f t="shared" ref="B85:B101" si="41">B84</f>
        <v>740</v>
      </c>
      <c r="C85" s="4">
        <v>598</v>
      </c>
      <c r="D85" s="4">
        <v>1</v>
      </c>
      <c r="E85" s="4">
        <v>0</v>
      </c>
      <c r="F85" s="4">
        <v>1</v>
      </c>
      <c r="G85" s="4" t="str">
        <f t="shared" si="6"/>
        <v>insert into game_score (id, matchid, squad, goals, points, time_type) values (3030, 740, 598, 1, 0, 1);</v>
      </c>
    </row>
    <row r="86" spans="1:7" x14ac:dyDescent="0.25">
      <c r="A86" s="4">
        <f t="shared" si="7"/>
        <v>3031</v>
      </c>
      <c r="B86" s="4">
        <f t="shared" ref="B86:B102" si="42">B84</f>
        <v>740</v>
      </c>
      <c r="C86" s="4">
        <v>595</v>
      </c>
      <c r="D86" s="4">
        <v>1</v>
      </c>
      <c r="E86" s="4">
        <v>1</v>
      </c>
      <c r="F86" s="4">
        <v>2</v>
      </c>
      <c r="G86" s="4" t="str">
        <f t="shared" si="6"/>
        <v>insert into game_score (id, matchid, squad, goals, points, time_type) values (3031, 740, 595, 1, 1, 2);</v>
      </c>
    </row>
    <row r="87" spans="1:7" x14ac:dyDescent="0.25">
      <c r="A87" s="4">
        <f t="shared" si="7"/>
        <v>3032</v>
      </c>
      <c r="B87" s="4">
        <f t="shared" ref="B87:B103" si="43">B84</f>
        <v>740</v>
      </c>
      <c r="C87" s="4">
        <v>595</v>
      </c>
      <c r="D87" s="4">
        <v>1</v>
      </c>
      <c r="E87" s="4">
        <v>0</v>
      </c>
      <c r="F87" s="4">
        <v>1</v>
      </c>
      <c r="G87" s="4" t="str">
        <f t="shared" si="6"/>
        <v>insert into game_score (id, matchid, squad, goals, points, time_type) values (3032, 740, 595, 1, 0, 1);</v>
      </c>
    </row>
    <row r="88" spans="1:7" x14ac:dyDescent="0.25">
      <c r="A88">
        <f t="shared" si="7"/>
        <v>3033</v>
      </c>
      <c r="B88">
        <f t="shared" si="40"/>
        <v>741</v>
      </c>
      <c r="C88">
        <v>54</v>
      </c>
      <c r="D88">
        <v>1</v>
      </c>
      <c r="E88">
        <v>3</v>
      </c>
      <c r="F88">
        <v>2</v>
      </c>
      <c r="G88" t="str">
        <f t="shared" si="6"/>
        <v>insert into game_score (id, matchid, squad, goals, points, time_type) values (3033, 741, 54, 1, 3, 2);</v>
      </c>
    </row>
    <row r="89" spans="1:7" x14ac:dyDescent="0.25">
      <c r="A89">
        <f t="shared" si="7"/>
        <v>3034</v>
      </c>
      <c r="B89">
        <f t="shared" si="41"/>
        <v>741</v>
      </c>
      <c r="C89">
        <v>54</v>
      </c>
      <c r="D89">
        <v>1</v>
      </c>
      <c r="E89">
        <v>0</v>
      </c>
      <c r="F89">
        <v>1</v>
      </c>
      <c r="G89" t="str">
        <f t="shared" si="6"/>
        <v>insert into game_score (id, matchid, squad, goals, points, time_type) values (3034, 741, 54, 1, 0, 1);</v>
      </c>
    </row>
    <row r="90" spans="1:7" x14ac:dyDescent="0.25">
      <c r="A90">
        <f t="shared" si="7"/>
        <v>3035</v>
      </c>
      <c r="B90">
        <f t="shared" si="42"/>
        <v>741</v>
      </c>
      <c r="C90">
        <v>1876</v>
      </c>
      <c r="D90">
        <v>0</v>
      </c>
      <c r="E90">
        <v>0</v>
      </c>
      <c r="F90">
        <v>2</v>
      </c>
      <c r="G90" t="str">
        <f t="shared" si="6"/>
        <v>insert into game_score (id, matchid, squad, goals, points, time_type) values (3035, 741, 1876, 0, 0, 2);</v>
      </c>
    </row>
    <row r="91" spans="1:7" x14ac:dyDescent="0.25">
      <c r="A91">
        <f t="shared" si="7"/>
        <v>3036</v>
      </c>
      <c r="B91">
        <f t="shared" si="43"/>
        <v>741</v>
      </c>
      <c r="C91">
        <v>1876</v>
      </c>
      <c r="D91">
        <v>0</v>
      </c>
      <c r="E91">
        <v>0</v>
      </c>
      <c r="F91">
        <v>1</v>
      </c>
      <c r="G91" t="str">
        <f t="shared" si="6"/>
        <v>insert into game_score (id, matchid, squad, goals, points, time_type) values (3036, 741, 1876, 0, 0, 1);</v>
      </c>
    </row>
    <row r="92" spans="1:7" x14ac:dyDescent="0.25">
      <c r="A92" s="4">
        <f t="shared" si="7"/>
        <v>3037</v>
      </c>
      <c r="B92" s="4">
        <f t="shared" si="40"/>
        <v>742</v>
      </c>
      <c r="C92" s="4">
        <v>57</v>
      </c>
      <c r="D92" s="4">
        <v>0</v>
      </c>
      <c r="E92" s="4">
        <v>0</v>
      </c>
      <c r="F92" s="4">
        <v>2</v>
      </c>
      <c r="G92" s="4" t="str">
        <f t="shared" si="6"/>
        <v>insert into game_score (id, matchid, squad, goals, points, time_type) values (3037, 742, 57, 0, 0, 2);</v>
      </c>
    </row>
    <row r="93" spans="1:7" x14ac:dyDescent="0.25">
      <c r="A93" s="4">
        <f t="shared" si="7"/>
        <v>3038</v>
      </c>
      <c r="B93" s="4">
        <f t="shared" si="41"/>
        <v>742</v>
      </c>
      <c r="C93" s="4">
        <v>57</v>
      </c>
      <c r="D93" s="4">
        <v>0</v>
      </c>
      <c r="E93" s="4">
        <v>0</v>
      </c>
      <c r="F93" s="4">
        <v>1</v>
      </c>
      <c r="G93" s="4" t="str">
        <f t="shared" si="6"/>
        <v>insert into game_score (id, matchid, squad, goals, points, time_type) values (3038, 742, 57, 0, 0, 1);</v>
      </c>
    </row>
    <row r="94" spans="1:7" x14ac:dyDescent="0.25">
      <c r="A94" s="4">
        <f t="shared" si="7"/>
        <v>3039</v>
      </c>
      <c r="B94" s="4">
        <f t="shared" si="42"/>
        <v>742</v>
      </c>
      <c r="C94" s="4">
        <v>58</v>
      </c>
      <c r="D94" s="4">
        <v>1</v>
      </c>
      <c r="E94" s="4">
        <v>3</v>
      </c>
      <c r="F94" s="4">
        <v>2</v>
      </c>
      <c r="G94" s="4" t="str">
        <f t="shared" si="6"/>
        <v>insert into game_score (id, matchid, squad, goals, points, time_type) values (3039, 742, 58, 1, 3, 2);</v>
      </c>
    </row>
    <row r="95" spans="1:7" x14ac:dyDescent="0.25">
      <c r="A95" s="4">
        <f t="shared" si="7"/>
        <v>3040</v>
      </c>
      <c r="B95" s="4">
        <f t="shared" si="43"/>
        <v>742</v>
      </c>
      <c r="C95" s="4">
        <v>58</v>
      </c>
      <c r="D95" s="4">
        <v>0</v>
      </c>
      <c r="E95" s="4">
        <v>0</v>
      </c>
      <c r="F95" s="4">
        <v>1</v>
      </c>
      <c r="G95" s="4" t="str">
        <f t="shared" si="6"/>
        <v>insert into game_score (id, matchid, squad, goals, points, time_type) values (3040, 742, 58, 0, 0, 1);</v>
      </c>
    </row>
    <row r="96" spans="1:7" x14ac:dyDescent="0.25">
      <c r="A96">
        <f t="shared" si="7"/>
        <v>3041</v>
      </c>
      <c r="B96">
        <f t="shared" si="40"/>
        <v>743</v>
      </c>
      <c r="C96">
        <v>55</v>
      </c>
      <c r="D96">
        <v>2</v>
      </c>
      <c r="E96">
        <v>3</v>
      </c>
      <c r="F96">
        <v>2</v>
      </c>
      <c r="G96" t="str">
        <f t="shared" si="6"/>
        <v>insert into game_score (id, matchid, squad, goals, points, time_type) values (3041, 743, 55, 2, 3, 2);</v>
      </c>
    </row>
    <row r="97" spans="1:7" x14ac:dyDescent="0.25">
      <c r="A97">
        <f t="shared" si="7"/>
        <v>3042</v>
      </c>
      <c r="B97">
        <f t="shared" si="41"/>
        <v>743</v>
      </c>
      <c r="C97">
        <v>55</v>
      </c>
      <c r="D97">
        <v>1</v>
      </c>
      <c r="E97">
        <v>0</v>
      </c>
      <c r="F97">
        <v>1</v>
      </c>
      <c r="G97" t="str">
        <f t="shared" si="6"/>
        <v>insert into game_score (id, matchid, squad, goals, points, time_type) values (3042, 743, 55, 1, 0, 1);</v>
      </c>
    </row>
    <row r="98" spans="1:7" x14ac:dyDescent="0.25">
      <c r="A98">
        <f t="shared" si="7"/>
        <v>3043</v>
      </c>
      <c r="B98">
        <f t="shared" si="42"/>
        <v>743</v>
      </c>
      <c r="C98">
        <v>51</v>
      </c>
      <c r="D98">
        <v>1</v>
      </c>
      <c r="E98">
        <v>0</v>
      </c>
      <c r="F98">
        <v>2</v>
      </c>
      <c r="G98" t="str">
        <f t="shared" si="6"/>
        <v>insert into game_score (id, matchid, squad, goals, points, time_type) values (3043, 743, 51, 1, 0, 2);</v>
      </c>
    </row>
    <row r="99" spans="1:7" x14ac:dyDescent="0.25">
      <c r="A99">
        <f t="shared" si="7"/>
        <v>3044</v>
      </c>
      <c r="B99">
        <f t="shared" si="43"/>
        <v>743</v>
      </c>
      <c r="C99">
        <v>51</v>
      </c>
      <c r="D99">
        <v>1</v>
      </c>
      <c r="E99">
        <v>0</v>
      </c>
      <c r="F99">
        <v>1</v>
      </c>
      <c r="G99" t="str">
        <f t="shared" si="6"/>
        <v>insert into game_score (id, matchid, squad, goals, points, time_type) values (3044, 743, 51, 1, 0, 1);</v>
      </c>
    </row>
    <row r="100" spans="1:7" x14ac:dyDescent="0.25">
      <c r="A100" s="4">
        <f t="shared" si="7"/>
        <v>3045</v>
      </c>
      <c r="B100" s="4">
        <f t="shared" si="40"/>
        <v>744</v>
      </c>
      <c r="C100" s="4">
        <v>55</v>
      </c>
      <c r="D100" s="4">
        <v>0</v>
      </c>
      <c r="E100" s="4">
        <v>0</v>
      </c>
      <c r="F100" s="4">
        <v>2</v>
      </c>
      <c r="G100" s="4" t="str">
        <f t="shared" si="6"/>
        <v>insert into game_score (id, matchid, squad, goals, points, time_type) values (3045, 744, 55, 0, 0, 2);</v>
      </c>
    </row>
    <row r="101" spans="1:7" x14ac:dyDescent="0.25">
      <c r="A101" s="4">
        <f t="shared" si="7"/>
        <v>3046</v>
      </c>
      <c r="B101" s="4">
        <f t="shared" si="41"/>
        <v>744</v>
      </c>
      <c r="C101" s="4">
        <v>55</v>
      </c>
      <c r="D101" s="4">
        <v>0</v>
      </c>
      <c r="E101" s="4">
        <v>0</v>
      </c>
      <c r="F101" s="4">
        <v>1</v>
      </c>
      <c r="G101" s="4" t="str">
        <f t="shared" si="6"/>
        <v>insert into game_score (id, matchid, squad, goals, points, time_type) values (3046, 744, 55, 0, 0, 1);</v>
      </c>
    </row>
    <row r="102" spans="1:7" x14ac:dyDescent="0.25">
      <c r="A102" s="4">
        <f t="shared" si="7"/>
        <v>3047</v>
      </c>
      <c r="B102" s="4">
        <f t="shared" si="42"/>
        <v>744</v>
      </c>
      <c r="C102" s="4">
        <v>57</v>
      </c>
      <c r="D102" s="4">
        <v>1</v>
      </c>
      <c r="E102" s="4">
        <v>3</v>
      </c>
      <c r="F102" s="4">
        <v>2</v>
      </c>
      <c r="G102" s="4" t="str">
        <f t="shared" si="6"/>
        <v>insert into game_score (id, matchid, squad, goals, points, time_type) values (3047, 744, 57, 1, 3, 2);</v>
      </c>
    </row>
    <row r="103" spans="1:7" x14ac:dyDescent="0.25">
      <c r="A103" s="4">
        <f t="shared" si="7"/>
        <v>3048</v>
      </c>
      <c r="B103" s="4">
        <f t="shared" si="43"/>
        <v>744</v>
      </c>
      <c r="C103" s="4">
        <v>57</v>
      </c>
      <c r="D103" s="4">
        <v>1</v>
      </c>
      <c r="E103" s="4">
        <v>0</v>
      </c>
      <c r="F103" s="4">
        <v>1</v>
      </c>
      <c r="G103" s="4" t="str">
        <f t="shared" si="6"/>
        <v>insert into game_score (id, matchid, squad, goals, points, time_type) values (3048, 744, 57, 1, 0, 1);</v>
      </c>
    </row>
    <row r="104" spans="1:7" x14ac:dyDescent="0.25">
      <c r="A104">
        <f t="shared" si="7"/>
        <v>3049</v>
      </c>
      <c r="B104">
        <f t="shared" ref="B104" si="44">B100+1</f>
        <v>745</v>
      </c>
      <c r="C104">
        <v>51</v>
      </c>
      <c r="D104">
        <v>1</v>
      </c>
      <c r="E104">
        <v>3</v>
      </c>
      <c r="F104">
        <v>2</v>
      </c>
      <c r="G104" t="str">
        <f t="shared" si="6"/>
        <v>insert into game_score (id, matchid, squad, goals, points, time_type) values (3049, 745, 51, 1, 3, 2);</v>
      </c>
    </row>
    <row r="105" spans="1:7" x14ac:dyDescent="0.25">
      <c r="A105">
        <f t="shared" si="7"/>
        <v>3050</v>
      </c>
      <c r="B105">
        <f t="shared" ref="B105" si="45">B104</f>
        <v>745</v>
      </c>
      <c r="C105">
        <v>51</v>
      </c>
      <c r="D105">
        <v>0</v>
      </c>
      <c r="E105">
        <v>0</v>
      </c>
      <c r="F105">
        <v>1</v>
      </c>
      <c r="G105" t="str">
        <f t="shared" si="6"/>
        <v>insert into game_score (id, matchid, squad, goals, points, time_type) values (3050, 745, 51, 0, 0, 1);</v>
      </c>
    </row>
    <row r="106" spans="1:7" x14ac:dyDescent="0.25">
      <c r="A106">
        <f t="shared" si="7"/>
        <v>3051</v>
      </c>
      <c r="B106">
        <f t="shared" ref="B106" si="46">B104</f>
        <v>745</v>
      </c>
      <c r="C106">
        <v>58</v>
      </c>
      <c r="D106">
        <v>0</v>
      </c>
      <c r="E106">
        <v>0</v>
      </c>
      <c r="F106">
        <v>2</v>
      </c>
      <c r="G106" t="str">
        <f t="shared" si="6"/>
        <v>insert into game_score (id, matchid, squad, goals, points, time_type) values (3051, 745, 58, 0, 0, 2);</v>
      </c>
    </row>
    <row r="107" spans="1:7" x14ac:dyDescent="0.25">
      <c r="A107">
        <f t="shared" si="7"/>
        <v>3052</v>
      </c>
      <c r="B107">
        <f t="shared" ref="B107" si="47">B104</f>
        <v>745</v>
      </c>
      <c r="C107">
        <v>58</v>
      </c>
      <c r="D107">
        <v>0</v>
      </c>
      <c r="E107">
        <v>0</v>
      </c>
      <c r="F107">
        <v>1</v>
      </c>
      <c r="G107" t="str">
        <f t="shared" si="6"/>
        <v>insert into game_score (id, matchid, squad, goals, points, time_type) values (3052, 745, 58, 0, 0, 1);</v>
      </c>
    </row>
    <row r="108" spans="1:7" x14ac:dyDescent="0.25">
      <c r="A108" s="4">
        <f t="shared" si="7"/>
        <v>3053</v>
      </c>
      <c r="B108" s="4">
        <f t="shared" ref="B108" si="48">B104+1</f>
        <v>746</v>
      </c>
      <c r="C108" s="4">
        <v>57</v>
      </c>
      <c r="D108" s="4">
        <v>0</v>
      </c>
      <c r="E108" s="4">
        <v>1</v>
      </c>
      <c r="F108" s="4">
        <v>2</v>
      </c>
      <c r="G108" s="4" t="str">
        <f t="shared" ref="G108:G157" si="49">"insert into game_score (id, matchid, squad, goals, points, time_type) values (" &amp; A108 &amp; ", " &amp; B108 &amp; ", " &amp; C108 &amp; ", " &amp; D108 &amp; ", " &amp; E108 &amp; ", " &amp; F108 &amp; ");"</f>
        <v>insert into game_score (id, matchid, squad, goals, points, time_type) values (3053, 746, 57, 0, 1, 2);</v>
      </c>
    </row>
    <row r="109" spans="1:7" x14ac:dyDescent="0.25">
      <c r="A109" s="4">
        <f t="shared" si="7"/>
        <v>3054</v>
      </c>
      <c r="B109" s="4">
        <f t="shared" ref="B109" si="50">B108</f>
        <v>746</v>
      </c>
      <c r="C109" s="4">
        <v>57</v>
      </c>
      <c r="D109" s="4">
        <v>0</v>
      </c>
      <c r="E109" s="4">
        <v>0</v>
      </c>
      <c r="F109" s="4">
        <v>1</v>
      </c>
      <c r="G109" s="4" t="str">
        <f t="shared" si="49"/>
        <v>insert into game_score (id, matchid, squad, goals, points, time_type) values (3054, 746, 57, 0, 0, 1);</v>
      </c>
    </row>
    <row r="110" spans="1:7" x14ac:dyDescent="0.25">
      <c r="A110" s="4">
        <f t="shared" ref="A110:A157" si="51">A109+1</f>
        <v>3055</v>
      </c>
      <c r="B110" s="4">
        <f t="shared" ref="B110" si="52">B108</f>
        <v>746</v>
      </c>
      <c r="C110" s="4">
        <v>51</v>
      </c>
      <c r="D110" s="4">
        <v>0</v>
      </c>
      <c r="E110" s="4">
        <v>1</v>
      </c>
      <c r="F110" s="4">
        <v>2</v>
      </c>
      <c r="G110" s="4" t="str">
        <f t="shared" si="49"/>
        <v>insert into game_score (id, matchid, squad, goals, points, time_type) values (3055, 746, 51, 0, 1, 2);</v>
      </c>
    </row>
    <row r="111" spans="1:7" x14ac:dyDescent="0.25">
      <c r="A111" s="4">
        <f t="shared" si="51"/>
        <v>3056</v>
      </c>
      <c r="B111" s="4">
        <f t="shared" ref="B111" si="53">B108</f>
        <v>746</v>
      </c>
      <c r="C111" s="4">
        <v>51</v>
      </c>
      <c r="D111" s="4">
        <v>0</v>
      </c>
      <c r="E111" s="4">
        <v>0</v>
      </c>
      <c r="F111" s="4">
        <v>1</v>
      </c>
      <c r="G111" s="4" t="str">
        <f t="shared" si="49"/>
        <v>insert into game_score (id, matchid, squad, goals, points, time_type) values (3056, 746, 51, 0, 0, 1);</v>
      </c>
    </row>
    <row r="112" spans="1:7" x14ac:dyDescent="0.25">
      <c r="A112">
        <f t="shared" si="51"/>
        <v>3057</v>
      </c>
      <c r="B112">
        <f t="shared" ref="B112" si="54">B108+1</f>
        <v>747</v>
      </c>
      <c r="C112">
        <v>55</v>
      </c>
      <c r="D112">
        <v>2</v>
      </c>
      <c r="E112">
        <v>3</v>
      </c>
      <c r="F112">
        <v>2</v>
      </c>
      <c r="G112" t="str">
        <f t="shared" si="49"/>
        <v>insert into game_score (id, matchid, squad, goals, points, time_type) values (3057, 747, 55, 2, 3, 2);</v>
      </c>
    </row>
    <row r="113" spans="1:7" x14ac:dyDescent="0.25">
      <c r="A113">
        <f t="shared" si="51"/>
        <v>3058</v>
      </c>
      <c r="B113">
        <f t="shared" ref="B113" si="55">B112</f>
        <v>747</v>
      </c>
      <c r="C113">
        <v>55</v>
      </c>
      <c r="D113">
        <v>1</v>
      </c>
      <c r="E113">
        <v>0</v>
      </c>
      <c r="F113">
        <v>1</v>
      </c>
      <c r="G113" t="str">
        <f t="shared" si="49"/>
        <v>insert into game_score (id, matchid, squad, goals, points, time_type) values (3058, 747, 55, 1, 0, 1);</v>
      </c>
    </row>
    <row r="114" spans="1:7" x14ac:dyDescent="0.25">
      <c r="A114">
        <f t="shared" si="51"/>
        <v>3059</v>
      </c>
      <c r="B114">
        <f t="shared" ref="B114" si="56">B112</f>
        <v>747</v>
      </c>
      <c r="C114">
        <v>58</v>
      </c>
      <c r="D114">
        <v>1</v>
      </c>
      <c r="E114">
        <v>0</v>
      </c>
      <c r="F114">
        <v>2</v>
      </c>
      <c r="G114" t="str">
        <f t="shared" si="49"/>
        <v>insert into game_score (id, matchid, squad, goals, points, time_type) values (3059, 747, 58, 1, 0, 2);</v>
      </c>
    </row>
    <row r="115" spans="1:7" x14ac:dyDescent="0.25">
      <c r="A115">
        <f t="shared" si="51"/>
        <v>3060</v>
      </c>
      <c r="B115">
        <f t="shared" ref="B115" si="57">B112</f>
        <v>747</v>
      </c>
      <c r="C115">
        <v>58</v>
      </c>
      <c r="D115">
        <v>0</v>
      </c>
      <c r="E115">
        <v>0</v>
      </c>
      <c r="F115">
        <v>1</v>
      </c>
      <c r="G115" t="str">
        <f t="shared" si="49"/>
        <v>insert into game_score (id, matchid, squad, goals, points, time_type) values (3060, 747, 58, 0, 0, 1);</v>
      </c>
    </row>
    <row r="116" spans="1:7" x14ac:dyDescent="0.25">
      <c r="A116" s="4">
        <f t="shared" si="51"/>
        <v>3061</v>
      </c>
      <c r="B116" s="4">
        <f t="shared" ref="B116" si="58">B112+1</f>
        <v>748</v>
      </c>
      <c r="C116" s="4">
        <v>56</v>
      </c>
      <c r="D116" s="4">
        <v>1</v>
      </c>
      <c r="E116" s="4">
        <v>3</v>
      </c>
      <c r="F116" s="4">
        <v>2</v>
      </c>
      <c r="G116" s="4" t="str">
        <f t="shared" si="49"/>
        <v>insert into game_score (id, matchid, squad, goals, points, time_type) values (3061, 748, 56, 1, 3, 2);</v>
      </c>
    </row>
    <row r="117" spans="1:7" x14ac:dyDescent="0.25">
      <c r="A117" s="4">
        <f t="shared" si="51"/>
        <v>3062</v>
      </c>
      <c r="B117" s="4">
        <f t="shared" ref="B117" si="59">B116</f>
        <v>748</v>
      </c>
      <c r="C117" s="4">
        <v>56</v>
      </c>
      <c r="D117" s="4">
        <v>0</v>
      </c>
      <c r="E117" s="4">
        <v>0</v>
      </c>
      <c r="F117" s="4">
        <v>1</v>
      </c>
      <c r="G117" s="4" t="str">
        <f t="shared" si="49"/>
        <v>insert into game_score (id, matchid, squad, goals, points, time_type) values (3062, 748, 56, 0, 0, 1);</v>
      </c>
    </row>
    <row r="118" spans="1:7" x14ac:dyDescent="0.25">
      <c r="A118" s="4">
        <f t="shared" si="51"/>
        <v>3063</v>
      </c>
      <c r="B118" s="4">
        <f t="shared" ref="B118" si="60">B116</f>
        <v>748</v>
      </c>
      <c r="C118" s="4">
        <v>598</v>
      </c>
      <c r="D118" s="4">
        <v>0</v>
      </c>
      <c r="E118" s="4">
        <v>0</v>
      </c>
      <c r="F118" s="4">
        <v>2</v>
      </c>
      <c r="G118" s="4" t="str">
        <f t="shared" si="49"/>
        <v>insert into game_score (id, matchid, squad, goals, points, time_type) values (3063, 748, 598, 0, 0, 2);</v>
      </c>
    </row>
    <row r="119" spans="1:7" x14ac:dyDescent="0.25">
      <c r="A119" s="4">
        <f t="shared" si="51"/>
        <v>3064</v>
      </c>
      <c r="B119" s="4">
        <f t="shared" ref="B119" si="61">B116</f>
        <v>748</v>
      </c>
      <c r="C119" s="4">
        <v>598</v>
      </c>
      <c r="D119" s="4">
        <v>0</v>
      </c>
      <c r="E119" s="4">
        <v>0</v>
      </c>
      <c r="F119" s="4">
        <v>1</v>
      </c>
      <c r="G119" s="4" t="str">
        <f t="shared" si="49"/>
        <v>insert into game_score (id, matchid, squad, goals, points, time_type) values (3064, 748, 598, 0, 0, 1);</v>
      </c>
    </row>
    <row r="120" spans="1:7" x14ac:dyDescent="0.25">
      <c r="A120">
        <f t="shared" si="51"/>
        <v>3065</v>
      </c>
      <c r="B120">
        <f t="shared" ref="B120" si="62">B116+1</f>
        <v>749</v>
      </c>
      <c r="C120">
        <v>591</v>
      </c>
      <c r="D120">
        <v>1</v>
      </c>
      <c r="E120">
        <v>0</v>
      </c>
      <c r="F120">
        <v>2</v>
      </c>
      <c r="G120" t="str">
        <f t="shared" si="49"/>
        <v>insert into game_score (id, matchid, squad, goals, points, time_type) values (3065, 749, 591, 1, 0, 2);</v>
      </c>
    </row>
    <row r="121" spans="1:7" x14ac:dyDescent="0.25">
      <c r="A121">
        <f t="shared" si="51"/>
        <v>3066</v>
      </c>
      <c r="B121">
        <f t="shared" ref="B121" si="63">B120</f>
        <v>749</v>
      </c>
      <c r="C121">
        <v>591</v>
      </c>
      <c r="D121">
        <v>0</v>
      </c>
      <c r="E121">
        <v>0</v>
      </c>
      <c r="F121">
        <v>1</v>
      </c>
      <c r="G121" t="str">
        <f t="shared" si="49"/>
        <v>insert into game_score (id, matchid, squad, goals, points, time_type) values (3066, 749, 591, 0, 0, 1);</v>
      </c>
    </row>
    <row r="122" spans="1:7" x14ac:dyDescent="0.25">
      <c r="A122">
        <f t="shared" si="51"/>
        <v>3067</v>
      </c>
      <c r="B122">
        <f t="shared" ref="B122" si="64">B120</f>
        <v>749</v>
      </c>
      <c r="C122">
        <v>51</v>
      </c>
      <c r="D122">
        <v>3</v>
      </c>
      <c r="E122">
        <v>3</v>
      </c>
      <c r="F122">
        <v>2</v>
      </c>
      <c r="G122" t="str">
        <f t="shared" si="49"/>
        <v>insert into game_score (id, matchid, squad, goals, points, time_type) values (3067, 749, 51, 3, 3, 2);</v>
      </c>
    </row>
    <row r="123" spans="1:7" x14ac:dyDescent="0.25">
      <c r="A123">
        <f t="shared" si="51"/>
        <v>3068</v>
      </c>
      <c r="B123">
        <f t="shared" ref="B123" si="65">B120</f>
        <v>749</v>
      </c>
      <c r="C123">
        <v>51</v>
      </c>
      <c r="D123">
        <v>2</v>
      </c>
      <c r="E123">
        <v>0</v>
      </c>
      <c r="F123">
        <v>1</v>
      </c>
      <c r="G123" t="str">
        <f t="shared" si="49"/>
        <v>insert into game_score (id, matchid, squad, goals, points, time_type) values (3068, 749, 51, 2, 0, 1);</v>
      </c>
    </row>
    <row r="124" spans="1:7" x14ac:dyDescent="0.25">
      <c r="A124" s="4">
        <f t="shared" si="51"/>
        <v>3069</v>
      </c>
      <c r="B124" s="4">
        <f t="shared" ref="B124" si="66">B120+1</f>
        <v>750</v>
      </c>
      <c r="C124" s="4">
        <v>54</v>
      </c>
      <c r="D124" s="4">
        <v>0</v>
      </c>
      <c r="E124" s="4">
        <v>1</v>
      </c>
      <c r="F124" s="4">
        <v>2</v>
      </c>
      <c r="G124" s="4" t="str">
        <f t="shared" si="49"/>
        <v>insert into game_score (id, matchid, squad, goals, points, time_type) values (3069, 750, 54, 0, 1, 2);</v>
      </c>
    </row>
    <row r="125" spans="1:7" x14ac:dyDescent="0.25">
      <c r="A125" s="4">
        <f t="shared" si="51"/>
        <v>3070</v>
      </c>
      <c r="B125" s="4">
        <f t="shared" ref="B125" si="67">B124</f>
        <v>750</v>
      </c>
      <c r="C125" s="4">
        <v>54</v>
      </c>
      <c r="D125" s="4">
        <v>0</v>
      </c>
      <c r="E125" s="4">
        <v>0</v>
      </c>
      <c r="F125" s="4">
        <v>1</v>
      </c>
      <c r="G125" s="4" t="str">
        <f t="shared" si="49"/>
        <v>insert into game_score (id, matchid, squad, goals, points, time_type) values (3070, 750, 54, 0, 0, 1);</v>
      </c>
    </row>
    <row r="126" spans="1:7" x14ac:dyDescent="0.25">
      <c r="A126" s="4">
        <f t="shared" si="51"/>
        <v>3071</v>
      </c>
      <c r="B126" s="4">
        <f t="shared" ref="B126" si="68">B124</f>
        <v>750</v>
      </c>
      <c r="C126" s="4">
        <v>57</v>
      </c>
      <c r="D126" s="4">
        <v>0</v>
      </c>
      <c r="E126" s="4">
        <v>1</v>
      </c>
      <c r="F126" s="4">
        <v>2</v>
      </c>
      <c r="G126" s="4" t="str">
        <f t="shared" si="49"/>
        <v>insert into game_score (id, matchid, squad, goals, points, time_type) values (3071, 750, 57, 0, 1, 2);</v>
      </c>
    </row>
    <row r="127" spans="1:7" x14ac:dyDescent="0.25">
      <c r="A127" s="4">
        <f t="shared" si="51"/>
        <v>3072</v>
      </c>
      <c r="B127" s="4">
        <f t="shared" ref="B127:B129" si="69">B124</f>
        <v>750</v>
      </c>
      <c r="C127" s="4">
        <v>57</v>
      </c>
      <c r="D127" s="4">
        <v>0</v>
      </c>
      <c r="E127" s="4">
        <v>0</v>
      </c>
      <c r="F127" s="4">
        <v>1</v>
      </c>
      <c r="G127" s="4" t="str">
        <f t="shared" si="49"/>
        <v>insert into game_score (id, matchid, squad, goals, points, time_type) values (3072, 750, 57, 0, 0, 1);</v>
      </c>
    </row>
    <row r="128" spans="1:7" x14ac:dyDescent="0.25">
      <c r="A128" s="4">
        <f t="shared" si="51"/>
        <v>3073</v>
      </c>
      <c r="B128" s="4">
        <f t="shared" si="69"/>
        <v>750</v>
      </c>
      <c r="C128" s="4">
        <v>54</v>
      </c>
      <c r="D128" s="4">
        <v>5</v>
      </c>
      <c r="E128" s="4">
        <v>0</v>
      </c>
      <c r="F128" s="4">
        <v>7</v>
      </c>
      <c r="G128" s="4" t="str">
        <f t="shared" si="49"/>
        <v>insert into game_score (id, matchid, squad, goals, points, time_type) values (3073, 750, 54, 5, 0, 7);</v>
      </c>
    </row>
    <row r="129" spans="1:7" x14ac:dyDescent="0.25">
      <c r="A129" s="4">
        <f t="shared" si="51"/>
        <v>3074</v>
      </c>
      <c r="B129" s="4">
        <f t="shared" si="69"/>
        <v>750</v>
      </c>
      <c r="C129" s="4">
        <v>57</v>
      </c>
      <c r="D129" s="4">
        <v>4</v>
      </c>
      <c r="E129" s="4">
        <v>0</v>
      </c>
      <c r="F129" s="4">
        <v>7</v>
      </c>
      <c r="G129" s="4" t="str">
        <f t="shared" si="49"/>
        <v>insert into game_score (id, matchid, squad, goals, points, time_type) values (3074, 750, 57, 4, 0, 7);</v>
      </c>
    </row>
    <row r="130" spans="1:7" x14ac:dyDescent="0.25">
      <c r="A130">
        <f t="shared" si="51"/>
        <v>3075</v>
      </c>
      <c r="B130">
        <f>B124+1</f>
        <v>751</v>
      </c>
      <c r="C130">
        <v>55</v>
      </c>
      <c r="D130">
        <v>1</v>
      </c>
      <c r="E130">
        <v>1</v>
      </c>
      <c r="F130">
        <v>2</v>
      </c>
      <c r="G130" t="str">
        <f t="shared" si="49"/>
        <v>insert into game_score (id, matchid, squad, goals, points, time_type) values (3075, 751, 55, 1, 1, 2);</v>
      </c>
    </row>
    <row r="131" spans="1:7" x14ac:dyDescent="0.25">
      <c r="A131">
        <f t="shared" si="51"/>
        <v>3076</v>
      </c>
      <c r="B131">
        <f t="shared" ref="B131" si="70">B130</f>
        <v>751</v>
      </c>
      <c r="C131">
        <v>55</v>
      </c>
      <c r="D131">
        <v>1</v>
      </c>
      <c r="E131">
        <v>0</v>
      </c>
      <c r="F131">
        <v>1</v>
      </c>
      <c r="G131" t="str">
        <f t="shared" si="49"/>
        <v>insert into game_score (id, matchid, squad, goals, points, time_type) values (3076, 751, 55, 1, 0, 1);</v>
      </c>
    </row>
    <row r="132" spans="1:7" x14ac:dyDescent="0.25">
      <c r="A132">
        <f t="shared" si="51"/>
        <v>3077</v>
      </c>
      <c r="B132">
        <f t="shared" ref="B132" si="71">B130</f>
        <v>751</v>
      </c>
      <c r="C132">
        <v>595</v>
      </c>
      <c r="D132">
        <v>1</v>
      </c>
      <c r="E132">
        <v>1</v>
      </c>
      <c r="F132">
        <v>2</v>
      </c>
      <c r="G132" t="str">
        <f t="shared" si="49"/>
        <v>insert into game_score (id, matchid, squad, goals, points, time_type) values (3077, 751, 595, 1, 1, 2);</v>
      </c>
    </row>
    <row r="133" spans="1:7" x14ac:dyDescent="0.25">
      <c r="A133">
        <f t="shared" si="51"/>
        <v>3078</v>
      </c>
      <c r="B133">
        <f t="shared" ref="B133:B135" si="72">B130</f>
        <v>751</v>
      </c>
      <c r="C133">
        <v>595</v>
      </c>
      <c r="D133">
        <v>0</v>
      </c>
      <c r="E133">
        <v>0</v>
      </c>
      <c r="F133">
        <v>1</v>
      </c>
      <c r="G133" t="str">
        <f t="shared" si="49"/>
        <v>insert into game_score (id, matchid, squad, goals, points, time_type) values (3078, 751, 595, 0, 0, 1);</v>
      </c>
    </row>
    <row r="134" spans="1:7" x14ac:dyDescent="0.25">
      <c r="A134">
        <f t="shared" si="51"/>
        <v>3079</v>
      </c>
      <c r="B134">
        <f t="shared" si="72"/>
        <v>751</v>
      </c>
      <c r="C134">
        <v>55</v>
      </c>
      <c r="D134">
        <v>3</v>
      </c>
      <c r="E134">
        <v>0</v>
      </c>
      <c r="F134">
        <v>7</v>
      </c>
      <c r="G134" t="str">
        <f t="shared" si="49"/>
        <v>insert into game_score (id, matchid, squad, goals, points, time_type) values (3079, 751, 55, 3, 0, 7);</v>
      </c>
    </row>
    <row r="135" spans="1:7" x14ac:dyDescent="0.25">
      <c r="A135">
        <f t="shared" si="51"/>
        <v>3080</v>
      </c>
      <c r="B135">
        <f t="shared" si="72"/>
        <v>751</v>
      </c>
      <c r="C135">
        <v>595</v>
      </c>
      <c r="D135">
        <v>4</v>
      </c>
      <c r="E135">
        <v>0</v>
      </c>
      <c r="F135">
        <v>7</v>
      </c>
      <c r="G135" t="str">
        <f t="shared" si="49"/>
        <v>insert into game_score (id, matchid, squad, goals, points, time_type) values (3080, 751, 595, 4, 0, 7);</v>
      </c>
    </row>
    <row r="136" spans="1:7" x14ac:dyDescent="0.25">
      <c r="A136" s="4">
        <f t="shared" si="51"/>
        <v>3081</v>
      </c>
      <c r="B136" s="4">
        <f>B130+1</f>
        <v>752</v>
      </c>
      <c r="C136" s="4">
        <v>56</v>
      </c>
      <c r="D136" s="4">
        <v>2</v>
      </c>
      <c r="E136" s="4">
        <v>3</v>
      </c>
      <c r="F136" s="4">
        <v>2</v>
      </c>
      <c r="G136" s="4" t="str">
        <f t="shared" si="49"/>
        <v>insert into game_score (id, matchid, squad, goals, points, time_type) values (3081, 752, 56, 2, 3, 2);</v>
      </c>
    </row>
    <row r="137" spans="1:7" x14ac:dyDescent="0.25">
      <c r="A137" s="4">
        <f t="shared" si="51"/>
        <v>3082</v>
      </c>
      <c r="B137" s="4">
        <f t="shared" ref="B137" si="73">B136</f>
        <v>752</v>
      </c>
      <c r="C137" s="4">
        <v>56</v>
      </c>
      <c r="D137" s="4">
        <v>1</v>
      </c>
      <c r="E137" s="4">
        <v>0</v>
      </c>
      <c r="F137" s="4">
        <v>1</v>
      </c>
      <c r="G137" s="4" t="str">
        <f t="shared" si="49"/>
        <v>insert into game_score (id, matchid, squad, goals, points, time_type) values (3082, 752, 56, 1, 0, 1);</v>
      </c>
    </row>
    <row r="138" spans="1:7" x14ac:dyDescent="0.25">
      <c r="A138" s="4">
        <f t="shared" si="51"/>
        <v>3083</v>
      </c>
      <c r="B138" s="4">
        <f t="shared" ref="B138" si="74">B136</f>
        <v>752</v>
      </c>
      <c r="C138" s="4">
        <v>51</v>
      </c>
      <c r="D138" s="4">
        <v>1</v>
      </c>
      <c r="E138" s="4">
        <v>0</v>
      </c>
      <c r="F138" s="4">
        <v>2</v>
      </c>
      <c r="G138" s="4" t="str">
        <f t="shared" si="49"/>
        <v>insert into game_score (id, matchid, squad, goals, points, time_type) values (3083, 752, 51, 1, 0, 2);</v>
      </c>
    </row>
    <row r="139" spans="1:7" x14ac:dyDescent="0.25">
      <c r="A139" s="4">
        <f t="shared" si="51"/>
        <v>3084</v>
      </c>
      <c r="B139" s="4">
        <f t="shared" ref="B139" si="75">B136</f>
        <v>752</v>
      </c>
      <c r="C139" s="4">
        <v>51</v>
      </c>
      <c r="D139" s="4">
        <v>0</v>
      </c>
      <c r="E139" s="4">
        <v>0</v>
      </c>
      <c r="F139" s="4">
        <v>1</v>
      </c>
      <c r="G139" s="4" t="str">
        <f t="shared" si="49"/>
        <v>insert into game_score (id, matchid, squad, goals, points, time_type) values (3084, 752, 51, 0, 0, 1);</v>
      </c>
    </row>
    <row r="140" spans="1:7" x14ac:dyDescent="0.25">
      <c r="A140">
        <f t="shared" si="51"/>
        <v>3085</v>
      </c>
      <c r="B140">
        <f t="shared" ref="B140" si="76">B136+1</f>
        <v>753</v>
      </c>
      <c r="C140">
        <v>54</v>
      </c>
      <c r="D140">
        <v>6</v>
      </c>
      <c r="E140">
        <v>3</v>
      </c>
      <c r="F140">
        <v>2</v>
      </c>
      <c r="G140" t="str">
        <f t="shared" si="49"/>
        <v>insert into game_score (id, matchid, squad, goals, points, time_type) values (3085, 753, 54, 6, 3, 2);</v>
      </c>
    </row>
    <row r="141" spans="1:7" x14ac:dyDescent="0.25">
      <c r="A141">
        <f t="shared" si="51"/>
        <v>3086</v>
      </c>
      <c r="B141">
        <f t="shared" ref="B141" si="77">B140</f>
        <v>753</v>
      </c>
      <c r="C141">
        <v>54</v>
      </c>
      <c r="D141">
        <v>2</v>
      </c>
      <c r="E141">
        <v>0</v>
      </c>
      <c r="F141">
        <v>1</v>
      </c>
      <c r="G141" t="str">
        <f t="shared" si="49"/>
        <v>insert into game_score (id, matchid, squad, goals, points, time_type) values (3086, 753, 54, 2, 0, 1);</v>
      </c>
    </row>
    <row r="142" spans="1:7" x14ac:dyDescent="0.25">
      <c r="A142">
        <f t="shared" si="51"/>
        <v>3087</v>
      </c>
      <c r="B142">
        <f t="shared" ref="B142" si="78">B140</f>
        <v>753</v>
      </c>
      <c r="C142">
        <v>595</v>
      </c>
      <c r="D142">
        <v>1</v>
      </c>
      <c r="E142">
        <v>0</v>
      </c>
      <c r="F142">
        <v>2</v>
      </c>
      <c r="G142" t="str">
        <f t="shared" si="49"/>
        <v>insert into game_score (id, matchid, squad, goals, points, time_type) values (3087, 753, 595, 1, 0, 2);</v>
      </c>
    </row>
    <row r="143" spans="1:7" x14ac:dyDescent="0.25">
      <c r="A143">
        <f t="shared" si="51"/>
        <v>3088</v>
      </c>
      <c r="B143">
        <f t="shared" ref="B143" si="79">B140</f>
        <v>753</v>
      </c>
      <c r="C143">
        <v>595</v>
      </c>
      <c r="D143">
        <v>1</v>
      </c>
      <c r="E143">
        <v>0</v>
      </c>
      <c r="F143">
        <v>1</v>
      </c>
      <c r="G143" t="str">
        <f t="shared" si="49"/>
        <v>insert into game_score (id, matchid, squad, goals, points, time_type) values (3088, 753, 595, 1, 0, 1);</v>
      </c>
    </row>
    <row r="144" spans="1:7" x14ac:dyDescent="0.25">
      <c r="A144" s="4">
        <f t="shared" si="51"/>
        <v>3089</v>
      </c>
      <c r="B144" s="4">
        <f t="shared" ref="B144" si="80">B140+1</f>
        <v>754</v>
      </c>
      <c r="C144" s="4">
        <v>51</v>
      </c>
      <c r="D144" s="4">
        <v>2</v>
      </c>
      <c r="E144" s="4">
        <v>3</v>
      </c>
      <c r="F144" s="4">
        <v>2</v>
      </c>
      <c r="G144" s="4" t="str">
        <f t="shared" si="49"/>
        <v>insert into game_score (id, matchid, squad, goals, points, time_type) values (3089, 754, 51, 2, 3, 2);</v>
      </c>
    </row>
    <row r="145" spans="1:7" x14ac:dyDescent="0.25">
      <c r="A145" s="4">
        <f t="shared" si="51"/>
        <v>3090</v>
      </c>
      <c r="B145" s="4">
        <f t="shared" ref="B145" si="81">B144</f>
        <v>754</v>
      </c>
      <c r="C145" s="4">
        <v>51</v>
      </c>
      <c r="D145" s="4">
        <v>0</v>
      </c>
      <c r="E145" s="4">
        <v>0</v>
      </c>
      <c r="F145" s="4">
        <v>1</v>
      </c>
      <c r="G145" s="4" t="str">
        <f t="shared" si="49"/>
        <v>insert into game_score (id, matchid, squad, goals, points, time_type) values (3090, 754, 51, 0, 0, 1);</v>
      </c>
    </row>
    <row r="146" spans="1:7" x14ac:dyDescent="0.25">
      <c r="A146" s="4">
        <f t="shared" si="51"/>
        <v>3091</v>
      </c>
      <c r="B146" s="4">
        <f t="shared" ref="B146" si="82">B144</f>
        <v>754</v>
      </c>
      <c r="C146" s="4">
        <v>595</v>
      </c>
      <c r="D146" s="4">
        <v>0</v>
      </c>
      <c r="E146" s="4">
        <v>0</v>
      </c>
      <c r="F146" s="4">
        <v>2</v>
      </c>
      <c r="G146" s="4" t="str">
        <f t="shared" si="49"/>
        <v>insert into game_score (id, matchid, squad, goals, points, time_type) values (3091, 754, 595, 0, 0, 2);</v>
      </c>
    </row>
    <row r="147" spans="1:7" x14ac:dyDescent="0.25">
      <c r="A147" s="4">
        <f t="shared" si="51"/>
        <v>3092</v>
      </c>
      <c r="B147" s="4">
        <f t="shared" ref="B147:B157" si="83">B144</f>
        <v>754</v>
      </c>
      <c r="C147" s="4">
        <v>595</v>
      </c>
      <c r="D147" s="4">
        <v>0</v>
      </c>
      <c r="E147" s="4">
        <v>0</v>
      </c>
      <c r="F147" s="4">
        <v>1</v>
      </c>
      <c r="G147" s="4" t="str">
        <f t="shared" si="49"/>
        <v>insert into game_score (id, matchid, squad, goals, points, time_type) values (3092, 754, 595, 0, 0, 1);</v>
      </c>
    </row>
    <row r="148" spans="1:7" x14ac:dyDescent="0.25">
      <c r="A148">
        <f t="shared" si="51"/>
        <v>3093</v>
      </c>
      <c r="B148">
        <f t="shared" ref="B148" si="84">B144+1</f>
        <v>755</v>
      </c>
      <c r="C148">
        <v>56</v>
      </c>
      <c r="D148">
        <v>0</v>
      </c>
      <c r="E148">
        <v>0</v>
      </c>
      <c r="F148">
        <v>2</v>
      </c>
      <c r="G148" t="str">
        <f t="shared" si="49"/>
        <v>insert into game_score (id, matchid, squad, goals, points, time_type) values (3093, 755, 56, 0, 0, 2);</v>
      </c>
    </row>
    <row r="149" spans="1:7" x14ac:dyDescent="0.25">
      <c r="A149">
        <f t="shared" si="51"/>
        <v>3094</v>
      </c>
      <c r="B149">
        <f t="shared" ref="B149" si="85">B148</f>
        <v>755</v>
      </c>
      <c r="C149">
        <v>56</v>
      </c>
      <c r="D149">
        <v>0</v>
      </c>
      <c r="E149">
        <v>0</v>
      </c>
      <c r="F149">
        <v>1</v>
      </c>
      <c r="G149" t="str">
        <f t="shared" si="49"/>
        <v>insert into game_score (id, matchid, squad, goals, points, time_type) values (3094, 755, 56, 0, 0, 1);</v>
      </c>
    </row>
    <row r="150" spans="1:7" x14ac:dyDescent="0.25">
      <c r="A150">
        <f t="shared" si="51"/>
        <v>3095</v>
      </c>
      <c r="B150">
        <f t="shared" ref="B150" si="86">B148</f>
        <v>755</v>
      </c>
      <c r="C150">
        <v>54</v>
      </c>
      <c r="D150">
        <v>0</v>
      </c>
      <c r="E150">
        <v>0</v>
      </c>
      <c r="F150">
        <v>2</v>
      </c>
      <c r="G150" t="str">
        <f t="shared" si="49"/>
        <v>insert into game_score (id, matchid, squad, goals, points, time_type) values (3095, 755, 54, 0, 0, 2);</v>
      </c>
    </row>
    <row r="151" spans="1:7" x14ac:dyDescent="0.25">
      <c r="A151">
        <f t="shared" si="51"/>
        <v>3096</v>
      </c>
      <c r="B151">
        <f t="shared" si="83"/>
        <v>755</v>
      </c>
      <c r="C151">
        <v>54</v>
      </c>
      <c r="D151">
        <v>0</v>
      </c>
      <c r="E151">
        <v>0</v>
      </c>
      <c r="F151">
        <v>1</v>
      </c>
      <c r="G151" t="str">
        <f t="shared" si="49"/>
        <v>insert into game_score (id, matchid, squad, goals, points, time_type) values (3096, 755, 54, 0, 0, 1);</v>
      </c>
    </row>
    <row r="152" spans="1:7" x14ac:dyDescent="0.25">
      <c r="A152">
        <f t="shared" si="51"/>
        <v>3097</v>
      </c>
      <c r="B152">
        <f t="shared" si="83"/>
        <v>755</v>
      </c>
      <c r="C152">
        <v>56</v>
      </c>
      <c r="D152">
        <v>0</v>
      </c>
      <c r="E152">
        <v>1</v>
      </c>
      <c r="F152">
        <v>4</v>
      </c>
      <c r="G152" t="str">
        <f t="shared" si="49"/>
        <v>insert into game_score (id, matchid, squad, goals, points, time_type) values (3097, 755, 56, 0, 1, 4);</v>
      </c>
    </row>
    <row r="153" spans="1:7" x14ac:dyDescent="0.25">
      <c r="A153">
        <f t="shared" si="51"/>
        <v>3098</v>
      </c>
      <c r="B153">
        <f t="shared" si="83"/>
        <v>755</v>
      </c>
      <c r="C153">
        <v>56</v>
      </c>
      <c r="D153">
        <v>0</v>
      </c>
      <c r="E153">
        <v>0</v>
      </c>
      <c r="F153">
        <v>3</v>
      </c>
      <c r="G153" t="str">
        <f t="shared" si="49"/>
        <v>insert into game_score (id, matchid, squad, goals, points, time_type) values (3098, 755, 56, 0, 0, 3);</v>
      </c>
    </row>
    <row r="154" spans="1:7" x14ac:dyDescent="0.25">
      <c r="A154">
        <f t="shared" si="51"/>
        <v>3099</v>
      </c>
      <c r="B154">
        <f t="shared" si="83"/>
        <v>755</v>
      </c>
      <c r="C154">
        <v>54</v>
      </c>
      <c r="D154">
        <v>0</v>
      </c>
      <c r="E154">
        <v>1</v>
      </c>
      <c r="F154">
        <v>4</v>
      </c>
      <c r="G154" t="str">
        <f t="shared" si="49"/>
        <v>insert into game_score (id, matchid, squad, goals, points, time_type) values (3099, 755, 54, 0, 1, 4);</v>
      </c>
    </row>
    <row r="155" spans="1:7" x14ac:dyDescent="0.25">
      <c r="A155">
        <f t="shared" si="51"/>
        <v>3100</v>
      </c>
      <c r="B155">
        <f t="shared" si="83"/>
        <v>755</v>
      </c>
      <c r="C155">
        <v>54</v>
      </c>
      <c r="D155">
        <v>0</v>
      </c>
      <c r="E155">
        <v>0</v>
      </c>
      <c r="F155">
        <v>3</v>
      </c>
      <c r="G155" t="str">
        <f t="shared" si="49"/>
        <v>insert into game_score (id, matchid, squad, goals, points, time_type) values (3100, 755, 54, 0, 0, 3);</v>
      </c>
    </row>
    <row r="156" spans="1:7" x14ac:dyDescent="0.25">
      <c r="A156">
        <f t="shared" si="51"/>
        <v>3101</v>
      </c>
      <c r="B156">
        <f t="shared" si="83"/>
        <v>755</v>
      </c>
      <c r="C156">
        <v>56</v>
      </c>
      <c r="D156">
        <v>4</v>
      </c>
      <c r="E156">
        <v>0</v>
      </c>
      <c r="F156">
        <v>7</v>
      </c>
      <c r="G156" t="str">
        <f t="shared" si="49"/>
        <v>insert into game_score (id, matchid, squad, goals, points, time_type) values (3101, 755, 56, 4, 0, 7);</v>
      </c>
    </row>
    <row r="157" spans="1:7" x14ac:dyDescent="0.25">
      <c r="A157">
        <f t="shared" si="51"/>
        <v>3102</v>
      </c>
      <c r="B157">
        <f t="shared" si="83"/>
        <v>755</v>
      </c>
      <c r="C157">
        <v>54</v>
      </c>
      <c r="D157">
        <v>1</v>
      </c>
      <c r="E157">
        <v>0</v>
      </c>
      <c r="F157">
        <v>7</v>
      </c>
      <c r="G157" t="str">
        <f t="shared" si="49"/>
        <v>insert into game_score (id, matchid, squad, goals, points, time_type) values (3102, 755, 54, 1, 0, 7);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1"/>
  <sheetViews>
    <sheetView tabSelected="1"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14.42578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'2015'!A13+1</f>
        <v>165</v>
      </c>
      <c r="B2">
        <v>2016</v>
      </c>
      <c r="C2" t="s">
        <v>12</v>
      </c>
      <c r="D2">
        <v>1</v>
      </c>
      <c r="G2" t="str">
        <f t="shared" ref="G2:G17" si="0">"insert into group_stage (id, tournament, group_code, squad) values (" &amp; A2 &amp; ", " &amp; B2 &amp; ", '" &amp; C2 &amp; "', " &amp; D2 &amp;  ");"</f>
        <v>insert into group_stage (id, tournament, group_code, squad) values (165, 2016, 'A', 1);</v>
      </c>
    </row>
    <row r="3" spans="1:7" x14ac:dyDescent="0.25">
      <c r="A3">
        <f>A2+1</f>
        <v>166</v>
      </c>
      <c r="B3">
        <f>B2</f>
        <v>2016</v>
      </c>
      <c r="C3" t="s">
        <v>12</v>
      </c>
      <c r="D3">
        <v>57</v>
      </c>
      <c r="G3" t="str">
        <f t="shared" si="0"/>
        <v>insert into group_stage (id, tournament, group_code, squad) values (166, 2016, 'A', 57);</v>
      </c>
    </row>
    <row r="4" spans="1:7" x14ac:dyDescent="0.25">
      <c r="A4">
        <f t="shared" ref="A4:A17" si="1">A3+1</f>
        <v>167</v>
      </c>
      <c r="B4">
        <f t="shared" ref="B4:B17" si="2">B3</f>
        <v>2016</v>
      </c>
      <c r="C4" t="s">
        <v>12</v>
      </c>
      <c r="D4">
        <v>506</v>
      </c>
      <c r="G4" t="str">
        <f t="shared" si="0"/>
        <v>insert into group_stage (id, tournament, group_code, squad) values (167, 2016, 'A', 506);</v>
      </c>
    </row>
    <row r="5" spans="1:7" x14ac:dyDescent="0.25">
      <c r="A5">
        <f t="shared" si="1"/>
        <v>168</v>
      </c>
      <c r="B5">
        <f t="shared" si="2"/>
        <v>2016</v>
      </c>
      <c r="C5" t="s">
        <v>12</v>
      </c>
      <c r="D5">
        <v>595</v>
      </c>
      <c r="G5" t="str">
        <f t="shared" si="0"/>
        <v>insert into group_stage (id, tournament, group_code, squad) values (168, 2016, 'A', 595);</v>
      </c>
    </row>
    <row r="6" spans="1:7" x14ac:dyDescent="0.25">
      <c r="A6">
        <f t="shared" si="1"/>
        <v>169</v>
      </c>
      <c r="B6">
        <f t="shared" si="2"/>
        <v>2016</v>
      </c>
      <c r="C6" t="s">
        <v>13</v>
      </c>
      <c r="D6">
        <v>55</v>
      </c>
      <c r="G6" t="str">
        <f t="shared" si="0"/>
        <v>insert into group_stage (id, tournament, group_code, squad) values (169, 2016, 'B', 55);</v>
      </c>
    </row>
    <row r="7" spans="1:7" x14ac:dyDescent="0.25">
      <c r="A7">
        <f t="shared" si="1"/>
        <v>170</v>
      </c>
      <c r="B7">
        <f t="shared" si="2"/>
        <v>2016</v>
      </c>
      <c r="C7" t="s">
        <v>13</v>
      </c>
      <c r="D7">
        <v>593</v>
      </c>
      <c r="G7" t="str">
        <f t="shared" si="0"/>
        <v>insert into group_stage (id, tournament, group_code, squad) values (170, 2016, 'B', 593);</v>
      </c>
    </row>
    <row r="8" spans="1:7" x14ac:dyDescent="0.25">
      <c r="A8">
        <f t="shared" si="1"/>
        <v>171</v>
      </c>
      <c r="B8">
        <f t="shared" si="2"/>
        <v>2016</v>
      </c>
      <c r="C8" t="s">
        <v>13</v>
      </c>
      <c r="D8">
        <v>509</v>
      </c>
      <c r="G8" t="str">
        <f t="shared" si="0"/>
        <v>insert into group_stage (id, tournament, group_code, squad) values (171, 2016, 'B', 509);</v>
      </c>
    </row>
    <row r="9" spans="1:7" x14ac:dyDescent="0.25">
      <c r="A9">
        <f t="shared" si="1"/>
        <v>172</v>
      </c>
      <c r="B9">
        <f t="shared" si="2"/>
        <v>2016</v>
      </c>
      <c r="C9" t="s">
        <v>13</v>
      </c>
      <c r="D9">
        <v>51</v>
      </c>
      <c r="G9" t="str">
        <f t="shared" si="0"/>
        <v>insert into group_stage (id, tournament, group_code, squad) values (172, 2016, 'B', 51);</v>
      </c>
    </row>
    <row r="10" spans="1:7" x14ac:dyDescent="0.25">
      <c r="A10">
        <f t="shared" si="1"/>
        <v>173</v>
      </c>
      <c r="B10">
        <f t="shared" si="2"/>
        <v>2016</v>
      </c>
      <c r="C10" t="s">
        <v>14</v>
      </c>
      <c r="D10">
        <v>52</v>
      </c>
      <c r="G10" t="str">
        <f t="shared" si="0"/>
        <v>insert into group_stage (id, tournament, group_code, squad) values (173, 2016, 'C', 52);</v>
      </c>
    </row>
    <row r="11" spans="1:7" x14ac:dyDescent="0.25">
      <c r="A11">
        <f t="shared" si="1"/>
        <v>174</v>
      </c>
      <c r="B11">
        <f t="shared" si="2"/>
        <v>2016</v>
      </c>
      <c r="C11" t="s">
        <v>14</v>
      </c>
      <c r="D11">
        <v>598</v>
      </c>
      <c r="G11" t="str">
        <f t="shared" si="0"/>
        <v>insert into group_stage (id, tournament, group_code, squad) values (174, 2016, 'C', 598);</v>
      </c>
    </row>
    <row r="12" spans="1:7" x14ac:dyDescent="0.25">
      <c r="A12">
        <f t="shared" si="1"/>
        <v>175</v>
      </c>
      <c r="B12">
        <f t="shared" si="2"/>
        <v>2016</v>
      </c>
      <c r="C12" t="s">
        <v>14</v>
      </c>
      <c r="D12">
        <v>1876</v>
      </c>
      <c r="G12" t="str">
        <f t="shared" si="0"/>
        <v>insert into group_stage (id, tournament, group_code, squad) values (175, 2016, 'C', 1876);</v>
      </c>
    </row>
    <row r="13" spans="1:7" x14ac:dyDescent="0.25">
      <c r="A13">
        <f t="shared" si="1"/>
        <v>176</v>
      </c>
      <c r="B13">
        <f t="shared" si="2"/>
        <v>2016</v>
      </c>
      <c r="C13" t="s">
        <v>14</v>
      </c>
      <c r="D13">
        <v>58</v>
      </c>
      <c r="G13" t="str">
        <f t="shared" si="0"/>
        <v>insert into group_stage (id, tournament, group_code, squad) values (176, 2016, 'C', 58);</v>
      </c>
    </row>
    <row r="14" spans="1:7" x14ac:dyDescent="0.25">
      <c r="A14">
        <f t="shared" si="1"/>
        <v>177</v>
      </c>
      <c r="B14">
        <f t="shared" si="2"/>
        <v>2016</v>
      </c>
      <c r="C14" t="s">
        <v>15</v>
      </c>
      <c r="D14">
        <v>54</v>
      </c>
      <c r="G14" t="str">
        <f t="shared" si="0"/>
        <v>insert into group_stage (id, tournament, group_code, squad) values (177, 2016, 'D', 54);</v>
      </c>
    </row>
    <row r="15" spans="1:7" x14ac:dyDescent="0.25">
      <c r="A15">
        <f t="shared" si="1"/>
        <v>178</v>
      </c>
      <c r="B15">
        <f t="shared" si="2"/>
        <v>2016</v>
      </c>
      <c r="C15" t="s">
        <v>15</v>
      </c>
      <c r="D15">
        <v>56</v>
      </c>
      <c r="G15" t="str">
        <f t="shared" si="0"/>
        <v>insert into group_stage (id, tournament, group_code, squad) values (178, 2016, 'D', 56);</v>
      </c>
    </row>
    <row r="16" spans="1:7" x14ac:dyDescent="0.25">
      <c r="A16">
        <f t="shared" si="1"/>
        <v>179</v>
      </c>
      <c r="B16">
        <f t="shared" si="2"/>
        <v>2016</v>
      </c>
      <c r="C16" t="s">
        <v>15</v>
      </c>
      <c r="D16">
        <v>507</v>
      </c>
      <c r="G16" t="str">
        <f t="shared" si="0"/>
        <v>insert into group_stage (id, tournament, group_code, squad) values (179, 2016, 'D', 507);</v>
      </c>
    </row>
    <row r="17" spans="1:7" x14ac:dyDescent="0.25">
      <c r="A17">
        <f t="shared" si="1"/>
        <v>180</v>
      </c>
      <c r="B17">
        <f t="shared" si="2"/>
        <v>2016</v>
      </c>
      <c r="C17" t="s">
        <v>15</v>
      </c>
      <c r="D17">
        <v>591</v>
      </c>
      <c r="G17" t="str">
        <f t="shared" si="0"/>
        <v>insert into group_stage (id, tournament, group_code, squad) values (180, 2016, 'D', 591);</v>
      </c>
    </row>
    <row r="19" spans="1:7" x14ac:dyDescent="0.25">
      <c r="A19" s="1" t="s">
        <v>1</v>
      </c>
      <c r="B19" s="1" t="s">
        <v>6</v>
      </c>
      <c r="C19" s="1" t="s">
        <v>7</v>
      </c>
      <c r="D19" s="1" t="s">
        <v>8</v>
      </c>
      <c r="E19" s="1" t="s">
        <v>16</v>
      </c>
      <c r="G19" t="str">
        <f t="shared" ref="G19:G53" si="3">"insert into game (matchid, matchdate, game_type, country) values (" &amp; A19 &amp; ", '" &amp; B19 &amp; "', " &amp; C19 &amp; ", " &amp; D19 &amp;  ");"</f>
        <v>insert into game (matchid, matchdate, game_type, country) values (matchid, 'matchdate', game_type, country);</v>
      </c>
    </row>
    <row r="20" spans="1:7" x14ac:dyDescent="0.25">
      <c r="A20">
        <f>'2015'!A41+1</f>
        <v>756</v>
      </c>
      <c r="B20" s="2" t="str">
        <f>"2016-01-08"</f>
        <v>2016-01-08</v>
      </c>
      <c r="C20" s="3">
        <v>1</v>
      </c>
      <c r="D20" s="3">
        <v>507</v>
      </c>
      <c r="E20" s="3">
        <v>1</v>
      </c>
      <c r="F20" s="3"/>
      <c r="G20" t="str">
        <f t="shared" si="3"/>
        <v>insert into game (matchid, matchdate, game_type, country) values (756, '2016-01-08', 1, 507);</v>
      </c>
    </row>
    <row r="21" spans="1:7" x14ac:dyDescent="0.25">
      <c r="A21" s="3">
        <f t="shared" ref="A21:A29" si="4">A20+1</f>
        <v>757</v>
      </c>
      <c r="B21" s="2" t="str">
        <f>"2016-01-08"</f>
        <v>2016-01-08</v>
      </c>
      <c r="C21" s="3">
        <v>1</v>
      </c>
      <c r="D21" s="3">
        <v>507</v>
      </c>
      <c r="E21" s="3">
        <v>2</v>
      </c>
      <c r="F21" s="3"/>
      <c r="G21" t="str">
        <f t="shared" si="3"/>
        <v>insert into game (matchid, matchdate, game_type, country) values (757, '2016-01-08', 1, 507);</v>
      </c>
    </row>
    <row r="22" spans="1:7" x14ac:dyDescent="0.25">
      <c r="A22" s="3">
        <f t="shared" si="4"/>
        <v>758</v>
      </c>
      <c r="B22" s="2" t="str">
        <f>"2016-06-03"</f>
        <v>2016-06-03</v>
      </c>
      <c r="C22">
        <v>2</v>
      </c>
      <c r="D22" s="3">
        <v>1</v>
      </c>
      <c r="E22" s="3">
        <v>1</v>
      </c>
      <c r="F22" s="3"/>
      <c r="G22" t="str">
        <f t="shared" si="3"/>
        <v>insert into game (matchid, matchdate, game_type, country) values (758, '2016-06-03', 2, 1);</v>
      </c>
    </row>
    <row r="23" spans="1:7" x14ac:dyDescent="0.25">
      <c r="A23" s="3">
        <f t="shared" si="4"/>
        <v>759</v>
      </c>
      <c r="B23" s="2" t="str">
        <f>"2016-06-04"</f>
        <v>2016-06-04</v>
      </c>
      <c r="C23">
        <v>2</v>
      </c>
      <c r="D23" s="3">
        <f>D22</f>
        <v>1</v>
      </c>
      <c r="E23" s="3">
        <v>2</v>
      </c>
      <c r="F23" s="3"/>
      <c r="G23" t="str">
        <f t="shared" si="3"/>
        <v>insert into game (matchid, matchdate, game_type, country) values (759, '2016-06-04', 2, 1);</v>
      </c>
    </row>
    <row r="24" spans="1:7" x14ac:dyDescent="0.25">
      <c r="A24" s="3">
        <f t="shared" si="4"/>
        <v>760</v>
      </c>
      <c r="B24" s="2" t="str">
        <f>"2016-06-07"</f>
        <v>2016-06-07</v>
      </c>
      <c r="C24">
        <v>2</v>
      </c>
      <c r="D24" s="3">
        <f t="shared" ref="D24:D27" si="5">D23</f>
        <v>1</v>
      </c>
      <c r="E24" s="3">
        <v>9</v>
      </c>
      <c r="F24" s="3"/>
      <c r="G24" t="str">
        <f t="shared" si="3"/>
        <v>insert into game (matchid, matchdate, game_type, country) values (760, '2016-06-07', 2, 1);</v>
      </c>
    </row>
    <row r="25" spans="1:7" x14ac:dyDescent="0.25">
      <c r="A25" s="3">
        <f t="shared" si="4"/>
        <v>761</v>
      </c>
      <c r="B25" s="2" t="str">
        <f>"2016-06-07"</f>
        <v>2016-06-07</v>
      </c>
      <c r="C25">
        <v>2</v>
      </c>
      <c r="D25" s="3">
        <f t="shared" si="5"/>
        <v>1</v>
      </c>
      <c r="E25" s="3">
        <v>10</v>
      </c>
      <c r="F25" s="3"/>
      <c r="G25" t="str">
        <f t="shared" si="3"/>
        <v>insert into game (matchid, matchdate, game_type, country) values (761, '2016-06-07', 2, 1);</v>
      </c>
    </row>
    <row r="26" spans="1:7" x14ac:dyDescent="0.25">
      <c r="A26" s="3">
        <f t="shared" si="4"/>
        <v>762</v>
      </c>
      <c r="B26" s="2" t="str">
        <f>"2016-06-11"</f>
        <v>2016-06-11</v>
      </c>
      <c r="C26">
        <v>2</v>
      </c>
      <c r="D26" s="3">
        <f t="shared" si="5"/>
        <v>1</v>
      </c>
      <c r="E26" s="3">
        <v>17</v>
      </c>
      <c r="F26" s="3"/>
      <c r="G26" t="str">
        <f t="shared" si="3"/>
        <v>insert into game (matchid, matchdate, game_type, country) values (762, '2016-06-11', 2, 1);</v>
      </c>
    </row>
    <row r="27" spans="1:7" x14ac:dyDescent="0.25">
      <c r="A27" s="3">
        <f t="shared" si="4"/>
        <v>763</v>
      </c>
      <c r="B27" s="2" t="str">
        <f>"2016-06-11"</f>
        <v>2016-06-11</v>
      </c>
      <c r="C27">
        <v>2</v>
      </c>
      <c r="D27" s="3">
        <f t="shared" si="5"/>
        <v>1</v>
      </c>
      <c r="E27" s="3">
        <v>18</v>
      </c>
      <c r="F27" s="3"/>
      <c r="G27" t="str">
        <f t="shared" si="3"/>
        <v>insert into game (matchid, matchdate, game_type, country) values (763, '2016-06-11', 2, 1);</v>
      </c>
    </row>
    <row r="28" spans="1:7" x14ac:dyDescent="0.25">
      <c r="A28" s="3">
        <f t="shared" si="4"/>
        <v>764</v>
      </c>
      <c r="B28" s="2" t="str">
        <f t="shared" ref="B28:B29" si="6">"2016-06-04"</f>
        <v>2016-06-04</v>
      </c>
      <c r="C28">
        <v>2</v>
      </c>
      <c r="D28" s="3">
        <f>D27</f>
        <v>1</v>
      </c>
      <c r="E28" s="3">
        <v>3</v>
      </c>
      <c r="G28" t="str">
        <f t="shared" si="3"/>
        <v>insert into game (matchid, matchdate, game_type, country) values (764, '2016-06-04', 2, 1);</v>
      </c>
    </row>
    <row r="29" spans="1:7" x14ac:dyDescent="0.25">
      <c r="A29">
        <f t="shared" si="4"/>
        <v>765</v>
      </c>
      <c r="B29" s="2" t="str">
        <f t="shared" si="6"/>
        <v>2016-06-04</v>
      </c>
      <c r="C29">
        <v>2</v>
      </c>
      <c r="D29">
        <f>D28</f>
        <v>1</v>
      </c>
      <c r="E29" s="3">
        <v>4</v>
      </c>
      <c r="G29" t="str">
        <f t="shared" si="3"/>
        <v>insert into game (matchid, matchdate, game_type, country) values (765, '2016-06-04', 2, 1);</v>
      </c>
    </row>
    <row r="30" spans="1:7" x14ac:dyDescent="0.25">
      <c r="A30">
        <f t="shared" ref="A30:A53" si="7">A29+1</f>
        <v>766</v>
      </c>
      <c r="B30" s="2" t="str">
        <f>"2016-06-08"</f>
        <v>2016-06-08</v>
      </c>
      <c r="C30">
        <v>2</v>
      </c>
      <c r="D30">
        <f t="shared" ref="D30:D53" si="8">D29</f>
        <v>1</v>
      </c>
      <c r="E30" s="3">
        <v>11</v>
      </c>
      <c r="G30" t="str">
        <f t="shared" si="3"/>
        <v>insert into game (matchid, matchdate, game_type, country) values (766, '2016-06-08', 2, 1);</v>
      </c>
    </row>
    <row r="31" spans="1:7" x14ac:dyDescent="0.25">
      <c r="A31">
        <f t="shared" si="7"/>
        <v>767</v>
      </c>
      <c r="B31" s="2" t="str">
        <f>"2016-06-08"</f>
        <v>2016-06-08</v>
      </c>
      <c r="C31">
        <v>2</v>
      </c>
      <c r="D31">
        <f t="shared" si="8"/>
        <v>1</v>
      </c>
      <c r="E31" s="3">
        <v>12</v>
      </c>
      <c r="G31" t="str">
        <f t="shared" si="3"/>
        <v>insert into game (matchid, matchdate, game_type, country) values (767, '2016-06-08', 2, 1);</v>
      </c>
    </row>
    <row r="32" spans="1:7" x14ac:dyDescent="0.25">
      <c r="A32">
        <f t="shared" si="7"/>
        <v>768</v>
      </c>
      <c r="B32" s="2" t="str">
        <f>"2016-06-12"</f>
        <v>2016-06-12</v>
      </c>
      <c r="C32">
        <v>2</v>
      </c>
      <c r="D32">
        <f t="shared" si="8"/>
        <v>1</v>
      </c>
      <c r="E32" s="3">
        <v>19</v>
      </c>
      <c r="G32" t="str">
        <f t="shared" si="3"/>
        <v>insert into game (matchid, matchdate, game_type, country) values (768, '2016-06-12', 2, 1);</v>
      </c>
    </row>
    <row r="33" spans="1:7" x14ac:dyDescent="0.25">
      <c r="A33">
        <f t="shared" si="7"/>
        <v>769</v>
      </c>
      <c r="B33" s="2" t="str">
        <f>"2016-06-12"</f>
        <v>2016-06-12</v>
      </c>
      <c r="C33">
        <v>2</v>
      </c>
      <c r="D33">
        <f t="shared" si="8"/>
        <v>1</v>
      </c>
      <c r="E33" s="3">
        <v>20</v>
      </c>
      <c r="G33" t="str">
        <f t="shared" si="3"/>
        <v>insert into game (matchid, matchdate, game_type, country) values (769, '2016-06-12', 2, 1);</v>
      </c>
    </row>
    <row r="34" spans="1:7" x14ac:dyDescent="0.25">
      <c r="A34">
        <f t="shared" si="7"/>
        <v>770</v>
      </c>
      <c r="B34" s="2" t="str">
        <f>"2016-06-05"</f>
        <v>2016-06-05</v>
      </c>
      <c r="C34">
        <v>2</v>
      </c>
      <c r="D34">
        <f t="shared" si="8"/>
        <v>1</v>
      </c>
      <c r="E34" s="3">
        <v>5</v>
      </c>
      <c r="G34" t="str">
        <f t="shared" si="3"/>
        <v>insert into game (matchid, matchdate, game_type, country) values (770, '2016-06-05', 2, 1);</v>
      </c>
    </row>
    <row r="35" spans="1:7" x14ac:dyDescent="0.25">
      <c r="A35">
        <f t="shared" si="7"/>
        <v>771</v>
      </c>
      <c r="B35" s="2" t="str">
        <f>"2016-06-05"</f>
        <v>2016-06-05</v>
      </c>
      <c r="C35">
        <v>2</v>
      </c>
      <c r="D35">
        <f t="shared" si="8"/>
        <v>1</v>
      </c>
      <c r="E35" s="3">
        <v>6</v>
      </c>
      <c r="G35" t="str">
        <f t="shared" si="3"/>
        <v>insert into game (matchid, matchdate, game_type, country) values (771, '2016-06-05', 2, 1);</v>
      </c>
    </row>
    <row r="36" spans="1:7" x14ac:dyDescent="0.25">
      <c r="A36">
        <f t="shared" si="7"/>
        <v>772</v>
      </c>
      <c r="B36" s="2" t="str">
        <f>"2016-06-09"</f>
        <v>2016-06-09</v>
      </c>
      <c r="C36">
        <v>2</v>
      </c>
      <c r="D36">
        <f t="shared" si="8"/>
        <v>1</v>
      </c>
      <c r="E36" s="3">
        <v>13</v>
      </c>
      <c r="G36" t="str">
        <f t="shared" si="3"/>
        <v>insert into game (matchid, matchdate, game_type, country) values (772, '2016-06-09', 2, 1);</v>
      </c>
    </row>
    <row r="37" spans="1:7" x14ac:dyDescent="0.25">
      <c r="A37">
        <f t="shared" si="7"/>
        <v>773</v>
      </c>
      <c r="B37" s="2" t="str">
        <f>"2016-06-09"</f>
        <v>2016-06-09</v>
      </c>
      <c r="C37">
        <v>2</v>
      </c>
      <c r="D37">
        <f t="shared" si="8"/>
        <v>1</v>
      </c>
      <c r="E37" s="3">
        <v>14</v>
      </c>
      <c r="G37" t="str">
        <f t="shared" si="3"/>
        <v>insert into game (matchid, matchdate, game_type, country) values (773, '2016-06-09', 2, 1);</v>
      </c>
    </row>
    <row r="38" spans="1:7" x14ac:dyDescent="0.25">
      <c r="A38">
        <f t="shared" si="7"/>
        <v>774</v>
      </c>
      <c r="B38" s="2" t="str">
        <f>"2016-06-13"</f>
        <v>2016-06-13</v>
      </c>
      <c r="C38">
        <v>2</v>
      </c>
      <c r="D38">
        <f t="shared" si="8"/>
        <v>1</v>
      </c>
      <c r="E38" s="3">
        <v>21</v>
      </c>
      <c r="G38" t="str">
        <f t="shared" si="3"/>
        <v>insert into game (matchid, matchdate, game_type, country) values (774, '2016-06-13', 2, 1);</v>
      </c>
    </row>
    <row r="39" spans="1:7" x14ac:dyDescent="0.25">
      <c r="A39">
        <f t="shared" si="7"/>
        <v>775</v>
      </c>
      <c r="B39" s="2" t="str">
        <f>"2016-06-13"</f>
        <v>2016-06-13</v>
      </c>
      <c r="C39">
        <v>2</v>
      </c>
      <c r="D39">
        <f t="shared" si="8"/>
        <v>1</v>
      </c>
      <c r="E39" s="3">
        <v>22</v>
      </c>
      <c r="G39" t="str">
        <f t="shared" si="3"/>
        <v>insert into game (matchid, matchdate, game_type, country) values (775, '2016-06-13', 2, 1);</v>
      </c>
    </row>
    <row r="40" spans="1:7" x14ac:dyDescent="0.25">
      <c r="A40">
        <f t="shared" si="7"/>
        <v>776</v>
      </c>
      <c r="B40" s="2" t="str">
        <f>"2016-06-06"</f>
        <v>2016-06-06</v>
      </c>
      <c r="C40">
        <v>2</v>
      </c>
      <c r="D40">
        <f t="shared" si="8"/>
        <v>1</v>
      </c>
      <c r="E40" s="3">
        <v>7</v>
      </c>
      <c r="G40" t="str">
        <f t="shared" si="3"/>
        <v>insert into game (matchid, matchdate, game_type, country) values (776, '2016-06-06', 2, 1);</v>
      </c>
    </row>
    <row r="41" spans="1:7" x14ac:dyDescent="0.25">
      <c r="A41">
        <f t="shared" si="7"/>
        <v>777</v>
      </c>
      <c r="B41" s="2" t="str">
        <f>"2016-06-06"</f>
        <v>2016-06-06</v>
      </c>
      <c r="C41">
        <v>2</v>
      </c>
      <c r="D41">
        <f t="shared" si="8"/>
        <v>1</v>
      </c>
      <c r="E41" s="3">
        <v>8</v>
      </c>
      <c r="G41" t="str">
        <f t="shared" si="3"/>
        <v>insert into game (matchid, matchdate, game_type, country) values (777, '2016-06-06', 2, 1);</v>
      </c>
    </row>
    <row r="42" spans="1:7" x14ac:dyDescent="0.25">
      <c r="A42">
        <f t="shared" si="7"/>
        <v>778</v>
      </c>
      <c r="B42" s="2" t="str">
        <f>"2016-06-10"</f>
        <v>2016-06-10</v>
      </c>
      <c r="C42">
        <v>2</v>
      </c>
      <c r="D42">
        <f t="shared" si="8"/>
        <v>1</v>
      </c>
      <c r="E42" s="3">
        <v>15</v>
      </c>
      <c r="G42" t="str">
        <f t="shared" si="3"/>
        <v>insert into game (matchid, matchdate, game_type, country) values (778, '2016-06-10', 2, 1);</v>
      </c>
    </row>
    <row r="43" spans="1:7" x14ac:dyDescent="0.25">
      <c r="A43">
        <f t="shared" si="7"/>
        <v>779</v>
      </c>
      <c r="B43" s="2" t="str">
        <f>"2016-06-10"</f>
        <v>2016-06-10</v>
      </c>
      <c r="C43">
        <v>2</v>
      </c>
      <c r="D43">
        <f t="shared" si="8"/>
        <v>1</v>
      </c>
      <c r="E43" s="3">
        <v>16</v>
      </c>
      <c r="G43" t="str">
        <f t="shared" si="3"/>
        <v>insert into game (matchid, matchdate, game_type, country) values (779, '2016-06-10', 2, 1);</v>
      </c>
    </row>
    <row r="44" spans="1:7" x14ac:dyDescent="0.25">
      <c r="A44">
        <f t="shared" si="7"/>
        <v>780</v>
      </c>
      <c r="B44" s="2" t="str">
        <f>"2016-06-14"</f>
        <v>2016-06-14</v>
      </c>
      <c r="C44">
        <v>2</v>
      </c>
      <c r="D44">
        <f t="shared" si="8"/>
        <v>1</v>
      </c>
      <c r="E44" s="3">
        <v>23</v>
      </c>
      <c r="G44" t="str">
        <f t="shared" si="3"/>
        <v>insert into game (matchid, matchdate, game_type, country) values (780, '2016-06-14', 2, 1);</v>
      </c>
    </row>
    <row r="45" spans="1:7" x14ac:dyDescent="0.25">
      <c r="A45">
        <f t="shared" si="7"/>
        <v>781</v>
      </c>
      <c r="B45" s="2" t="str">
        <f>"2016-06-14"</f>
        <v>2016-06-14</v>
      </c>
      <c r="C45">
        <v>2</v>
      </c>
      <c r="D45">
        <f t="shared" si="8"/>
        <v>1</v>
      </c>
      <c r="E45" s="3">
        <v>24</v>
      </c>
      <c r="G45" t="str">
        <f t="shared" si="3"/>
        <v>insert into game (matchid, matchdate, game_type, country) values (781, '2016-06-14', 2, 1);</v>
      </c>
    </row>
    <row r="46" spans="1:7" x14ac:dyDescent="0.25">
      <c r="A46">
        <f t="shared" si="7"/>
        <v>782</v>
      </c>
      <c r="B46" s="2" t="str">
        <f>"2016-06-16"</f>
        <v>2016-06-16</v>
      </c>
      <c r="C46">
        <v>3</v>
      </c>
      <c r="D46">
        <f t="shared" si="8"/>
        <v>1</v>
      </c>
      <c r="E46" s="3">
        <v>25</v>
      </c>
      <c r="G46" t="str">
        <f t="shared" si="3"/>
        <v>insert into game (matchid, matchdate, game_type, country) values (782, '2016-06-16', 3, 1);</v>
      </c>
    </row>
    <row r="47" spans="1:7" x14ac:dyDescent="0.25">
      <c r="A47">
        <f t="shared" si="7"/>
        <v>783</v>
      </c>
      <c r="B47" s="2" t="str">
        <f>"2016-06-17"</f>
        <v>2016-06-17</v>
      </c>
      <c r="C47">
        <v>3</v>
      </c>
      <c r="D47">
        <f t="shared" si="8"/>
        <v>1</v>
      </c>
      <c r="E47" s="3">
        <v>26</v>
      </c>
      <c r="G47" t="str">
        <f t="shared" si="3"/>
        <v>insert into game (matchid, matchdate, game_type, country) values (783, '2016-06-17', 3, 1);</v>
      </c>
    </row>
    <row r="48" spans="1:7" x14ac:dyDescent="0.25">
      <c r="A48">
        <f t="shared" si="7"/>
        <v>784</v>
      </c>
      <c r="B48" s="2" t="str">
        <f>"2016-06-18"</f>
        <v>2016-06-18</v>
      </c>
      <c r="C48">
        <v>3</v>
      </c>
      <c r="D48">
        <f t="shared" si="8"/>
        <v>1</v>
      </c>
      <c r="E48" s="3">
        <v>27</v>
      </c>
      <c r="G48" t="str">
        <f t="shared" si="3"/>
        <v>insert into game (matchid, matchdate, game_type, country) values (784, '2016-06-18', 3, 1);</v>
      </c>
    </row>
    <row r="49" spans="1:7" x14ac:dyDescent="0.25">
      <c r="A49">
        <f t="shared" si="7"/>
        <v>785</v>
      </c>
      <c r="B49" s="2" t="str">
        <f>"2016-06-18"</f>
        <v>2016-06-18</v>
      </c>
      <c r="C49">
        <v>3</v>
      </c>
      <c r="D49">
        <f t="shared" si="8"/>
        <v>1</v>
      </c>
      <c r="E49" s="3">
        <v>28</v>
      </c>
      <c r="G49" t="str">
        <f t="shared" si="3"/>
        <v>insert into game (matchid, matchdate, game_type, country) values (785, '2016-06-18', 3, 1);</v>
      </c>
    </row>
    <row r="50" spans="1:7" x14ac:dyDescent="0.25">
      <c r="A50">
        <f t="shared" si="7"/>
        <v>786</v>
      </c>
      <c r="B50" s="2" t="str">
        <f>"2016-06-21"</f>
        <v>2016-06-21</v>
      </c>
      <c r="C50">
        <v>4</v>
      </c>
      <c r="D50">
        <f t="shared" si="8"/>
        <v>1</v>
      </c>
      <c r="E50" s="3">
        <v>29</v>
      </c>
      <c r="G50" t="str">
        <f t="shared" si="3"/>
        <v>insert into game (matchid, matchdate, game_type, country) values (786, '2016-06-21', 4, 1);</v>
      </c>
    </row>
    <row r="51" spans="1:7" x14ac:dyDescent="0.25">
      <c r="A51">
        <f t="shared" si="7"/>
        <v>787</v>
      </c>
      <c r="B51" s="2" t="str">
        <f>"2016-06-22"</f>
        <v>2016-06-22</v>
      </c>
      <c r="C51">
        <v>4</v>
      </c>
      <c r="D51">
        <f t="shared" si="8"/>
        <v>1</v>
      </c>
      <c r="E51" s="3">
        <v>30</v>
      </c>
      <c r="G51" t="str">
        <f t="shared" si="3"/>
        <v>insert into game (matchid, matchdate, game_type, country) values (787, '2016-06-22', 4, 1);</v>
      </c>
    </row>
    <row r="52" spans="1:7" x14ac:dyDescent="0.25">
      <c r="A52">
        <f t="shared" si="7"/>
        <v>788</v>
      </c>
      <c r="B52" s="2" t="str">
        <f>"2016-06-25"</f>
        <v>2016-06-25</v>
      </c>
      <c r="C52">
        <v>5</v>
      </c>
      <c r="D52">
        <f t="shared" si="8"/>
        <v>1</v>
      </c>
      <c r="E52" s="3">
        <v>31</v>
      </c>
      <c r="G52" t="str">
        <f t="shared" si="3"/>
        <v>insert into game (matchid, matchdate, game_type, country) values (788, '2016-06-25', 5, 1);</v>
      </c>
    </row>
    <row r="53" spans="1:7" x14ac:dyDescent="0.25">
      <c r="A53">
        <f t="shared" si="7"/>
        <v>789</v>
      </c>
      <c r="B53" s="2" t="str">
        <f>"2016-06-26"</f>
        <v>2016-06-26</v>
      </c>
      <c r="C53">
        <v>6</v>
      </c>
      <c r="D53">
        <f t="shared" si="8"/>
        <v>1</v>
      </c>
      <c r="E53" s="3">
        <v>32</v>
      </c>
      <c r="G53" t="str">
        <f t="shared" si="3"/>
        <v>insert into game (matchid, matchdate, game_type, country) values (789, '2016-06-26', 6, 1);</v>
      </c>
    </row>
    <row r="55" spans="1:7" x14ac:dyDescent="0.25">
      <c r="A55" s="1" t="s">
        <v>0</v>
      </c>
      <c r="B55" s="1" t="s">
        <v>1</v>
      </c>
      <c r="C55" s="1" t="s">
        <v>2</v>
      </c>
      <c r="D55" s="1" t="s">
        <v>3</v>
      </c>
      <c r="E55" s="1" t="s">
        <v>4</v>
      </c>
      <c r="F55" s="1" t="s">
        <v>5</v>
      </c>
      <c r="G55" t="str">
        <f>"insert into game_score (id, matchid, squad, goals, points, time_type) values (" &amp; A55 &amp; ", " &amp; B55 &amp; ", " &amp; C55 &amp; ", " &amp; D55 &amp; ", " &amp; E55 &amp; ", " &amp; F55 &amp; ");"</f>
        <v>insert into game_score (id, matchid, squad, goals, points, time_type) values (id, matchid, squad, goals, points, time_type);</v>
      </c>
    </row>
    <row r="56" spans="1:7" x14ac:dyDescent="0.25">
      <c r="A56" s="4">
        <f>'2015'!A157+1</f>
        <v>3103</v>
      </c>
      <c r="B56" s="6">
        <f>A20</f>
        <v>756</v>
      </c>
      <c r="C56" s="4">
        <v>1868</v>
      </c>
      <c r="D56" s="4">
        <v>0</v>
      </c>
      <c r="E56" s="4">
        <v>0</v>
      </c>
      <c r="F56" s="4">
        <v>2</v>
      </c>
      <c r="G56" s="4" t="str">
        <f t="shared" ref="G56:G119" si="9">"insert into game_score (id, matchid, squad, goals, points, time_type) values (" &amp; A56 &amp; ", " &amp; B56 &amp; ", " &amp; C56 &amp; ", " &amp; D56 &amp; ", " &amp; E56 &amp; ", " &amp; F56 &amp; ");"</f>
        <v>insert into game_score (id, matchid, squad, goals, points, time_type) values (3103, 756, 1868, 0, 0, 2);</v>
      </c>
    </row>
    <row r="57" spans="1:7" x14ac:dyDescent="0.25">
      <c r="A57" s="4">
        <f>A56+1</f>
        <v>3104</v>
      </c>
      <c r="B57" s="4">
        <f>B56</f>
        <v>756</v>
      </c>
      <c r="C57" s="4">
        <v>1868</v>
      </c>
      <c r="D57" s="4">
        <v>0</v>
      </c>
      <c r="E57" s="4">
        <v>0</v>
      </c>
      <c r="F57" s="4">
        <v>1</v>
      </c>
      <c r="G57" s="4" t="str">
        <f t="shared" si="9"/>
        <v>insert into game_score (id, matchid, squad, goals, points, time_type) values (3104, 756, 1868, 0, 0, 1);</v>
      </c>
    </row>
    <row r="58" spans="1:7" x14ac:dyDescent="0.25">
      <c r="A58" s="4">
        <f t="shared" ref="A58:A121" si="10">A57+1</f>
        <v>3105</v>
      </c>
      <c r="B58" s="4">
        <f>B56</f>
        <v>756</v>
      </c>
      <c r="C58" s="4">
        <v>509</v>
      </c>
      <c r="D58" s="4">
        <v>1</v>
      </c>
      <c r="E58" s="4">
        <v>3</v>
      </c>
      <c r="F58" s="4">
        <v>2</v>
      </c>
      <c r="G58" s="4" t="str">
        <f t="shared" si="9"/>
        <v>insert into game_score (id, matchid, squad, goals, points, time_type) values (3105, 756, 509, 1, 3, 2);</v>
      </c>
    </row>
    <row r="59" spans="1:7" x14ac:dyDescent="0.25">
      <c r="A59" s="4">
        <f t="shared" si="10"/>
        <v>3106</v>
      </c>
      <c r="B59" s="4">
        <f>B56</f>
        <v>756</v>
      </c>
      <c r="C59" s="4">
        <v>509</v>
      </c>
      <c r="D59" s="4">
        <v>0</v>
      </c>
      <c r="E59" s="4">
        <v>0</v>
      </c>
      <c r="F59" s="4">
        <v>1</v>
      </c>
      <c r="G59" s="4" t="str">
        <f t="shared" si="9"/>
        <v>insert into game_score (id, matchid, squad, goals, points, time_type) values (3106, 756, 509, 0, 0, 1);</v>
      </c>
    </row>
    <row r="60" spans="1:7" x14ac:dyDescent="0.25">
      <c r="A60">
        <f t="shared" si="10"/>
        <v>3107</v>
      </c>
      <c r="B60">
        <f>B56+1</f>
        <v>757</v>
      </c>
      <c r="C60">
        <v>507</v>
      </c>
      <c r="D60">
        <v>4</v>
      </c>
      <c r="E60">
        <v>3</v>
      </c>
      <c r="F60">
        <v>2</v>
      </c>
      <c r="G60" t="str">
        <f t="shared" si="9"/>
        <v>insert into game_score (id, matchid, squad, goals, points, time_type) values (3107, 757, 507, 4, 3, 2);</v>
      </c>
    </row>
    <row r="61" spans="1:7" x14ac:dyDescent="0.25">
      <c r="A61">
        <f t="shared" si="10"/>
        <v>3108</v>
      </c>
      <c r="B61">
        <f>B60</f>
        <v>757</v>
      </c>
      <c r="C61">
        <v>507</v>
      </c>
      <c r="D61">
        <v>2</v>
      </c>
      <c r="E61">
        <v>0</v>
      </c>
      <c r="F61">
        <v>1</v>
      </c>
      <c r="G61" t="str">
        <f t="shared" si="9"/>
        <v>insert into game_score (id, matchid, squad, goals, points, time_type) values (3108, 757, 507, 2, 0, 1);</v>
      </c>
    </row>
    <row r="62" spans="1:7" x14ac:dyDescent="0.25">
      <c r="A62">
        <f t="shared" si="10"/>
        <v>3109</v>
      </c>
      <c r="B62">
        <f>B60</f>
        <v>757</v>
      </c>
      <c r="C62">
        <v>53</v>
      </c>
      <c r="D62">
        <v>0</v>
      </c>
      <c r="E62">
        <v>0</v>
      </c>
      <c r="F62">
        <v>2</v>
      </c>
      <c r="G62" t="str">
        <f t="shared" si="9"/>
        <v>insert into game_score (id, matchid, squad, goals, points, time_type) values (3109, 757, 53, 0, 0, 2);</v>
      </c>
    </row>
    <row r="63" spans="1:7" x14ac:dyDescent="0.25">
      <c r="A63">
        <f t="shared" si="10"/>
        <v>3110</v>
      </c>
      <c r="B63">
        <f>B60</f>
        <v>757</v>
      </c>
      <c r="C63">
        <v>53</v>
      </c>
      <c r="D63">
        <v>0</v>
      </c>
      <c r="E63">
        <v>0</v>
      </c>
      <c r="F63">
        <v>1</v>
      </c>
      <c r="G63" t="str">
        <f t="shared" si="9"/>
        <v>insert into game_score (id, matchid, squad, goals, points, time_type) values (3110, 757, 53, 0, 0, 1);</v>
      </c>
    </row>
    <row r="64" spans="1:7" x14ac:dyDescent="0.25">
      <c r="A64" s="4">
        <f t="shared" si="10"/>
        <v>3111</v>
      </c>
      <c r="B64" s="4">
        <f t="shared" ref="B64" si="11">B60+1</f>
        <v>758</v>
      </c>
      <c r="C64" s="4">
        <v>1</v>
      </c>
      <c r="D64" s="4">
        <v>0</v>
      </c>
      <c r="E64" s="4">
        <v>0</v>
      </c>
      <c r="F64" s="4">
        <v>2</v>
      </c>
      <c r="G64" s="4" t="str">
        <f t="shared" si="9"/>
        <v>insert into game_score (id, matchid, squad, goals, points, time_type) values (3111, 758, 1, 0, 0, 2);</v>
      </c>
    </row>
    <row r="65" spans="1:7" x14ac:dyDescent="0.25">
      <c r="A65" s="4">
        <f t="shared" si="10"/>
        <v>3112</v>
      </c>
      <c r="B65" s="4">
        <f t="shared" ref="B65" si="12">B64</f>
        <v>758</v>
      </c>
      <c r="C65" s="4">
        <v>1</v>
      </c>
      <c r="D65" s="4">
        <v>0</v>
      </c>
      <c r="E65" s="4">
        <v>0</v>
      </c>
      <c r="F65" s="4">
        <v>1</v>
      </c>
      <c r="G65" s="4" t="str">
        <f t="shared" si="9"/>
        <v>insert into game_score (id, matchid, squad, goals, points, time_type) values (3112, 758, 1, 0, 0, 1);</v>
      </c>
    </row>
    <row r="66" spans="1:7" x14ac:dyDescent="0.25">
      <c r="A66" s="4">
        <f t="shared" si="10"/>
        <v>3113</v>
      </c>
      <c r="B66" s="4">
        <f t="shared" ref="B66" si="13">B64</f>
        <v>758</v>
      </c>
      <c r="C66" s="4">
        <v>57</v>
      </c>
      <c r="D66" s="4">
        <v>2</v>
      </c>
      <c r="E66" s="4">
        <v>3</v>
      </c>
      <c r="F66" s="4">
        <v>2</v>
      </c>
      <c r="G66" s="4" t="str">
        <f t="shared" si="9"/>
        <v>insert into game_score (id, matchid, squad, goals, points, time_type) values (3113, 758, 57, 2, 3, 2);</v>
      </c>
    </row>
    <row r="67" spans="1:7" x14ac:dyDescent="0.25">
      <c r="A67" s="4">
        <f t="shared" si="10"/>
        <v>3114</v>
      </c>
      <c r="B67" s="4">
        <f t="shared" ref="B67" si="14">B64</f>
        <v>758</v>
      </c>
      <c r="C67" s="4">
        <v>57</v>
      </c>
      <c r="D67" s="4">
        <v>2</v>
      </c>
      <c r="E67" s="4">
        <v>0</v>
      </c>
      <c r="F67" s="4">
        <v>1</v>
      </c>
      <c r="G67" s="4" t="str">
        <f t="shared" si="9"/>
        <v>insert into game_score (id, matchid, squad, goals, points, time_type) values (3114, 758, 57, 2, 0, 1);</v>
      </c>
    </row>
    <row r="68" spans="1:7" x14ac:dyDescent="0.25">
      <c r="A68">
        <f t="shared" si="10"/>
        <v>3115</v>
      </c>
      <c r="B68">
        <f t="shared" ref="B68" si="15">B64+1</f>
        <v>759</v>
      </c>
      <c r="C68">
        <v>506</v>
      </c>
      <c r="D68">
        <v>0</v>
      </c>
      <c r="E68">
        <v>1</v>
      </c>
      <c r="F68">
        <v>2</v>
      </c>
      <c r="G68" t="str">
        <f t="shared" si="9"/>
        <v>insert into game_score (id, matchid, squad, goals, points, time_type) values (3115, 759, 506, 0, 1, 2);</v>
      </c>
    </row>
    <row r="69" spans="1:7" x14ac:dyDescent="0.25">
      <c r="A69">
        <f t="shared" si="10"/>
        <v>3116</v>
      </c>
      <c r="B69">
        <f t="shared" ref="B69" si="16">B68</f>
        <v>759</v>
      </c>
      <c r="C69">
        <v>506</v>
      </c>
      <c r="D69">
        <v>0</v>
      </c>
      <c r="E69">
        <v>0</v>
      </c>
      <c r="F69">
        <v>1</v>
      </c>
      <c r="G69" t="str">
        <f t="shared" si="9"/>
        <v>insert into game_score (id, matchid, squad, goals, points, time_type) values (3116, 759, 506, 0, 0, 1);</v>
      </c>
    </row>
    <row r="70" spans="1:7" x14ac:dyDescent="0.25">
      <c r="A70">
        <f t="shared" si="10"/>
        <v>3117</v>
      </c>
      <c r="B70">
        <f t="shared" ref="B70" si="17">B68</f>
        <v>759</v>
      </c>
      <c r="C70">
        <v>595</v>
      </c>
      <c r="D70">
        <v>0</v>
      </c>
      <c r="E70">
        <v>1</v>
      </c>
      <c r="F70">
        <v>2</v>
      </c>
      <c r="G70" t="str">
        <f t="shared" si="9"/>
        <v>insert into game_score (id, matchid, squad, goals, points, time_type) values (3117, 759, 595, 0, 1, 2);</v>
      </c>
    </row>
    <row r="71" spans="1:7" x14ac:dyDescent="0.25">
      <c r="A71">
        <f t="shared" si="10"/>
        <v>3118</v>
      </c>
      <c r="B71">
        <f t="shared" ref="B71" si="18">B68</f>
        <v>759</v>
      </c>
      <c r="C71">
        <v>595</v>
      </c>
      <c r="D71">
        <v>0</v>
      </c>
      <c r="E71">
        <v>0</v>
      </c>
      <c r="F71">
        <v>1</v>
      </c>
      <c r="G71" t="str">
        <f t="shared" si="9"/>
        <v>insert into game_score (id, matchid, squad, goals, points, time_type) values (3118, 759, 595, 0, 0, 1);</v>
      </c>
    </row>
    <row r="72" spans="1:7" x14ac:dyDescent="0.25">
      <c r="A72" s="4">
        <f t="shared" si="10"/>
        <v>3119</v>
      </c>
      <c r="B72" s="4">
        <f t="shared" ref="B72" si="19">B68+1</f>
        <v>760</v>
      </c>
      <c r="C72" s="4">
        <v>1</v>
      </c>
      <c r="D72" s="4">
        <v>4</v>
      </c>
      <c r="E72" s="4">
        <v>3</v>
      </c>
      <c r="F72" s="4">
        <v>2</v>
      </c>
      <c r="G72" s="4" t="str">
        <f t="shared" si="9"/>
        <v>insert into game_score (id, matchid, squad, goals, points, time_type) values (3119, 760, 1, 4, 3, 2);</v>
      </c>
    </row>
    <row r="73" spans="1:7" x14ac:dyDescent="0.25">
      <c r="A73" s="4">
        <f t="shared" si="10"/>
        <v>3120</v>
      </c>
      <c r="B73" s="4">
        <f t="shared" ref="B73" si="20">B72</f>
        <v>760</v>
      </c>
      <c r="C73" s="4">
        <v>1</v>
      </c>
      <c r="D73" s="4">
        <v>3</v>
      </c>
      <c r="E73" s="4">
        <v>0</v>
      </c>
      <c r="F73" s="4">
        <v>1</v>
      </c>
      <c r="G73" s="4" t="str">
        <f t="shared" si="9"/>
        <v>insert into game_score (id, matchid, squad, goals, points, time_type) values (3120, 760, 1, 3, 0, 1);</v>
      </c>
    </row>
    <row r="74" spans="1:7" x14ac:dyDescent="0.25">
      <c r="A74" s="4">
        <f t="shared" si="10"/>
        <v>3121</v>
      </c>
      <c r="B74" s="4">
        <f t="shared" ref="B74" si="21">B72</f>
        <v>760</v>
      </c>
      <c r="C74" s="4">
        <v>506</v>
      </c>
      <c r="D74" s="4">
        <v>0</v>
      </c>
      <c r="E74" s="4">
        <v>0</v>
      </c>
      <c r="F74" s="4">
        <v>2</v>
      </c>
      <c r="G74" s="4" t="str">
        <f t="shared" si="9"/>
        <v>insert into game_score (id, matchid, squad, goals, points, time_type) values (3121, 760, 506, 0, 0, 2);</v>
      </c>
    </row>
    <row r="75" spans="1:7" x14ac:dyDescent="0.25">
      <c r="A75" s="4">
        <f t="shared" si="10"/>
        <v>3122</v>
      </c>
      <c r="B75" s="4">
        <f t="shared" ref="B75" si="22">B72</f>
        <v>760</v>
      </c>
      <c r="C75" s="4">
        <v>506</v>
      </c>
      <c r="D75" s="4">
        <v>0</v>
      </c>
      <c r="E75" s="4">
        <v>0</v>
      </c>
      <c r="F75" s="4">
        <v>1</v>
      </c>
      <c r="G75" s="4" t="str">
        <f t="shared" si="9"/>
        <v>insert into game_score (id, matchid, squad, goals, points, time_type) values (3122, 760, 506, 0, 0, 1);</v>
      </c>
    </row>
    <row r="76" spans="1:7" x14ac:dyDescent="0.25">
      <c r="A76">
        <f t="shared" si="10"/>
        <v>3123</v>
      </c>
      <c r="B76">
        <f t="shared" ref="B76" si="23">B72+1</f>
        <v>761</v>
      </c>
      <c r="C76">
        <v>57</v>
      </c>
      <c r="D76">
        <v>2</v>
      </c>
      <c r="E76">
        <v>3</v>
      </c>
      <c r="F76">
        <v>2</v>
      </c>
      <c r="G76" t="str">
        <f t="shared" si="9"/>
        <v>insert into game_score (id, matchid, squad, goals, points, time_type) values (3123, 761, 57, 2, 3, 2);</v>
      </c>
    </row>
    <row r="77" spans="1:7" x14ac:dyDescent="0.25">
      <c r="A77">
        <f t="shared" si="10"/>
        <v>3124</v>
      </c>
      <c r="B77">
        <f t="shared" ref="B77" si="24">B76</f>
        <v>761</v>
      </c>
      <c r="C77">
        <v>57</v>
      </c>
      <c r="D77">
        <v>2</v>
      </c>
      <c r="E77">
        <v>0</v>
      </c>
      <c r="F77">
        <v>1</v>
      </c>
      <c r="G77" t="str">
        <f t="shared" si="9"/>
        <v>insert into game_score (id, matchid, squad, goals, points, time_type) values (3124, 761, 57, 2, 0, 1);</v>
      </c>
    </row>
    <row r="78" spans="1:7" x14ac:dyDescent="0.25">
      <c r="A78">
        <f t="shared" si="10"/>
        <v>3125</v>
      </c>
      <c r="B78">
        <f t="shared" ref="B78" si="25">B76</f>
        <v>761</v>
      </c>
      <c r="C78">
        <v>595</v>
      </c>
      <c r="D78">
        <v>1</v>
      </c>
      <c r="E78">
        <v>0</v>
      </c>
      <c r="F78">
        <v>2</v>
      </c>
      <c r="G78" t="str">
        <f t="shared" si="9"/>
        <v>insert into game_score (id, matchid, squad, goals, points, time_type) values (3125, 761, 595, 1, 0, 2);</v>
      </c>
    </row>
    <row r="79" spans="1:7" x14ac:dyDescent="0.25">
      <c r="A79">
        <f t="shared" si="10"/>
        <v>3126</v>
      </c>
      <c r="B79">
        <f t="shared" ref="B79" si="26">B76</f>
        <v>761</v>
      </c>
      <c r="C79">
        <v>595</v>
      </c>
      <c r="D79">
        <v>0</v>
      </c>
      <c r="E79">
        <v>0</v>
      </c>
      <c r="F79">
        <v>1</v>
      </c>
      <c r="G79" t="str">
        <f t="shared" si="9"/>
        <v>insert into game_score (id, matchid, squad, goals, points, time_type) values (3126, 761, 595, 0, 0, 1);</v>
      </c>
    </row>
    <row r="80" spans="1:7" x14ac:dyDescent="0.25">
      <c r="A80" s="4">
        <f t="shared" si="10"/>
        <v>3127</v>
      </c>
      <c r="B80" s="4">
        <f t="shared" ref="B80" si="27">B76+1</f>
        <v>762</v>
      </c>
      <c r="C80" s="4">
        <v>1</v>
      </c>
      <c r="D80" s="4">
        <v>1</v>
      </c>
      <c r="E80" s="4">
        <v>3</v>
      </c>
      <c r="F80" s="4">
        <v>2</v>
      </c>
      <c r="G80" s="4" t="str">
        <f t="shared" si="9"/>
        <v>insert into game_score (id, matchid, squad, goals, points, time_type) values (3127, 762, 1, 1, 3, 2);</v>
      </c>
    </row>
    <row r="81" spans="1:7" x14ac:dyDescent="0.25">
      <c r="A81" s="4">
        <f t="shared" si="10"/>
        <v>3128</v>
      </c>
      <c r="B81" s="4">
        <f t="shared" ref="B81" si="28">B80</f>
        <v>762</v>
      </c>
      <c r="C81" s="4">
        <v>1</v>
      </c>
      <c r="D81" s="4">
        <v>1</v>
      </c>
      <c r="E81" s="4">
        <v>0</v>
      </c>
      <c r="F81" s="4">
        <v>1</v>
      </c>
      <c r="G81" s="4" t="str">
        <f t="shared" si="9"/>
        <v>insert into game_score (id, matchid, squad, goals, points, time_type) values (3128, 762, 1, 1, 0, 1);</v>
      </c>
    </row>
    <row r="82" spans="1:7" x14ac:dyDescent="0.25">
      <c r="A82" s="4">
        <f t="shared" si="10"/>
        <v>3129</v>
      </c>
      <c r="B82" s="4">
        <f t="shared" ref="B82" si="29">B80</f>
        <v>762</v>
      </c>
      <c r="C82" s="4">
        <v>595</v>
      </c>
      <c r="D82" s="4">
        <v>0</v>
      </c>
      <c r="E82" s="4">
        <v>0</v>
      </c>
      <c r="F82" s="4">
        <v>2</v>
      </c>
      <c r="G82" s="4" t="str">
        <f t="shared" si="9"/>
        <v>insert into game_score (id, matchid, squad, goals, points, time_type) values (3129, 762, 595, 0, 0, 2);</v>
      </c>
    </row>
    <row r="83" spans="1:7" x14ac:dyDescent="0.25">
      <c r="A83" s="4">
        <f t="shared" si="10"/>
        <v>3130</v>
      </c>
      <c r="B83" s="4">
        <f t="shared" ref="B83" si="30">B80</f>
        <v>762</v>
      </c>
      <c r="C83" s="4">
        <v>595</v>
      </c>
      <c r="D83" s="4">
        <v>0</v>
      </c>
      <c r="E83" s="4">
        <v>0</v>
      </c>
      <c r="F83" s="4">
        <v>1</v>
      </c>
      <c r="G83" s="4" t="str">
        <f t="shared" si="9"/>
        <v>insert into game_score (id, matchid, squad, goals, points, time_type) values (3130, 762, 595, 0, 0, 1);</v>
      </c>
    </row>
    <row r="84" spans="1:7" x14ac:dyDescent="0.25">
      <c r="A84">
        <f t="shared" si="10"/>
        <v>3131</v>
      </c>
      <c r="B84">
        <f t="shared" ref="B84" si="31">B80+1</f>
        <v>763</v>
      </c>
      <c r="C84">
        <v>57</v>
      </c>
      <c r="D84">
        <v>2</v>
      </c>
      <c r="E84">
        <v>0</v>
      </c>
      <c r="F84">
        <v>2</v>
      </c>
      <c r="G84" t="str">
        <f t="shared" si="9"/>
        <v>insert into game_score (id, matchid, squad, goals, points, time_type) values (3131, 763, 57, 2, 0, 2);</v>
      </c>
    </row>
    <row r="85" spans="1:7" x14ac:dyDescent="0.25">
      <c r="A85">
        <f t="shared" si="10"/>
        <v>3132</v>
      </c>
      <c r="B85">
        <f t="shared" ref="B85" si="32">B84</f>
        <v>763</v>
      </c>
      <c r="C85">
        <v>57</v>
      </c>
      <c r="D85">
        <v>1</v>
      </c>
      <c r="E85">
        <v>0</v>
      </c>
      <c r="F85">
        <v>1</v>
      </c>
      <c r="G85" t="str">
        <f t="shared" si="9"/>
        <v>insert into game_score (id, matchid, squad, goals, points, time_type) values (3132, 763, 57, 1, 0, 1);</v>
      </c>
    </row>
    <row r="86" spans="1:7" x14ac:dyDescent="0.25">
      <c r="A86">
        <f t="shared" si="10"/>
        <v>3133</v>
      </c>
      <c r="B86">
        <f t="shared" ref="B86" si="33">B84</f>
        <v>763</v>
      </c>
      <c r="C86">
        <v>506</v>
      </c>
      <c r="D86">
        <v>3</v>
      </c>
      <c r="E86">
        <v>3</v>
      </c>
      <c r="F86">
        <v>2</v>
      </c>
      <c r="G86" t="str">
        <f t="shared" si="9"/>
        <v>insert into game_score (id, matchid, squad, goals, points, time_type) values (3133, 763, 506, 3, 3, 2);</v>
      </c>
    </row>
    <row r="87" spans="1:7" x14ac:dyDescent="0.25">
      <c r="A87">
        <f t="shared" si="10"/>
        <v>3134</v>
      </c>
      <c r="B87">
        <f t="shared" ref="B87" si="34">B84</f>
        <v>763</v>
      </c>
      <c r="C87">
        <v>506</v>
      </c>
      <c r="D87">
        <v>2</v>
      </c>
      <c r="E87">
        <v>0</v>
      </c>
      <c r="F87">
        <v>1</v>
      </c>
      <c r="G87" t="str">
        <f t="shared" si="9"/>
        <v>insert into game_score (id, matchid, squad, goals, points, time_type) values (3134, 763, 506, 2, 0, 1);</v>
      </c>
    </row>
    <row r="88" spans="1:7" x14ac:dyDescent="0.25">
      <c r="A88" s="4">
        <f t="shared" si="10"/>
        <v>3135</v>
      </c>
      <c r="B88" s="4">
        <f t="shared" ref="B88" si="35">B84+1</f>
        <v>764</v>
      </c>
      <c r="C88" s="4">
        <v>509</v>
      </c>
      <c r="D88" s="4">
        <v>0</v>
      </c>
      <c r="E88" s="4">
        <v>0</v>
      </c>
      <c r="F88" s="4">
        <v>2</v>
      </c>
      <c r="G88" s="4" t="str">
        <f t="shared" si="9"/>
        <v>insert into game_score (id, matchid, squad, goals, points, time_type) values (3135, 764, 509, 0, 0, 2);</v>
      </c>
    </row>
    <row r="89" spans="1:7" x14ac:dyDescent="0.25">
      <c r="A89" s="4">
        <f t="shared" si="10"/>
        <v>3136</v>
      </c>
      <c r="B89" s="4">
        <f t="shared" ref="B89" si="36">B88</f>
        <v>764</v>
      </c>
      <c r="C89" s="4">
        <v>509</v>
      </c>
      <c r="D89" s="4">
        <v>0</v>
      </c>
      <c r="E89" s="4">
        <v>0</v>
      </c>
      <c r="F89" s="4">
        <v>1</v>
      </c>
      <c r="G89" s="4" t="str">
        <f t="shared" si="9"/>
        <v>insert into game_score (id, matchid, squad, goals, points, time_type) values (3136, 764, 509, 0, 0, 1);</v>
      </c>
    </row>
    <row r="90" spans="1:7" x14ac:dyDescent="0.25">
      <c r="A90" s="4">
        <f t="shared" si="10"/>
        <v>3137</v>
      </c>
      <c r="B90" s="4">
        <f t="shared" ref="B90" si="37">B88</f>
        <v>764</v>
      </c>
      <c r="C90" s="4">
        <v>51</v>
      </c>
      <c r="D90" s="4">
        <v>1</v>
      </c>
      <c r="E90" s="4">
        <v>3</v>
      </c>
      <c r="F90" s="4">
        <v>2</v>
      </c>
      <c r="G90" s="4" t="str">
        <f t="shared" si="9"/>
        <v>insert into game_score (id, matchid, squad, goals, points, time_type) values (3137, 764, 51, 1, 3, 2);</v>
      </c>
    </row>
    <row r="91" spans="1:7" x14ac:dyDescent="0.25">
      <c r="A91" s="4">
        <f t="shared" si="10"/>
        <v>3138</v>
      </c>
      <c r="B91" s="4">
        <f t="shared" ref="B91" si="38">B88</f>
        <v>764</v>
      </c>
      <c r="C91" s="4">
        <v>51</v>
      </c>
      <c r="D91" s="4">
        <v>0</v>
      </c>
      <c r="E91" s="4">
        <v>0</v>
      </c>
      <c r="F91" s="4">
        <v>1</v>
      </c>
      <c r="G91" s="4" t="str">
        <f t="shared" si="9"/>
        <v>insert into game_score (id, matchid, squad, goals, points, time_type) values (3138, 764, 51, 0, 0, 1);</v>
      </c>
    </row>
    <row r="92" spans="1:7" x14ac:dyDescent="0.25">
      <c r="A92">
        <f t="shared" si="10"/>
        <v>3139</v>
      </c>
      <c r="B92">
        <f t="shared" ref="B92" si="39">B88+1</f>
        <v>765</v>
      </c>
      <c r="C92">
        <v>55</v>
      </c>
      <c r="D92">
        <v>0</v>
      </c>
      <c r="E92">
        <v>1</v>
      </c>
      <c r="F92">
        <v>2</v>
      </c>
      <c r="G92" t="str">
        <f t="shared" si="9"/>
        <v>insert into game_score (id, matchid, squad, goals, points, time_type) values (3139, 765, 55, 0, 1, 2);</v>
      </c>
    </row>
    <row r="93" spans="1:7" x14ac:dyDescent="0.25">
      <c r="A93">
        <f t="shared" si="10"/>
        <v>3140</v>
      </c>
      <c r="B93">
        <f t="shared" ref="B93" si="40">B92</f>
        <v>765</v>
      </c>
      <c r="C93">
        <v>55</v>
      </c>
      <c r="D93">
        <v>0</v>
      </c>
      <c r="E93">
        <v>0</v>
      </c>
      <c r="F93">
        <v>1</v>
      </c>
      <c r="G93" t="str">
        <f t="shared" si="9"/>
        <v>insert into game_score (id, matchid, squad, goals, points, time_type) values (3140, 765, 55, 0, 0, 1);</v>
      </c>
    </row>
    <row r="94" spans="1:7" x14ac:dyDescent="0.25">
      <c r="A94">
        <f t="shared" si="10"/>
        <v>3141</v>
      </c>
      <c r="B94">
        <f t="shared" ref="B94" si="41">B92</f>
        <v>765</v>
      </c>
      <c r="C94">
        <v>593</v>
      </c>
      <c r="D94">
        <v>0</v>
      </c>
      <c r="E94">
        <v>1</v>
      </c>
      <c r="F94">
        <v>2</v>
      </c>
      <c r="G94" t="str">
        <f t="shared" si="9"/>
        <v>insert into game_score (id, matchid, squad, goals, points, time_type) values (3141, 765, 593, 0, 1, 2);</v>
      </c>
    </row>
    <row r="95" spans="1:7" x14ac:dyDescent="0.25">
      <c r="A95">
        <f t="shared" si="10"/>
        <v>3142</v>
      </c>
      <c r="B95">
        <f t="shared" ref="B95" si="42">B92</f>
        <v>765</v>
      </c>
      <c r="C95">
        <v>593</v>
      </c>
      <c r="D95">
        <v>0</v>
      </c>
      <c r="E95">
        <v>0</v>
      </c>
      <c r="F95">
        <v>1</v>
      </c>
      <c r="G95" t="str">
        <f t="shared" si="9"/>
        <v>insert into game_score (id, matchid, squad, goals, points, time_type) values (3142, 765, 593, 0, 0, 1);</v>
      </c>
    </row>
    <row r="96" spans="1:7" x14ac:dyDescent="0.25">
      <c r="A96" s="4">
        <f t="shared" si="10"/>
        <v>3143</v>
      </c>
      <c r="B96" s="4">
        <f t="shared" ref="B96:B112" si="43">B92+1</f>
        <v>766</v>
      </c>
      <c r="C96" s="4">
        <v>55</v>
      </c>
      <c r="D96" s="4">
        <v>7</v>
      </c>
      <c r="E96" s="4">
        <v>3</v>
      </c>
      <c r="F96" s="4">
        <v>2</v>
      </c>
      <c r="G96" s="4" t="str">
        <f t="shared" si="9"/>
        <v>insert into game_score (id, matchid, squad, goals, points, time_type) values (3143, 766, 55, 7, 3, 2);</v>
      </c>
    </row>
    <row r="97" spans="1:7" x14ac:dyDescent="0.25">
      <c r="A97" s="4">
        <f t="shared" si="10"/>
        <v>3144</v>
      </c>
      <c r="B97" s="4">
        <f t="shared" ref="B97:B113" si="44">B96</f>
        <v>766</v>
      </c>
      <c r="C97" s="4">
        <v>55</v>
      </c>
      <c r="D97" s="4">
        <v>3</v>
      </c>
      <c r="E97" s="4">
        <v>0</v>
      </c>
      <c r="F97" s="4">
        <v>1</v>
      </c>
      <c r="G97" s="4" t="str">
        <f t="shared" si="9"/>
        <v>insert into game_score (id, matchid, squad, goals, points, time_type) values (3144, 766, 55, 3, 0, 1);</v>
      </c>
    </row>
    <row r="98" spans="1:7" x14ac:dyDescent="0.25">
      <c r="A98" s="4">
        <f t="shared" si="10"/>
        <v>3145</v>
      </c>
      <c r="B98" s="4">
        <f t="shared" ref="B98:B114" si="45">B96</f>
        <v>766</v>
      </c>
      <c r="C98" s="4">
        <v>509</v>
      </c>
      <c r="D98" s="4">
        <v>1</v>
      </c>
      <c r="E98" s="4">
        <v>0</v>
      </c>
      <c r="F98" s="4">
        <v>2</v>
      </c>
      <c r="G98" s="4" t="str">
        <f t="shared" si="9"/>
        <v>insert into game_score (id, matchid, squad, goals, points, time_type) values (3145, 766, 509, 1, 0, 2);</v>
      </c>
    </row>
    <row r="99" spans="1:7" x14ac:dyDescent="0.25">
      <c r="A99" s="4">
        <f t="shared" si="10"/>
        <v>3146</v>
      </c>
      <c r="B99" s="4">
        <f t="shared" ref="B99:B115" si="46">B96</f>
        <v>766</v>
      </c>
      <c r="C99" s="4">
        <v>509</v>
      </c>
      <c r="D99" s="4">
        <v>0</v>
      </c>
      <c r="E99" s="4">
        <v>0</v>
      </c>
      <c r="F99" s="4">
        <v>1</v>
      </c>
      <c r="G99" s="4" t="str">
        <f t="shared" si="9"/>
        <v>insert into game_score (id, matchid, squad, goals, points, time_type) values (3146, 766, 509, 0, 0, 1);</v>
      </c>
    </row>
    <row r="100" spans="1:7" x14ac:dyDescent="0.25">
      <c r="A100">
        <f t="shared" si="10"/>
        <v>3147</v>
      </c>
      <c r="B100">
        <f t="shared" si="43"/>
        <v>767</v>
      </c>
      <c r="C100">
        <v>593</v>
      </c>
      <c r="D100">
        <v>2</v>
      </c>
      <c r="E100">
        <v>1</v>
      </c>
      <c r="F100">
        <v>2</v>
      </c>
      <c r="G100" t="str">
        <f t="shared" si="9"/>
        <v>insert into game_score (id, matchid, squad, goals, points, time_type) values (3147, 767, 593, 2, 1, 2);</v>
      </c>
    </row>
    <row r="101" spans="1:7" x14ac:dyDescent="0.25">
      <c r="A101">
        <f t="shared" si="10"/>
        <v>3148</v>
      </c>
      <c r="B101">
        <f t="shared" si="44"/>
        <v>767</v>
      </c>
      <c r="C101">
        <v>593</v>
      </c>
      <c r="D101">
        <v>2</v>
      </c>
      <c r="E101">
        <v>0</v>
      </c>
      <c r="F101">
        <v>1</v>
      </c>
      <c r="G101" t="str">
        <f t="shared" si="9"/>
        <v>insert into game_score (id, matchid, squad, goals, points, time_type) values (3148, 767, 593, 2, 0, 1);</v>
      </c>
    </row>
    <row r="102" spans="1:7" x14ac:dyDescent="0.25">
      <c r="A102">
        <f t="shared" si="10"/>
        <v>3149</v>
      </c>
      <c r="B102">
        <f t="shared" si="45"/>
        <v>767</v>
      </c>
      <c r="C102">
        <v>51</v>
      </c>
      <c r="D102">
        <v>2</v>
      </c>
      <c r="E102">
        <v>1</v>
      </c>
      <c r="F102">
        <v>2</v>
      </c>
      <c r="G102" t="str">
        <f t="shared" si="9"/>
        <v>insert into game_score (id, matchid, squad, goals, points, time_type) values (3149, 767, 51, 2, 1, 2);</v>
      </c>
    </row>
    <row r="103" spans="1:7" x14ac:dyDescent="0.25">
      <c r="A103">
        <f t="shared" si="10"/>
        <v>3150</v>
      </c>
      <c r="B103">
        <f t="shared" si="46"/>
        <v>767</v>
      </c>
      <c r="C103">
        <v>51</v>
      </c>
      <c r="D103">
        <v>1</v>
      </c>
      <c r="E103">
        <v>0</v>
      </c>
      <c r="F103">
        <v>1</v>
      </c>
      <c r="G103" t="str">
        <f t="shared" si="9"/>
        <v>insert into game_score (id, matchid, squad, goals, points, time_type) values (3150, 767, 51, 1, 0, 1);</v>
      </c>
    </row>
    <row r="104" spans="1:7" x14ac:dyDescent="0.25">
      <c r="A104" s="4">
        <f t="shared" si="10"/>
        <v>3151</v>
      </c>
      <c r="B104" s="4">
        <f t="shared" si="43"/>
        <v>768</v>
      </c>
      <c r="C104" s="4">
        <v>593</v>
      </c>
      <c r="D104" s="4">
        <v>4</v>
      </c>
      <c r="E104" s="4">
        <v>3</v>
      </c>
      <c r="F104" s="4">
        <v>2</v>
      </c>
      <c r="G104" s="4" t="str">
        <f t="shared" si="9"/>
        <v>insert into game_score (id, matchid, squad, goals, points, time_type) values (3151, 768, 593, 4, 3, 2);</v>
      </c>
    </row>
    <row r="105" spans="1:7" x14ac:dyDescent="0.25">
      <c r="A105" s="4">
        <f t="shared" si="10"/>
        <v>3152</v>
      </c>
      <c r="B105" s="4">
        <f t="shared" si="44"/>
        <v>768</v>
      </c>
      <c r="C105" s="4">
        <v>593</v>
      </c>
      <c r="D105" s="4">
        <v>2</v>
      </c>
      <c r="E105" s="4">
        <v>0</v>
      </c>
      <c r="F105" s="4">
        <v>1</v>
      </c>
      <c r="G105" s="4" t="str">
        <f t="shared" si="9"/>
        <v>insert into game_score (id, matchid, squad, goals, points, time_type) values (3152, 768, 593, 2, 0, 1);</v>
      </c>
    </row>
    <row r="106" spans="1:7" x14ac:dyDescent="0.25">
      <c r="A106" s="4">
        <f t="shared" si="10"/>
        <v>3153</v>
      </c>
      <c r="B106" s="4">
        <f t="shared" si="45"/>
        <v>768</v>
      </c>
      <c r="C106" s="4">
        <v>509</v>
      </c>
      <c r="D106" s="4">
        <v>0</v>
      </c>
      <c r="E106" s="4">
        <v>0</v>
      </c>
      <c r="F106" s="4">
        <v>2</v>
      </c>
      <c r="G106" s="4" t="str">
        <f t="shared" si="9"/>
        <v>insert into game_score (id, matchid, squad, goals, points, time_type) values (3153, 768, 509, 0, 0, 2);</v>
      </c>
    </row>
    <row r="107" spans="1:7" x14ac:dyDescent="0.25">
      <c r="A107" s="4">
        <f t="shared" si="10"/>
        <v>3154</v>
      </c>
      <c r="B107" s="4">
        <f t="shared" si="46"/>
        <v>768</v>
      </c>
      <c r="C107" s="4">
        <v>509</v>
      </c>
      <c r="D107" s="4">
        <v>0</v>
      </c>
      <c r="E107" s="4">
        <v>0</v>
      </c>
      <c r="F107" s="4">
        <v>1</v>
      </c>
      <c r="G107" s="4" t="str">
        <f t="shared" si="9"/>
        <v>insert into game_score (id, matchid, squad, goals, points, time_type) values (3154, 768, 509, 0, 0, 1);</v>
      </c>
    </row>
    <row r="108" spans="1:7" x14ac:dyDescent="0.25">
      <c r="A108">
        <f t="shared" si="10"/>
        <v>3155</v>
      </c>
      <c r="B108">
        <f t="shared" si="43"/>
        <v>769</v>
      </c>
      <c r="C108">
        <v>55</v>
      </c>
      <c r="D108">
        <v>0</v>
      </c>
      <c r="E108">
        <v>0</v>
      </c>
      <c r="F108">
        <v>2</v>
      </c>
      <c r="G108" t="str">
        <f t="shared" si="9"/>
        <v>insert into game_score (id, matchid, squad, goals, points, time_type) values (3155, 769, 55, 0, 0, 2);</v>
      </c>
    </row>
    <row r="109" spans="1:7" x14ac:dyDescent="0.25">
      <c r="A109">
        <f t="shared" si="10"/>
        <v>3156</v>
      </c>
      <c r="B109">
        <f t="shared" si="44"/>
        <v>769</v>
      </c>
      <c r="C109">
        <v>55</v>
      </c>
      <c r="D109">
        <v>0</v>
      </c>
      <c r="E109">
        <v>0</v>
      </c>
      <c r="F109">
        <v>1</v>
      </c>
      <c r="G109" t="str">
        <f t="shared" si="9"/>
        <v>insert into game_score (id, matchid, squad, goals, points, time_type) values (3156, 769, 55, 0, 0, 1);</v>
      </c>
    </row>
    <row r="110" spans="1:7" x14ac:dyDescent="0.25">
      <c r="A110">
        <f t="shared" si="10"/>
        <v>3157</v>
      </c>
      <c r="B110">
        <f t="shared" si="45"/>
        <v>769</v>
      </c>
      <c r="C110">
        <v>51</v>
      </c>
      <c r="D110">
        <v>1</v>
      </c>
      <c r="E110">
        <v>3</v>
      </c>
      <c r="F110">
        <v>2</v>
      </c>
      <c r="G110" t="str">
        <f t="shared" si="9"/>
        <v>insert into game_score (id, matchid, squad, goals, points, time_type) values (3157, 769, 51, 1, 3, 2);</v>
      </c>
    </row>
    <row r="111" spans="1:7" x14ac:dyDescent="0.25">
      <c r="A111">
        <f t="shared" si="10"/>
        <v>3158</v>
      </c>
      <c r="B111">
        <f t="shared" si="46"/>
        <v>769</v>
      </c>
      <c r="C111">
        <v>51</v>
      </c>
      <c r="D111">
        <v>0</v>
      </c>
      <c r="E111">
        <v>0</v>
      </c>
      <c r="F111">
        <v>1</v>
      </c>
      <c r="G111" t="str">
        <f t="shared" si="9"/>
        <v>insert into game_score (id, matchid, squad, goals, points, time_type) values (3158, 769, 51, 0, 0, 1);</v>
      </c>
    </row>
    <row r="112" spans="1:7" x14ac:dyDescent="0.25">
      <c r="A112" s="4">
        <f t="shared" si="10"/>
        <v>3159</v>
      </c>
      <c r="B112" s="4">
        <f t="shared" si="43"/>
        <v>770</v>
      </c>
      <c r="C112" s="4">
        <v>1876</v>
      </c>
      <c r="D112" s="4">
        <v>0</v>
      </c>
      <c r="E112" s="4">
        <v>0</v>
      </c>
      <c r="F112" s="4">
        <v>2</v>
      </c>
      <c r="G112" s="4" t="str">
        <f t="shared" si="9"/>
        <v>insert into game_score (id, matchid, squad, goals, points, time_type) values (3159, 770, 1876, 0, 0, 2);</v>
      </c>
    </row>
    <row r="113" spans="1:7" x14ac:dyDescent="0.25">
      <c r="A113" s="4">
        <f t="shared" si="10"/>
        <v>3160</v>
      </c>
      <c r="B113" s="4">
        <f t="shared" si="44"/>
        <v>770</v>
      </c>
      <c r="C113" s="4">
        <v>1876</v>
      </c>
      <c r="D113" s="4">
        <v>0</v>
      </c>
      <c r="E113" s="4">
        <v>0</v>
      </c>
      <c r="F113" s="4">
        <v>1</v>
      </c>
      <c r="G113" s="4" t="str">
        <f t="shared" si="9"/>
        <v>insert into game_score (id, matchid, squad, goals, points, time_type) values (3160, 770, 1876, 0, 0, 1);</v>
      </c>
    </row>
    <row r="114" spans="1:7" x14ac:dyDescent="0.25">
      <c r="A114" s="4">
        <f t="shared" si="10"/>
        <v>3161</v>
      </c>
      <c r="B114" s="4">
        <f t="shared" si="45"/>
        <v>770</v>
      </c>
      <c r="C114" s="4">
        <v>58</v>
      </c>
      <c r="D114" s="4">
        <v>1</v>
      </c>
      <c r="E114" s="4">
        <v>3</v>
      </c>
      <c r="F114" s="4">
        <v>2</v>
      </c>
      <c r="G114" s="4" t="str">
        <f t="shared" si="9"/>
        <v>insert into game_score (id, matchid, squad, goals, points, time_type) values (3161, 770, 58, 1, 3, 2);</v>
      </c>
    </row>
    <row r="115" spans="1:7" x14ac:dyDescent="0.25">
      <c r="A115" s="4">
        <f t="shared" si="10"/>
        <v>3162</v>
      </c>
      <c r="B115" s="4">
        <f t="shared" si="46"/>
        <v>770</v>
      </c>
      <c r="C115" s="4">
        <v>58</v>
      </c>
      <c r="D115" s="4">
        <v>1</v>
      </c>
      <c r="E115" s="4">
        <v>0</v>
      </c>
      <c r="F115" s="4">
        <v>1</v>
      </c>
      <c r="G115" s="4" t="str">
        <f t="shared" si="9"/>
        <v>insert into game_score (id, matchid, squad, goals, points, time_type) values (3162, 770, 58, 1, 0, 1);</v>
      </c>
    </row>
    <row r="116" spans="1:7" x14ac:dyDescent="0.25">
      <c r="A116">
        <f t="shared" si="10"/>
        <v>3163</v>
      </c>
      <c r="B116">
        <f t="shared" ref="B116" si="47">B112+1</f>
        <v>771</v>
      </c>
      <c r="C116">
        <v>52</v>
      </c>
      <c r="D116">
        <v>3</v>
      </c>
      <c r="E116">
        <v>3</v>
      </c>
      <c r="F116">
        <v>2</v>
      </c>
      <c r="G116" t="str">
        <f t="shared" si="9"/>
        <v>insert into game_score (id, matchid, squad, goals, points, time_type) values (3163, 771, 52, 3, 3, 2);</v>
      </c>
    </row>
    <row r="117" spans="1:7" x14ac:dyDescent="0.25">
      <c r="A117">
        <f t="shared" si="10"/>
        <v>3164</v>
      </c>
      <c r="B117">
        <f t="shared" ref="B117" si="48">B116</f>
        <v>771</v>
      </c>
      <c r="C117">
        <v>52</v>
      </c>
      <c r="D117">
        <v>1</v>
      </c>
      <c r="E117">
        <v>0</v>
      </c>
      <c r="F117">
        <v>1</v>
      </c>
      <c r="G117" t="str">
        <f t="shared" si="9"/>
        <v>insert into game_score (id, matchid, squad, goals, points, time_type) values (3164, 771, 52, 1, 0, 1);</v>
      </c>
    </row>
    <row r="118" spans="1:7" x14ac:dyDescent="0.25">
      <c r="A118">
        <f t="shared" si="10"/>
        <v>3165</v>
      </c>
      <c r="B118">
        <f t="shared" ref="B118" si="49">B116</f>
        <v>771</v>
      </c>
      <c r="C118">
        <v>598</v>
      </c>
      <c r="D118">
        <v>1</v>
      </c>
      <c r="E118">
        <v>0</v>
      </c>
      <c r="F118">
        <v>2</v>
      </c>
      <c r="G118" t="str">
        <f t="shared" si="9"/>
        <v>insert into game_score (id, matchid, squad, goals, points, time_type) values (3165, 771, 598, 1, 0, 2);</v>
      </c>
    </row>
    <row r="119" spans="1:7" x14ac:dyDescent="0.25">
      <c r="A119">
        <f t="shared" si="10"/>
        <v>3166</v>
      </c>
      <c r="B119">
        <f t="shared" ref="B119" si="50">B116</f>
        <v>771</v>
      </c>
      <c r="C119">
        <v>598</v>
      </c>
      <c r="D119">
        <v>0</v>
      </c>
      <c r="E119">
        <v>0</v>
      </c>
      <c r="F119">
        <v>1</v>
      </c>
      <c r="G119" t="str">
        <f t="shared" si="9"/>
        <v>insert into game_score (id, matchid, squad, goals, points, time_type) values (3166, 771, 598, 0, 0, 1);</v>
      </c>
    </row>
    <row r="120" spans="1:7" x14ac:dyDescent="0.25">
      <c r="A120" s="4">
        <f t="shared" si="10"/>
        <v>3167</v>
      </c>
      <c r="B120" s="4">
        <f t="shared" ref="B120" si="51">B116+1</f>
        <v>772</v>
      </c>
      <c r="C120" s="4">
        <v>598</v>
      </c>
      <c r="D120" s="4">
        <v>0</v>
      </c>
      <c r="E120" s="4">
        <v>0</v>
      </c>
      <c r="F120" s="4">
        <v>2</v>
      </c>
      <c r="G120" s="4" t="str">
        <f t="shared" ref="G120:G159" si="52">"insert into game_score (id, matchid, squad, goals, points, time_type) values (" &amp; A120 &amp; ", " &amp; B120 &amp; ", " &amp; C120 &amp; ", " &amp; D120 &amp; ", " &amp; E120 &amp; ", " &amp; F120 &amp; ");"</f>
        <v>insert into game_score (id, matchid, squad, goals, points, time_type) values (3167, 772, 598, 0, 0, 2);</v>
      </c>
    </row>
    <row r="121" spans="1:7" x14ac:dyDescent="0.25">
      <c r="A121" s="4">
        <f t="shared" si="10"/>
        <v>3168</v>
      </c>
      <c r="B121" s="4">
        <f t="shared" ref="B121" si="53">B120</f>
        <v>772</v>
      </c>
      <c r="C121" s="4">
        <v>598</v>
      </c>
      <c r="D121" s="4">
        <v>0</v>
      </c>
      <c r="E121" s="4">
        <v>0</v>
      </c>
      <c r="F121" s="4">
        <v>1</v>
      </c>
      <c r="G121" s="4" t="str">
        <f t="shared" si="52"/>
        <v>insert into game_score (id, matchid, squad, goals, points, time_type) values (3168, 772, 598, 0, 0, 1);</v>
      </c>
    </row>
    <row r="122" spans="1:7" x14ac:dyDescent="0.25">
      <c r="A122" s="4">
        <f t="shared" ref="A122:A185" si="54">A121+1</f>
        <v>3169</v>
      </c>
      <c r="B122" s="4">
        <f t="shared" ref="B122" si="55">B120</f>
        <v>772</v>
      </c>
      <c r="C122" s="4">
        <v>58</v>
      </c>
      <c r="D122" s="4">
        <v>1</v>
      </c>
      <c r="E122" s="4">
        <v>3</v>
      </c>
      <c r="F122" s="4">
        <v>2</v>
      </c>
      <c r="G122" s="4" t="str">
        <f t="shared" si="52"/>
        <v>insert into game_score (id, matchid, squad, goals, points, time_type) values (3169, 772, 58, 1, 3, 2);</v>
      </c>
    </row>
    <row r="123" spans="1:7" x14ac:dyDescent="0.25">
      <c r="A123" s="4">
        <f t="shared" si="54"/>
        <v>3170</v>
      </c>
      <c r="B123" s="4">
        <f t="shared" ref="B123" si="56">B120</f>
        <v>772</v>
      </c>
      <c r="C123" s="4">
        <v>58</v>
      </c>
      <c r="D123" s="4">
        <v>1</v>
      </c>
      <c r="E123" s="4">
        <v>0</v>
      </c>
      <c r="F123" s="4">
        <v>1</v>
      </c>
      <c r="G123" s="4" t="str">
        <f t="shared" si="52"/>
        <v>insert into game_score (id, matchid, squad, goals, points, time_type) values (3170, 772, 58, 1, 0, 1);</v>
      </c>
    </row>
    <row r="124" spans="1:7" x14ac:dyDescent="0.25">
      <c r="A124">
        <f t="shared" si="54"/>
        <v>3171</v>
      </c>
      <c r="B124">
        <f t="shared" ref="B124" si="57">B120+1</f>
        <v>773</v>
      </c>
      <c r="C124">
        <v>52</v>
      </c>
      <c r="D124">
        <v>2</v>
      </c>
      <c r="E124">
        <v>3</v>
      </c>
      <c r="F124">
        <v>2</v>
      </c>
      <c r="G124" t="str">
        <f t="shared" si="52"/>
        <v>insert into game_score (id, matchid, squad, goals, points, time_type) values (3171, 773, 52, 2, 3, 2);</v>
      </c>
    </row>
    <row r="125" spans="1:7" x14ac:dyDescent="0.25">
      <c r="A125">
        <f t="shared" si="54"/>
        <v>3172</v>
      </c>
      <c r="B125">
        <f t="shared" ref="B125" si="58">B124</f>
        <v>773</v>
      </c>
      <c r="C125">
        <v>52</v>
      </c>
      <c r="D125">
        <v>1</v>
      </c>
      <c r="E125">
        <v>0</v>
      </c>
      <c r="F125">
        <v>1</v>
      </c>
      <c r="G125" t="str">
        <f t="shared" si="52"/>
        <v>insert into game_score (id, matchid, squad, goals, points, time_type) values (3172, 773, 52, 1, 0, 1);</v>
      </c>
    </row>
    <row r="126" spans="1:7" x14ac:dyDescent="0.25">
      <c r="A126">
        <f t="shared" si="54"/>
        <v>3173</v>
      </c>
      <c r="B126">
        <f t="shared" ref="B126" si="59">B124</f>
        <v>773</v>
      </c>
      <c r="C126">
        <v>1876</v>
      </c>
      <c r="D126">
        <v>0</v>
      </c>
      <c r="E126">
        <v>0</v>
      </c>
      <c r="F126">
        <v>2</v>
      </c>
      <c r="G126" t="str">
        <f t="shared" si="52"/>
        <v>insert into game_score (id, matchid, squad, goals, points, time_type) values (3173, 773, 1876, 0, 0, 2);</v>
      </c>
    </row>
    <row r="127" spans="1:7" x14ac:dyDescent="0.25">
      <c r="A127">
        <f t="shared" si="54"/>
        <v>3174</v>
      </c>
      <c r="B127">
        <f t="shared" ref="B127" si="60">B124</f>
        <v>773</v>
      </c>
      <c r="C127">
        <v>1876</v>
      </c>
      <c r="D127">
        <v>0</v>
      </c>
      <c r="E127">
        <v>0</v>
      </c>
      <c r="F127">
        <v>1</v>
      </c>
      <c r="G127" t="str">
        <f t="shared" si="52"/>
        <v>insert into game_score (id, matchid, squad, goals, points, time_type) values (3174, 773, 1876, 0, 0, 1);</v>
      </c>
    </row>
    <row r="128" spans="1:7" x14ac:dyDescent="0.25">
      <c r="A128" s="4">
        <f t="shared" si="54"/>
        <v>3175</v>
      </c>
      <c r="B128" s="4">
        <f t="shared" ref="B128" si="61">B124+1</f>
        <v>774</v>
      </c>
      <c r="C128" s="4">
        <v>52</v>
      </c>
      <c r="D128" s="4" t="s">
        <v>17</v>
      </c>
      <c r="E128" s="4" t="s">
        <v>17</v>
      </c>
      <c r="F128" s="4">
        <v>2</v>
      </c>
      <c r="G128" s="4" t="str">
        <f t="shared" si="52"/>
        <v>insert into game_score (id, matchid, squad, goals, points, time_type) values (3175, 774, 52, null, null, 2);</v>
      </c>
    </row>
    <row r="129" spans="1:7" x14ac:dyDescent="0.25">
      <c r="A129" s="4">
        <f t="shared" si="54"/>
        <v>3176</v>
      </c>
      <c r="B129" s="4">
        <f t="shared" ref="B129" si="62">B128</f>
        <v>774</v>
      </c>
      <c r="C129" s="4">
        <v>52</v>
      </c>
      <c r="D129" s="4" t="s">
        <v>17</v>
      </c>
      <c r="E129" s="4" t="s">
        <v>17</v>
      </c>
      <c r="F129" s="4">
        <v>1</v>
      </c>
      <c r="G129" s="4" t="str">
        <f t="shared" si="52"/>
        <v>insert into game_score (id, matchid, squad, goals, points, time_type) values (3176, 774, 52, null, null, 1);</v>
      </c>
    </row>
    <row r="130" spans="1:7" x14ac:dyDescent="0.25">
      <c r="A130" s="4">
        <f t="shared" si="54"/>
        <v>3177</v>
      </c>
      <c r="B130" s="4">
        <f t="shared" ref="B130" si="63">B128</f>
        <v>774</v>
      </c>
      <c r="C130" s="4">
        <v>58</v>
      </c>
      <c r="D130" s="4" t="s">
        <v>17</v>
      </c>
      <c r="E130" s="4" t="s">
        <v>17</v>
      </c>
      <c r="F130" s="4">
        <v>2</v>
      </c>
      <c r="G130" s="4" t="str">
        <f t="shared" si="52"/>
        <v>insert into game_score (id, matchid, squad, goals, points, time_type) values (3177, 774, 58, null, null, 2);</v>
      </c>
    </row>
    <row r="131" spans="1:7" x14ac:dyDescent="0.25">
      <c r="A131" s="4">
        <f t="shared" si="54"/>
        <v>3178</v>
      </c>
      <c r="B131" s="4">
        <f t="shared" ref="B131" si="64">B128</f>
        <v>774</v>
      </c>
      <c r="C131" s="4">
        <v>58</v>
      </c>
      <c r="D131" s="4" t="s">
        <v>17</v>
      </c>
      <c r="E131" s="4" t="s">
        <v>17</v>
      </c>
      <c r="F131" s="4">
        <v>1</v>
      </c>
      <c r="G131" s="4" t="str">
        <f t="shared" si="52"/>
        <v>insert into game_score (id, matchid, squad, goals, points, time_type) values (3178, 774, 58, null, null, 1);</v>
      </c>
    </row>
    <row r="132" spans="1:7" x14ac:dyDescent="0.25">
      <c r="A132">
        <f t="shared" si="54"/>
        <v>3179</v>
      </c>
      <c r="B132">
        <f t="shared" ref="B132" si="65">B128+1</f>
        <v>775</v>
      </c>
      <c r="C132">
        <v>598</v>
      </c>
      <c r="D132" t="s">
        <v>17</v>
      </c>
      <c r="E132" t="s">
        <v>17</v>
      </c>
      <c r="F132">
        <v>2</v>
      </c>
      <c r="G132" t="str">
        <f t="shared" si="52"/>
        <v>insert into game_score (id, matchid, squad, goals, points, time_type) values (3179, 775, 598, null, null, 2);</v>
      </c>
    </row>
    <row r="133" spans="1:7" x14ac:dyDescent="0.25">
      <c r="A133">
        <f t="shared" si="54"/>
        <v>3180</v>
      </c>
      <c r="B133">
        <f t="shared" ref="B133" si="66">B132</f>
        <v>775</v>
      </c>
      <c r="C133">
        <v>598</v>
      </c>
      <c r="D133" t="s">
        <v>17</v>
      </c>
      <c r="E133" t="s">
        <v>17</v>
      </c>
      <c r="F133">
        <v>1</v>
      </c>
      <c r="G133" t="str">
        <f t="shared" si="52"/>
        <v>insert into game_score (id, matchid, squad, goals, points, time_type) values (3180, 775, 598, null, null, 1);</v>
      </c>
    </row>
    <row r="134" spans="1:7" x14ac:dyDescent="0.25">
      <c r="A134">
        <f t="shared" si="54"/>
        <v>3181</v>
      </c>
      <c r="B134">
        <f t="shared" ref="B134" si="67">B132</f>
        <v>775</v>
      </c>
      <c r="C134">
        <v>1876</v>
      </c>
      <c r="D134" t="s">
        <v>17</v>
      </c>
      <c r="E134" t="s">
        <v>17</v>
      </c>
      <c r="F134">
        <v>2</v>
      </c>
      <c r="G134" t="str">
        <f t="shared" si="52"/>
        <v>insert into game_score (id, matchid, squad, goals, points, time_type) values (3181, 775, 1876, null, null, 2);</v>
      </c>
    </row>
    <row r="135" spans="1:7" x14ac:dyDescent="0.25">
      <c r="A135">
        <f t="shared" si="54"/>
        <v>3182</v>
      </c>
      <c r="B135">
        <f t="shared" ref="B135" si="68">B132</f>
        <v>775</v>
      </c>
      <c r="C135">
        <v>1876</v>
      </c>
      <c r="D135" t="s">
        <v>17</v>
      </c>
      <c r="E135" t="s">
        <v>17</v>
      </c>
      <c r="F135">
        <v>1</v>
      </c>
      <c r="G135" t="str">
        <f t="shared" si="52"/>
        <v>insert into game_score (id, matchid, squad, goals, points, time_type) values (3182, 775, 1876, null, null, 1);</v>
      </c>
    </row>
    <row r="136" spans="1:7" x14ac:dyDescent="0.25">
      <c r="A136" s="4">
        <f t="shared" si="54"/>
        <v>3183</v>
      </c>
      <c r="B136" s="4">
        <f t="shared" ref="B136" si="69">B132+1</f>
        <v>776</v>
      </c>
      <c r="C136" s="4">
        <v>507</v>
      </c>
      <c r="D136" s="4">
        <v>2</v>
      </c>
      <c r="E136" s="4">
        <v>3</v>
      </c>
      <c r="F136" s="4">
        <v>2</v>
      </c>
      <c r="G136" s="4" t="str">
        <f t="shared" si="52"/>
        <v>insert into game_score (id, matchid, squad, goals, points, time_type) values (3183, 776, 507, 2, 3, 2);</v>
      </c>
    </row>
    <row r="137" spans="1:7" x14ac:dyDescent="0.25">
      <c r="A137" s="4">
        <f t="shared" si="54"/>
        <v>3184</v>
      </c>
      <c r="B137" s="4">
        <f t="shared" ref="B137" si="70">B136</f>
        <v>776</v>
      </c>
      <c r="C137" s="4">
        <v>507</v>
      </c>
      <c r="D137" s="4">
        <v>1</v>
      </c>
      <c r="E137" s="4">
        <v>0</v>
      </c>
      <c r="F137" s="4">
        <v>1</v>
      </c>
      <c r="G137" s="4" t="str">
        <f t="shared" si="52"/>
        <v>insert into game_score (id, matchid, squad, goals, points, time_type) values (3184, 776, 507, 1, 0, 1);</v>
      </c>
    </row>
    <row r="138" spans="1:7" x14ac:dyDescent="0.25">
      <c r="A138" s="4">
        <f t="shared" si="54"/>
        <v>3185</v>
      </c>
      <c r="B138" s="4">
        <f t="shared" ref="B138" si="71">B136</f>
        <v>776</v>
      </c>
      <c r="C138" s="4">
        <v>591</v>
      </c>
      <c r="D138" s="4">
        <v>1</v>
      </c>
      <c r="E138" s="4">
        <v>0</v>
      </c>
      <c r="F138" s="4">
        <v>2</v>
      </c>
      <c r="G138" s="4" t="str">
        <f t="shared" si="52"/>
        <v>insert into game_score (id, matchid, squad, goals, points, time_type) values (3185, 776, 591, 1, 0, 2);</v>
      </c>
    </row>
    <row r="139" spans="1:7" x14ac:dyDescent="0.25">
      <c r="A139" s="4">
        <f t="shared" si="54"/>
        <v>3186</v>
      </c>
      <c r="B139" s="4">
        <f t="shared" ref="B139" si="72">B136</f>
        <v>776</v>
      </c>
      <c r="C139" s="4">
        <v>591</v>
      </c>
      <c r="D139" s="4">
        <v>0</v>
      </c>
      <c r="E139" s="4">
        <v>0</v>
      </c>
      <c r="F139" s="4">
        <v>1</v>
      </c>
      <c r="G139" s="4" t="str">
        <f t="shared" si="52"/>
        <v>insert into game_score (id, matchid, squad, goals, points, time_type) values (3186, 776, 591, 0, 0, 1);</v>
      </c>
    </row>
    <row r="140" spans="1:7" x14ac:dyDescent="0.25">
      <c r="A140">
        <f t="shared" si="54"/>
        <v>3187</v>
      </c>
      <c r="B140">
        <f t="shared" ref="B140" si="73">B136+1</f>
        <v>777</v>
      </c>
      <c r="C140">
        <v>54</v>
      </c>
      <c r="D140">
        <v>2</v>
      </c>
      <c r="E140">
        <v>3</v>
      </c>
      <c r="F140">
        <v>2</v>
      </c>
      <c r="G140" t="str">
        <f t="shared" si="52"/>
        <v>insert into game_score (id, matchid, squad, goals, points, time_type) values (3187, 777, 54, 2, 3, 2);</v>
      </c>
    </row>
    <row r="141" spans="1:7" x14ac:dyDescent="0.25">
      <c r="A141">
        <f t="shared" si="54"/>
        <v>3188</v>
      </c>
      <c r="B141">
        <f t="shared" ref="B141" si="74">B140</f>
        <v>777</v>
      </c>
      <c r="C141">
        <v>54</v>
      </c>
      <c r="D141">
        <v>0</v>
      </c>
      <c r="E141">
        <v>0</v>
      </c>
      <c r="F141">
        <v>1</v>
      </c>
      <c r="G141" t="str">
        <f t="shared" si="52"/>
        <v>insert into game_score (id, matchid, squad, goals, points, time_type) values (3188, 777, 54, 0, 0, 1);</v>
      </c>
    </row>
    <row r="142" spans="1:7" x14ac:dyDescent="0.25">
      <c r="A142">
        <f t="shared" si="54"/>
        <v>3189</v>
      </c>
      <c r="B142">
        <f t="shared" ref="B142" si="75">B140</f>
        <v>777</v>
      </c>
      <c r="C142">
        <v>56</v>
      </c>
      <c r="D142">
        <v>1</v>
      </c>
      <c r="E142">
        <v>0</v>
      </c>
      <c r="F142">
        <v>2</v>
      </c>
      <c r="G142" t="str">
        <f t="shared" si="52"/>
        <v>insert into game_score (id, matchid, squad, goals, points, time_type) values (3189, 777, 56, 1, 0, 2);</v>
      </c>
    </row>
    <row r="143" spans="1:7" x14ac:dyDescent="0.25">
      <c r="A143">
        <f t="shared" si="54"/>
        <v>3190</v>
      </c>
      <c r="B143">
        <f t="shared" ref="B143" si="76">B140</f>
        <v>777</v>
      </c>
      <c r="C143">
        <v>56</v>
      </c>
      <c r="D143">
        <v>0</v>
      </c>
      <c r="E143">
        <v>0</v>
      </c>
      <c r="F143">
        <v>1</v>
      </c>
      <c r="G143" t="str">
        <f t="shared" si="52"/>
        <v>insert into game_score (id, matchid, squad, goals, points, time_type) values (3190, 777, 56, 0, 0, 1);</v>
      </c>
    </row>
    <row r="144" spans="1:7" x14ac:dyDescent="0.25">
      <c r="A144" s="4">
        <f t="shared" si="54"/>
        <v>3191</v>
      </c>
      <c r="B144" s="4">
        <f t="shared" ref="B144" si="77">B140+1</f>
        <v>778</v>
      </c>
      <c r="C144" s="4">
        <v>56</v>
      </c>
      <c r="D144" s="4">
        <v>2</v>
      </c>
      <c r="E144" s="4">
        <v>3</v>
      </c>
      <c r="F144" s="4">
        <v>2</v>
      </c>
      <c r="G144" s="4" t="str">
        <f t="shared" si="52"/>
        <v>insert into game_score (id, matchid, squad, goals, points, time_type) values (3191, 778, 56, 2, 3, 2);</v>
      </c>
    </row>
    <row r="145" spans="1:7" x14ac:dyDescent="0.25">
      <c r="A145" s="4">
        <f t="shared" si="54"/>
        <v>3192</v>
      </c>
      <c r="B145" s="4">
        <f t="shared" ref="B145" si="78">B144</f>
        <v>778</v>
      </c>
      <c r="C145" s="4">
        <v>56</v>
      </c>
      <c r="D145" s="4">
        <v>0</v>
      </c>
      <c r="E145" s="4">
        <v>0</v>
      </c>
      <c r="F145" s="4">
        <v>1</v>
      </c>
      <c r="G145" s="4" t="str">
        <f t="shared" si="52"/>
        <v>insert into game_score (id, matchid, squad, goals, points, time_type) values (3192, 778, 56, 0, 0, 1);</v>
      </c>
    </row>
    <row r="146" spans="1:7" x14ac:dyDescent="0.25">
      <c r="A146" s="4">
        <f t="shared" si="54"/>
        <v>3193</v>
      </c>
      <c r="B146" s="4">
        <f t="shared" ref="B146" si="79">B144</f>
        <v>778</v>
      </c>
      <c r="C146" s="4">
        <v>591</v>
      </c>
      <c r="D146" s="4">
        <v>1</v>
      </c>
      <c r="E146" s="4">
        <v>0</v>
      </c>
      <c r="F146" s="4">
        <v>2</v>
      </c>
      <c r="G146" s="4" t="str">
        <f t="shared" si="52"/>
        <v>insert into game_score (id, matchid, squad, goals, points, time_type) values (3193, 778, 591, 1, 0, 2);</v>
      </c>
    </row>
    <row r="147" spans="1:7" x14ac:dyDescent="0.25">
      <c r="A147" s="4">
        <f t="shared" si="54"/>
        <v>3194</v>
      </c>
      <c r="B147" s="4">
        <f t="shared" ref="B147" si="80">B144</f>
        <v>778</v>
      </c>
      <c r="C147" s="4">
        <v>591</v>
      </c>
      <c r="D147" s="4">
        <v>0</v>
      </c>
      <c r="E147" s="4">
        <v>0</v>
      </c>
      <c r="F147" s="4">
        <v>1</v>
      </c>
      <c r="G147" s="4" t="str">
        <f t="shared" si="52"/>
        <v>insert into game_score (id, matchid, squad, goals, points, time_type) values (3194, 778, 591, 0, 0, 1);</v>
      </c>
    </row>
    <row r="148" spans="1:7" x14ac:dyDescent="0.25">
      <c r="A148">
        <f t="shared" si="54"/>
        <v>3195</v>
      </c>
      <c r="B148">
        <f t="shared" ref="B148" si="81">B144+1</f>
        <v>779</v>
      </c>
      <c r="C148">
        <v>54</v>
      </c>
      <c r="D148">
        <v>5</v>
      </c>
      <c r="E148">
        <v>3</v>
      </c>
      <c r="F148">
        <v>2</v>
      </c>
      <c r="G148" t="str">
        <f t="shared" si="52"/>
        <v>insert into game_score (id, matchid, squad, goals, points, time_type) values (3195, 779, 54, 5, 3, 2);</v>
      </c>
    </row>
    <row r="149" spans="1:7" x14ac:dyDescent="0.25">
      <c r="A149">
        <f t="shared" si="54"/>
        <v>3196</v>
      </c>
      <c r="B149">
        <f t="shared" ref="B149" si="82">B148</f>
        <v>779</v>
      </c>
      <c r="C149">
        <v>54</v>
      </c>
      <c r="D149">
        <v>1</v>
      </c>
      <c r="E149">
        <v>0</v>
      </c>
      <c r="F149">
        <v>1</v>
      </c>
      <c r="G149" t="str">
        <f t="shared" si="52"/>
        <v>insert into game_score (id, matchid, squad, goals, points, time_type) values (3196, 779, 54, 1, 0, 1);</v>
      </c>
    </row>
    <row r="150" spans="1:7" x14ac:dyDescent="0.25">
      <c r="A150">
        <f t="shared" si="54"/>
        <v>3197</v>
      </c>
      <c r="B150">
        <f t="shared" ref="B150" si="83">B148</f>
        <v>779</v>
      </c>
      <c r="C150">
        <v>507</v>
      </c>
      <c r="D150">
        <v>0</v>
      </c>
      <c r="E150">
        <v>0</v>
      </c>
      <c r="F150">
        <v>2</v>
      </c>
      <c r="G150" t="str">
        <f t="shared" si="52"/>
        <v>insert into game_score (id, matchid, squad, goals, points, time_type) values (3197, 779, 507, 0, 0, 2);</v>
      </c>
    </row>
    <row r="151" spans="1:7" x14ac:dyDescent="0.25">
      <c r="A151">
        <f t="shared" si="54"/>
        <v>3198</v>
      </c>
      <c r="B151">
        <f t="shared" ref="B151" si="84">B148</f>
        <v>779</v>
      </c>
      <c r="C151">
        <v>507</v>
      </c>
      <c r="D151">
        <v>0</v>
      </c>
      <c r="E151">
        <v>0</v>
      </c>
      <c r="F151">
        <v>1</v>
      </c>
      <c r="G151" t="str">
        <f t="shared" si="52"/>
        <v>insert into game_score (id, matchid, squad, goals, points, time_type) values (3198, 779, 507, 0, 0, 1);</v>
      </c>
    </row>
    <row r="152" spans="1:7" x14ac:dyDescent="0.25">
      <c r="A152" s="4">
        <f t="shared" si="54"/>
        <v>3199</v>
      </c>
      <c r="B152" s="4">
        <f t="shared" ref="B152" si="85">B148+1</f>
        <v>780</v>
      </c>
      <c r="C152" s="4">
        <v>56</v>
      </c>
      <c r="D152" s="4" t="s">
        <v>17</v>
      </c>
      <c r="E152" s="4" t="s">
        <v>17</v>
      </c>
      <c r="F152" s="4">
        <v>2</v>
      </c>
      <c r="G152" s="4" t="str">
        <f t="shared" si="52"/>
        <v>insert into game_score (id, matchid, squad, goals, points, time_type) values (3199, 780, 56, null, null, 2);</v>
      </c>
    </row>
    <row r="153" spans="1:7" x14ac:dyDescent="0.25">
      <c r="A153" s="4">
        <f t="shared" si="54"/>
        <v>3200</v>
      </c>
      <c r="B153" s="4">
        <f t="shared" ref="B153" si="86">B152</f>
        <v>780</v>
      </c>
      <c r="C153" s="4">
        <v>56</v>
      </c>
      <c r="D153" s="4" t="s">
        <v>17</v>
      </c>
      <c r="E153" s="4" t="s">
        <v>17</v>
      </c>
      <c r="F153" s="4">
        <v>1</v>
      </c>
      <c r="G153" s="4" t="str">
        <f t="shared" si="52"/>
        <v>insert into game_score (id, matchid, squad, goals, points, time_type) values (3200, 780, 56, null, null, 1);</v>
      </c>
    </row>
    <row r="154" spans="1:7" x14ac:dyDescent="0.25">
      <c r="A154" s="4">
        <f t="shared" si="54"/>
        <v>3201</v>
      </c>
      <c r="B154" s="4">
        <f t="shared" ref="B154" si="87">B152</f>
        <v>780</v>
      </c>
      <c r="C154" s="4">
        <v>507</v>
      </c>
      <c r="D154" s="4" t="s">
        <v>17</v>
      </c>
      <c r="E154" s="4" t="s">
        <v>17</v>
      </c>
      <c r="F154" s="4">
        <v>2</v>
      </c>
      <c r="G154" s="4" t="str">
        <f t="shared" si="52"/>
        <v>insert into game_score (id, matchid, squad, goals, points, time_type) values (3201, 780, 507, null, null, 2);</v>
      </c>
    </row>
    <row r="155" spans="1:7" x14ac:dyDescent="0.25">
      <c r="A155" s="4">
        <f t="shared" si="54"/>
        <v>3202</v>
      </c>
      <c r="B155" s="4">
        <f t="shared" ref="B155:B159" si="88">B152</f>
        <v>780</v>
      </c>
      <c r="C155" s="4">
        <v>507</v>
      </c>
      <c r="D155" s="4" t="s">
        <v>17</v>
      </c>
      <c r="E155" s="4" t="s">
        <v>17</v>
      </c>
      <c r="F155" s="4">
        <v>1</v>
      </c>
      <c r="G155" s="4" t="str">
        <f t="shared" si="52"/>
        <v>insert into game_score (id, matchid, squad, goals, points, time_type) values (3202, 780, 507, null, null, 1);</v>
      </c>
    </row>
    <row r="156" spans="1:7" x14ac:dyDescent="0.25">
      <c r="A156">
        <f t="shared" si="54"/>
        <v>3203</v>
      </c>
      <c r="B156">
        <f t="shared" ref="B156" si="89">B152+1</f>
        <v>781</v>
      </c>
      <c r="C156">
        <v>54</v>
      </c>
      <c r="D156" t="s">
        <v>17</v>
      </c>
      <c r="E156" t="s">
        <v>17</v>
      </c>
      <c r="F156">
        <v>2</v>
      </c>
      <c r="G156" t="str">
        <f t="shared" si="52"/>
        <v>insert into game_score (id, matchid, squad, goals, points, time_type) values (3203, 781, 54, null, null, 2);</v>
      </c>
    </row>
    <row r="157" spans="1:7" x14ac:dyDescent="0.25">
      <c r="A157">
        <f t="shared" si="54"/>
        <v>3204</v>
      </c>
      <c r="B157">
        <f t="shared" ref="B157" si="90">B156</f>
        <v>781</v>
      </c>
      <c r="C157">
        <v>54</v>
      </c>
      <c r="D157" t="s">
        <v>17</v>
      </c>
      <c r="E157" t="s">
        <v>17</v>
      </c>
      <c r="F157">
        <v>1</v>
      </c>
      <c r="G157" t="str">
        <f t="shared" si="52"/>
        <v>insert into game_score (id, matchid, squad, goals, points, time_type) values (3204, 781, 54, null, null, 1);</v>
      </c>
    </row>
    <row r="158" spans="1:7" x14ac:dyDescent="0.25">
      <c r="A158">
        <f t="shared" si="54"/>
        <v>3205</v>
      </c>
      <c r="B158">
        <f t="shared" ref="B158" si="91">B156</f>
        <v>781</v>
      </c>
      <c r="C158">
        <v>591</v>
      </c>
      <c r="D158" t="s">
        <v>17</v>
      </c>
      <c r="E158" t="s">
        <v>17</v>
      </c>
      <c r="F158">
        <v>2</v>
      </c>
      <c r="G158" t="str">
        <f t="shared" si="52"/>
        <v>insert into game_score (id, matchid, squad, goals, points, time_type) values (3205, 781, 591, null, null, 2);</v>
      </c>
    </row>
    <row r="159" spans="1:7" x14ac:dyDescent="0.25">
      <c r="A159">
        <f t="shared" si="54"/>
        <v>3206</v>
      </c>
      <c r="B159">
        <f t="shared" si="88"/>
        <v>781</v>
      </c>
      <c r="C159">
        <v>591</v>
      </c>
      <c r="D159" t="s">
        <v>17</v>
      </c>
      <c r="E159" t="s">
        <v>17</v>
      </c>
      <c r="F159">
        <v>1</v>
      </c>
      <c r="G159" t="str">
        <f t="shared" si="52"/>
        <v>insert into game_score (id, matchid, squad, goals, points, time_type) values (3206, 781, 591, null, null, 1);</v>
      </c>
    </row>
    <row r="160" spans="1:7" x14ac:dyDescent="0.25">
      <c r="A160" s="4">
        <f t="shared" si="54"/>
        <v>3207</v>
      </c>
      <c r="B160" s="4">
        <f t="shared" ref="B160" si="92">B156+1</f>
        <v>782</v>
      </c>
      <c r="C160" s="4" t="s">
        <v>17</v>
      </c>
      <c r="D160" s="4" t="s">
        <v>17</v>
      </c>
      <c r="E160" s="4" t="s">
        <v>17</v>
      </c>
      <c r="F160" s="4">
        <v>2</v>
      </c>
      <c r="G160" s="4" t="str">
        <f t="shared" ref="G160:G191" si="93">"insert into game_score (id, matchid, squad, goals, points, time_type) values (" &amp; A160 &amp; ", " &amp; B160 &amp; ", " &amp; C160 &amp; ", " &amp; D160 &amp; ", " &amp; E160 &amp; ", " &amp; F160 &amp; ");"</f>
        <v>insert into game_score (id, matchid, squad, goals, points, time_type) values (3207, 782, null, null, null, 2);</v>
      </c>
    </row>
    <row r="161" spans="1:7" x14ac:dyDescent="0.25">
      <c r="A161" s="4">
        <f t="shared" si="54"/>
        <v>3208</v>
      </c>
      <c r="B161" s="4">
        <f t="shared" ref="B161" si="94">B160</f>
        <v>782</v>
      </c>
      <c r="C161" s="4" t="s">
        <v>17</v>
      </c>
      <c r="D161" s="4" t="s">
        <v>17</v>
      </c>
      <c r="E161" s="4" t="s">
        <v>17</v>
      </c>
      <c r="F161" s="4">
        <v>1</v>
      </c>
      <c r="G161" s="4" t="str">
        <f t="shared" si="93"/>
        <v>insert into game_score (id, matchid, squad, goals, points, time_type) values (3208, 782, null, null, null, 1);</v>
      </c>
    </row>
    <row r="162" spans="1:7" x14ac:dyDescent="0.25">
      <c r="A162" s="4">
        <f t="shared" si="54"/>
        <v>3209</v>
      </c>
      <c r="B162" s="4">
        <f t="shared" ref="B162" si="95">B160</f>
        <v>782</v>
      </c>
      <c r="C162" s="4" t="s">
        <v>17</v>
      </c>
      <c r="D162" s="4" t="s">
        <v>17</v>
      </c>
      <c r="E162" s="4" t="s">
        <v>17</v>
      </c>
      <c r="F162" s="4">
        <v>2</v>
      </c>
      <c r="G162" s="4" t="str">
        <f t="shared" si="93"/>
        <v>insert into game_score (id, matchid, squad, goals, points, time_type) values (3209, 782, null, null, null, 2);</v>
      </c>
    </row>
    <row r="163" spans="1:7" x14ac:dyDescent="0.25">
      <c r="A163" s="4">
        <f t="shared" si="54"/>
        <v>3210</v>
      </c>
      <c r="B163" s="4">
        <f t="shared" ref="B163" si="96">B160</f>
        <v>782</v>
      </c>
      <c r="C163" s="4" t="s">
        <v>17</v>
      </c>
      <c r="D163" s="4" t="s">
        <v>17</v>
      </c>
      <c r="E163" s="4" t="s">
        <v>17</v>
      </c>
      <c r="F163" s="4">
        <v>1</v>
      </c>
      <c r="G163" s="4" t="str">
        <f t="shared" si="93"/>
        <v>insert into game_score (id, matchid, squad, goals, points, time_type) values (3210, 782, null, null, null, 1);</v>
      </c>
    </row>
    <row r="164" spans="1:7" x14ac:dyDescent="0.25">
      <c r="A164">
        <f t="shared" si="54"/>
        <v>3211</v>
      </c>
      <c r="B164">
        <f t="shared" ref="B164" si="97">B160+1</f>
        <v>783</v>
      </c>
      <c r="C164" t="s">
        <v>17</v>
      </c>
      <c r="D164" t="s">
        <v>17</v>
      </c>
      <c r="E164" t="s">
        <v>17</v>
      </c>
      <c r="F164">
        <v>2</v>
      </c>
      <c r="G164" t="str">
        <f t="shared" si="93"/>
        <v>insert into game_score (id, matchid, squad, goals, points, time_type) values (3211, 783, null, null, null, 2);</v>
      </c>
    </row>
    <row r="165" spans="1:7" x14ac:dyDescent="0.25">
      <c r="A165">
        <f t="shared" si="54"/>
        <v>3212</v>
      </c>
      <c r="B165">
        <f t="shared" ref="B165" si="98">B164</f>
        <v>783</v>
      </c>
      <c r="C165" t="s">
        <v>17</v>
      </c>
      <c r="D165" t="s">
        <v>17</v>
      </c>
      <c r="E165" t="s">
        <v>17</v>
      </c>
      <c r="F165">
        <v>1</v>
      </c>
      <c r="G165" t="str">
        <f t="shared" si="93"/>
        <v>insert into game_score (id, matchid, squad, goals, points, time_type) values (3212, 783, null, null, null, 1);</v>
      </c>
    </row>
    <row r="166" spans="1:7" x14ac:dyDescent="0.25">
      <c r="A166">
        <f t="shared" si="54"/>
        <v>3213</v>
      </c>
      <c r="B166">
        <f t="shared" ref="B166" si="99">B164</f>
        <v>783</v>
      </c>
      <c r="C166" t="s">
        <v>17</v>
      </c>
      <c r="D166" t="s">
        <v>17</v>
      </c>
      <c r="E166" t="s">
        <v>17</v>
      </c>
      <c r="F166">
        <v>2</v>
      </c>
      <c r="G166" t="str">
        <f t="shared" si="93"/>
        <v>insert into game_score (id, matchid, squad, goals, points, time_type) values (3213, 783, null, null, null, 2);</v>
      </c>
    </row>
    <row r="167" spans="1:7" x14ac:dyDescent="0.25">
      <c r="A167">
        <f t="shared" si="54"/>
        <v>3214</v>
      </c>
      <c r="B167">
        <f t="shared" ref="B167" si="100">B164</f>
        <v>783</v>
      </c>
      <c r="C167" t="s">
        <v>17</v>
      </c>
      <c r="D167" t="s">
        <v>17</v>
      </c>
      <c r="E167" t="s">
        <v>17</v>
      </c>
      <c r="F167">
        <v>1</v>
      </c>
      <c r="G167" t="str">
        <f t="shared" si="93"/>
        <v>insert into game_score (id, matchid, squad, goals, points, time_type) values (3214, 783, null, null, null, 1);</v>
      </c>
    </row>
    <row r="168" spans="1:7" x14ac:dyDescent="0.25">
      <c r="A168" s="4">
        <f t="shared" si="54"/>
        <v>3215</v>
      </c>
      <c r="B168" s="4">
        <f t="shared" ref="B168" si="101">B164+1</f>
        <v>784</v>
      </c>
      <c r="C168" s="4" t="s">
        <v>17</v>
      </c>
      <c r="D168" s="4" t="s">
        <v>17</v>
      </c>
      <c r="E168" s="4" t="s">
        <v>17</v>
      </c>
      <c r="F168" s="4">
        <v>2</v>
      </c>
      <c r="G168" s="4" t="str">
        <f t="shared" si="93"/>
        <v>insert into game_score (id, matchid, squad, goals, points, time_type) values (3215, 784, null, null, null, 2);</v>
      </c>
    </row>
    <row r="169" spans="1:7" x14ac:dyDescent="0.25">
      <c r="A169" s="4">
        <f t="shared" si="54"/>
        <v>3216</v>
      </c>
      <c r="B169" s="4">
        <f t="shared" ref="B169" si="102">B168</f>
        <v>784</v>
      </c>
      <c r="C169" s="4" t="s">
        <v>17</v>
      </c>
      <c r="D169" s="4" t="s">
        <v>17</v>
      </c>
      <c r="E169" s="4" t="s">
        <v>17</v>
      </c>
      <c r="F169" s="4">
        <v>1</v>
      </c>
      <c r="G169" s="4" t="str">
        <f t="shared" si="93"/>
        <v>insert into game_score (id, matchid, squad, goals, points, time_type) values (3216, 784, null, null, null, 1);</v>
      </c>
    </row>
    <row r="170" spans="1:7" x14ac:dyDescent="0.25">
      <c r="A170" s="4">
        <f t="shared" si="54"/>
        <v>3217</v>
      </c>
      <c r="B170" s="4">
        <f t="shared" ref="B170" si="103">B168</f>
        <v>784</v>
      </c>
      <c r="C170" s="4" t="s">
        <v>17</v>
      </c>
      <c r="D170" s="4" t="s">
        <v>17</v>
      </c>
      <c r="E170" s="4" t="s">
        <v>17</v>
      </c>
      <c r="F170" s="4">
        <v>2</v>
      </c>
      <c r="G170" s="4" t="str">
        <f t="shared" si="93"/>
        <v>insert into game_score (id, matchid, squad, goals, points, time_type) values (3217, 784, null, null, null, 2);</v>
      </c>
    </row>
    <row r="171" spans="1:7" x14ac:dyDescent="0.25">
      <c r="A171" s="4">
        <f t="shared" si="54"/>
        <v>3218</v>
      </c>
      <c r="B171" s="4">
        <f t="shared" ref="B171" si="104">B168</f>
        <v>784</v>
      </c>
      <c r="C171" s="4" t="s">
        <v>17</v>
      </c>
      <c r="D171" s="4" t="s">
        <v>17</v>
      </c>
      <c r="E171" s="4" t="s">
        <v>17</v>
      </c>
      <c r="F171" s="4">
        <v>1</v>
      </c>
      <c r="G171" s="4" t="str">
        <f t="shared" si="93"/>
        <v>insert into game_score (id, matchid, squad, goals, points, time_type) values (3218, 784, null, null, null, 1);</v>
      </c>
    </row>
    <row r="172" spans="1:7" x14ac:dyDescent="0.25">
      <c r="A172">
        <f t="shared" si="54"/>
        <v>3219</v>
      </c>
      <c r="B172">
        <f t="shared" ref="B172" si="105">B168+1</f>
        <v>785</v>
      </c>
      <c r="C172" t="s">
        <v>17</v>
      </c>
      <c r="D172" t="s">
        <v>17</v>
      </c>
      <c r="E172" t="s">
        <v>17</v>
      </c>
      <c r="F172">
        <v>2</v>
      </c>
      <c r="G172" t="str">
        <f t="shared" si="93"/>
        <v>insert into game_score (id, matchid, squad, goals, points, time_type) values (3219, 785, null, null, null, 2);</v>
      </c>
    </row>
    <row r="173" spans="1:7" x14ac:dyDescent="0.25">
      <c r="A173">
        <f t="shared" si="54"/>
        <v>3220</v>
      </c>
      <c r="B173">
        <f t="shared" ref="B173" si="106">B172</f>
        <v>785</v>
      </c>
      <c r="C173" t="s">
        <v>17</v>
      </c>
      <c r="D173" t="s">
        <v>17</v>
      </c>
      <c r="E173" t="s">
        <v>17</v>
      </c>
      <c r="F173">
        <v>1</v>
      </c>
      <c r="G173" t="str">
        <f t="shared" si="93"/>
        <v>insert into game_score (id, matchid, squad, goals, points, time_type) values (3220, 785, null, null, null, 1);</v>
      </c>
    </row>
    <row r="174" spans="1:7" x14ac:dyDescent="0.25">
      <c r="A174">
        <f t="shared" si="54"/>
        <v>3221</v>
      </c>
      <c r="B174">
        <f t="shared" ref="B174" si="107">B172</f>
        <v>785</v>
      </c>
      <c r="C174" t="s">
        <v>17</v>
      </c>
      <c r="D174" t="s">
        <v>17</v>
      </c>
      <c r="E174" t="s">
        <v>17</v>
      </c>
      <c r="F174">
        <v>2</v>
      </c>
      <c r="G174" t="str">
        <f t="shared" si="93"/>
        <v>insert into game_score (id, matchid, squad, goals, points, time_type) values (3221, 785, null, null, null, 2);</v>
      </c>
    </row>
    <row r="175" spans="1:7" x14ac:dyDescent="0.25">
      <c r="A175">
        <f t="shared" si="54"/>
        <v>3222</v>
      </c>
      <c r="B175">
        <f t="shared" ref="B175" si="108">B172</f>
        <v>785</v>
      </c>
      <c r="C175" t="s">
        <v>17</v>
      </c>
      <c r="D175" t="s">
        <v>17</v>
      </c>
      <c r="E175" t="s">
        <v>17</v>
      </c>
      <c r="F175">
        <v>1</v>
      </c>
      <c r="G175" t="str">
        <f t="shared" si="93"/>
        <v>insert into game_score (id, matchid, squad, goals, points, time_type) values (3222, 785, null, null, null, 1);</v>
      </c>
    </row>
    <row r="176" spans="1:7" x14ac:dyDescent="0.25">
      <c r="A176" s="4">
        <f t="shared" si="54"/>
        <v>3223</v>
      </c>
      <c r="B176" s="4">
        <f t="shared" ref="B176" si="109">B172+1</f>
        <v>786</v>
      </c>
      <c r="C176" s="4" t="s">
        <v>17</v>
      </c>
      <c r="D176" s="4" t="s">
        <v>17</v>
      </c>
      <c r="E176" s="4" t="s">
        <v>17</v>
      </c>
      <c r="F176" s="4">
        <v>2</v>
      </c>
      <c r="G176" s="4" t="str">
        <f t="shared" si="93"/>
        <v>insert into game_score (id, matchid, squad, goals, points, time_type) values (3223, 786, null, null, null, 2);</v>
      </c>
    </row>
    <row r="177" spans="1:7" x14ac:dyDescent="0.25">
      <c r="A177" s="4">
        <f t="shared" si="54"/>
        <v>3224</v>
      </c>
      <c r="B177" s="4">
        <f t="shared" ref="B177" si="110">B176</f>
        <v>786</v>
      </c>
      <c r="C177" s="4" t="s">
        <v>17</v>
      </c>
      <c r="D177" s="4" t="s">
        <v>17</v>
      </c>
      <c r="E177" s="4" t="s">
        <v>17</v>
      </c>
      <c r="F177" s="4">
        <v>1</v>
      </c>
      <c r="G177" s="4" t="str">
        <f t="shared" si="93"/>
        <v>insert into game_score (id, matchid, squad, goals, points, time_type) values (3224, 786, null, null, null, 1);</v>
      </c>
    </row>
    <row r="178" spans="1:7" x14ac:dyDescent="0.25">
      <c r="A178" s="4">
        <f t="shared" si="54"/>
        <v>3225</v>
      </c>
      <c r="B178" s="4">
        <f t="shared" ref="B178" si="111">B176</f>
        <v>786</v>
      </c>
      <c r="C178" s="4" t="s">
        <v>17</v>
      </c>
      <c r="D178" s="4" t="s">
        <v>17</v>
      </c>
      <c r="E178" s="4" t="s">
        <v>17</v>
      </c>
      <c r="F178" s="4">
        <v>2</v>
      </c>
      <c r="G178" s="4" t="str">
        <f t="shared" si="93"/>
        <v>insert into game_score (id, matchid, squad, goals, points, time_type) values (3225, 786, null, null, null, 2);</v>
      </c>
    </row>
    <row r="179" spans="1:7" x14ac:dyDescent="0.25">
      <c r="A179" s="4">
        <f t="shared" si="54"/>
        <v>3226</v>
      </c>
      <c r="B179" s="4">
        <f t="shared" ref="B179" si="112">B176</f>
        <v>786</v>
      </c>
      <c r="C179" s="4" t="s">
        <v>17</v>
      </c>
      <c r="D179" s="4" t="s">
        <v>17</v>
      </c>
      <c r="E179" s="4" t="s">
        <v>17</v>
      </c>
      <c r="F179" s="4">
        <v>1</v>
      </c>
      <c r="G179" s="4" t="str">
        <f t="shared" si="93"/>
        <v>insert into game_score (id, matchid, squad, goals, points, time_type) values (3226, 786, null, null, null, 1);</v>
      </c>
    </row>
    <row r="180" spans="1:7" x14ac:dyDescent="0.25">
      <c r="A180">
        <f t="shared" si="54"/>
        <v>3227</v>
      </c>
      <c r="B180">
        <f t="shared" ref="B180" si="113">B176+1</f>
        <v>787</v>
      </c>
      <c r="C180" t="s">
        <v>17</v>
      </c>
      <c r="D180" t="s">
        <v>17</v>
      </c>
      <c r="E180" t="s">
        <v>17</v>
      </c>
      <c r="F180">
        <v>2</v>
      </c>
      <c r="G180" t="str">
        <f t="shared" si="93"/>
        <v>insert into game_score (id, matchid, squad, goals, points, time_type) values (3227, 787, null, null, null, 2);</v>
      </c>
    </row>
    <row r="181" spans="1:7" x14ac:dyDescent="0.25">
      <c r="A181">
        <f t="shared" si="54"/>
        <v>3228</v>
      </c>
      <c r="B181">
        <f t="shared" ref="B181" si="114">B180</f>
        <v>787</v>
      </c>
      <c r="C181" t="s">
        <v>17</v>
      </c>
      <c r="D181" t="s">
        <v>17</v>
      </c>
      <c r="E181" t="s">
        <v>17</v>
      </c>
      <c r="F181">
        <v>1</v>
      </c>
      <c r="G181" t="str">
        <f t="shared" si="93"/>
        <v>insert into game_score (id, matchid, squad, goals, points, time_type) values (3228, 787, null, null, null, 1);</v>
      </c>
    </row>
    <row r="182" spans="1:7" x14ac:dyDescent="0.25">
      <c r="A182">
        <f t="shared" si="54"/>
        <v>3229</v>
      </c>
      <c r="B182">
        <f t="shared" ref="B182" si="115">B180</f>
        <v>787</v>
      </c>
      <c r="C182" t="s">
        <v>17</v>
      </c>
      <c r="D182" t="s">
        <v>17</v>
      </c>
      <c r="E182" t="s">
        <v>17</v>
      </c>
      <c r="F182">
        <v>2</v>
      </c>
      <c r="G182" t="str">
        <f t="shared" si="93"/>
        <v>insert into game_score (id, matchid, squad, goals, points, time_type) values (3229, 787, null, null, null, 2);</v>
      </c>
    </row>
    <row r="183" spans="1:7" x14ac:dyDescent="0.25">
      <c r="A183">
        <f t="shared" si="54"/>
        <v>3230</v>
      </c>
      <c r="B183">
        <f t="shared" ref="B183" si="116">B180</f>
        <v>787</v>
      </c>
      <c r="C183" t="s">
        <v>17</v>
      </c>
      <c r="D183" t="s">
        <v>17</v>
      </c>
      <c r="E183" t="s">
        <v>17</v>
      </c>
      <c r="F183">
        <v>1</v>
      </c>
      <c r="G183" t="str">
        <f t="shared" si="93"/>
        <v>insert into game_score (id, matchid, squad, goals, points, time_type) values (3230, 787, null, null, null, 1);</v>
      </c>
    </row>
    <row r="184" spans="1:7" x14ac:dyDescent="0.25">
      <c r="A184" s="4">
        <f t="shared" si="54"/>
        <v>3231</v>
      </c>
      <c r="B184" s="4">
        <f t="shared" ref="B184" si="117">B180+1</f>
        <v>788</v>
      </c>
      <c r="C184" s="4" t="s">
        <v>17</v>
      </c>
      <c r="D184" s="4" t="s">
        <v>17</v>
      </c>
      <c r="E184" s="4" t="s">
        <v>17</v>
      </c>
      <c r="F184" s="4">
        <v>2</v>
      </c>
      <c r="G184" s="4" t="str">
        <f t="shared" si="93"/>
        <v>insert into game_score (id, matchid, squad, goals, points, time_type) values (3231, 788, null, null, null, 2);</v>
      </c>
    </row>
    <row r="185" spans="1:7" x14ac:dyDescent="0.25">
      <c r="A185" s="4">
        <f t="shared" si="54"/>
        <v>3232</v>
      </c>
      <c r="B185" s="4">
        <f t="shared" ref="B185" si="118">B184</f>
        <v>788</v>
      </c>
      <c r="C185" s="4" t="s">
        <v>17</v>
      </c>
      <c r="D185" s="4" t="s">
        <v>17</v>
      </c>
      <c r="E185" s="4" t="s">
        <v>17</v>
      </c>
      <c r="F185" s="4">
        <v>1</v>
      </c>
      <c r="G185" s="4" t="str">
        <f t="shared" si="93"/>
        <v>insert into game_score (id, matchid, squad, goals, points, time_type) values (3232, 788, null, null, null, 1);</v>
      </c>
    </row>
    <row r="186" spans="1:7" x14ac:dyDescent="0.25">
      <c r="A186" s="4">
        <f t="shared" ref="A186:A191" si="119">A185+1</f>
        <v>3233</v>
      </c>
      <c r="B186" s="4">
        <f t="shared" ref="B186" si="120">B184</f>
        <v>788</v>
      </c>
      <c r="C186" s="4" t="s">
        <v>17</v>
      </c>
      <c r="D186" s="4" t="s">
        <v>17</v>
      </c>
      <c r="E186" s="4" t="s">
        <v>17</v>
      </c>
      <c r="F186" s="4">
        <v>2</v>
      </c>
      <c r="G186" s="4" t="str">
        <f t="shared" si="93"/>
        <v>insert into game_score (id, matchid, squad, goals, points, time_type) values (3233, 788, null, null, null, 2);</v>
      </c>
    </row>
    <row r="187" spans="1:7" x14ac:dyDescent="0.25">
      <c r="A187" s="4">
        <f t="shared" si="119"/>
        <v>3234</v>
      </c>
      <c r="B187" s="4">
        <f t="shared" ref="B187" si="121">B184</f>
        <v>788</v>
      </c>
      <c r="C187" s="4" t="s">
        <v>17</v>
      </c>
      <c r="D187" s="4" t="s">
        <v>17</v>
      </c>
      <c r="E187" s="4" t="s">
        <v>17</v>
      </c>
      <c r="F187" s="4">
        <v>1</v>
      </c>
      <c r="G187" s="4" t="str">
        <f t="shared" si="93"/>
        <v>insert into game_score (id, matchid, squad, goals, points, time_type) values (3234, 788, null, null, null, 1);</v>
      </c>
    </row>
    <row r="188" spans="1:7" x14ac:dyDescent="0.25">
      <c r="A188">
        <f t="shared" si="119"/>
        <v>3235</v>
      </c>
      <c r="B188">
        <f t="shared" ref="B188" si="122">B184+1</f>
        <v>789</v>
      </c>
      <c r="C188" t="s">
        <v>17</v>
      </c>
      <c r="D188" t="s">
        <v>17</v>
      </c>
      <c r="E188" t="s">
        <v>17</v>
      </c>
      <c r="F188">
        <v>2</v>
      </c>
      <c r="G188" t="str">
        <f t="shared" si="93"/>
        <v>insert into game_score (id, matchid, squad, goals, points, time_type) values (3235, 789, null, null, null, 2);</v>
      </c>
    </row>
    <row r="189" spans="1:7" x14ac:dyDescent="0.25">
      <c r="A189">
        <f t="shared" si="119"/>
        <v>3236</v>
      </c>
      <c r="B189">
        <f t="shared" ref="B189" si="123">B188</f>
        <v>789</v>
      </c>
      <c r="C189" t="s">
        <v>17</v>
      </c>
      <c r="D189" t="s">
        <v>17</v>
      </c>
      <c r="E189" t="s">
        <v>17</v>
      </c>
      <c r="F189">
        <v>1</v>
      </c>
      <c r="G189" t="str">
        <f t="shared" si="93"/>
        <v>insert into game_score (id, matchid, squad, goals, points, time_type) values (3236, 789, null, null, null, 1);</v>
      </c>
    </row>
    <row r="190" spans="1:7" x14ac:dyDescent="0.25">
      <c r="A190">
        <f t="shared" si="119"/>
        <v>3237</v>
      </c>
      <c r="B190">
        <f t="shared" ref="B190" si="124">B188</f>
        <v>789</v>
      </c>
      <c r="C190" t="s">
        <v>17</v>
      </c>
      <c r="D190" t="s">
        <v>17</v>
      </c>
      <c r="E190" t="s">
        <v>17</v>
      </c>
      <c r="F190">
        <v>2</v>
      </c>
      <c r="G190" t="str">
        <f t="shared" si="93"/>
        <v>insert into game_score (id, matchid, squad, goals, points, time_type) values (3237, 789, null, null, null, 2);</v>
      </c>
    </row>
    <row r="191" spans="1:7" x14ac:dyDescent="0.25">
      <c r="A191">
        <f t="shared" si="119"/>
        <v>3238</v>
      </c>
      <c r="B191">
        <f t="shared" ref="B191" si="125">B188</f>
        <v>789</v>
      </c>
      <c r="C191" t="s">
        <v>17</v>
      </c>
      <c r="D191" t="s">
        <v>17</v>
      </c>
      <c r="E191" t="s">
        <v>17</v>
      </c>
      <c r="F191">
        <v>1</v>
      </c>
      <c r="G191" t="str">
        <f t="shared" si="93"/>
        <v>insert into game_score (id, matchid, squad, goals, points, time_type) values (3238, 789, null, null, null, 1);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'1920'!A7 + 1</f>
        <v>26</v>
      </c>
      <c r="B2" s="2" t="str">
        <f>"1921-10-02"</f>
        <v>1921-10-02</v>
      </c>
      <c r="C2">
        <v>2</v>
      </c>
      <c r="D2">
        <v>54</v>
      </c>
      <c r="G2" t="str">
        <f t="shared" si="0"/>
        <v>insert into game (matchid, matchdate, game_type, country) values (26, '1921-10-02', 2, 54);</v>
      </c>
    </row>
    <row r="3" spans="1:7" x14ac:dyDescent="0.25">
      <c r="A3">
        <f>A2+1</f>
        <v>27</v>
      </c>
      <c r="B3" s="2" t="str">
        <f>"1921-10-09"</f>
        <v>1921-10-09</v>
      </c>
      <c r="C3">
        <v>2</v>
      </c>
      <c r="D3">
        <v>54</v>
      </c>
      <c r="G3" t="str">
        <f t="shared" si="0"/>
        <v>insert into game (matchid, matchdate, game_type, country) values (27, '1921-10-09', 2, 54);</v>
      </c>
    </row>
    <row r="4" spans="1:7" x14ac:dyDescent="0.25">
      <c r="A4">
        <v>28</v>
      </c>
      <c r="B4" s="2" t="str">
        <f>"1921-10-12"</f>
        <v>1921-10-12</v>
      </c>
      <c r="C4">
        <v>2</v>
      </c>
      <c r="D4">
        <v>54</v>
      </c>
      <c r="G4" t="str">
        <f t="shared" si="0"/>
        <v>insert into game (matchid, matchdate, game_type, country) values (28, '1921-10-12', 2, 54);</v>
      </c>
    </row>
    <row r="5" spans="1:7" x14ac:dyDescent="0.25">
      <c r="A5">
        <f t="shared" ref="A5:A7" si="1">A4+1</f>
        <v>29</v>
      </c>
      <c r="B5" s="2" t="str">
        <f>"1921-10-16"</f>
        <v>1921-10-16</v>
      </c>
      <c r="C5">
        <v>2</v>
      </c>
      <c r="D5">
        <v>54</v>
      </c>
      <c r="G5" t="str">
        <f t="shared" si="0"/>
        <v>insert into game (matchid, matchdate, game_type, country) values (29, '1921-10-16', 2, 54);</v>
      </c>
    </row>
    <row r="6" spans="1:7" x14ac:dyDescent="0.25">
      <c r="A6">
        <f t="shared" si="1"/>
        <v>30</v>
      </c>
      <c r="B6" s="2" t="str">
        <f>"1921-10-23"</f>
        <v>1921-10-23</v>
      </c>
      <c r="C6">
        <v>2</v>
      </c>
      <c r="D6">
        <v>54</v>
      </c>
      <c r="G6" t="str">
        <f t="shared" si="0"/>
        <v>insert into game (matchid, matchdate, game_type, country) values (30, '1921-10-23', 2, 54);</v>
      </c>
    </row>
    <row r="7" spans="1:7" x14ac:dyDescent="0.25">
      <c r="A7">
        <f t="shared" si="1"/>
        <v>31</v>
      </c>
      <c r="B7" s="2" t="str">
        <f>"1921-10-30"</f>
        <v>1921-10-30</v>
      </c>
      <c r="C7">
        <v>2</v>
      </c>
      <c r="D7">
        <v>54</v>
      </c>
      <c r="G7" t="str">
        <f t="shared" si="0"/>
        <v>insert into game (matchid, matchdate, game_type, country) values (31, '1921-10-30', 2, 54);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 s="4">
        <f>'1920'!A33 + 1</f>
        <v>109</v>
      </c>
      <c r="B10" s="4">
        <f>A2</f>
        <v>26</v>
      </c>
      <c r="C10" s="4">
        <v>54</v>
      </c>
      <c r="D10" s="4">
        <v>1</v>
      </c>
      <c r="E10" s="4">
        <v>2</v>
      </c>
      <c r="F10" s="4">
        <v>2</v>
      </c>
      <c r="G10" s="4" t="str">
        <f t="shared" ref="G10:G33" si="2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(109, 26, 54, 1, 2, 2);</v>
      </c>
    </row>
    <row r="11" spans="1:7" x14ac:dyDescent="0.25">
      <c r="A11" s="4">
        <f>A10+1</f>
        <v>110</v>
      </c>
      <c r="B11" s="4">
        <f>B10</f>
        <v>26</v>
      </c>
      <c r="C11" s="4">
        <v>54</v>
      </c>
      <c r="D11" s="4">
        <v>0</v>
      </c>
      <c r="E11" s="4">
        <v>0</v>
      </c>
      <c r="F11" s="4">
        <v>1</v>
      </c>
      <c r="G11" s="4" t="str">
        <f t="shared" si="2"/>
        <v>insert into game_score (id, matchid, squad, goals, points, time_type) values (110, 26, 54, 0, 0, 1);</v>
      </c>
    </row>
    <row r="12" spans="1:7" x14ac:dyDescent="0.25">
      <c r="A12" s="4">
        <f t="shared" ref="A12:A33" si="3">A11+1</f>
        <v>111</v>
      </c>
      <c r="B12" s="4">
        <f>B10</f>
        <v>26</v>
      </c>
      <c r="C12" s="4">
        <v>55</v>
      </c>
      <c r="D12" s="4">
        <v>0</v>
      </c>
      <c r="E12" s="4">
        <v>0</v>
      </c>
      <c r="F12" s="4">
        <v>2</v>
      </c>
      <c r="G12" s="4" t="str">
        <f t="shared" si="2"/>
        <v>insert into game_score (id, matchid, squad, goals, points, time_type) values (111, 26, 55, 0, 0, 2);</v>
      </c>
    </row>
    <row r="13" spans="1:7" x14ac:dyDescent="0.25">
      <c r="A13" s="4">
        <f t="shared" si="3"/>
        <v>112</v>
      </c>
      <c r="B13" s="4">
        <f>B10</f>
        <v>26</v>
      </c>
      <c r="C13" s="4">
        <v>55</v>
      </c>
      <c r="D13" s="4">
        <v>0</v>
      </c>
      <c r="E13" s="4">
        <v>0</v>
      </c>
      <c r="F13" s="4">
        <v>1</v>
      </c>
      <c r="G13" s="4" t="str">
        <f t="shared" si="2"/>
        <v>insert into game_score (id, matchid, squad, goals, points, time_type) values (112, 26, 55, 0, 0, 1);</v>
      </c>
    </row>
    <row r="14" spans="1:7" x14ac:dyDescent="0.25">
      <c r="A14">
        <f t="shared" si="3"/>
        <v>113</v>
      </c>
      <c r="B14">
        <f>B10+1</f>
        <v>27</v>
      </c>
      <c r="C14">
        <v>595</v>
      </c>
      <c r="D14">
        <v>2</v>
      </c>
      <c r="E14">
        <v>2</v>
      </c>
      <c r="F14">
        <v>2</v>
      </c>
      <c r="G14" t="str">
        <f t="shared" si="2"/>
        <v>insert into game_score (id, matchid, squad, goals, points, time_type) values (113, 27, 595, 2, 2, 2);</v>
      </c>
    </row>
    <row r="15" spans="1:7" x14ac:dyDescent="0.25">
      <c r="A15">
        <f t="shared" si="3"/>
        <v>114</v>
      </c>
      <c r="B15">
        <f>B14</f>
        <v>27</v>
      </c>
      <c r="C15">
        <v>595</v>
      </c>
      <c r="D15">
        <v>1</v>
      </c>
      <c r="E15">
        <v>0</v>
      </c>
      <c r="F15">
        <v>1</v>
      </c>
      <c r="G15" t="str">
        <f t="shared" si="2"/>
        <v>insert into game_score (id, matchid, squad, goals, points, time_type) values (114, 27, 595, 1, 0, 1);</v>
      </c>
    </row>
    <row r="16" spans="1:7" x14ac:dyDescent="0.25">
      <c r="A16">
        <f t="shared" si="3"/>
        <v>115</v>
      </c>
      <c r="B16">
        <f>B14</f>
        <v>27</v>
      </c>
      <c r="C16">
        <v>598</v>
      </c>
      <c r="D16">
        <v>1</v>
      </c>
      <c r="E16">
        <v>0</v>
      </c>
      <c r="F16">
        <v>2</v>
      </c>
      <c r="G16" t="str">
        <f t="shared" si="2"/>
        <v>insert into game_score (id, matchid, squad, goals, points, time_type) values (115, 27, 598, 1, 0, 2);</v>
      </c>
    </row>
    <row r="17" spans="1:7" x14ac:dyDescent="0.25">
      <c r="A17">
        <f t="shared" si="3"/>
        <v>116</v>
      </c>
      <c r="B17">
        <f>B14</f>
        <v>27</v>
      </c>
      <c r="C17">
        <v>598</v>
      </c>
      <c r="D17">
        <v>0</v>
      </c>
      <c r="E17">
        <v>0</v>
      </c>
      <c r="F17">
        <v>1</v>
      </c>
      <c r="G17" t="str">
        <f t="shared" si="2"/>
        <v>insert into game_score (id, matchid, squad, goals, points, time_type) values (116, 27, 598, 0, 0, 1);</v>
      </c>
    </row>
    <row r="18" spans="1:7" x14ac:dyDescent="0.25">
      <c r="A18" s="4">
        <f t="shared" si="3"/>
        <v>117</v>
      </c>
      <c r="B18" s="4">
        <f t="shared" ref="B18" si="4">B14+1</f>
        <v>28</v>
      </c>
      <c r="C18" s="4">
        <v>595</v>
      </c>
      <c r="D18" s="4">
        <v>0</v>
      </c>
      <c r="E18" s="4">
        <v>0</v>
      </c>
      <c r="F18" s="4">
        <v>2</v>
      </c>
      <c r="G18" s="4" t="str">
        <f t="shared" si="2"/>
        <v>insert into game_score (id, matchid, squad, goals, points, time_type) values (117, 28, 595, 0, 0, 2);</v>
      </c>
    </row>
    <row r="19" spans="1:7" x14ac:dyDescent="0.25">
      <c r="A19" s="4">
        <f t="shared" si="3"/>
        <v>118</v>
      </c>
      <c r="B19" s="4">
        <f t="shared" ref="B19" si="5">B18</f>
        <v>28</v>
      </c>
      <c r="C19" s="4">
        <v>595</v>
      </c>
      <c r="D19" s="4">
        <v>0</v>
      </c>
      <c r="E19" s="4">
        <v>0</v>
      </c>
      <c r="F19" s="4">
        <v>1</v>
      </c>
      <c r="G19" s="4" t="str">
        <f t="shared" si="2"/>
        <v>insert into game_score (id, matchid, squad, goals, points, time_type) values (118, 28, 595, 0, 0, 1);</v>
      </c>
    </row>
    <row r="20" spans="1:7" x14ac:dyDescent="0.25">
      <c r="A20" s="4">
        <f t="shared" si="3"/>
        <v>119</v>
      </c>
      <c r="B20" s="4">
        <f t="shared" ref="B20" si="6">B18</f>
        <v>28</v>
      </c>
      <c r="C20" s="4">
        <v>55</v>
      </c>
      <c r="D20" s="4">
        <v>3</v>
      </c>
      <c r="E20" s="4">
        <v>2</v>
      </c>
      <c r="F20" s="4">
        <v>2</v>
      </c>
      <c r="G20" s="4" t="str">
        <f t="shared" si="2"/>
        <v>insert into game_score (id, matchid, squad, goals, points, time_type) values (119, 28, 55, 3, 2, 2);</v>
      </c>
    </row>
    <row r="21" spans="1:7" x14ac:dyDescent="0.25">
      <c r="A21" s="4">
        <f t="shared" si="3"/>
        <v>120</v>
      </c>
      <c r="B21" s="4">
        <f t="shared" ref="B21" si="7">B18</f>
        <v>28</v>
      </c>
      <c r="C21" s="4">
        <v>55</v>
      </c>
      <c r="D21" s="4">
        <v>2</v>
      </c>
      <c r="E21" s="4">
        <v>0</v>
      </c>
      <c r="F21" s="4">
        <v>1</v>
      </c>
      <c r="G21" s="4" t="str">
        <f t="shared" si="2"/>
        <v>insert into game_score (id, matchid, squad, goals, points, time_type) values (120, 28, 55, 2, 0, 1);</v>
      </c>
    </row>
    <row r="22" spans="1:7" x14ac:dyDescent="0.25">
      <c r="A22">
        <f t="shared" si="3"/>
        <v>121</v>
      </c>
      <c r="B22">
        <f t="shared" ref="B22" si="8">B18+1</f>
        <v>29</v>
      </c>
      <c r="C22">
        <v>54</v>
      </c>
      <c r="D22">
        <v>3</v>
      </c>
      <c r="E22">
        <v>2</v>
      </c>
      <c r="F22">
        <v>2</v>
      </c>
      <c r="G22" t="str">
        <f t="shared" si="2"/>
        <v>insert into game_score (id, matchid, squad, goals, points, time_type) values (121, 29, 54, 3, 2, 2);</v>
      </c>
    </row>
    <row r="23" spans="1:7" x14ac:dyDescent="0.25">
      <c r="A23">
        <f t="shared" si="3"/>
        <v>122</v>
      </c>
      <c r="B23">
        <f t="shared" ref="B23" si="9">B22</f>
        <v>29</v>
      </c>
      <c r="C23">
        <v>54</v>
      </c>
      <c r="D23">
        <v>1</v>
      </c>
      <c r="E23">
        <v>0</v>
      </c>
      <c r="F23">
        <v>1</v>
      </c>
      <c r="G23" t="str">
        <f t="shared" si="2"/>
        <v>insert into game_score (id, matchid, squad, goals, points, time_type) values (122, 29, 54, 1, 0, 1);</v>
      </c>
    </row>
    <row r="24" spans="1:7" x14ac:dyDescent="0.25">
      <c r="A24">
        <f t="shared" si="3"/>
        <v>123</v>
      </c>
      <c r="B24">
        <f t="shared" ref="B24" si="10">B22</f>
        <v>29</v>
      </c>
      <c r="C24">
        <v>595</v>
      </c>
      <c r="D24">
        <v>0</v>
      </c>
      <c r="E24">
        <v>0</v>
      </c>
      <c r="F24">
        <v>2</v>
      </c>
      <c r="G24" t="str">
        <f t="shared" si="2"/>
        <v>insert into game_score (id, matchid, squad, goals, points, time_type) values (123, 29, 595, 0, 0, 2);</v>
      </c>
    </row>
    <row r="25" spans="1:7" x14ac:dyDescent="0.25">
      <c r="A25">
        <f t="shared" si="3"/>
        <v>124</v>
      </c>
      <c r="B25">
        <f t="shared" ref="B25" si="11">B22</f>
        <v>29</v>
      </c>
      <c r="C25">
        <v>595</v>
      </c>
      <c r="D25">
        <v>0</v>
      </c>
      <c r="E25">
        <v>0</v>
      </c>
      <c r="F25">
        <v>1</v>
      </c>
      <c r="G25" t="str">
        <f t="shared" si="2"/>
        <v>insert into game_score (id, matchid, squad, goals, points, time_type) values (124, 29, 595, 0, 0, 1);</v>
      </c>
    </row>
    <row r="26" spans="1:7" x14ac:dyDescent="0.25">
      <c r="A26" s="4">
        <f t="shared" si="3"/>
        <v>125</v>
      </c>
      <c r="B26" s="4">
        <f t="shared" ref="B26" si="12">B22+1</f>
        <v>30</v>
      </c>
      <c r="C26" s="4">
        <v>598</v>
      </c>
      <c r="D26" s="4">
        <v>2</v>
      </c>
      <c r="E26" s="4">
        <v>2</v>
      </c>
      <c r="F26" s="4">
        <v>2</v>
      </c>
      <c r="G26" s="4" t="str">
        <f t="shared" si="2"/>
        <v>insert into game_score (id, matchid, squad, goals, points, time_type) values (125, 30, 598, 2, 2, 2);</v>
      </c>
    </row>
    <row r="27" spans="1:7" x14ac:dyDescent="0.25">
      <c r="A27" s="4">
        <f t="shared" si="3"/>
        <v>126</v>
      </c>
      <c r="B27" s="4">
        <f t="shared" ref="B27" si="13">B26</f>
        <v>30</v>
      </c>
      <c r="C27" s="4">
        <v>598</v>
      </c>
      <c r="D27" s="4">
        <v>2</v>
      </c>
      <c r="E27" s="4">
        <v>0</v>
      </c>
      <c r="F27" s="4">
        <v>1</v>
      </c>
      <c r="G27" s="4" t="str">
        <f t="shared" si="2"/>
        <v>insert into game_score (id, matchid, squad, goals, points, time_type) values (126, 30, 598, 2, 0, 1);</v>
      </c>
    </row>
    <row r="28" spans="1:7" x14ac:dyDescent="0.25">
      <c r="A28" s="4">
        <f t="shared" si="3"/>
        <v>127</v>
      </c>
      <c r="B28" s="4">
        <f t="shared" ref="B28" si="14">B26</f>
        <v>30</v>
      </c>
      <c r="C28" s="4">
        <v>55</v>
      </c>
      <c r="D28" s="4">
        <v>1</v>
      </c>
      <c r="E28" s="4">
        <v>0</v>
      </c>
      <c r="F28" s="4">
        <v>2</v>
      </c>
      <c r="G28" s="4" t="str">
        <f t="shared" si="2"/>
        <v>insert into game_score (id, matchid, squad, goals, points, time_type) values (127, 30, 55, 1, 0, 2);</v>
      </c>
    </row>
    <row r="29" spans="1:7" x14ac:dyDescent="0.25">
      <c r="A29" s="4">
        <f t="shared" si="3"/>
        <v>128</v>
      </c>
      <c r="B29" s="4">
        <f t="shared" ref="B29" si="15">B26</f>
        <v>30</v>
      </c>
      <c r="C29" s="4">
        <v>55</v>
      </c>
      <c r="D29" s="4">
        <v>0</v>
      </c>
      <c r="E29" s="4">
        <v>0</v>
      </c>
      <c r="F29" s="4">
        <v>1</v>
      </c>
      <c r="G29" s="4" t="str">
        <f t="shared" si="2"/>
        <v>insert into game_score (id, matchid, squad, goals, points, time_type) values (128, 30, 55, 0, 0, 1);</v>
      </c>
    </row>
    <row r="30" spans="1:7" x14ac:dyDescent="0.25">
      <c r="A30">
        <f t="shared" si="3"/>
        <v>129</v>
      </c>
      <c r="B30">
        <f t="shared" ref="B30" si="16">B26+1</f>
        <v>31</v>
      </c>
      <c r="C30">
        <v>54</v>
      </c>
      <c r="D30">
        <v>1</v>
      </c>
      <c r="E30">
        <v>2</v>
      </c>
      <c r="F30">
        <v>2</v>
      </c>
      <c r="G30" t="str">
        <f t="shared" si="2"/>
        <v>insert into game_score (id, matchid, squad, goals, points, time_type) values (129, 31, 54, 1, 2, 2);</v>
      </c>
    </row>
    <row r="31" spans="1:7" x14ac:dyDescent="0.25">
      <c r="A31">
        <f t="shared" si="3"/>
        <v>130</v>
      </c>
      <c r="B31">
        <f t="shared" ref="B31" si="17">B30</f>
        <v>31</v>
      </c>
      <c r="C31">
        <v>54</v>
      </c>
      <c r="D31">
        <v>0</v>
      </c>
      <c r="E31">
        <v>0</v>
      </c>
      <c r="F31">
        <v>1</v>
      </c>
      <c r="G31" t="str">
        <f t="shared" si="2"/>
        <v>insert into game_score (id, matchid, squad, goals, points, time_type) values (130, 31, 54, 0, 0, 1);</v>
      </c>
    </row>
    <row r="32" spans="1:7" x14ac:dyDescent="0.25">
      <c r="A32">
        <f t="shared" si="3"/>
        <v>131</v>
      </c>
      <c r="B32">
        <f t="shared" ref="B32" si="18">B30</f>
        <v>31</v>
      </c>
      <c r="C32">
        <v>598</v>
      </c>
      <c r="D32">
        <v>0</v>
      </c>
      <c r="E32">
        <v>0</v>
      </c>
      <c r="F32">
        <v>2</v>
      </c>
      <c r="G32" t="str">
        <f t="shared" si="2"/>
        <v>insert into game_score (id, matchid, squad, goals, points, time_type) values (131, 31, 598, 0, 0, 2);</v>
      </c>
    </row>
    <row r="33" spans="1:7" x14ac:dyDescent="0.25">
      <c r="A33">
        <f t="shared" si="3"/>
        <v>132</v>
      </c>
      <c r="B33">
        <f t="shared" ref="B33" si="19">B30</f>
        <v>31</v>
      </c>
      <c r="C33">
        <v>598</v>
      </c>
      <c r="D33">
        <v>0</v>
      </c>
      <c r="E33">
        <v>0</v>
      </c>
      <c r="F33">
        <v>1</v>
      </c>
      <c r="G33" t="str">
        <f t="shared" si="2"/>
        <v>insert into game_score (id, matchid, squad, goals, points, time_type) values (132, 31, 598, 0, 0, 1);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12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'1921'!A7 + 1</f>
        <v>32</v>
      </c>
      <c r="B2" s="2" t="str">
        <f>"1922-09-17"</f>
        <v>1922-09-17</v>
      </c>
      <c r="C2">
        <v>2</v>
      </c>
      <c r="D2">
        <v>55</v>
      </c>
      <c r="G2" t="str">
        <f t="shared" si="0"/>
        <v>insert into game (matchid, matchdate, game_type, country) values (32, '1922-09-17', 2, 55);</v>
      </c>
    </row>
    <row r="3" spans="1:7" x14ac:dyDescent="0.25">
      <c r="A3">
        <v>33</v>
      </c>
      <c r="B3" s="2" t="str">
        <f>"1922-09-23"</f>
        <v>1922-09-23</v>
      </c>
      <c r="C3">
        <v>2</v>
      </c>
      <c r="D3">
        <v>55</v>
      </c>
      <c r="G3" t="str">
        <f t="shared" si="0"/>
        <v>insert into game (matchid, matchdate, game_type, country) values (33, '1922-09-23', 2, 55);</v>
      </c>
    </row>
    <row r="4" spans="1:7" x14ac:dyDescent="0.25">
      <c r="A4">
        <v>34</v>
      </c>
      <c r="B4" s="2" t="str">
        <f>"1922-09-24"</f>
        <v>1922-09-24</v>
      </c>
      <c r="C4">
        <v>2</v>
      </c>
      <c r="D4">
        <v>55</v>
      </c>
      <c r="G4" t="str">
        <f t="shared" si="0"/>
        <v>insert into game (matchid, matchdate, game_type, country) values (34, '1922-09-24', 2, 55);</v>
      </c>
    </row>
    <row r="5" spans="1:7" x14ac:dyDescent="0.25">
      <c r="A5">
        <v>35</v>
      </c>
      <c r="B5" s="2" t="str">
        <f>"1922-09-28"</f>
        <v>1922-09-28</v>
      </c>
      <c r="C5">
        <v>2</v>
      </c>
      <c r="D5">
        <v>55</v>
      </c>
      <c r="G5" t="str">
        <f t="shared" si="0"/>
        <v>insert into game (matchid, matchdate, game_type, country) values (35, '1922-09-28', 2, 55);</v>
      </c>
    </row>
    <row r="6" spans="1:7" x14ac:dyDescent="0.25">
      <c r="A6">
        <v>36</v>
      </c>
      <c r="B6" s="2" t="str">
        <f>"1922-10-01"</f>
        <v>1922-10-01</v>
      </c>
      <c r="C6">
        <v>2</v>
      </c>
      <c r="D6">
        <v>55</v>
      </c>
      <c r="G6" t="str">
        <f t="shared" si="0"/>
        <v>insert into game (matchid, matchdate, game_type, country) values (36, '1922-10-01', 2, 55);</v>
      </c>
    </row>
    <row r="7" spans="1:7" x14ac:dyDescent="0.25">
      <c r="A7">
        <v>37</v>
      </c>
      <c r="B7" s="2" t="str">
        <f>"1922-10-05"</f>
        <v>1922-10-05</v>
      </c>
      <c r="C7">
        <v>2</v>
      </c>
      <c r="D7">
        <v>55</v>
      </c>
      <c r="G7" t="str">
        <f t="shared" si="0"/>
        <v>insert into game (matchid, matchdate, game_type, country) values (37, '1922-10-05', 2, 55);</v>
      </c>
    </row>
    <row r="8" spans="1:7" x14ac:dyDescent="0.25">
      <c r="A8">
        <v>38</v>
      </c>
      <c r="B8" s="2" t="str">
        <f>"1922-10-08"</f>
        <v>1922-10-08</v>
      </c>
      <c r="C8">
        <v>2</v>
      </c>
      <c r="D8">
        <v>55</v>
      </c>
      <c r="G8" t="str">
        <f t="shared" si="0"/>
        <v>insert into game (matchid, matchdate, game_type, country) values (38, '1922-10-08', 2, 55);</v>
      </c>
    </row>
    <row r="9" spans="1:7" x14ac:dyDescent="0.25">
      <c r="A9">
        <v>39</v>
      </c>
      <c r="B9" s="2" t="str">
        <f>"1922-10-12"</f>
        <v>1922-10-12</v>
      </c>
      <c r="C9">
        <v>2</v>
      </c>
      <c r="D9">
        <v>55</v>
      </c>
      <c r="G9" t="str">
        <f t="shared" si="0"/>
        <v>insert into game (matchid, matchdate, game_type, country) values (39, '1922-10-12', 2, 55);</v>
      </c>
    </row>
    <row r="10" spans="1:7" x14ac:dyDescent="0.25">
      <c r="A10">
        <v>40</v>
      </c>
      <c r="B10" s="2" t="str">
        <f>"1922-10-15"</f>
        <v>1922-10-15</v>
      </c>
      <c r="C10">
        <v>2</v>
      </c>
      <c r="D10">
        <v>55</v>
      </c>
      <c r="G10" t="str">
        <f t="shared" si="0"/>
        <v>insert into game (matchid, matchdate, game_type, country) values (40, '1922-10-15', 2, 55);</v>
      </c>
    </row>
    <row r="11" spans="1:7" x14ac:dyDescent="0.25">
      <c r="A11">
        <v>41</v>
      </c>
      <c r="B11" s="2" t="str">
        <f>"1922-10-18"</f>
        <v>1922-10-18</v>
      </c>
      <c r="C11">
        <v>2</v>
      </c>
      <c r="D11">
        <v>55</v>
      </c>
      <c r="G11" t="str">
        <f t="shared" si="0"/>
        <v>insert into game (matchid, matchdate, game_type, country) values (41, '1922-10-18', 2, 55);</v>
      </c>
    </row>
    <row r="12" spans="1:7" x14ac:dyDescent="0.25">
      <c r="A12">
        <v>42</v>
      </c>
      <c r="B12" s="2" t="str">
        <f>"1922-10-22"</f>
        <v>1922-10-22</v>
      </c>
      <c r="C12">
        <v>7</v>
      </c>
      <c r="D12">
        <v>55</v>
      </c>
      <c r="G12" t="str">
        <f t="shared" si="0"/>
        <v>insert into game (matchid, matchdate, game_type, country) values (42, '1922-10-22', 7, 55);</v>
      </c>
    </row>
    <row r="14" spans="1:7" x14ac:dyDescent="0.25">
      <c r="A14" s="1" t="s">
        <v>0</v>
      </c>
      <c r="B14" s="1" t="s">
        <v>1</v>
      </c>
      <c r="C14" s="1" t="s">
        <v>2</v>
      </c>
      <c r="D14" s="1" t="s">
        <v>3</v>
      </c>
      <c r="E14" s="1" t="s">
        <v>4</v>
      </c>
      <c r="F14" s="1" t="s">
        <v>5</v>
      </c>
      <c r="G14" t="str">
        <f>"insert into game_score (id, matchid, squad, goals, points, time_type) values (" &amp; A14 &amp; ", " &amp; B14 &amp; ", " &amp; C14 &amp; ", " &amp; D14 &amp; ", " &amp; E14 &amp; ", " &amp; F14 &amp; ");"</f>
        <v>insert into game_score (id, matchid, squad, goals, points, time_type) values (id, matchid, squad, goals, points, time_type);</v>
      </c>
    </row>
    <row r="15" spans="1:7" x14ac:dyDescent="0.25">
      <c r="A15" s="4">
        <f>'1921'!A33 + 1</f>
        <v>133</v>
      </c>
      <c r="B15" s="4">
        <f>A2</f>
        <v>32</v>
      </c>
      <c r="C15" s="4">
        <v>55</v>
      </c>
      <c r="D15" s="4">
        <v>1</v>
      </c>
      <c r="E15" s="4">
        <v>1</v>
      </c>
      <c r="F15" s="4">
        <v>2</v>
      </c>
      <c r="G15" s="4" t="str">
        <f t="shared" ref="G15:G58" si="1">"insert into game_score (id, matchid, squad, goals, points, time_type) values (" &amp; A15 &amp; ", " &amp; B15 &amp; ", " &amp; C15 &amp; ", " &amp; D15 &amp; ", " &amp; E15 &amp; ", " &amp; F15 &amp; ");"</f>
        <v>insert into game_score (id, matchid, squad, goals, points, time_type) values (133, 32, 55, 1, 1, 2);</v>
      </c>
    </row>
    <row r="16" spans="1:7" x14ac:dyDescent="0.25">
      <c r="A16" s="4">
        <f>A15+1</f>
        <v>134</v>
      </c>
      <c r="B16" s="4">
        <f>B15</f>
        <v>32</v>
      </c>
      <c r="C16" s="4">
        <v>55</v>
      </c>
      <c r="D16" s="4">
        <v>1</v>
      </c>
      <c r="E16" s="4">
        <v>0</v>
      </c>
      <c r="F16" s="4">
        <v>1</v>
      </c>
      <c r="G16" s="4" t="str">
        <f t="shared" si="1"/>
        <v>insert into game_score (id, matchid, squad, goals, points, time_type) values (134, 32, 55, 1, 0, 1);</v>
      </c>
    </row>
    <row r="17" spans="1:7" x14ac:dyDescent="0.25">
      <c r="A17" s="4">
        <f t="shared" ref="A17:A58" si="2">A16+1</f>
        <v>135</v>
      </c>
      <c r="B17" s="4">
        <f>B15</f>
        <v>32</v>
      </c>
      <c r="C17" s="4">
        <v>56</v>
      </c>
      <c r="D17" s="4">
        <v>1</v>
      </c>
      <c r="E17" s="4">
        <v>1</v>
      </c>
      <c r="F17" s="4">
        <v>2</v>
      </c>
      <c r="G17" s="4" t="str">
        <f t="shared" si="1"/>
        <v>insert into game_score (id, matchid, squad, goals, points, time_type) values (135, 32, 56, 1, 1, 2);</v>
      </c>
    </row>
    <row r="18" spans="1:7" x14ac:dyDescent="0.25">
      <c r="A18" s="4">
        <f t="shared" si="2"/>
        <v>136</v>
      </c>
      <c r="B18" s="4">
        <f>B15</f>
        <v>32</v>
      </c>
      <c r="C18" s="4">
        <v>56</v>
      </c>
      <c r="D18" s="4">
        <v>1</v>
      </c>
      <c r="E18" s="4">
        <v>0</v>
      </c>
      <c r="F18" s="4">
        <v>1</v>
      </c>
      <c r="G18" s="4" t="str">
        <f t="shared" si="1"/>
        <v>insert into game_score (id, matchid, squad, goals, points, time_type) values (136, 32, 56, 1, 0, 1);</v>
      </c>
    </row>
    <row r="19" spans="1:7" x14ac:dyDescent="0.25">
      <c r="A19">
        <f t="shared" si="2"/>
        <v>137</v>
      </c>
      <c r="B19">
        <f>B15+1</f>
        <v>33</v>
      </c>
      <c r="C19">
        <v>598</v>
      </c>
      <c r="D19">
        <v>2</v>
      </c>
      <c r="E19">
        <v>2</v>
      </c>
      <c r="F19">
        <v>2</v>
      </c>
      <c r="G19" t="str">
        <f t="shared" si="1"/>
        <v>insert into game_score (id, matchid, squad, goals, points, time_type) values (137, 33, 598, 2, 2, 2);</v>
      </c>
    </row>
    <row r="20" spans="1:7" x14ac:dyDescent="0.25">
      <c r="A20">
        <f t="shared" si="2"/>
        <v>138</v>
      </c>
      <c r="B20">
        <f>B19</f>
        <v>33</v>
      </c>
      <c r="C20">
        <v>598</v>
      </c>
      <c r="D20">
        <v>2</v>
      </c>
      <c r="E20">
        <v>0</v>
      </c>
      <c r="F20">
        <v>1</v>
      </c>
      <c r="G20" t="str">
        <f t="shared" si="1"/>
        <v>insert into game_score (id, matchid, squad, goals, points, time_type) values (138, 33, 598, 2, 0, 1);</v>
      </c>
    </row>
    <row r="21" spans="1:7" x14ac:dyDescent="0.25">
      <c r="A21">
        <f t="shared" si="2"/>
        <v>139</v>
      </c>
      <c r="B21">
        <f>B19</f>
        <v>33</v>
      </c>
      <c r="C21">
        <v>56</v>
      </c>
      <c r="D21">
        <v>0</v>
      </c>
      <c r="E21">
        <v>0</v>
      </c>
      <c r="F21">
        <v>2</v>
      </c>
      <c r="G21" t="str">
        <f t="shared" si="1"/>
        <v>insert into game_score (id, matchid, squad, goals, points, time_type) values (139, 33, 56, 0, 0, 2);</v>
      </c>
    </row>
    <row r="22" spans="1:7" x14ac:dyDescent="0.25">
      <c r="A22">
        <f t="shared" si="2"/>
        <v>140</v>
      </c>
      <c r="B22">
        <f>B19</f>
        <v>33</v>
      </c>
      <c r="C22">
        <v>56</v>
      </c>
      <c r="D22">
        <v>0</v>
      </c>
      <c r="E22">
        <v>0</v>
      </c>
      <c r="F22">
        <v>1</v>
      </c>
      <c r="G22" t="str">
        <f t="shared" si="1"/>
        <v>insert into game_score (id, matchid, squad, goals, points, time_type) values (140, 33, 56, 0, 0, 1);</v>
      </c>
    </row>
    <row r="23" spans="1:7" x14ac:dyDescent="0.25">
      <c r="A23" s="4">
        <f t="shared" si="2"/>
        <v>141</v>
      </c>
      <c r="B23" s="4">
        <f t="shared" ref="B23" si="3">B19+1</f>
        <v>34</v>
      </c>
      <c r="C23" s="4">
        <v>55</v>
      </c>
      <c r="D23" s="4">
        <v>1</v>
      </c>
      <c r="E23" s="4">
        <v>1</v>
      </c>
      <c r="F23" s="4">
        <v>2</v>
      </c>
      <c r="G23" s="4" t="str">
        <f t="shared" si="1"/>
        <v>insert into game_score (id, matchid, squad, goals, points, time_type) values (141, 34, 55, 1, 1, 2);</v>
      </c>
    </row>
    <row r="24" spans="1:7" x14ac:dyDescent="0.25">
      <c r="A24" s="4">
        <f t="shared" si="2"/>
        <v>142</v>
      </c>
      <c r="B24" s="4">
        <f t="shared" ref="B24" si="4">B23</f>
        <v>34</v>
      </c>
      <c r="C24" s="4">
        <v>55</v>
      </c>
      <c r="D24" s="4">
        <v>0</v>
      </c>
      <c r="E24" s="4">
        <v>0</v>
      </c>
      <c r="F24" s="4">
        <v>1</v>
      </c>
      <c r="G24" s="4" t="str">
        <f t="shared" si="1"/>
        <v>insert into game_score (id, matchid, squad, goals, points, time_type) values (142, 34, 55, 0, 0, 1);</v>
      </c>
    </row>
    <row r="25" spans="1:7" x14ac:dyDescent="0.25">
      <c r="A25" s="4">
        <f t="shared" si="2"/>
        <v>143</v>
      </c>
      <c r="B25" s="4">
        <f t="shared" ref="B25" si="5">B23</f>
        <v>34</v>
      </c>
      <c r="C25" s="4">
        <v>595</v>
      </c>
      <c r="D25" s="4">
        <v>1</v>
      </c>
      <c r="E25" s="4">
        <v>1</v>
      </c>
      <c r="F25" s="4">
        <v>2</v>
      </c>
      <c r="G25" s="4" t="str">
        <f t="shared" si="1"/>
        <v>insert into game_score (id, matchid, squad, goals, points, time_type) values (143, 34, 595, 1, 1, 2);</v>
      </c>
    </row>
    <row r="26" spans="1:7" x14ac:dyDescent="0.25">
      <c r="A26" s="4">
        <f t="shared" si="2"/>
        <v>144</v>
      </c>
      <c r="B26" s="4">
        <f t="shared" ref="B26" si="6">B23</f>
        <v>34</v>
      </c>
      <c r="C26" s="4">
        <v>595</v>
      </c>
      <c r="D26" s="4">
        <v>1</v>
      </c>
      <c r="E26" s="4">
        <v>0</v>
      </c>
      <c r="F26" s="4">
        <v>1</v>
      </c>
      <c r="G26" s="4" t="str">
        <f t="shared" si="1"/>
        <v>insert into game_score (id, matchid, squad, goals, points, time_type) values (144, 34, 595, 1, 0, 1);</v>
      </c>
    </row>
    <row r="27" spans="1:7" x14ac:dyDescent="0.25">
      <c r="A27">
        <f t="shared" si="2"/>
        <v>145</v>
      </c>
      <c r="B27">
        <f t="shared" ref="B27" si="7">B23+1</f>
        <v>35</v>
      </c>
      <c r="C27">
        <v>54</v>
      </c>
      <c r="D27">
        <v>4</v>
      </c>
      <c r="E27">
        <v>2</v>
      </c>
      <c r="F27">
        <v>2</v>
      </c>
      <c r="G27" t="str">
        <f t="shared" si="1"/>
        <v>insert into game_score (id, matchid, squad, goals, points, time_type) values (145, 35, 54, 4, 2, 2);</v>
      </c>
    </row>
    <row r="28" spans="1:7" x14ac:dyDescent="0.25">
      <c r="A28">
        <f t="shared" si="2"/>
        <v>146</v>
      </c>
      <c r="B28">
        <f t="shared" ref="B28" si="8">B27</f>
        <v>35</v>
      </c>
      <c r="C28">
        <v>54</v>
      </c>
      <c r="D28">
        <v>3</v>
      </c>
      <c r="E28">
        <v>0</v>
      </c>
      <c r="F28">
        <v>1</v>
      </c>
      <c r="G28" t="str">
        <f t="shared" si="1"/>
        <v>insert into game_score (id, matchid, squad, goals, points, time_type) values (146, 35, 54, 3, 0, 1);</v>
      </c>
    </row>
    <row r="29" spans="1:7" x14ac:dyDescent="0.25">
      <c r="A29">
        <f t="shared" si="2"/>
        <v>147</v>
      </c>
      <c r="B29">
        <f t="shared" ref="B29" si="9">B27</f>
        <v>35</v>
      </c>
      <c r="C29">
        <v>56</v>
      </c>
      <c r="D29">
        <v>0</v>
      </c>
      <c r="E29">
        <v>0</v>
      </c>
      <c r="F29">
        <v>2</v>
      </c>
      <c r="G29" t="str">
        <f t="shared" si="1"/>
        <v>insert into game_score (id, matchid, squad, goals, points, time_type) values (147, 35, 56, 0, 0, 2);</v>
      </c>
    </row>
    <row r="30" spans="1:7" x14ac:dyDescent="0.25">
      <c r="A30">
        <f t="shared" si="2"/>
        <v>148</v>
      </c>
      <c r="B30">
        <f t="shared" ref="B30" si="10">B27</f>
        <v>35</v>
      </c>
      <c r="C30">
        <v>56</v>
      </c>
      <c r="D30">
        <v>0</v>
      </c>
      <c r="E30">
        <v>0</v>
      </c>
      <c r="F30">
        <v>1</v>
      </c>
      <c r="G30" t="str">
        <f t="shared" si="1"/>
        <v>insert into game_score (id, matchid, squad, goals, points, time_type) values (148, 35, 56, 0, 0, 1);</v>
      </c>
    </row>
    <row r="31" spans="1:7" x14ac:dyDescent="0.25">
      <c r="A31" s="4">
        <f t="shared" si="2"/>
        <v>149</v>
      </c>
      <c r="B31" s="4">
        <f t="shared" ref="B31" si="11">B27+1</f>
        <v>36</v>
      </c>
      <c r="C31" s="4">
        <v>55</v>
      </c>
      <c r="D31" s="4">
        <v>0</v>
      </c>
      <c r="E31" s="4">
        <v>1</v>
      </c>
      <c r="F31" s="4">
        <v>2</v>
      </c>
      <c r="G31" s="4" t="str">
        <f t="shared" si="1"/>
        <v>insert into game_score (id, matchid, squad, goals, points, time_type) values (149, 36, 55, 0, 1, 2);</v>
      </c>
    </row>
    <row r="32" spans="1:7" x14ac:dyDescent="0.25">
      <c r="A32" s="4">
        <f t="shared" si="2"/>
        <v>150</v>
      </c>
      <c r="B32" s="4">
        <f t="shared" ref="B32" si="12">B31</f>
        <v>36</v>
      </c>
      <c r="C32" s="4">
        <v>55</v>
      </c>
      <c r="D32" s="4">
        <v>0</v>
      </c>
      <c r="E32" s="4">
        <v>0</v>
      </c>
      <c r="F32" s="4">
        <v>1</v>
      </c>
      <c r="G32" s="4" t="str">
        <f t="shared" si="1"/>
        <v>insert into game_score (id, matchid, squad, goals, points, time_type) values (150, 36, 55, 0, 0, 1);</v>
      </c>
    </row>
    <row r="33" spans="1:7" x14ac:dyDescent="0.25">
      <c r="A33" s="4">
        <f t="shared" si="2"/>
        <v>151</v>
      </c>
      <c r="B33" s="4">
        <f t="shared" ref="B33" si="13">B31</f>
        <v>36</v>
      </c>
      <c r="C33" s="4">
        <v>598</v>
      </c>
      <c r="D33" s="4">
        <v>0</v>
      </c>
      <c r="E33" s="4">
        <v>1</v>
      </c>
      <c r="F33" s="4">
        <v>2</v>
      </c>
      <c r="G33" s="4" t="str">
        <f t="shared" si="1"/>
        <v>insert into game_score (id, matchid, squad, goals, points, time_type) values (151, 36, 598, 0, 1, 2);</v>
      </c>
    </row>
    <row r="34" spans="1:7" x14ac:dyDescent="0.25">
      <c r="A34" s="4">
        <f t="shared" si="2"/>
        <v>152</v>
      </c>
      <c r="B34" s="4">
        <f t="shared" ref="B34" si="14">B31</f>
        <v>36</v>
      </c>
      <c r="C34" s="4">
        <v>598</v>
      </c>
      <c r="D34" s="4">
        <v>0</v>
      </c>
      <c r="E34" s="4">
        <v>0</v>
      </c>
      <c r="F34" s="4">
        <v>1</v>
      </c>
      <c r="G34" s="4" t="str">
        <f t="shared" si="1"/>
        <v>insert into game_score (id, matchid, squad, goals, points, time_type) values (152, 36, 598, 0, 0, 1);</v>
      </c>
    </row>
    <row r="35" spans="1:7" x14ac:dyDescent="0.25">
      <c r="A35">
        <f t="shared" si="2"/>
        <v>153</v>
      </c>
      <c r="B35">
        <f t="shared" ref="B35" si="15">B31+1</f>
        <v>37</v>
      </c>
      <c r="C35">
        <v>595</v>
      </c>
      <c r="D35">
        <v>3</v>
      </c>
      <c r="E35">
        <v>2</v>
      </c>
      <c r="F35">
        <v>2</v>
      </c>
      <c r="G35" t="str">
        <f t="shared" si="1"/>
        <v>insert into game_score (id, matchid, squad, goals, points, time_type) values (153, 37, 595, 3, 2, 2);</v>
      </c>
    </row>
    <row r="36" spans="1:7" x14ac:dyDescent="0.25">
      <c r="A36">
        <f t="shared" si="2"/>
        <v>154</v>
      </c>
      <c r="B36">
        <f t="shared" ref="B36" si="16">B35</f>
        <v>37</v>
      </c>
      <c r="C36">
        <v>595</v>
      </c>
      <c r="D36">
        <v>1</v>
      </c>
      <c r="E36">
        <v>0</v>
      </c>
      <c r="F36">
        <v>1</v>
      </c>
      <c r="G36" t="str">
        <f t="shared" si="1"/>
        <v>insert into game_score (id, matchid, squad, goals, points, time_type) values (154, 37, 595, 1, 0, 1);</v>
      </c>
    </row>
    <row r="37" spans="1:7" x14ac:dyDescent="0.25">
      <c r="A37">
        <f t="shared" si="2"/>
        <v>155</v>
      </c>
      <c r="B37">
        <f t="shared" ref="B37" si="17">B35</f>
        <v>37</v>
      </c>
      <c r="C37">
        <v>56</v>
      </c>
      <c r="D37">
        <v>0</v>
      </c>
      <c r="E37">
        <v>0</v>
      </c>
      <c r="F37">
        <v>2</v>
      </c>
      <c r="G37" t="str">
        <f t="shared" si="1"/>
        <v>insert into game_score (id, matchid, squad, goals, points, time_type) values (155, 37, 56, 0, 0, 2);</v>
      </c>
    </row>
    <row r="38" spans="1:7" x14ac:dyDescent="0.25">
      <c r="A38">
        <f t="shared" si="2"/>
        <v>156</v>
      </c>
      <c r="B38">
        <f t="shared" ref="B38" si="18">B35</f>
        <v>37</v>
      </c>
      <c r="C38">
        <v>56</v>
      </c>
      <c r="D38">
        <v>0</v>
      </c>
      <c r="E38">
        <v>0</v>
      </c>
      <c r="F38">
        <v>1</v>
      </c>
      <c r="G38" t="str">
        <f t="shared" si="1"/>
        <v>insert into game_score (id, matchid, squad, goals, points, time_type) values (156, 37, 56, 0, 0, 1);</v>
      </c>
    </row>
    <row r="39" spans="1:7" x14ac:dyDescent="0.25">
      <c r="A39" s="4">
        <f t="shared" si="2"/>
        <v>157</v>
      </c>
      <c r="B39" s="4">
        <f t="shared" ref="B39" si="19">B35+1</f>
        <v>38</v>
      </c>
      <c r="C39" s="4">
        <v>598</v>
      </c>
      <c r="D39" s="4">
        <v>1</v>
      </c>
      <c r="E39" s="4">
        <v>2</v>
      </c>
      <c r="F39" s="4">
        <v>2</v>
      </c>
      <c r="G39" s="4" t="str">
        <f t="shared" si="1"/>
        <v>insert into game_score (id, matchid, squad, goals, points, time_type) values (157, 38, 598, 1, 2, 2);</v>
      </c>
    </row>
    <row r="40" spans="1:7" x14ac:dyDescent="0.25">
      <c r="A40" s="4">
        <f t="shared" si="2"/>
        <v>158</v>
      </c>
      <c r="B40" s="4">
        <f t="shared" ref="B40" si="20">B39</f>
        <v>38</v>
      </c>
      <c r="C40" s="4">
        <v>598</v>
      </c>
      <c r="D40" s="4">
        <v>1</v>
      </c>
      <c r="E40" s="4">
        <v>0</v>
      </c>
      <c r="F40" s="4">
        <v>1</v>
      </c>
      <c r="G40" s="4" t="str">
        <f t="shared" si="1"/>
        <v>insert into game_score (id, matchid, squad, goals, points, time_type) values (158, 38, 598, 1, 0, 1);</v>
      </c>
    </row>
    <row r="41" spans="1:7" x14ac:dyDescent="0.25">
      <c r="A41" s="4">
        <f t="shared" si="2"/>
        <v>159</v>
      </c>
      <c r="B41" s="4">
        <f t="shared" ref="B41" si="21">B39</f>
        <v>38</v>
      </c>
      <c r="C41" s="4">
        <v>54</v>
      </c>
      <c r="D41" s="4">
        <v>0</v>
      </c>
      <c r="E41" s="4">
        <v>0</v>
      </c>
      <c r="F41" s="4">
        <v>2</v>
      </c>
      <c r="G41" s="4" t="str">
        <f t="shared" si="1"/>
        <v>insert into game_score (id, matchid, squad, goals, points, time_type) values (159, 38, 54, 0, 0, 2);</v>
      </c>
    </row>
    <row r="42" spans="1:7" x14ac:dyDescent="0.25">
      <c r="A42" s="4">
        <f t="shared" si="2"/>
        <v>160</v>
      </c>
      <c r="B42" s="4">
        <f t="shared" ref="B42" si="22">B39</f>
        <v>38</v>
      </c>
      <c r="C42" s="4">
        <v>54</v>
      </c>
      <c r="D42" s="4">
        <v>0</v>
      </c>
      <c r="E42" s="4">
        <v>0</v>
      </c>
      <c r="F42" s="4">
        <v>1</v>
      </c>
      <c r="G42" s="4" t="str">
        <f t="shared" si="1"/>
        <v>insert into game_score (id, matchid, squad, goals, points, time_type) values (160, 38, 54, 0, 0, 1);</v>
      </c>
    </row>
    <row r="43" spans="1:7" x14ac:dyDescent="0.25">
      <c r="A43">
        <f t="shared" si="2"/>
        <v>161</v>
      </c>
      <c r="B43">
        <f t="shared" ref="B43" si="23">B39+1</f>
        <v>39</v>
      </c>
      <c r="C43">
        <v>595</v>
      </c>
      <c r="D43">
        <v>1</v>
      </c>
      <c r="E43">
        <v>2</v>
      </c>
      <c r="F43">
        <v>2</v>
      </c>
      <c r="G43" t="str">
        <f t="shared" si="1"/>
        <v>insert into game_score (id, matchid, squad, goals, points, time_type) values (161, 39, 595, 1, 2, 2);</v>
      </c>
    </row>
    <row r="44" spans="1:7" x14ac:dyDescent="0.25">
      <c r="A44">
        <f t="shared" si="2"/>
        <v>162</v>
      </c>
      <c r="B44">
        <f t="shared" ref="B44" si="24">B43</f>
        <v>39</v>
      </c>
      <c r="C44">
        <v>595</v>
      </c>
      <c r="D44">
        <v>1</v>
      </c>
      <c r="E44">
        <v>0</v>
      </c>
      <c r="F44">
        <v>1</v>
      </c>
      <c r="G44" t="str">
        <f t="shared" si="1"/>
        <v>insert into game_score (id, matchid, squad, goals, points, time_type) values (162, 39, 595, 1, 0, 1);</v>
      </c>
    </row>
    <row r="45" spans="1:7" x14ac:dyDescent="0.25">
      <c r="A45">
        <f t="shared" si="2"/>
        <v>163</v>
      </c>
      <c r="B45">
        <f t="shared" ref="B45" si="25">B43</f>
        <v>39</v>
      </c>
      <c r="C45">
        <v>598</v>
      </c>
      <c r="D45">
        <v>0</v>
      </c>
      <c r="E45">
        <v>0</v>
      </c>
      <c r="F45">
        <v>2</v>
      </c>
      <c r="G45" t="str">
        <f t="shared" si="1"/>
        <v>insert into game_score (id, matchid, squad, goals, points, time_type) values (163, 39, 598, 0, 0, 2);</v>
      </c>
    </row>
    <row r="46" spans="1:7" x14ac:dyDescent="0.25">
      <c r="A46">
        <f t="shared" si="2"/>
        <v>164</v>
      </c>
      <c r="B46">
        <f t="shared" ref="B46" si="26">B43</f>
        <v>39</v>
      </c>
      <c r="C46">
        <v>598</v>
      </c>
      <c r="D46">
        <v>0</v>
      </c>
      <c r="E46">
        <v>0</v>
      </c>
      <c r="F46">
        <v>1</v>
      </c>
      <c r="G46" t="str">
        <f t="shared" si="1"/>
        <v>insert into game_score (id, matchid, squad, goals, points, time_type) values (164, 39, 598, 0, 0, 1);</v>
      </c>
    </row>
    <row r="47" spans="1:7" x14ac:dyDescent="0.25">
      <c r="A47" s="4">
        <f t="shared" si="2"/>
        <v>165</v>
      </c>
      <c r="B47" s="4">
        <f t="shared" ref="B47" si="27">B43+1</f>
        <v>40</v>
      </c>
      <c r="C47" s="4">
        <v>55</v>
      </c>
      <c r="D47" s="4">
        <v>2</v>
      </c>
      <c r="E47" s="4">
        <v>2</v>
      </c>
      <c r="F47" s="4">
        <v>2</v>
      </c>
      <c r="G47" s="4" t="str">
        <f t="shared" si="1"/>
        <v>insert into game_score (id, matchid, squad, goals, points, time_type) values (165, 40, 55, 2, 2, 2);</v>
      </c>
    </row>
    <row r="48" spans="1:7" x14ac:dyDescent="0.25">
      <c r="A48" s="4">
        <f t="shared" si="2"/>
        <v>166</v>
      </c>
      <c r="B48" s="4">
        <f t="shared" ref="B48" si="28">B47</f>
        <v>40</v>
      </c>
      <c r="C48" s="4">
        <v>55</v>
      </c>
      <c r="D48" s="4">
        <v>1</v>
      </c>
      <c r="E48" s="4">
        <v>0</v>
      </c>
      <c r="F48" s="4">
        <v>1</v>
      </c>
      <c r="G48" s="4" t="str">
        <f t="shared" si="1"/>
        <v>insert into game_score (id, matchid, squad, goals, points, time_type) values (166, 40, 55, 1, 0, 1);</v>
      </c>
    </row>
    <row r="49" spans="1:7" x14ac:dyDescent="0.25">
      <c r="A49" s="4">
        <f t="shared" si="2"/>
        <v>167</v>
      </c>
      <c r="B49" s="4">
        <f t="shared" ref="B49" si="29">B47</f>
        <v>40</v>
      </c>
      <c r="C49" s="4">
        <v>54</v>
      </c>
      <c r="D49" s="4">
        <v>0</v>
      </c>
      <c r="E49" s="4">
        <v>0</v>
      </c>
      <c r="F49" s="4">
        <v>2</v>
      </c>
      <c r="G49" s="4" t="str">
        <f t="shared" si="1"/>
        <v>insert into game_score (id, matchid, squad, goals, points, time_type) values (167, 40, 54, 0, 0, 2);</v>
      </c>
    </row>
    <row r="50" spans="1:7" x14ac:dyDescent="0.25">
      <c r="A50" s="4">
        <f t="shared" si="2"/>
        <v>168</v>
      </c>
      <c r="B50" s="4">
        <f t="shared" ref="B50" si="30">B47</f>
        <v>40</v>
      </c>
      <c r="C50" s="4">
        <v>54</v>
      </c>
      <c r="D50" s="4">
        <v>0</v>
      </c>
      <c r="E50" s="4">
        <v>0</v>
      </c>
      <c r="F50" s="4">
        <v>1</v>
      </c>
      <c r="G50" s="4" t="str">
        <f t="shared" si="1"/>
        <v>insert into game_score (id, matchid, squad, goals, points, time_type) values (168, 40, 54, 0, 0, 1);</v>
      </c>
    </row>
    <row r="51" spans="1:7" x14ac:dyDescent="0.25">
      <c r="A51">
        <f t="shared" si="2"/>
        <v>169</v>
      </c>
      <c r="B51">
        <f t="shared" ref="B51" si="31">B47+1</f>
        <v>41</v>
      </c>
      <c r="C51">
        <v>54</v>
      </c>
      <c r="D51">
        <v>2</v>
      </c>
      <c r="E51">
        <v>2</v>
      </c>
      <c r="F51">
        <v>2</v>
      </c>
      <c r="G51" t="str">
        <f t="shared" si="1"/>
        <v>insert into game_score (id, matchid, squad, goals, points, time_type) values (169, 41, 54, 2, 2, 2);</v>
      </c>
    </row>
    <row r="52" spans="1:7" x14ac:dyDescent="0.25">
      <c r="A52">
        <f t="shared" si="2"/>
        <v>170</v>
      </c>
      <c r="B52">
        <f t="shared" ref="B52" si="32">B51</f>
        <v>41</v>
      </c>
      <c r="C52">
        <v>54</v>
      </c>
      <c r="D52">
        <v>0</v>
      </c>
      <c r="E52">
        <v>0</v>
      </c>
      <c r="F52">
        <v>1</v>
      </c>
      <c r="G52" t="str">
        <f t="shared" si="1"/>
        <v>insert into game_score (id, matchid, squad, goals, points, time_type) values (170, 41, 54, 0, 0, 1);</v>
      </c>
    </row>
    <row r="53" spans="1:7" x14ac:dyDescent="0.25">
      <c r="A53">
        <f t="shared" si="2"/>
        <v>171</v>
      </c>
      <c r="B53">
        <f t="shared" ref="B53" si="33">B51</f>
        <v>41</v>
      </c>
      <c r="C53">
        <v>595</v>
      </c>
      <c r="D53">
        <v>0</v>
      </c>
      <c r="E53">
        <v>0</v>
      </c>
      <c r="F53">
        <v>2</v>
      </c>
      <c r="G53" t="str">
        <f t="shared" si="1"/>
        <v>insert into game_score (id, matchid, squad, goals, points, time_type) values (171, 41, 595, 0, 0, 2);</v>
      </c>
    </row>
    <row r="54" spans="1:7" x14ac:dyDescent="0.25">
      <c r="A54">
        <f t="shared" si="2"/>
        <v>172</v>
      </c>
      <c r="B54">
        <f t="shared" ref="B54" si="34">B51</f>
        <v>41</v>
      </c>
      <c r="C54">
        <v>595</v>
      </c>
      <c r="D54">
        <v>0</v>
      </c>
      <c r="E54">
        <v>0</v>
      </c>
      <c r="F54">
        <v>1</v>
      </c>
      <c r="G54" t="str">
        <f t="shared" si="1"/>
        <v>insert into game_score (id, matchid, squad, goals, points, time_type) values (172, 41, 595, 0, 0, 1);</v>
      </c>
    </row>
    <row r="55" spans="1:7" x14ac:dyDescent="0.25">
      <c r="A55" s="4">
        <f t="shared" si="2"/>
        <v>173</v>
      </c>
      <c r="B55" s="4">
        <f t="shared" ref="B55" si="35">B51+1</f>
        <v>42</v>
      </c>
      <c r="C55" s="4">
        <v>55</v>
      </c>
      <c r="D55" s="4">
        <v>3</v>
      </c>
      <c r="E55" s="4">
        <v>2</v>
      </c>
      <c r="F55" s="4">
        <v>2</v>
      </c>
      <c r="G55" s="4" t="str">
        <f t="shared" si="1"/>
        <v>insert into game_score (id, matchid, squad, goals, points, time_type) values (173, 42, 55, 3, 2, 2);</v>
      </c>
    </row>
    <row r="56" spans="1:7" x14ac:dyDescent="0.25">
      <c r="A56" s="4">
        <f t="shared" si="2"/>
        <v>174</v>
      </c>
      <c r="B56" s="4">
        <f t="shared" ref="B56" si="36">B55</f>
        <v>42</v>
      </c>
      <c r="C56" s="4">
        <v>55</v>
      </c>
      <c r="D56" s="4">
        <v>1</v>
      </c>
      <c r="E56" s="4">
        <v>0</v>
      </c>
      <c r="F56" s="4">
        <v>1</v>
      </c>
      <c r="G56" s="4" t="str">
        <f t="shared" si="1"/>
        <v>insert into game_score (id, matchid, squad, goals, points, time_type) values (174, 42, 55, 1, 0, 1);</v>
      </c>
    </row>
    <row r="57" spans="1:7" x14ac:dyDescent="0.25">
      <c r="A57" s="4">
        <f t="shared" si="2"/>
        <v>175</v>
      </c>
      <c r="B57" s="4">
        <f t="shared" ref="B57" si="37">B55</f>
        <v>42</v>
      </c>
      <c r="C57" s="4">
        <v>595</v>
      </c>
      <c r="D57" s="4">
        <v>0</v>
      </c>
      <c r="E57" s="4">
        <v>0</v>
      </c>
      <c r="F57" s="4">
        <v>2</v>
      </c>
      <c r="G57" s="4" t="str">
        <f t="shared" si="1"/>
        <v>insert into game_score (id, matchid, squad, goals, points, time_type) values (175, 42, 595, 0, 0, 2);</v>
      </c>
    </row>
    <row r="58" spans="1:7" x14ac:dyDescent="0.25">
      <c r="A58" s="4">
        <f t="shared" si="2"/>
        <v>176</v>
      </c>
      <c r="B58" s="4">
        <f t="shared" ref="B58" si="38">B55</f>
        <v>42</v>
      </c>
      <c r="C58" s="4">
        <v>595</v>
      </c>
      <c r="D58" s="4">
        <v>0</v>
      </c>
      <c r="E58" s="4">
        <v>0</v>
      </c>
      <c r="F58" s="4">
        <v>1</v>
      </c>
      <c r="G58" s="4" t="str">
        <f t="shared" si="1"/>
        <v>insert into game_score (id, matchid, squad, goals, points, time_type) values (176, 42, 595, 0, 0, 1);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'1922'!A12 + 1</f>
        <v>43</v>
      </c>
      <c r="B2" s="2" t="str">
        <f>"1923-10-29"</f>
        <v>1923-10-29</v>
      </c>
      <c r="C2">
        <v>2</v>
      </c>
      <c r="D2">
        <v>598</v>
      </c>
      <c r="G2" t="str">
        <f t="shared" si="0"/>
        <v>insert into game (matchid, matchdate, game_type, country) values (43, '1923-10-29', 2, 598);</v>
      </c>
    </row>
    <row r="3" spans="1:7" x14ac:dyDescent="0.25">
      <c r="A3">
        <f>A2+1</f>
        <v>44</v>
      </c>
      <c r="B3" s="2" t="str">
        <f>"1923-11-04"</f>
        <v>1923-11-04</v>
      </c>
      <c r="C3">
        <v>2</v>
      </c>
      <c r="D3">
        <v>598</v>
      </c>
      <c r="G3" t="str">
        <f t="shared" si="0"/>
        <v>insert into game (matchid, matchdate, game_type, country) values (44, '1923-11-04', 2, 598);</v>
      </c>
    </row>
    <row r="4" spans="1:7" x14ac:dyDescent="0.25">
      <c r="A4">
        <f t="shared" ref="A4:A7" si="1">A3+1</f>
        <v>45</v>
      </c>
      <c r="B4" s="2" t="str">
        <f>"1923-11-11"</f>
        <v>1923-11-11</v>
      </c>
      <c r="C4">
        <v>2</v>
      </c>
      <c r="D4">
        <v>598</v>
      </c>
      <c r="G4" t="str">
        <f t="shared" si="0"/>
        <v>insert into game (matchid, matchdate, game_type, country) values (45, '1923-11-11', 2, 598);</v>
      </c>
    </row>
    <row r="5" spans="1:7" x14ac:dyDescent="0.25">
      <c r="A5">
        <f t="shared" si="1"/>
        <v>46</v>
      </c>
      <c r="B5" s="2" t="str">
        <f>"1923-11-18"</f>
        <v>1923-11-18</v>
      </c>
      <c r="C5">
        <v>2</v>
      </c>
      <c r="D5">
        <v>598</v>
      </c>
      <c r="G5" t="str">
        <f t="shared" si="0"/>
        <v>insert into game (matchid, matchdate, game_type, country) values (46, '1923-11-18', 2, 598);</v>
      </c>
    </row>
    <row r="6" spans="1:7" x14ac:dyDescent="0.25">
      <c r="A6">
        <f t="shared" si="1"/>
        <v>47</v>
      </c>
      <c r="B6" s="2" t="str">
        <f>"1923-11-25"</f>
        <v>1923-11-25</v>
      </c>
      <c r="C6">
        <v>2</v>
      </c>
      <c r="D6">
        <v>598</v>
      </c>
      <c r="G6" t="str">
        <f t="shared" si="0"/>
        <v>insert into game (matchid, matchdate, game_type, country) values (47, '1923-11-25', 2, 598);</v>
      </c>
    </row>
    <row r="7" spans="1:7" x14ac:dyDescent="0.25">
      <c r="A7">
        <f t="shared" si="1"/>
        <v>48</v>
      </c>
      <c r="B7" s="2" t="str">
        <f>"1923-12-02"</f>
        <v>1923-12-02</v>
      </c>
      <c r="C7">
        <v>2</v>
      </c>
      <c r="D7">
        <v>598</v>
      </c>
      <c r="G7" t="str">
        <f t="shared" si="0"/>
        <v>insert into game (matchid, matchdate, game_type, country) values (48, '1923-12-02', 2, 598);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 s="4">
        <f>'1922'!A58 + 1</f>
        <v>177</v>
      </c>
      <c r="B10" s="4">
        <f>A2</f>
        <v>43</v>
      </c>
      <c r="C10" s="4">
        <v>54</v>
      </c>
      <c r="D10" s="4">
        <v>4</v>
      </c>
      <c r="E10" s="4">
        <v>2</v>
      </c>
      <c r="F10" s="4">
        <v>2</v>
      </c>
      <c r="G10" s="4" t="str">
        <f t="shared" ref="G10:G33" si="2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(177, 43, 54, 4, 2, 2);</v>
      </c>
    </row>
    <row r="11" spans="1:7" x14ac:dyDescent="0.25">
      <c r="A11" s="4">
        <f>A10+1</f>
        <v>178</v>
      </c>
      <c r="B11" s="4">
        <f>B10</f>
        <v>43</v>
      </c>
      <c r="C11" s="4">
        <v>54</v>
      </c>
      <c r="D11" s="4">
        <v>1</v>
      </c>
      <c r="E11" s="4">
        <v>0</v>
      </c>
      <c r="F11" s="4">
        <v>1</v>
      </c>
      <c r="G11" s="4" t="str">
        <f t="shared" si="2"/>
        <v>insert into game_score (id, matchid, squad, goals, points, time_type) values (178, 43, 54, 1, 0, 1);</v>
      </c>
    </row>
    <row r="12" spans="1:7" x14ac:dyDescent="0.25">
      <c r="A12" s="4">
        <f t="shared" ref="A12:A33" si="3">A11+1</f>
        <v>179</v>
      </c>
      <c r="B12" s="4">
        <f>B10</f>
        <v>43</v>
      </c>
      <c r="C12" s="4">
        <v>595</v>
      </c>
      <c r="D12" s="4">
        <v>3</v>
      </c>
      <c r="E12" s="4">
        <v>0</v>
      </c>
      <c r="F12" s="4">
        <v>2</v>
      </c>
      <c r="G12" s="4" t="str">
        <f t="shared" si="2"/>
        <v>insert into game_score (id, matchid, squad, goals, points, time_type) values (179, 43, 595, 3, 0, 2);</v>
      </c>
    </row>
    <row r="13" spans="1:7" x14ac:dyDescent="0.25">
      <c r="A13" s="4">
        <f t="shared" si="3"/>
        <v>180</v>
      </c>
      <c r="B13" s="4">
        <f>B10</f>
        <v>43</v>
      </c>
      <c r="C13" s="4">
        <v>595</v>
      </c>
      <c r="D13" s="4">
        <v>1</v>
      </c>
      <c r="E13" s="4">
        <v>0</v>
      </c>
      <c r="F13" s="4">
        <v>1</v>
      </c>
      <c r="G13" s="4" t="str">
        <f t="shared" si="2"/>
        <v>insert into game_score (id, matchid, squad, goals, points, time_type) values (180, 43, 595, 1, 0, 1);</v>
      </c>
    </row>
    <row r="14" spans="1:7" x14ac:dyDescent="0.25">
      <c r="A14">
        <f t="shared" si="3"/>
        <v>181</v>
      </c>
      <c r="B14">
        <f>B10+1</f>
        <v>44</v>
      </c>
      <c r="C14">
        <v>598</v>
      </c>
      <c r="D14">
        <v>2</v>
      </c>
      <c r="E14">
        <v>2</v>
      </c>
      <c r="F14">
        <v>2</v>
      </c>
      <c r="G14" t="str">
        <f t="shared" si="2"/>
        <v>insert into game_score (id, matchid, squad, goals, points, time_type) values (181, 44, 598, 2, 2, 2);</v>
      </c>
    </row>
    <row r="15" spans="1:7" x14ac:dyDescent="0.25">
      <c r="A15">
        <f t="shared" si="3"/>
        <v>182</v>
      </c>
      <c r="B15">
        <f>B14</f>
        <v>44</v>
      </c>
      <c r="C15">
        <v>598</v>
      </c>
      <c r="D15">
        <v>1</v>
      </c>
      <c r="E15">
        <v>0</v>
      </c>
      <c r="F15">
        <v>1</v>
      </c>
      <c r="G15" t="str">
        <f t="shared" si="2"/>
        <v>insert into game_score (id, matchid, squad, goals, points, time_type) values (182, 44, 598, 1, 0, 1);</v>
      </c>
    </row>
    <row r="16" spans="1:7" x14ac:dyDescent="0.25">
      <c r="A16">
        <f t="shared" si="3"/>
        <v>183</v>
      </c>
      <c r="B16">
        <f>B14</f>
        <v>44</v>
      </c>
      <c r="C16">
        <v>595</v>
      </c>
      <c r="D16">
        <v>0</v>
      </c>
      <c r="E16">
        <v>0</v>
      </c>
      <c r="F16">
        <v>2</v>
      </c>
      <c r="G16" t="str">
        <f t="shared" si="2"/>
        <v>insert into game_score (id, matchid, squad, goals, points, time_type) values (183, 44, 595, 0, 0, 2);</v>
      </c>
    </row>
    <row r="17" spans="1:7" x14ac:dyDescent="0.25">
      <c r="A17">
        <f t="shared" si="3"/>
        <v>184</v>
      </c>
      <c r="B17">
        <f>B14</f>
        <v>44</v>
      </c>
      <c r="C17">
        <v>595</v>
      </c>
      <c r="D17">
        <v>0</v>
      </c>
      <c r="E17">
        <v>0</v>
      </c>
      <c r="F17">
        <v>1</v>
      </c>
      <c r="G17" t="str">
        <f t="shared" si="2"/>
        <v>insert into game_score (id, matchid, squad, goals, points, time_type) values (184, 44, 595, 0, 0, 1);</v>
      </c>
    </row>
    <row r="18" spans="1:7" x14ac:dyDescent="0.25">
      <c r="A18" s="4">
        <f t="shared" si="3"/>
        <v>185</v>
      </c>
      <c r="B18" s="4">
        <f t="shared" ref="B18" si="4">B14+1</f>
        <v>45</v>
      </c>
      <c r="C18" s="4">
        <v>595</v>
      </c>
      <c r="D18" s="4">
        <v>1</v>
      </c>
      <c r="E18" s="4">
        <v>2</v>
      </c>
      <c r="F18" s="4">
        <v>2</v>
      </c>
      <c r="G18" s="4" t="str">
        <f t="shared" si="2"/>
        <v>insert into game_score (id, matchid, squad, goals, points, time_type) values (185, 45, 595, 1, 2, 2);</v>
      </c>
    </row>
    <row r="19" spans="1:7" x14ac:dyDescent="0.25">
      <c r="A19" s="4">
        <f t="shared" si="3"/>
        <v>186</v>
      </c>
      <c r="B19" s="4">
        <f t="shared" ref="B19" si="5">B18</f>
        <v>45</v>
      </c>
      <c r="C19" s="4">
        <v>595</v>
      </c>
      <c r="D19" s="4">
        <v>0</v>
      </c>
      <c r="E19" s="4">
        <v>0</v>
      </c>
      <c r="F19" s="4">
        <v>1</v>
      </c>
      <c r="G19" s="4" t="str">
        <f t="shared" si="2"/>
        <v>insert into game_score (id, matchid, squad, goals, points, time_type) values (186, 45, 595, 0, 0, 1);</v>
      </c>
    </row>
    <row r="20" spans="1:7" x14ac:dyDescent="0.25">
      <c r="A20" s="4">
        <f t="shared" si="3"/>
        <v>187</v>
      </c>
      <c r="B20" s="4">
        <f t="shared" ref="B20" si="6">B18</f>
        <v>45</v>
      </c>
      <c r="C20" s="4">
        <v>55</v>
      </c>
      <c r="D20" s="4">
        <v>0</v>
      </c>
      <c r="E20" s="4">
        <v>0</v>
      </c>
      <c r="F20" s="4">
        <v>2</v>
      </c>
      <c r="G20" s="4" t="str">
        <f t="shared" si="2"/>
        <v>insert into game_score (id, matchid, squad, goals, points, time_type) values (187, 45, 55, 0, 0, 2);</v>
      </c>
    </row>
    <row r="21" spans="1:7" x14ac:dyDescent="0.25">
      <c r="A21" s="4">
        <f t="shared" si="3"/>
        <v>188</v>
      </c>
      <c r="B21" s="4">
        <f t="shared" ref="B21" si="7">B18</f>
        <v>45</v>
      </c>
      <c r="C21" s="4">
        <v>55</v>
      </c>
      <c r="D21" s="4">
        <v>0</v>
      </c>
      <c r="E21" s="4">
        <v>0</v>
      </c>
      <c r="F21" s="4">
        <v>1</v>
      </c>
      <c r="G21" s="4" t="str">
        <f t="shared" si="2"/>
        <v>insert into game_score (id, matchid, squad, goals, points, time_type) values (188, 45, 55, 0, 0, 1);</v>
      </c>
    </row>
    <row r="22" spans="1:7" x14ac:dyDescent="0.25">
      <c r="A22">
        <f t="shared" si="3"/>
        <v>189</v>
      </c>
      <c r="B22">
        <f t="shared" ref="B22" si="8">B18+1</f>
        <v>46</v>
      </c>
      <c r="C22">
        <v>54</v>
      </c>
      <c r="D22">
        <v>2</v>
      </c>
      <c r="E22">
        <v>2</v>
      </c>
      <c r="F22">
        <v>2</v>
      </c>
      <c r="G22" t="str">
        <f t="shared" si="2"/>
        <v>insert into game_score (id, matchid, squad, goals, points, time_type) values (189, 46, 54, 2, 2, 2);</v>
      </c>
    </row>
    <row r="23" spans="1:7" x14ac:dyDescent="0.25">
      <c r="A23">
        <f t="shared" si="3"/>
        <v>190</v>
      </c>
      <c r="B23">
        <f t="shared" ref="B23" si="9">B22</f>
        <v>46</v>
      </c>
      <c r="C23">
        <v>54</v>
      </c>
      <c r="D23">
        <v>1</v>
      </c>
      <c r="E23">
        <v>0</v>
      </c>
      <c r="F23">
        <v>1</v>
      </c>
      <c r="G23" t="str">
        <f t="shared" si="2"/>
        <v>insert into game_score (id, matchid, squad, goals, points, time_type) values (190, 46, 54, 1, 0, 1);</v>
      </c>
    </row>
    <row r="24" spans="1:7" x14ac:dyDescent="0.25">
      <c r="A24">
        <f t="shared" si="3"/>
        <v>191</v>
      </c>
      <c r="B24">
        <f t="shared" ref="B24" si="10">B22</f>
        <v>46</v>
      </c>
      <c r="C24">
        <v>55</v>
      </c>
      <c r="D24">
        <v>1</v>
      </c>
      <c r="E24">
        <v>0</v>
      </c>
      <c r="F24">
        <v>2</v>
      </c>
      <c r="G24" t="str">
        <f t="shared" si="2"/>
        <v>insert into game_score (id, matchid, squad, goals, points, time_type) values (191, 46, 55, 1, 0, 2);</v>
      </c>
    </row>
    <row r="25" spans="1:7" x14ac:dyDescent="0.25">
      <c r="A25">
        <f t="shared" si="3"/>
        <v>192</v>
      </c>
      <c r="B25">
        <f t="shared" ref="B25" si="11">B22</f>
        <v>46</v>
      </c>
      <c r="C25">
        <v>55</v>
      </c>
      <c r="D25">
        <v>1</v>
      </c>
      <c r="E25">
        <v>0</v>
      </c>
      <c r="F25">
        <v>1</v>
      </c>
      <c r="G25" t="str">
        <f t="shared" si="2"/>
        <v>insert into game_score (id, matchid, squad, goals, points, time_type) values (192, 46, 55, 1, 0, 1);</v>
      </c>
    </row>
    <row r="26" spans="1:7" x14ac:dyDescent="0.25">
      <c r="A26" s="4">
        <f t="shared" si="3"/>
        <v>193</v>
      </c>
      <c r="B26" s="4">
        <f t="shared" ref="B26" si="12">B22+1</f>
        <v>47</v>
      </c>
      <c r="C26" s="4">
        <v>598</v>
      </c>
      <c r="D26" s="4">
        <v>2</v>
      </c>
      <c r="E26" s="4">
        <v>2</v>
      </c>
      <c r="F26" s="4">
        <v>2</v>
      </c>
      <c r="G26" s="4" t="str">
        <f t="shared" si="2"/>
        <v>insert into game_score (id, matchid, squad, goals, points, time_type) values (193, 47, 598, 2, 2, 2);</v>
      </c>
    </row>
    <row r="27" spans="1:7" x14ac:dyDescent="0.25">
      <c r="A27" s="4">
        <f t="shared" si="3"/>
        <v>194</v>
      </c>
      <c r="B27" s="4">
        <f t="shared" ref="B27" si="13">B26</f>
        <v>47</v>
      </c>
      <c r="C27" s="4">
        <v>598</v>
      </c>
      <c r="D27" s="4">
        <v>0</v>
      </c>
      <c r="E27" s="4">
        <v>0</v>
      </c>
      <c r="F27" s="4">
        <v>1</v>
      </c>
      <c r="G27" s="4" t="str">
        <f t="shared" si="2"/>
        <v>insert into game_score (id, matchid, squad, goals, points, time_type) values (194, 47, 598, 0, 0, 1);</v>
      </c>
    </row>
    <row r="28" spans="1:7" x14ac:dyDescent="0.25">
      <c r="A28" s="4">
        <f t="shared" si="3"/>
        <v>195</v>
      </c>
      <c r="B28" s="4">
        <f t="shared" ref="B28" si="14">B26</f>
        <v>47</v>
      </c>
      <c r="C28" s="4">
        <v>55</v>
      </c>
      <c r="D28" s="4">
        <v>1</v>
      </c>
      <c r="E28" s="4">
        <v>0</v>
      </c>
      <c r="F28" s="4">
        <v>2</v>
      </c>
      <c r="G28" s="4" t="str">
        <f t="shared" si="2"/>
        <v>insert into game_score (id, matchid, squad, goals, points, time_type) values (195, 47, 55, 1, 0, 2);</v>
      </c>
    </row>
    <row r="29" spans="1:7" x14ac:dyDescent="0.25">
      <c r="A29" s="4">
        <f t="shared" si="3"/>
        <v>196</v>
      </c>
      <c r="B29" s="4">
        <f t="shared" ref="B29" si="15">B26</f>
        <v>47</v>
      </c>
      <c r="C29" s="4">
        <v>55</v>
      </c>
      <c r="D29" s="4">
        <v>0</v>
      </c>
      <c r="E29" s="4">
        <v>0</v>
      </c>
      <c r="F29" s="4">
        <v>1</v>
      </c>
      <c r="G29" s="4" t="str">
        <f t="shared" si="2"/>
        <v>insert into game_score (id, matchid, squad, goals, points, time_type) values (196, 47, 55, 0, 0, 1);</v>
      </c>
    </row>
    <row r="30" spans="1:7" x14ac:dyDescent="0.25">
      <c r="A30">
        <f t="shared" si="3"/>
        <v>197</v>
      </c>
      <c r="B30">
        <f t="shared" ref="B30" si="16">B26+1</f>
        <v>48</v>
      </c>
      <c r="C30">
        <v>598</v>
      </c>
      <c r="D30">
        <v>2</v>
      </c>
      <c r="E30">
        <v>2</v>
      </c>
      <c r="F30">
        <v>2</v>
      </c>
      <c r="G30" t="str">
        <f t="shared" si="2"/>
        <v>insert into game_score (id, matchid, squad, goals, points, time_type) values (197, 48, 598, 2, 2, 2);</v>
      </c>
    </row>
    <row r="31" spans="1:7" x14ac:dyDescent="0.25">
      <c r="A31">
        <f t="shared" si="3"/>
        <v>198</v>
      </c>
      <c r="B31">
        <f t="shared" ref="B31" si="17">B30</f>
        <v>48</v>
      </c>
      <c r="C31">
        <v>598</v>
      </c>
      <c r="D31">
        <v>1</v>
      </c>
      <c r="E31">
        <v>0</v>
      </c>
      <c r="F31">
        <v>1</v>
      </c>
      <c r="G31" t="str">
        <f t="shared" si="2"/>
        <v>insert into game_score (id, matchid, squad, goals, points, time_type) values (198, 48, 598, 1, 0, 1);</v>
      </c>
    </row>
    <row r="32" spans="1:7" x14ac:dyDescent="0.25">
      <c r="A32">
        <f t="shared" si="3"/>
        <v>199</v>
      </c>
      <c r="B32">
        <f t="shared" ref="B32" si="18">B30</f>
        <v>48</v>
      </c>
      <c r="C32">
        <v>54</v>
      </c>
      <c r="D32">
        <v>0</v>
      </c>
      <c r="E32">
        <v>0</v>
      </c>
      <c r="F32">
        <v>2</v>
      </c>
      <c r="G32" t="str">
        <f t="shared" si="2"/>
        <v>insert into game_score (id, matchid, squad, goals, points, time_type) values (199, 48, 54, 0, 0, 2);</v>
      </c>
    </row>
    <row r="33" spans="1:7" x14ac:dyDescent="0.25">
      <c r="A33">
        <f t="shared" si="3"/>
        <v>200</v>
      </c>
      <c r="B33">
        <f t="shared" ref="B33" si="19">B30</f>
        <v>48</v>
      </c>
      <c r="C33">
        <v>54</v>
      </c>
      <c r="D33">
        <v>0</v>
      </c>
      <c r="E33">
        <v>0</v>
      </c>
      <c r="F33">
        <v>1</v>
      </c>
      <c r="G33" t="str">
        <f t="shared" si="2"/>
        <v>insert into game_score (id, matchid, squad, goals, points, time_type) values (200, 48, 54, 0, 0, 1);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customWidth="1"/>
    <col min="2" max="2" width="10.42578125" customWidth="1"/>
    <col min="3" max="3" width="10.85546875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'1923'!A7 +1</f>
        <v>49</v>
      </c>
      <c r="B2" s="2" t="str">
        <f>"1924-10-12"</f>
        <v>1924-10-12</v>
      </c>
      <c r="C2">
        <v>2</v>
      </c>
      <c r="D2">
        <v>598</v>
      </c>
      <c r="G2" t="str">
        <f t="shared" si="0"/>
        <v>insert into game (matchid, matchdate, game_type, country) values (49, '1924-10-12', 2, 598);</v>
      </c>
    </row>
    <row r="3" spans="1:7" x14ac:dyDescent="0.25">
      <c r="A3">
        <f>A2+1</f>
        <v>50</v>
      </c>
      <c r="B3" s="2" t="str">
        <f>"1924-10-19"</f>
        <v>1924-10-19</v>
      </c>
      <c r="C3">
        <v>2</v>
      </c>
      <c r="D3">
        <v>598</v>
      </c>
      <c r="G3" t="str">
        <f t="shared" si="0"/>
        <v>insert into game (matchid, matchdate, game_type, country) values (50, '1924-10-19', 2, 598);</v>
      </c>
    </row>
    <row r="4" spans="1:7" x14ac:dyDescent="0.25">
      <c r="A4">
        <f t="shared" ref="A4:A7" si="1">A3+1</f>
        <v>51</v>
      </c>
      <c r="B4" s="2" t="str">
        <f>"1924-10-25"</f>
        <v>1924-10-25</v>
      </c>
      <c r="C4">
        <v>2</v>
      </c>
      <c r="D4">
        <v>598</v>
      </c>
      <c r="G4" t="str">
        <f t="shared" si="0"/>
        <v>insert into game (matchid, matchdate, game_type, country) values (51, '1924-10-25', 2, 598);</v>
      </c>
    </row>
    <row r="5" spans="1:7" x14ac:dyDescent="0.25">
      <c r="A5">
        <f t="shared" si="1"/>
        <v>52</v>
      </c>
      <c r="B5" s="2" t="str">
        <f>"1924-10-26"</f>
        <v>1924-10-26</v>
      </c>
      <c r="C5">
        <v>2</v>
      </c>
      <c r="D5">
        <v>598</v>
      </c>
      <c r="G5" t="str">
        <f t="shared" si="0"/>
        <v>insert into game (matchid, matchdate, game_type, country) values (52, '1924-10-26', 2, 598);</v>
      </c>
    </row>
    <row r="6" spans="1:7" x14ac:dyDescent="0.25">
      <c r="A6">
        <f t="shared" si="1"/>
        <v>53</v>
      </c>
      <c r="B6" s="2" t="str">
        <f>"1924-11-01"</f>
        <v>1924-11-01</v>
      </c>
      <c r="C6">
        <v>2</v>
      </c>
      <c r="D6">
        <v>598</v>
      </c>
      <c r="G6" t="str">
        <f t="shared" si="0"/>
        <v>insert into game (matchid, matchdate, game_type, country) values (53, '1924-11-01', 2, 598);</v>
      </c>
    </row>
    <row r="7" spans="1:7" x14ac:dyDescent="0.25">
      <c r="A7">
        <f t="shared" si="1"/>
        <v>54</v>
      </c>
      <c r="B7" s="2" t="str">
        <f>"1924-11-02"</f>
        <v>1924-11-02</v>
      </c>
      <c r="C7">
        <v>2</v>
      </c>
      <c r="D7">
        <v>598</v>
      </c>
      <c r="G7" t="str">
        <f t="shared" si="0"/>
        <v>insert into game (matchid, matchdate, game_type, country) values (54, '1924-11-02', 2, 598);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 s="4">
        <f>'1923'!A33 +1</f>
        <v>201</v>
      </c>
      <c r="B10" s="4">
        <f>A2</f>
        <v>49</v>
      </c>
      <c r="C10" s="4">
        <v>54</v>
      </c>
      <c r="D10" s="4">
        <v>0</v>
      </c>
      <c r="E10" s="4">
        <v>1</v>
      </c>
      <c r="F10" s="4">
        <v>2</v>
      </c>
      <c r="G10" s="4" t="str">
        <f t="shared" ref="G10:G33" si="2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(201, 49, 54, 0, 1, 2);</v>
      </c>
    </row>
    <row r="11" spans="1:7" x14ac:dyDescent="0.25">
      <c r="A11" s="4">
        <f>A10+1</f>
        <v>202</v>
      </c>
      <c r="B11" s="4">
        <f>B10</f>
        <v>49</v>
      </c>
      <c r="C11" s="4">
        <v>54</v>
      </c>
      <c r="D11" s="4">
        <v>0</v>
      </c>
      <c r="E11" s="4">
        <v>0</v>
      </c>
      <c r="F11" s="4">
        <v>1</v>
      </c>
      <c r="G11" s="4" t="str">
        <f t="shared" si="2"/>
        <v>insert into game_score (id, matchid, squad, goals, points, time_type) values (202, 49, 54, 0, 0, 1);</v>
      </c>
    </row>
    <row r="12" spans="1:7" x14ac:dyDescent="0.25">
      <c r="A12" s="4">
        <f t="shared" ref="A12:A33" si="3">A11+1</f>
        <v>203</v>
      </c>
      <c r="B12" s="4">
        <f>B10</f>
        <v>49</v>
      </c>
      <c r="C12" s="4">
        <v>595</v>
      </c>
      <c r="D12" s="4">
        <v>0</v>
      </c>
      <c r="E12" s="4">
        <v>1</v>
      </c>
      <c r="F12" s="4">
        <v>2</v>
      </c>
      <c r="G12" s="4" t="str">
        <f t="shared" si="2"/>
        <v>insert into game_score (id, matchid, squad, goals, points, time_type) values (203, 49, 595, 0, 1, 2);</v>
      </c>
    </row>
    <row r="13" spans="1:7" x14ac:dyDescent="0.25">
      <c r="A13" s="4">
        <f t="shared" si="3"/>
        <v>204</v>
      </c>
      <c r="B13" s="4">
        <f>B10</f>
        <v>49</v>
      </c>
      <c r="C13" s="4">
        <v>595</v>
      </c>
      <c r="D13" s="4">
        <v>0</v>
      </c>
      <c r="E13" s="4">
        <v>0</v>
      </c>
      <c r="F13" s="4">
        <v>1</v>
      </c>
      <c r="G13" s="4" t="str">
        <f t="shared" si="2"/>
        <v>insert into game_score (id, matchid, squad, goals, points, time_type) values (204, 49, 595, 0, 0, 1);</v>
      </c>
    </row>
    <row r="14" spans="1:7" x14ac:dyDescent="0.25">
      <c r="A14">
        <f t="shared" si="3"/>
        <v>205</v>
      </c>
      <c r="B14">
        <f>B10+1</f>
        <v>50</v>
      </c>
      <c r="C14">
        <v>598</v>
      </c>
      <c r="D14">
        <v>5</v>
      </c>
      <c r="E14">
        <v>2</v>
      </c>
      <c r="F14">
        <v>2</v>
      </c>
      <c r="G14" t="str">
        <f t="shared" si="2"/>
        <v>insert into game_score (id, matchid, squad, goals, points, time_type) values (205, 50, 598, 5, 2, 2);</v>
      </c>
    </row>
    <row r="15" spans="1:7" x14ac:dyDescent="0.25">
      <c r="A15">
        <f t="shared" si="3"/>
        <v>206</v>
      </c>
      <c r="B15">
        <f>B14</f>
        <v>50</v>
      </c>
      <c r="C15">
        <v>598</v>
      </c>
      <c r="D15">
        <v>1</v>
      </c>
      <c r="E15">
        <v>0</v>
      </c>
      <c r="F15">
        <v>1</v>
      </c>
      <c r="G15" t="str">
        <f t="shared" si="2"/>
        <v>insert into game_score (id, matchid, squad, goals, points, time_type) values (206, 50, 598, 1, 0, 1);</v>
      </c>
    </row>
    <row r="16" spans="1:7" x14ac:dyDescent="0.25">
      <c r="A16">
        <f t="shared" si="3"/>
        <v>207</v>
      </c>
      <c r="B16">
        <f>B14</f>
        <v>50</v>
      </c>
      <c r="C16">
        <v>56</v>
      </c>
      <c r="D16">
        <v>0</v>
      </c>
      <c r="E16">
        <v>0</v>
      </c>
      <c r="F16">
        <v>2</v>
      </c>
      <c r="G16" t="str">
        <f t="shared" si="2"/>
        <v>insert into game_score (id, matchid, squad, goals, points, time_type) values (207, 50, 56, 0, 0, 2);</v>
      </c>
    </row>
    <row r="17" spans="1:7" x14ac:dyDescent="0.25">
      <c r="A17">
        <f t="shared" si="3"/>
        <v>208</v>
      </c>
      <c r="B17">
        <f>B14</f>
        <v>50</v>
      </c>
      <c r="C17">
        <v>56</v>
      </c>
      <c r="D17">
        <v>0</v>
      </c>
      <c r="E17">
        <v>0</v>
      </c>
      <c r="F17">
        <v>1</v>
      </c>
      <c r="G17" t="str">
        <f t="shared" si="2"/>
        <v>insert into game_score (id, matchid, squad, goals, points, time_type) values (208, 50, 56, 0, 0, 1);</v>
      </c>
    </row>
    <row r="18" spans="1:7" x14ac:dyDescent="0.25">
      <c r="A18" s="4">
        <f t="shared" si="3"/>
        <v>209</v>
      </c>
      <c r="B18" s="4">
        <f t="shared" ref="B18" si="4">B14+1</f>
        <v>51</v>
      </c>
      <c r="C18" s="4">
        <v>54</v>
      </c>
      <c r="D18" s="4">
        <v>2</v>
      </c>
      <c r="E18" s="4">
        <v>2</v>
      </c>
      <c r="F18" s="4">
        <v>2</v>
      </c>
      <c r="G18" s="4" t="str">
        <f t="shared" si="2"/>
        <v>insert into game_score (id, matchid, squad, goals, points, time_type) values (209, 51, 54, 2, 2, 2);</v>
      </c>
    </row>
    <row r="19" spans="1:7" x14ac:dyDescent="0.25">
      <c r="A19" s="4">
        <f t="shared" si="3"/>
        <v>210</v>
      </c>
      <c r="B19" s="4">
        <f t="shared" ref="B19" si="5">B18</f>
        <v>51</v>
      </c>
      <c r="C19" s="4">
        <v>54</v>
      </c>
      <c r="D19" s="4">
        <v>1</v>
      </c>
      <c r="E19" s="4">
        <v>0</v>
      </c>
      <c r="F19" s="4">
        <v>1</v>
      </c>
      <c r="G19" s="4" t="str">
        <f t="shared" si="2"/>
        <v>insert into game_score (id, matchid, squad, goals, points, time_type) values (210, 51, 54, 1, 0, 1);</v>
      </c>
    </row>
    <row r="20" spans="1:7" x14ac:dyDescent="0.25">
      <c r="A20" s="4">
        <f t="shared" si="3"/>
        <v>211</v>
      </c>
      <c r="B20" s="4">
        <f t="shared" ref="B20" si="6">B18</f>
        <v>51</v>
      </c>
      <c r="C20" s="4">
        <v>56</v>
      </c>
      <c r="D20" s="4">
        <v>0</v>
      </c>
      <c r="E20" s="4">
        <v>0</v>
      </c>
      <c r="F20" s="4">
        <v>2</v>
      </c>
      <c r="G20" s="4" t="str">
        <f t="shared" si="2"/>
        <v>insert into game_score (id, matchid, squad, goals, points, time_type) values (211, 51, 56, 0, 0, 2);</v>
      </c>
    </row>
    <row r="21" spans="1:7" x14ac:dyDescent="0.25">
      <c r="A21" s="4">
        <f t="shared" si="3"/>
        <v>212</v>
      </c>
      <c r="B21" s="4">
        <f t="shared" ref="B21" si="7">B18</f>
        <v>51</v>
      </c>
      <c r="C21" s="4">
        <v>56</v>
      </c>
      <c r="D21" s="4">
        <v>0</v>
      </c>
      <c r="E21" s="4">
        <v>0</v>
      </c>
      <c r="F21" s="4">
        <v>1</v>
      </c>
      <c r="G21" s="4" t="str">
        <f t="shared" si="2"/>
        <v>insert into game_score (id, matchid, squad, goals, points, time_type) values (212, 51, 56, 0, 0, 1);</v>
      </c>
    </row>
    <row r="22" spans="1:7" x14ac:dyDescent="0.25">
      <c r="A22">
        <f t="shared" si="3"/>
        <v>213</v>
      </c>
      <c r="B22">
        <f t="shared" ref="B22" si="8">B18+1</f>
        <v>52</v>
      </c>
      <c r="C22">
        <v>598</v>
      </c>
      <c r="D22">
        <v>3</v>
      </c>
      <c r="E22">
        <v>2</v>
      </c>
      <c r="F22">
        <v>2</v>
      </c>
      <c r="G22" t="str">
        <f t="shared" si="2"/>
        <v>insert into game_score (id, matchid, squad, goals, points, time_type) values (213, 52, 598, 3, 2, 2);</v>
      </c>
    </row>
    <row r="23" spans="1:7" x14ac:dyDescent="0.25">
      <c r="A23">
        <f t="shared" si="3"/>
        <v>214</v>
      </c>
      <c r="B23">
        <f t="shared" ref="B23" si="9">B22</f>
        <v>52</v>
      </c>
      <c r="C23">
        <v>598</v>
      </c>
      <c r="D23">
        <v>2</v>
      </c>
      <c r="E23">
        <v>0</v>
      </c>
      <c r="F23">
        <v>1</v>
      </c>
      <c r="G23" t="str">
        <f t="shared" si="2"/>
        <v>insert into game_score (id, matchid, squad, goals, points, time_type) values (214, 52, 598, 2, 0, 1);</v>
      </c>
    </row>
    <row r="24" spans="1:7" x14ac:dyDescent="0.25">
      <c r="A24">
        <f t="shared" si="3"/>
        <v>215</v>
      </c>
      <c r="B24">
        <f t="shared" ref="B24" si="10">B22</f>
        <v>52</v>
      </c>
      <c r="C24">
        <v>595</v>
      </c>
      <c r="D24">
        <v>1</v>
      </c>
      <c r="E24">
        <v>0</v>
      </c>
      <c r="F24">
        <v>2</v>
      </c>
      <c r="G24" t="str">
        <f t="shared" si="2"/>
        <v>insert into game_score (id, matchid, squad, goals, points, time_type) values (215, 52, 595, 1, 0, 2);</v>
      </c>
    </row>
    <row r="25" spans="1:7" x14ac:dyDescent="0.25">
      <c r="A25">
        <f t="shared" si="3"/>
        <v>216</v>
      </c>
      <c r="B25">
        <f t="shared" ref="B25" si="11">B22</f>
        <v>52</v>
      </c>
      <c r="C25">
        <v>595</v>
      </c>
      <c r="D25">
        <v>0</v>
      </c>
      <c r="E25">
        <v>0</v>
      </c>
      <c r="F25">
        <v>1</v>
      </c>
      <c r="G25" t="str">
        <f t="shared" si="2"/>
        <v>insert into game_score (id, matchid, squad, goals, points, time_type) values (216, 52, 595, 0, 0, 1);</v>
      </c>
    </row>
    <row r="26" spans="1:7" x14ac:dyDescent="0.25">
      <c r="A26" s="4">
        <f t="shared" si="3"/>
        <v>217</v>
      </c>
      <c r="B26" s="4">
        <f t="shared" ref="B26" si="12">B22+1</f>
        <v>53</v>
      </c>
      <c r="C26" s="4">
        <v>595</v>
      </c>
      <c r="D26" s="4">
        <v>3</v>
      </c>
      <c r="E26" s="4">
        <v>2</v>
      </c>
      <c r="F26" s="4">
        <v>2</v>
      </c>
      <c r="G26" s="4" t="str">
        <f t="shared" si="2"/>
        <v>insert into game_score (id, matchid, squad, goals, points, time_type) values (217, 53, 595, 3, 2, 2);</v>
      </c>
    </row>
    <row r="27" spans="1:7" x14ac:dyDescent="0.25">
      <c r="A27" s="4">
        <f t="shared" si="3"/>
        <v>218</v>
      </c>
      <c r="B27" s="4">
        <f t="shared" ref="B27" si="13">B26</f>
        <v>53</v>
      </c>
      <c r="C27" s="4">
        <v>595</v>
      </c>
      <c r="D27" s="4">
        <v>2</v>
      </c>
      <c r="E27" s="4">
        <v>0</v>
      </c>
      <c r="F27" s="4">
        <v>1</v>
      </c>
      <c r="G27" s="4" t="str">
        <f t="shared" si="2"/>
        <v>insert into game_score (id, matchid, squad, goals, points, time_type) values (218, 53, 595, 2, 0, 1);</v>
      </c>
    </row>
    <row r="28" spans="1:7" x14ac:dyDescent="0.25">
      <c r="A28" s="4">
        <f t="shared" si="3"/>
        <v>219</v>
      </c>
      <c r="B28" s="4">
        <f t="shared" ref="B28" si="14">B26</f>
        <v>53</v>
      </c>
      <c r="C28" s="4">
        <v>56</v>
      </c>
      <c r="D28" s="4">
        <v>1</v>
      </c>
      <c r="E28" s="4">
        <v>0</v>
      </c>
      <c r="F28" s="4">
        <v>2</v>
      </c>
      <c r="G28" s="4" t="str">
        <f t="shared" si="2"/>
        <v>insert into game_score (id, matchid, squad, goals, points, time_type) values (219, 53, 56, 1, 0, 2);</v>
      </c>
    </row>
    <row r="29" spans="1:7" x14ac:dyDescent="0.25">
      <c r="A29" s="4">
        <f t="shared" si="3"/>
        <v>220</v>
      </c>
      <c r="B29" s="4">
        <f t="shared" ref="B29" si="15">B26</f>
        <v>53</v>
      </c>
      <c r="C29" s="4">
        <v>56</v>
      </c>
      <c r="D29" s="4">
        <v>1</v>
      </c>
      <c r="E29" s="4">
        <v>0</v>
      </c>
      <c r="F29" s="4">
        <v>1</v>
      </c>
      <c r="G29" s="4" t="str">
        <f t="shared" si="2"/>
        <v>insert into game_score (id, matchid, squad, goals, points, time_type) values (220, 53, 56, 1, 0, 1);</v>
      </c>
    </row>
    <row r="30" spans="1:7" x14ac:dyDescent="0.25">
      <c r="A30">
        <f t="shared" si="3"/>
        <v>221</v>
      </c>
      <c r="B30">
        <f t="shared" ref="B30" si="16">B26+1</f>
        <v>54</v>
      </c>
      <c r="C30">
        <v>598</v>
      </c>
      <c r="D30">
        <v>0</v>
      </c>
      <c r="E30">
        <v>1</v>
      </c>
      <c r="F30">
        <v>2</v>
      </c>
      <c r="G30" t="str">
        <f t="shared" si="2"/>
        <v>insert into game_score (id, matchid, squad, goals, points, time_type) values (221, 54, 598, 0, 1, 2);</v>
      </c>
    </row>
    <row r="31" spans="1:7" x14ac:dyDescent="0.25">
      <c r="A31">
        <f t="shared" si="3"/>
        <v>222</v>
      </c>
      <c r="B31">
        <f t="shared" ref="B31" si="17">B30</f>
        <v>54</v>
      </c>
      <c r="C31">
        <v>598</v>
      </c>
      <c r="D31">
        <v>0</v>
      </c>
      <c r="E31">
        <v>0</v>
      </c>
      <c r="F31">
        <v>1</v>
      </c>
      <c r="G31" t="str">
        <f t="shared" si="2"/>
        <v>insert into game_score (id, matchid, squad, goals, points, time_type) values (222, 54, 598, 0, 0, 1);</v>
      </c>
    </row>
    <row r="32" spans="1:7" x14ac:dyDescent="0.25">
      <c r="A32">
        <f t="shared" si="3"/>
        <v>223</v>
      </c>
      <c r="B32">
        <f t="shared" ref="B32" si="18">B30</f>
        <v>54</v>
      </c>
      <c r="C32">
        <v>54</v>
      </c>
      <c r="D32">
        <v>0</v>
      </c>
      <c r="E32">
        <v>1</v>
      </c>
      <c r="F32">
        <v>2</v>
      </c>
      <c r="G32" t="str">
        <f t="shared" si="2"/>
        <v>insert into game_score (id, matchid, squad, goals, points, time_type) values (223, 54, 54, 0, 1, 2);</v>
      </c>
    </row>
    <row r="33" spans="1:7" x14ac:dyDescent="0.25">
      <c r="A33">
        <f t="shared" si="3"/>
        <v>224</v>
      </c>
      <c r="B33">
        <f t="shared" ref="B33" si="19">B30</f>
        <v>54</v>
      </c>
      <c r="C33">
        <v>54</v>
      </c>
      <c r="D33">
        <v>0</v>
      </c>
      <c r="E33">
        <v>0</v>
      </c>
      <c r="F33">
        <v>1</v>
      </c>
      <c r="G33" t="str">
        <f t="shared" si="2"/>
        <v>insert into game_score (id, matchid, squad, goals, points, time_type) values (224, 54, 54, 0, 0, 1);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'1924'!A7 + 1</f>
        <v>55</v>
      </c>
      <c r="B2" s="2" t="str">
        <f>"1925-11-29"</f>
        <v>1925-11-29</v>
      </c>
      <c r="C2">
        <v>2</v>
      </c>
      <c r="D2">
        <v>54</v>
      </c>
      <c r="G2" t="str">
        <f t="shared" si="0"/>
        <v>insert into game (matchid, matchdate, game_type, country) values (55, '1925-11-29', 2, 54);</v>
      </c>
    </row>
    <row r="3" spans="1:7" x14ac:dyDescent="0.25">
      <c r="A3">
        <f>A2+1</f>
        <v>56</v>
      </c>
      <c r="B3" s="2" t="str">
        <f>"1925-12-09"</f>
        <v>1925-12-09</v>
      </c>
      <c r="C3">
        <v>2</v>
      </c>
      <c r="D3">
        <v>54</v>
      </c>
      <c r="G3" t="str">
        <f t="shared" si="0"/>
        <v>insert into game (matchid, matchdate, game_type, country) values (56, '1925-12-09', 2, 54);</v>
      </c>
    </row>
    <row r="4" spans="1:7" x14ac:dyDescent="0.25">
      <c r="A4">
        <f t="shared" ref="A4:A7" si="1">A3+1</f>
        <v>57</v>
      </c>
      <c r="B4" s="2" t="str">
        <f>"1925-12-13"</f>
        <v>1925-12-13</v>
      </c>
      <c r="C4">
        <v>2</v>
      </c>
      <c r="D4">
        <v>54</v>
      </c>
      <c r="G4" t="str">
        <f t="shared" si="0"/>
        <v>insert into game (matchid, matchdate, game_type, country) values (57, '1925-12-13', 2, 54);</v>
      </c>
    </row>
    <row r="5" spans="1:7" x14ac:dyDescent="0.25">
      <c r="A5">
        <f t="shared" si="1"/>
        <v>58</v>
      </c>
      <c r="B5" s="2" t="str">
        <f>"1925-12-17"</f>
        <v>1925-12-17</v>
      </c>
      <c r="C5">
        <v>2</v>
      </c>
      <c r="D5">
        <v>54</v>
      </c>
      <c r="G5" t="str">
        <f t="shared" si="0"/>
        <v>insert into game (matchid, matchdate, game_type, country) values (58, '1925-12-17', 2, 54);</v>
      </c>
    </row>
    <row r="6" spans="1:7" x14ac:dyDescent="0.25">
      <c r="A6">
        <f t="shared" si="1"/>
        <v>59</v>
      </c>
      <c r="B6" s="2" t="str">
        <f>"1925-12-20"</f>
        <v>1925-12-20</v>
      </c>
      <c r="C6">
        <v>2</v>
      </c>
      <c r="D6">
        <v>54</v>
      </c>
      <c r="G6" t="str">
        <f t="shared" si="0"/>
        <v>insert into game (matchid, matchdate, game_type, country) values (59, '1925-12-20', 2, 54);</v>
      </c>
    </row>
    <row r="7" spans="1:7" x14ac:dyDescent="0.25">
      <c r="A7">
        <f t="shared" si="1"/>
        <v>60</v>
      </c>
      <c r="B7" s="2" t="str">
        <f>"1925-12-25"</f>
        <v>1925-12-25</v>
      </c>
      <c r="C7">
        <v>2</v>
      </c>
      <c r="D7">
        <v>54</v>
      </c>
      <c r="G7" t="str">
        <f t="shared" si="0"/>
        <v>insert into game (matchid, matchdate, game_type, country) values (60, '1925-12-25', 2, 54);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 s="4">
        <f>'1924'!A33 + 1</f>
        <v>225</v>
      </c>
      <c r="B10" s="4">
        <f>A2</f>
        <v>55</v>
      </c>
      <c r="C10" s="4">
        <v>54</v>
      </c>
      <c r="D10" s="4">
        <v>2</v>
      </c>
      <c r="E10" s="4">
        <v>2</v>
      </c>
      <c r="F10" s="4">
        <v>2</v>
      </c>
      <c r="G10" s="4" t="str">
        <f t="shared" ref="G10:G33" si="2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(225, 55, 54, 2, 2, 2);</v>
      </c>
    </row>
    <row r="11" spans="1:7" x14ac:dyDescent="0.25">
      <c r="A11" s="4">
        <f>A10+1</f>
        <v>226</v>
      </c>
      <c r="B11" s="4">
        <f>B10</f>
        <v>55</v>
      </c>
      <c r="C11" s="4">
        <v>54</v>
      </c>
      <c r="D11" s="4">
        <v>1</v>
      </c>
      <c r="E11" s="4">
        <v>0</v>
      </c>
      <c r="F11" s="4">
        <v>1</v>
      </c>
      <c r="G11" s="4" t="str">
        <f t="shared" si="2"/>
        <v>insert into game_score (id, matchid, squad, goals, points, time_type) values (226, 55, 54, 1, 0, 1);</v>
      </c>
    </row>
    <row r="12" spans="1:7" x14ac:dyDescent="0.25">
      <c r="A12" s="4">
        <f t="shared" ref="A12:A33" si="3">A11+1</f>
        <v>227</v>
      </c>
      <c r="B12" s="4">
        <f>B10</f>
        <v>55</v>
      </c>
      <c r="C12" s="4">
        <v>595</v>
      </c>
      <c r="D12" s="4">
        <v>0</v>
      </c>
      <c r="E12" s="4">
        <v>0</v>
      </c>
      <c r="F12" s="4">
        <v>2</v>
      </c>
      <c r="G12" s="4" t="str">
        <f t="shared" si="2"/>
        <v>insert into game_score (id, matchid, squad, goals, points, time_type) values (227, 55, 595, 0, 0, 2);</v>
      </c>
    </row>
    <row r="13" spans="1:7" x14ac:dyDescent="0.25">
      <c r="A13" s="4">
        <f t="shared" si="3"/>
        <v>228</v>
      </c>
      <c r="B13" s="4">
        <f>B10</f>
        <v>55</v>
      </c>
      <c r="C13" s="4">
        <v>595</v>
      </c>
      <c r="D13" s="4">
        <v>0</v>
      </c>
      <c r="E13" s="4">
        <v>0</v>
      </c>
      <c r="F13" s="4">
        <v>1</v>
      </c>
      <c r="G13" s="4" t="str">
        <f t="shared" si="2"/>
        <v>insert into game_score (id, matchid, squad, goals, points, time_type) values (228, 55, 595, 0, 0, 1);</v>
      </c>
    </row>
    <row r="14" spans="1:7" x14ac:dyDescent="0.25">
      <c r="A14">
        <f t="shared" si="3"/>
        <v>229</v>
      </c>
      <c r="B14">
        <f>B10+1</f>
        <v>56</v>
      </c>
      <c r="C14">
        <v>55</v>
      </c>
      <c r="D14">
        <v>5</v>
      </c>
      <c r="E14">
        <v>2</v>
      </c>
      <c r="F14">
        <v>2</v>
      </c>
      <c r="G14" t="str">
        <f t="shared" si="2"/>
        <v>insert into game_score (id, matchid, squad, goals, points, time_type) values (229, 56, 55, 5, 2, 2);</v>
      </c>
    </row>
    <row r="15" spans="1:7" x14ac:dyDescent="0.25">
      <c r="A15">
        <f t="shared" si="3"/>
        <v>230</v>
      </c>
      <c r="B15">
        <f>B14</f>
        <v>56</v>
      </c>
      <c r="C15">
        <v>55</v>
      </c>
      <c r="D15">
        <v>3</v>
      </c>
      <c r="E15">
        <v>0</v>
      </c>
      <c r="F15">
        <v>1</v>
      </c>
      <c r="G15" t="str">
        <f t="shared" si="2"/>
        <v>insert into game_score (id, matchid, squad, goals, points, time_type) values (230, 56, 55, 3, 0, 1);</v>
      </c>
    </row>
    <row r="16" spans="1:7" x14ac:dyDescent="0.25">
      <c r="A16">
        <f t="shared" si="3"/>
        <v>231</v>
      </c>
      <c r="B16">
        <f>B14</f>
        <v>56</v>
      </c>
      <c r="C16">
        <v>595</v>
      </c>
      <c r="D16">
        <v>2</v>
      </c>
      <c r="E16">
        <v>0</v>
      </c>
      <c r="F16">
        <v>2</v>
      </c>
      <c r="G16" t="str">
        <f t="shared" si="2"/>
        <v>insert into game_score (id, matchid, squad, goals, points, time_type) values (231, 56, 595, 2, 0, 2);</v>
      </c>
    </row>
    <row r="17" spans="1:7" x14ac:dyDescent="0.25">
      <c r="A17">
        <f t="shared" si="3"/>
        <v>232</v>
      </c>
      <c r="B17">
        <f>B14</f>
        <v>56</v>
      </c>
      <c r="C17">
        <v>595</v>
      </c>
      <c r="D17">
        <v>1</v>
      </c>
      <c r="E17">
        <v>0</v>
      </c>
      <c r="F17">
        <v>1</v>
      </c>
      <c r="G17" t="str">
        <f t="shared" si="2"/>
        <v>insert into game_score (id, matchid, squad, goals, points, time_type) values (232, 56, 595, 1, 0, 1);</v>
      </c>
    </row>
    <row r="18" spans="1:7" x14ac:dyDescent="0.25">
      <c r="A18" s="4">
        <f t="shared" si="3"/>
        <v>233</v>
      </c>
      <c r="B18" s="4">
        <f t="shared" ref="B18" si="4">B14+1</f>
        <v>57</v>
      </c>
      <c r="C18" s="4">
        <v>54</v>
      </c>
      <c r="D18" s="4">
        <v>4</v>
      </c>
      <c r="E18" s="4">
        <v>2</v>
      </c>
      <c r="F18" s="4">
        <v>2</v>
      </c>
      <c r="G18" s="4" t="str">
        <f t="shared" si="2"/>
        <v>insert into game_score (id, matchid, squad, goals, points, time_type) values (233, 57, 54, 4, 2, 2);</v>
      </c>
    </row>
    <row r="19" spans="1:7" x14ac:dyDescent="0.25">
      <c r="A19" s="4">
        <f t="shared" si="3"/>
        <v>234</v>
      </c>
      <c r="B19" s="4">
        <f t="shared" ref="B19" si="5">B18</f>
        <v>57</v>
      </c>
      <c r="C19" s="4">
        <v>54</v>
      </c>
      <c r="D19" s="4">
        <v>2</v>
      </c>
      <c r="E19" s="4">
        <v>0</v>
      </c>
      <c r="F19" s="4">
        <v>1</v>
      </c>
      <c r="G19" s="4" t="str">
        <f t="shared" si="2"/>
        <v>insert into game_score (id, matchid, squad, goals, points, time_type) values (234, 57, 54, 2, 0, 1);</v>
      </c>
    </row>
    <row r="20" spans="1:7" x14ac:dyDescent="0.25">
      <c r="A20" s="4">
        <f t="shared" si="3"/>
        <v>235</v>
      </c>
      <c r="B20" s="4">
        <f t="shared" ref="B20" si="6">B18</f>
        <v>57</v>
      </c>
      <c r="C20" s="4">
        <v>55</v>
      </c>
      <c r="D20" s="4">
        <v>1</v>
      </c>
      <c r="E20" s="4">
        <v>0</v>
      </c>
      <c r="F20" s="4">
        <v>2</v>
      </c>
      <c r="G20" s="4" t="str">
        <f t="shared" si="2"/>
        <v>insert into game_score (id, matchid, squad, goals, points, time_type) values (235, 57, 55, 1, 0, 2);</v>
      </c>
    </row>
    <row r="21" spans="1:7" x14ac:dyDescent="0.25">
      <c r="A21" s="4">
        <f t="shared" si="3"/>
        <v>236</v>
      </c>
      <c r="B21" s="4">
        <f t="shared" ref="B21" si="7">B18</f>
        <v>57</v>
      </c>
      <c r="C21" s="4">
        <v>55</v>
      </c>
      <c r="D21" s="4">
        <v>1</v>
      </c>
      <c r="E21" s="4">
        <v>0</v>
      </c>
      <c r="F21" s="4">
        <v>1</v>
      </c>
      <c r="G21" s="4" t="str">
        <f t="shared" si="2"/>
        <v>insert into game_score (id, matchid, squad, goals, points, time_type) values (236, 57, 55, 1, 0, 1);</v>
      </c>
    </row>
    <row r="22" spans="1:7" x14ac:dyDescent="0.25">
      <c r="A22">
        <f t="shared" si="3"/>
        <v>237</v>
      </c>
      <c r="B22">
        <f t="shared" ref="B22" si="8">B18+1</f>
        <v>58</v>
      </c>
      <c r="C22">
        <v>595</v>
      </c>
      <c r="D22">
        <v>1</v>
      </c>
      <c r="E22">
        <v>0</v>
      </c>
      <c r="F22">
        <v>2</v>
      </c>
      <c r="G22" t="str">
        <f t="shared" si="2"/>
        <v>insert into game_score (id, matchid, squad, goals, points, time_type) values (237, 58, 595, 1, 0, 2);</v>
      </c>
    </row>
    <row r="23" spans="1:7" x14ac:dyDescent="0.25">
      <c r="A23">
        <f t="shared" si="3"/>
        <v>238</v>
      </c>
      <c r="B23">
        <f t="shared" ref="B23" si="9">B22</f>
        <v>58</v>
      </c>
      <c r="C23">
        <v>595</v>
      </c>
      <c r="D23">
        <v>0</v>
      </c>
      <c r="E23">
        <v>0</v>
      </c>
      <c r="F23">
        <v>1</v>
      </c>
      <c r="G23" t="str">
        <f t="shared" si="2"/>
        <v>insert into game_score (id, matchid, squad, goals, points, time_type) values (238, 58, 595, 0, 0, 1);</v>
      </c>
    </row>
    <row r="24" spans="1:7" x14ac:dyDescent="0.25">
      <c r="A24">
        <f t="shared" si="3"/>
        <v>239</v>
      </c>
      <c r="B24">
        <f t="shared" ref="B24" si="10">B22</f>
        <v>58</v>
      </c>
      <c r="C24">
        <v>55</v>
      </c>
      <c r="D24">
        <v>3</v>
      </c>
      <c r="E24">
        <v>2</v>
      </c>
      <c r="F24">
        <v>2</v>
      </c>
      <c r="G24" t="str">
        <f t="shared" si="2"/>
        <v>insert into game_score (id, matchid, squad, goals, points, time_type) values (239, 58, 55, 3, 2, 2);</v>
      </c>
    </row>
    <row r="25" spans="1:7" x14ac:dyDescent="0.25">
      <c r="A25">
        <f t="shared" si="3"/>
        <v>240</v>
      </c>
      <c r="B25">
        <f t="shared" ref="B25" si="11">B22</f>
        <v>58</v>
      </c>
      <c r="C25">
        <v>55</v>
      </c>
      <c r="D25">
        <v>1</v>
      </c>
      <c r="E25">
        <v>0</v>
      </c>
      <c r="F25">
        <v>1</v>
      </c>
      <c r="G25" t="str">
        <f t="shared" si="2"/>
        <v>insert into game_score (id, matchid, squad, goals, points, time_type) values (240, 58, 55, 1, 0, 1);</v>
      </c>
    </row>
    <row r="26" spans="1:7" x14ac:dyDescent="0.25">
      <c r="A26" s="4">
        <f t="shared" si="3"/>
        <v>241</v>
      </c>
      <c r="B26" s="4">
        <f t="shared" ref="B26" si="12">B22+1</f>
        <v>59</v>
      </c>
      <c r="C26" s="4">
        <v>595</v>
      </c>
      <c r="D26" s="4">
        <v>1</v>
      </c>
      <c r="E26" s="4">
        <v>0</v>
      </c>
      <c r="F26" s="4">
        <v>2</v>
      </c>
      <c r="G26" s="4" t="str">
        <f t="shared" si="2"/>
        <v>insert into game_score (id, matchid, squad, goals, points, time_type) values (241, 59, 595, 1, 0, 2);</v>
      </c>
    </row>
    <row r="27" spans="1:7" x14ac:dyDescent="0.25">
      <c r="A27" s="4">
        <f t="shared" si="3"/>
        <v>242</v>
      </c>
      <c r="B27" s="4">
        <f t="shared" ref="B27" si="13">B26</f>
        <v>59</v>
      </c>
      <c r="C27" s="4">
        <v>595</v>
      </c>
      <c r="D27" s="4">
        <v>1</v>
      </c>
      <c r="E27" s="4">
        <v>0</v>
      </c>
      <c r="F27" s="4">
        <v>1</v>
      </c>
      <c r="G27" s="4" t="str">
        <f t="shared" si="2"/>
        <v>insert into game_score (id, matchid, squad, goals, points, time_type) values (242, 59, 595, 1, 0, 1);</v>
      </c>
    </row>
    <row r="28" spans="1:7" x14ac:dyDescent="0.25">
      <c r="A28" s="4">
        <f t="shared" si="3"/>
        <v>243</v>
      </c>
      <c r="B28" s="4">
        <f t="shared" ref="B28" si="14">B26</f>
        <v>59</v>
      </c>
      <c r="C28" s="4">
        <v>54</v>
      </c>
      <c r="D28" s="4">
        <v>3</v>
      </c>
      <c r="E28" s="4">
        <v>2</v>
      </c>
      <c r="F28" s="4">
        <v>2</v>
      </c>
      <c r="G28" s="4" t="str">
        <f t="shared" si="2"/>
        <v>insert into game_score (id, matchid, squad, goals, points, time_type) values (243, 59, 54, 3, 2, 2);</v>
      </c>
    </row>
    <row r="29" spans="1:7" x14ac:dyDescent="0.25">
      <c r="A29" s="4">
        <f t="shared" si="3"/>
        <v>244</v>
      </c>
      <c r="B29" s="4">
        <f t="shared" ref="B29" si="15">B26</f>
        <v>59</v>
      </c>
      <c r="C29" s="4">
        <v>54</v>
      </c>
      <c r="D29" s="4">
        <v>2</v>
      </c>
      <c r="E29" s="4">
        <v>0</v>
      </c>
      <c r="F29" s="4">
        <v>1</v>
      </c>
      <c r="G29" s="4" t="str">
        <f t="shared" si="2"/>
        <v>insert into game_score (id, matchid, squad, goals, points, time_type) values (244, 59, 54, 2, 0, 1);</v>
      </c>
    </row>
    <row r="30" spans="1:7" x14ac:dyDescent="0.25">
      <c r="A30">
        <f t="shared" si="3"/>
        <v>245</v>
      </c>
      <c r="B30">
        <f t="shared" ref="B30" si="16">B26+1</f>
        <v>60</v>
      </c>
      <c r="C30">
        <v>55</v>
      </c>
      <c r="D30">
        <v>2</v>
      </c>
      <c r="E30">
        <v>1</v>
      </c>
      <c r="F30">
        <v>2</v>
      </c>
      <c r="G30" t="str">
        <f t="shared" si="2"/>
        <v>insert into game_score (id, matchid, squad, goals, points, time_type) values (245, 60, 55, 2, 1, 2);</v>
      </c>
    </row>
    <row r="31" spans="1:7" x14ac:dyDescent="0.25">
      <c r="A31">
        <f t="shared" si="3"/>
        <v>246</v>
      </c>
      <c r="B31">
        <f t="shared" ref="B31" si="17">B30</f>
        <v>60</v>
      </c>
      <c r="C31">
        <v>55</v>
      </c>
      <c r="D31">
        <v>2</v>
      </c>
      <c r="E31">
        <v>0</v>
      </c>
      <c r="F31">
        <v>1</v>
      </c>
      <c r="G31" t="str">
        <f t="shared" si="2"/>
        <v>insert into game_score (id, matchid, squad, goals, points, time_type) values (246, 60, 55, 2, 0, 1);</v>
      </c>
    </row>
    <row r="32" spans="1:7" x14ac:dyDescent="0.25">
      <c r="A32">
        <f t="shared" si="3"/>
        <v>247</v>
      </c>
      <c r="B32">
        <f t="shared" ref="B32" si="18">B30</f>
        <v>60</v>
      </c>
      <c r="C32">
        <v>54</v>
      </c>
      <c r="D32">
        <v>2</v>
      </c>
      <c r="E32">
        <v>1</v>
      </c>
      <c r="F32">
        <v>2</v>
      </c>
      <c r="G32" t="str">
        <f t="shared" si="2"/>
        <v>insert into game_score (id, matchid, squad, goals, points, time_type) values (247, 60, 54, 2, 1, 2);</v>
      </c>
    </row>
    <row r="33" spans="1:7" x14ac:dyDescent="0.25">
      <c r="A33">
        <f t="shared" si="3"/>
        <v>248</v>
      </c>
      <c r="B33">
        <f t="shared" ref="B33" si="19">B30</f>
        <v>60</v>
      </c>
      <c r="C33">
        <v>54</v>
      </c>
      <c r="D33">
        <v>1</v>
      </c>
      <c r="E33">
        <v>0</v>
      </c>
      <c r="F33">
        <v>1</v>
      </c>
      <c r="G33" t="str">
        <f t="shared" si="2"/>
        <v>insert into game_score (id, matchid, squad, goals, points, time_type) values (248, 60, 54, 1, 0, 1);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45</vt:i4>
      </vt:variant>
    </vt:vector>
  </HeadingPairs>
  <TitlesOfParts>
    <vt:vector size="45" baseType="lpstr">
      <vt:lpstr>1916</vt:lpstr>
      <vt:lpstr>1917</vt:lpstr>
      <vt:lpstr>1919</vt:lpstr>
      <vt:lpstr>1920</vt:lpstr>
      <vt:lpstr>1921</vt:lpstr>
      <vt:lpstr>1922</vt:lpstr>
      <vt:lpstr>1923</vt:lpstr>
      <vt:lpstr>1924</vt:lpstr>
      <vt:lpstr>1925</vt:lpstr>
      <vt:lpstr>1926</vt:lpstr>
      <vt:lpstr>1927</vt:lpstr>
      <vt:lpstr>1929</vt:lpstr>
      <vt:lpstr>1935</vt:lpstr>
      <vt:lpstr>1937</vt:lpstr>
      <vt:lpstr>1939</vt:lpstr>
      <vt:lpstr>1941</vt:lpstr>
      <vt:lpstr>1942</vt:lpstr>
      <vt:lpstr>1945</vt:lpstr>
      <vt:lpstr>1946</vt:lpstr>
      <vt:lpstr>1947</vt:lpstr>
      <vt:lpstr>1949</vt:lpstr>
      <vt:lpstr>1953</vt:lpstr>
      <vt:lpstr>1955</vt:lpstr>
      <vt:lpstr>1956</vt:lpstr>
      <vt:lpstr>1957</vt:lpstr>
      <vt:lpstr>1959 Argentina</vt:lpstr>
      <vt:lpstr>1959 Ecuador</vt:lpstr>
      <vt:lpstr>1963</vt:lpstr>
      <vt:lpstr>1967</vt:lpstr>
      <vt:lpstr>1975</vt:lpstr>
      <vt:lpstr>1979</vt:lpstr>
      <vt:lpstr>1983</vt:lpstr>
      <vt:lpstr>1987</vt:lpstr>
      <vt:lpstr>1989</vt:lpstr>
      <vt:lpstr>1991</vt:lpstr>
      <vt:lpstr>1993</vt:lpstr>
      <vt:lpstr>1995</vt:lpstr>
      <vt:lpstr>1997</vt:lpstr>
      <vt:lpstr>1999</vt:lpstr>
      <vt:lpstr>2001</vt:lpstr>
      <vt:lpstr>2004</vt:lpstr>
      <vt:lpstr>2007</vt:lpstr>
      <vt:lpstr>2011</vt:lpstr>
      <vt:lpstr>2015</vt:lpstr>
      <vt:lpstr>2016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2016-06-13T03:03:15Z</dcterms:modified>
</cp:coreProperties>
</file>