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autoCompressPictures="0"/>
  <mc:AlternateContent xmlns:mc="http://schemas.openxmlformats.org/markup-compatibility/2006">
    <mc:Choice Requires="x15">
      <x15ac:absPath xmlns:x15ac="http://schemas.microsoft.com/office/spreadsheetml/2010/11/ac" url="C:\Users\Ezra Kang\Desktop\Fanduel Exercise\"/>
    </mc:Choice>
  </mc:AlternateContent>
  <xr:revisionPtr revIDLastSave="0" documentId="13_ncr:1_{85793DF9-2971-4C2F-82F9-5E388E7D18DB}" xr6:coauthVersionLast="47" xr6:coauthVersionMax="47" xr10:uidLastSave="{00000000-0000-0000-0000-000000000000}"/>
  <bookViews>
    <workbookView xWindow="-120" yWindow="-120" windowWidth="29040" windowHeight="15840" tabRatio="974" activeTab="5" xr2:uid="{00000000-000D-0000-FFFF-FFFF00000000}"/>
  </bookViews>
  <sheets>
    <sheet name="Instructions" sheetId="13" r:id="rId1"/>
    <sheet name="Lookups" sheetId="12" r:id="rId2"/>
    <sheet name="RAW Data" sheetId="4" r:id="rId3"/>
    <sheet name="Final Data" sheetId="6" r:id="rId4"/>
    <sheet name="Pivot" sheetId="20" r:id="rId5"/>
    <sheet name="Person Summary" sheetId="7" r:id="rId6"/>
  </sheets>
  <definedNames>
    <definedName name="_xlnm._FilterDatabase" localSheetId="2" hidden="1">'RAW Data'!$A$1:$J$111</definedName>
  </definedNames>
  <calcPr calcId="191029" concurrentCalc="0"/>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7" l="1"/>
  <c r="A19" i="7"/>
  <c r="G5" i="7"/>
  <c r="H5" i="7"/>
  <c r="I5" i="7"/>
  <c r="J5" i="7"/>
  <c r="D17" i="7" a="1"/>
  <c r="E18" i="7"/>
  <c r="F18" i="7"/>
  <c r="G18" i="7"/>
  <c r="D17" i="7"/>
  <c r="G4" i="7"/>
  <c r="H4" i="7"/>
  <c r="I4" i="7"/>
  <c r="J4" i="7"/>
  <c r="J3" i="7"/>
  <c r="J6" i="7"/>
  <c r="J7" i="7"/>
  <c r="J8" i="7"/>
  <c r="J9" i="7"/>
  <c r="J10" i="7"/>
  <c r="J11" i="7"/>
  <c r="J12" i="7"/>
  <c r="J13" i="7"/>
  <c r="Q4" i="7"/>
  <c r="Q5" i="7"/>
  <c r="Q6" i="7"/>
  <c r="Q7" i="7"/>
  <c r="Q8" i="7"/>
  <c r="Q9" i="7"/>
  <c r="Q10" i="7"/>
  <c r="Q11" i="7"/>
  <c r="Q12" i="7"/>
  <c r="Q13" i="7"/>
  <c r="Q3" i="7"/>
  <c r="I3" i="7"/>
  <c r="I6" i="7"/>
  <c r="I7" i="7"/>
  <c r="I8" i="7"/>
  <c r="I9" i="7"/>
  <c r="I10" i="7"/>
  <c r="I11" i="7"/>
  <c r="I12" i="7"/>
  <c r="I13" i="7"/>
  <c r="P4" i="7"/>
  <c r="P5" i="7"/>
  <c r="P6" i="7"/>
  <c r="P7" i="7"/>
  <c r="P8" i="7"/>
  <c r="P9" i="7"/>
  <c r="P10" i="7"/>
  <c r="P11" i="7"/>
  <c r="P12" i="7"/>
  <c r="P13" i="7"/>
  <c r="P3" i="7"/>
  <c r="H3" i="7"/>
  <c r="H6" i="7"/>
  <c r="H7" i="7"/>
  <c r="H8" i="7"/>
  <c r="H9" i="7"/>
  <c r="H10" i="7"/>
  <c r="H11" i="7"/>
  <c r="H12" i="7"/>
  <c r="H13" i="7"/>
  <c r="O4" i="7"/>
  <c r="O5" i="7"/>
  <c r="O6" i="7"/>
  <c r="O7" i="7"/>
  <c r="O8" i="7"/>
  <c r="O9" i="7"/>
  <c r="O10" i="7"/>
  <c r="O11" i="7"/>
  <c r="O12" i="7"/>
  <c r="O13" i="7"/>
  <c r="O3" i="7"/>
  <c r="N3" i="7"/>
  <c r="G3" i="7"/>
  <c r="G6" i="7"/>
  <c r="G7" i="7"/>
  <c r="G8" i="7"/>
  <c r="G9" i="7"/>
  <c r="G10" i="7"/>
  <c r="G11" i="7"/>
  <c r="G12" i="7"/>
  <c r="G13" i="7"/>
  <c r="N4" i="7"/>
  <c r="N5" i="7"/>
  <c r="N6" i="7"/>
  <c r="N7" i="7"/>
  <c r="N8" i="7"/>
  <c r="N9" i="7"/>
  <c r="N10" i="7"/>
  <c r="N11" i="7"/>
  <c r="N12" i="7"/>
  <c r="N13" i="7"/>
  <c r="P3" i="6"/>
  <c r="P4" i="6"/>
  <c r="P5" i="6"/>
  <c r="P6" i="6"/>
  <c r="P7" i="6"/>
  <c r="P8" i="6"/>
  <c r="P9" i="6"/>
  <c r="P10" i="6"/>
  <c r="P11" i="6"/>
  <c r="P12" i="6"/>
  <c r="P2" i="6"/>
  <c r="N3" i="6"/>
  <c r="N4" i="6"/>
  <c r="N5" i="6"/>
  <c r="N6" i="6"/>
  <c r="N7" i="6"/>
  <c r="N8" i="6"/>
  <c r="N9" i="6"/>
  <c r="N10" i="6"/>
  <c r="N11" i="6"/>
  <c r="N12" i="6"/>
  <c r="M3" i="6"/>
  <c r="M4" i="6"/>
  <c r="M5" i="6"/>
  <c r="M6" i="6"/>
  <c r="M7" i="6"/>
  <c r="M8" i="6"/>
  <c r="M9" i="6"/>
  <c r="M10" i="6"/>
  <c r="M11" i="6"/>
  <c r="M12" i="6"/>
  <c r="O3" i="6"/>
  <c r="O4" i="6"/>
  <c r="O5" i="6"/>
  <c r="O6" i="6"/>
  <c r="O7" i="6"/>
  <c r="O8" i="6"/>
  <c r="O9" i="6"/>
  <c r="O10" i="6"/>
  <c r="O11" i="6"/>
  <c r="O12" i="6"/>
  <c r="O2" i="6"/>
  <c r="N2" i="6"/>
  <c r="M2" i="6"/>
  <c r="K6" i="7"/>
  <c r="K3" i="7"/>
  <c r="K4" i="7"/>
  <c r="K5" i="7"/>
  <c r="K7" i="7"/>
  <c r="K8" i="7"/>
  <c r="K9" i="7"/>
  <c r="K10" i="7"/>
  <c r="K11" i="7"/>
  <c r="K12" i="7"/>
  <c r="K13" i="7"/>
  <c r="M2" i="7"/>
  <c r="L2" i="6"/>
  <c r="L5" i="6"/>
  <c r="L3" i="6"/>
  <c r="L4" i="6"/>
  <c r="L6" i="6"/>
  <c r="L7" i="6"/>
  <c r="L8" i="6"/>
  <c r="L9" i="6"/>
  <c r="L10" i="6"/>
  <c r="L11" i="6"/>
  <c r="L12" i="6"/>
  <c r="E3" i="6"/>
  <c r="B3" i="7"/>
  <c r="C3" i="7"/>
  <c r="D3" i="7"/>
  <c r="E3" i="7"/>
  <c r="F3" i="7"/>
  <c r="B4" i="7"/>
  <c r="C4" i="7"/>
  <c r="D4" i="7"/>
  <c r="E4" i="7"/>
  <c r="F4" i="7"/>
  <c r="B5" i="7"/>
  <c r="C5" i="7"/>
  <c r="D5" i="7"/>
  <c r="E5" i="7"/>
  <c r="F5" i="7"/>
  <c r="B6" i="7"/>
  <c r="C6" i="7"/>
  <c r="D6" i="7"/>
  <c r="E6" i="7"/>
  <c r="F6" i="7"/>
  <c r="B7" i="7"/>
  <c r="C7" i="7"/>
  <c r="D7" i="7"/>
  <c r="E7" i="7"/>
  <c r="F7" i="7"/>
  <c r="B8" i="7"/>
  <c r="C8" i="7"/>
  <c r="D8" i="7"/>
  <c r="E8" i="7"/>
  <c r="F8" i="7"/>
  <c r="B9" i="7"/>
  <c r="C9" i="7"/>
  <c r="D9" i="7"/>
  <c r="E9" i="7"/>
  <c r="F9" i="7"/>
  <c r="B10" i="7"/>
  <c r="C10" i="7"/>
  <c r="D10" i="7"/>
  <c r="E10" i="7"/>
  <c r="F10" i="7"/>
  <c r="B11" i="7"/>
  <c r="C11" i="7"/>
  <c r="D11" i="7"/>
  <c r="E11" i="7"/>
  <c r="F11" i="7"/>
  <c r="B12" i="7"/>
  <c r="C12" i="7"/>
  <c r="D12" i="7"/>
  <c r="E12" i="7"/>
  <c r="F12" i="7"/>
  <c r="B13" i="7"/>
  <c r="C13" i="7"/>
  <c r="D13" i="7"/>
  <c r="E13" i="7"/>
  <c r="F13" i="7"/>
  <c r="F3" i="12" a="1"/>
  <c r="F3" i="12"/>
  <c r="H3" i="6"/>
  <c r="I3" i="6"/>
  <c r="J3" i="6"/>
  <c r="F4" i="12" a="1"/>
  <c r="F4" i="12"/>
  <c r="F5" i="12" a="1"/>
  <c r="F5" i="12"/>
  <c r="F6" i="12" a="1"/>
  <c r="F6" i="12"/>
  <c r="F7" i="12" a="1"/>
  <c r="F7" i="12"/>
  <c r="F8" i="12" a="1"/>
  <c r="F8" i="12"/>
  <c r="F9" i="12" a="1"/>
  <c r="F9" i="12"/>
  <c r="F10" i="12" a="1"/>
  <c r="F10" i="12"/>
  <c r="F11" i="12" a="1"/>
  <c r="F11" i="12"/>
  <c r="F12" i="12" a="1"/>
  <c r="F12" i="12"/>
  <c r="F13" i="12" a="1"/>
  <c r="F13" i="12"/>
  <c r="F2" i="12" a="1"/>
  <c r="F2" i="12"/>
  <c r="E2" i="6"/>
  <c r="G2" i="6"/>
  <c r="H2" i="6"/>
  <c r="I2" i="6"/>
  <c r="J2" i="6"/>
  <c r="G3" i="6"/>
  <c r="E4" i="6"/>
  <c r="G4" i="6"/>
  <c r="H4" i="6"/>
  <c r="E5" i="6"/>
  <c r="G5" i="6"/>
  <c r="H5" i="6"/>
  <c r="E6" i="6"/>
  <c r="G6" i="6"/>
  <c r="H6" i="6"/>
  <c r="E7" i="6"/>
  <c r="G7" i="6"/>
  <c r="H7" i="6"/>
  <c r="E8" i="6"/>
  <c r="G8" i="6"/>
  <c r="H8" i="6"/>
  <c r="E9" i="6"/>
  <c r="G9" i="6"/>
  <c r="H9" i="6"/>
  <c r="E10" i="6"/>
  <c r="G10" i="6"/>
  <c r="H10" i="6"/>
  <c r="E11" i="6"/>
  <c r="G11" i="6"/>
  <c r="H11" i="6"/>
  <c r="E12" i="6"/>
  <c r="G12" i="6"/>
  <c r="H12" i="6"/>
  <c r="E13" i="6"/>
  <c r="G13" i="6"/>
  <c r="H13" i="6"/>
  <c r="E14" i="6"/>
  <c r="G14" i="6"/>
  <c r="H14" i="6"/>
  <c r="E15" i="6"/>
  <c r="G15" i="6"/>
  <c r="H15" i="6"/>
  <c r="E16" i="6"/>
  <c r="G16" i="6"/>
  <c r="H16" i="6"/>
  <c r="E17" i="6"/>
  <c r="G17" i="6"/>
  <c r="H17" i="6"/>
  <c r="E18" i="6"/>
  <c r="G18" i="6"/>
  <c r="H18" i="6"/>
  <c r="E19" i="6"/>
  <c r="G19" i="6"/>
  <c r="H19" i="6"/>
  <c r="E20" i="6"/>
  <c r="G20" i="6"/>
  <c r="H20" i="6"/>
  <c r="E21" i="6"/>
  <c r="G21" i="6"/>
  <c r="H21" i="6"/>
  <c r="E22" i="6"/>
  <c r="G22" i="6"/>
  <c r="H22" i="6"/>
  <c r="E23" i="6"/>
  <c r="G23" i="6"/>
  <c r="H23" i="6"/>
  <c r="E24" i="6"/>
  <c r="G24" i="6"/>
  <c r="H24" i="6"/>
  <c r="E25" i="6"/>
  <c r="G25" i="6"/>
  <c r="H25" i="6"/>
  <c r="E26" i="6"/>
  <c r="G26" i="6"/>
  <c r="H26" i="6"/>
  <c r="E27" i="6"/>
  <c r="G27" i="6"/>
  <c r="H27" i="6"/>
  <c r="E28" i="6"/>
  <c r="G28" i="6"/>
  <c r="H28" i="6"/>
  <c r="E29" i="6"/>
  <c r="G29" i="6"/>
  <c r="H29" i="6"/>
  <c r="E30" i="6"/>
  <c r="G30" i="6"/>
  <c r="H30" i="6"/>
  <c r="E31" i="6"/>
  <c r="G31" i="6"/>
  <c r="H31" i="6"/>
  <c r="E32" i="6"/>
  <c r="G32" i="6"/>
  <c r="H32" i="6"/>
  <c r="E33" i="6"/>
  <c r="G33" i="6"/>
  <c r="H33" i="6"/>
  <c r="E34" i="6"/>
  <c r="G34" i="6"/>
  <c r="H34" i="6"/>
  <c r="E35" i="6"/>
  <c r="G35" i="6"/>
  <c r="H35" i="6"/>
  <c r="E36" i="6"/>
  <c r="G36" i="6"/>
  <c r="H36" i="6"/>
  <c r="E37" i="6"/>
  <c r="G37" i="6"/>
  <c r="H37" i="6"/>
  <c r="E38" i="6"/>
  <c r="G38" i="6"/>
  <c r="H38" i="6"/>
  <c r="E39" i="6"/>
  <c r="G39" i="6"/>
  <c r="H39" i="6"/>
  <c r="E40" i="6"/>
  <c r="G40" i="6"/>
  <c r="H40" i="6"/>
  <c r="E41" i="6"/>
  <c r="G41" i="6"/>
  <c r="H41" i="6"/>
  <c r="E42" i="6"/>
  <c r="G42" i="6"/>
  <c r="H42" i="6"/>
  <c r="E43" i="6"/>
  <c r="G43" i="6"/>
  <c r="H43" i="6"/>
  <c r="E44" i="6"/>
  <c r="G44" i="6"/>
  <c r="H44" i="6"/>
  <c r="E45" i="6"/>
  <c r="G45" i="6"/>
  <c r="H45" i="6"/>
  <c r="E46" i="6"/>
  <c r="G46" i="6"/>
  <c r="H46" i="6"/>
  <c r="E47" i="6"/>
  <c r="G47" i="6"/>
  <c r="H47" i="6"/>
  <c r="E48" i="6"/>
  <c r="G48" i="6"/>
  <c r="H48" i="6"/>
  <c r="E49" i="6"/>
  <c r="G49" i="6"/>
  <c r="H49" i="6"/>
  <c r="E50" i="6"/>
  <c r="G50" i="6"/>
  <c r="H50" i="6"/>
  <c r="E51" i="6"/>
  <c r="G51" i="6"/>
  <c r="H51" i="6"/>
  <c r="E52" i="6"/>
  <c r="G52" i="6"/>
  <c r="H52" i="6"/>
  <c r="E53" i="6"/>
  <c r="G53" i="6"/>
  <c r="H53" i="6"/>
  <c r="E54" i="6"/>
  <c r="G54" i="6"/>
  <c r="H54" i="6"/>
  <c r="E55" i="6"/>
  <c r="G55" i="6"/>
  <c r="H55" i="6"/>
  <c r="E56" i="6"/>
  <c r="G56" i="6"/>
  <c r="H56" i="6"/>
  <c r="E57" i="6"/>
  <c r="G57" i="6"/>
  <c r="H57" i="6"/>
  <c r="E58" i="6"/>
  <c r="G58" i="6"/>
  <c r="H58" i="6"/>
  <c r="E59" i="6"/>
  <c r="G59" i="6"/>
  <c r="H59" i="6"/>
  <c r="E60" i="6"/>
  <c r="G60" i="6"/>
  <c r="H60" i="6"/>
  <c r="E61" i="6"/>
  <c r="G61" i="6"/>
  <c r="H61" i="6"/>
  <c r="E62" i="6"/>
  <c r="G62" i="6"/>
  <c r="H62" i="6"/>
  <c r="E63" i="6"/>
  <c r="G63" i="6"/>
  <c r="H63" i="6"/>
  <c r="E64" i="6"/>
  <c r="G64" i="6"/>
  <c r="H64" i="6"/>
  <c r="E65" i="6"/>
  <c r="G65" i="6"/>
  <c r="H65" i="6"/>
  <c r="E66" i="6"/>
  <c r="G66" i="6"/>
  <c r="H66" i="6"/>
  <c r="E67" i="6"/>
  <c r="G67" i="6"/>
  <c r="H67" i="6"/>
  <c r="E68" i="6"/>
  <c r="G68" i="6"/>
  <c r="H68" i="6"/>
  <c r="E69" i="6"/>
  <c r="G69" i="6"/>
  <c r="H69" i="6"/>
  <c r="E70" i="6"/>
  <c r="G70" i="6"/>
  <c r="H70" i="6"/>
  <c r="E71" i="6"/>
  <c r="G71" i="6"/>
  <c r="H71" i="6"/>
  <c r="E72" i="6"/>
  <c r="G72" i="6"/>
  <c r="H72" i="6"/>
  <c r="E73" i="6"/>
  <c r="G73" i="6"/>
  <c r="H73" i="6"/>
  <c r="E74" i="6"/>
  <c r="G74" i="6"/>
  <c r="H74" i="6"/>
  <c r="E75" i="6"/>
  <c r="G75" i="6"/>
  <c r="H75" i="6"/>
  <c r="E76" i="6"/>
  <c r="G76" i="6"/>
  <c r="H76" i="6"/>
  <c r="E77" i="6"/>
  <c r="G77" i="6"/>
  <c r="H77" i="6"/>
  <c r="E78" i="6"/>
  <c r="G78" i="6"/>
  <c r="H78" i="6"/>
  <c r="E79" i="6"/>
  <c r="G79" i="6"/>
  <c r="H79" i="6"/>
  <c r="E80" i="6"/>
  <c r="G80" i="6"/>
  <c r="H80" i="6"/>
  <c r="E81" i="6"/>
  <c r="G81" i="6"/>
  <c r="H81" i="6"/>
  <c r="E82" i="6"/>
  <c r="G82" i="6"/>
  <c r="H82" i="6"/>
  <c r="E83" i="6"/>
  <c r="G83" i="6"/>
  <c r="H83" i="6"/>
  <c r="E84" i="6"/>
  <c r="G84" i="6"/>
  <c r="H84" i="6"/>
  <c r="E85" i="6"/>
  <c r="G85" i="6"/>
  <c r="H85" i="6"/>
  <c r="E86" i="6"/>
  <c r="G86" i="6"/>
  <c r="H86" i="6"/>
  <c r="E87" i="6"/>
  <c r="G87" i="6"/>
  <c r="H87" i="6"/>
  <c r="E88" i="6"/>
  <c r="G88" i="6"/>
  <c r="H88" i="6"/>
  <c r="E89" i="6"/>
  <c r="G89" i="6"/>
  <c r="H89" i="6"/>
  <c r="E90" i="6"/>
  <c r="G90" i="6"/>
  <c r="H90" i="6"/>
  <c r="E91" i="6"/>
  <c r="G91" i="6"/>
  <c r="H91" i="6"/>
  <c r="E92" i="6"/>
  <c r="G92" i="6"/>
  <c r="H92" i="6"/>
  <c r="E93" i="6"/>
  <c r="G93" i="6"/>
  <c r="H93" i="6"/>
  <c r="E94" i="6"/>
  <c r="G94" i="6"/>
  <c r="H94" i="6"/>
  <c r="E95" i="6"/>
  <c r="G95" i="6"/>
  <c r="H95" i="6"/>
  <c r="E96" i="6"/>
  <c r="G96" i="6"/>
  <c r="H96" i="6"/>
  <c r="E97" i="6"/>
  <c r="G97" i="6"/>
  <c r="H97" i="6"/>
  <c r="E98" i="6"/>
  <c r="G98" i="6"/>
  <c r="H98" i="6"/>
  <c r="E99" i="6"/>
  <c r="G99" i="6"/>
  <c r="H99" i="6"/>
  <c r="E100" i="6"/>
  <c r="G100" i="6"/>
  <c r="H100" i="6"/>
  <c r="E101" i="6"/>
  <c r="G101" i="6"/>
  <c r="H101" i="6"/>
  <c r="E102" i="6"/>
  <c r="G102" i="6"/>
  <c r="H102" i="6"/>
  <c r="E103" i="6"/>
  <c r="G103" i="6"/>
  <c r="H103" i="6"/>
  <c r="E104" i="6"/>
  <c r="G104" i="6"/>
  <c r="H104" i="6"/>
  <c r="E105" i="6"/>
  <c r="G105" i="6"/>
  <c r="H105" i="6"/>
  <c r="E106" i="6"/>
  <c r="G106" i="6"/>
  <c r="H106" i="6"/>
  <c r="E107" i="6"/>
  <c r="G107" i="6"/>
  <c r="H107" i="6"/>
  <c r="E108" i="6"/>
  <c r="G108" i="6"/>
  <c r="H108" i="6"/>
  <c r="E109" i="6"/>
  <c r="G109" i="6"/>
  <c r="H109" i="6"/>
  <c r="E110" i="6"/>
  <c r="G110" i="6"/>
  <c r="H110" i="6"/>
  <c r="E111" i="6"/>
  <c r="G111" i="6"/>
  <c r="H111" i="6"/>
  <c r="I4" i="6"/>
  <c r="J4" i="6"/>
  <c r="I5" i="6"/>
  <c r="J5" i="6"/>
  <c r="I6" i="6"/>
  <c r="J6" i="6"/>
  <c r="I7" i="6"/>
  <c r="J7" i="6"/>
  <c r="I8" i="6"/>
  <c r="J8" i="6"/>
  <c r="I9" i="6"/>
  <c r="J9" i="6"/>
  <c r="I10" i="6"/>
  <c r="J10" i="6"/>
  <c r="I11" i="6"/>
  <c r="J11" i="6"/>
  <c r="I12" i="6"/>
  <c r="J12" i="6"/>
  <c r="I13" i="6"/>
  <c r="J13" i="6"/>
  <c r="I14" i="6"/>
  <c r="J14" i="6"/>
  <c r="I15" i="6"/>
  <c r="J15" i="6"/>
  <c r="I16" i="6"/>
  <c r="J16" i="6"/>
  <c r="I17" i="6"/>
  <c r="J17" i="6"/>
  <c r="I18" i="6"/>
  <c r="J18" i="6"/>
  <c r="I19" i="6"/>
  <c r="J19" i="6"/>
  <c r="I20" i="6"/>
  <c r="J20" i="6"/>
  <c r="I21" i="6"/>
  <c r="J21" i="6"/>
  <c r="I22" i="6"/>
  <c r="J22" i="6"/>
  <c r="I23" i="6"/>
  <c r="J23" i="6"/>
  <c r="I24" i="6"/>
  <c r="J24" i="6"/>
  <c r="I25" i="6"/>
  <c r="J25" i="6"/>
  <c r="I26" i="6"/>
  <c r="J26" i="6"/>
  <c r="I27" i="6"/>
  <c r="J27" i="6"/>
  <c r="I28" i="6"/>
  <c r="J28" i="6"/>
  <c r="I29" i="6"/>
  <c r="J29" i="6"/>
  <c r="I30" i="6"/>
  <c r="J30" i="6"/>
  <c r="I31" i="6"/>
  <c r="J31" i="6"/>
  <c r="I32" i="6"/>
  <c r="J32" i="6"/>
  <c r="I33" i="6"/>
  <c r="J33" i="6"/>
  <c r="I34" i="6"/>
  <c r="J34" i="6"/>
  <c r="I35" i="6"/>
  <c r="J35" i="6"/>
  <c r="I36" i="6"/>
  <c r="J36" i="6"/>
  <c r="I37" i="6"/>
  <c r="J37" i="6"/>
  <c r="I38" i="6"/>
  <c r="J38" i="6"/>
  <c r="I39" i="6"/>
  <c r="J39" i="6"/>
  <c r="I40" i="6"/>
  <c r="J40" i="6"/>
  <c r="I41" i="6"/>
  <c r="J41" i="6"/>
  <c r="I42" i="6"/>
  <c r="J42" i="6"/>
  <c r="I43" i="6"/>
  <c r="J43" i="6"/>
  <c r="I44" i="6"/>
  <c r="J44" i="6"/>
  <c r="I45" i="6"/>
  <c r="J45" i="6"/>
  <c r="I46" i="6"/>
  <c r="J46" i="6"/>
  <c r="I47" i="6"/>
  <c r="J47" i="6"/>
  <c r="I48" i="6"/>
  <c r="J48" i="6"/>
  <c r="I49" i="6"/>
  <c r="J49" i="6"/>
  <c r="I50" i="6"/>
  <c r="J50" i="6"/>
  <c r="I51" i="6"/>
  <c r="J51" i="6"/>
  <c r="I52" i="6"/>
  <c r="J52" i="6"/>
  <c r="I53" i="6"/>
  <c r="J53" i="6"/>
  <c r="I54" i="6"/>
  <c r="J54" i="6"/>
  <c r="I55" i="6"/>
  <c r="J55" i="6"/>
  <c r="I56" i="6"/>
  <c r="J56" i="6"/>
  <c r="I57" i="6"/>
  <c r="J57" i="6"/>
  <c r="I58" i="6"/>
  <c r="J58" i="6"/>
  <c r="I59" i="6"/>
  <c r="J59" i="6"/>
  <c r="I60" i="6"/>
  <c r="J60" i="6"/>
  <c r="I61" i="6"/>
  <c r="J61" i="6"/>
  <c r="I62" i="6"/>
  <c r="J62" i="6"/>
  <c r="I63" i="6"/>
  <c r="J63" i="6"/>
  <c r="I64" i="6"/>
  <c r="J64" i="6"/>
  <c r="I65" i="6"/>
  <c r="J65" i="6"/>
  <c r="I66" i="6"/>
  <c r="J66" i="6"/>
  <c r="I67" i="6"/>
  <c r="J67" i="6"/>
  <c r="I68" i="6"/>
  <c r="J68" i="6"/>
  <c r="I69" i="6"/>
  <c r="J69" i="6"/>
  <c r="I70" i="6"/>
  <c r="J70" i="6"/>
  <c r="I71" i="6"/>
  <c r="J71" i="6"/>
  <c r="I72" i="6"/>
  <c r="J72" i="6"/>
  <c r="I73" i="6"/>
  <c r="J73" i="6"/>
  <c r="I74" i="6"/>
  <c r="J74" i="6"/>
  <c r="I75" i="6"/>
  <c r="J75" i="6"/>
  <c r="I76" i="6"/>
  <c r="J76" i="6"/>
  <c r="I77" i="6"/>
  <c r="J77" i="6"/>
  <c r="I78" i="6"/>
  <c r="J78" i="6"/>
  <c r="I79" i="6"/>
  <c r="J79" i="6"/>
  <c r="I80" i="6"/>
  <c r="J80" i="6"/>
  <c r="I81" i="6"/>
  <c r="J81" i="6"/>
  <c r="I82" i="6"/>
  <c r="J82" i="6"/>
  <c r="I83" i="6"/>
  <c r="J83" i="6"/>
  <c r="I84" i="6"/>
  <c r="J84" i="6"/>
  <c r="I85" i="6"/>
  <c r="J85" i="6"/>
  <c r="I86" i="6"/>
  <c r="J86" i="6"/>
  <c r="I87" i="6"/>
  <c r="J87" i="6"/>
  <c r="I88" i="6"/>
  <c r="J88" i="6"/>
  <c r="I89" i="6"/>
  <c r="J89" i="6"/>
  <c r="I90" i="6"/>
  <c r="J90" i="6"/>
  <c r="I91" i="6"/>
  <c r="J91" i="6"/>
  <c r="I92" i="6"/>
  <c r="J92" i="6"/>
  <c r="I93" i="6"/>
  <c r="J93" i="6"/>
  <c r="I94" i="6"/>
  <c r="J94" i="6"/>
  <c r="I95" i="6"/>
  <c r="J95" i="6"/>
  <c r="I96" i="6"/>
  <c r="J96" i="6"/>
  <c r="I97" i="6"/>
  <c r="J97" i="6"/>
  <c r="I98" i="6"/>
  <c r="J98" i="6"/>
  <c r="I99" i="6"/>
  <c r="J99" i="6"/>
  <c r="I100" i="6"/>
  <c r="J100" i="6"/>
  <c r="I101" i="6"/>
  <c r="J101" i="6"/>
  <c r="I102" i="6"/>
  <c r="J102" i="6"/>
  <c r="I103" i="6"/>
  <c r="J103" i="6"/>
  <c r="I104" i="6"/>
  <c r="J104" i="6"/>
  <c r="I105" i="6"/>
  <c r="J105" i="6"/>
  <c r="I106" i="6"/>
  <c r="J106" i="6"/>
  <c r="I107" i="6"/>
  <c r="J107" i="6"/>
  <c r="I108" i="6"/>
  <c r="J108" i="6"/>
  <c r="I109" i="6"/>
  <c r="J109" i="6"/>
  <c r="I110" i="6"/>
  <c r="J110" i="6"/>
  <c r="I111" i="6"/>
  <c r="J111"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2" i="6"/>
  <c r="C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<sst xmlns="http://schemas.openxmlformats.org/spreadsheetml/2006/main" count="783" uniqueCount="81">
  <si>
    <t>First Name</t>
  </si>
  <si>
    <t>Last Name</t>
  </si>
  <si>
    <t>Product</t>
  </si>
  <si>
    <t>Price</t>
  </si>
  <si>
    <t>LeBron</t>
  </si>
  <si>
    <t>Wayne</t>
  </si>
  <si>
    <t>Gretzky</t>
  </si>
  <si>
    <t>Babe</t>
  </si>
  <si>
    <t>Ruth</t>
  </si>
  <si>
    <t>Derek</t>
  </si>
  <si>
    <t>Jeter</t>
  </si>
  <si>
    <t>Henrik</t>
  </si>
  <si>
    <t>Lundqvist</t>
  </si>
  <si>
    <t>Joe</t>
  </si>
  <si>
    <t>Peyton</t>
  </si>
  <si>
    <t>Manning</t>
  </si>
  <si>
    <t>Muhammad</t>
  </si>
  <si>
    <t>Ali</t>
  </si>
  <si>
    <t>Roger</t>
  </si>
  <si>
    <t>Federer</t>
  </si>
  <si>
    <t>Product Group</t>
  </si>
  <si>
    <t>Sport</t>
  </si>
  <si>
    <t>Basketball</t>
  </si>
  <si>
    <t>Hockey</t>
  </si>
  <si>
    <t>Baseball</t>
  </si>
  <si>
    <t>Football</t>
  </si>
  <si>
    <t>Boxing</t>
  </si>
  <si>
    <t>Tennis</t>
  </si>
  <si>
    <t>Golf</t>
  </si>
  <si>
    <t>Meat</t>
  </si>
  <si>
    <t>Fruit</t>
  </si>
  <si>
    <t>Vegetable</t>
  </si>
  <si>
    <t>Fish</t>
  </si>
  <si>
    <t>Beef</t>
  </si>
  <si>
    <t>Chicken</t>
  </si>
  <si>
    <t>Pork</t>
  </si>
  <si>
    <t>Apple</t>
  </si>
  <si>
    <t>Banana</t>
  </si>
  <si>
    <t>Orange</t>
  </si>
  <si>
    <t>Carrot</t>
  </si>
  <si>
    <t>Spinach</t>
  </si>
  <si>
    <t>Asparagus</t>
  </si>
  <si>
    <t>Salmon</t>
  </si>
  <si>
    <t>Tuna</t>
  </si>
  <si>
    <t>Clams</t>
  </si>
  <si>
    <t>Product Group ID</t>
  </si>
  <si>
    <t>Product ID</t>
  </si>
  <si>
    <t>Full Name</t>
  </si>
  <si>
    <t>MICHAEL</t>
  </si>
  <si>
    <t>JORDAN</t>
  </si>
  <si>
    <t>JAMES</t>
  </si>
  <si>
    <t>tiger</t>
  </si>
  <si>
    <t>woods</t>
  </si>
  <si>
    <t>Final Price</t>
  </si>
  <si>
    <t>Michael Jordan</t>
  </si>
  <si>
    <t>Lebron James</t>
  </si>
  <si>
    <t>Wayne Gretzky</t>
  </si>
  <si>
    <t>Babe Ruth</t>
  </si>
  <si>
    <t>Derek Jeter</t>
  </si>
  <si>
    <t>Henrik Lundqvist</t>
  </si>
  <si>
    <t>Peyton Manning</t>
  </si>
  <si>
    <t>Muhammad Ali</t>
  </si>
  <si>
    <t>Roger Federer</t>
  </si>
  <si>
    <t>Tiger Woods</t>
  </si>
  <si>
    <t>Items</t>
  </si>
  <si>
    <t>Total</t>
  </si>
  <si>
    <t>First Person</t>
  </si>
  <si>
    <t>Montana</t>
  </si>
  <si>
    <t>Joe Montana</t>
  </si>
  <si>
    <t>Michael</t>
  </si>
  <si>
    <t>Grand Total</t>
  </si>
  <si>
    <t xml:space="preserve">  </t>
  </si>
  <si>
    <t>Top Sale</t>
  </si>
  <si>
    <t>Percentage of Total Spent</t>
  </si>
  <si>
    <t>Count of Product</t>
  </si>
  <si>
    <t>Sum of Price</t>
  </si>
  <si>
    <t>Sum of Final Price</t>
  </si>
  <si>
    <t>Sum of Discount Amount</t>
  </si>
  <si>
    <t>Discount Rate(%)</t>
  </si>
  <si>
    <t>Spend</t>
  </si>
  <si>
    <t>Items Bought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</si>
</sst>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60">
    <xf numFmtId="0" fontId="0" fillId="0" borderId="0" xfId="0"/>
    <xf numFmtId="0" fontId="1" fillId="0" borderId="0" xfId="0" applyFont="1"/>
    <xf numFmtId="0" fontId="0" fillId="0" borderId="0" xfId="0" applyAlignment="1">
      <alignment horizontal="center"/>
    </xf>
    <xf numFmtId="164" fontId="0" fillId="0" borderId="0" xfId="0" applyNumberFormat="1" applyAlignment="1">
      <alignment horizontal="center"/>
    </xf>
    <xf numFmtId="0" fontId="0" fillId="2" borderId="0" xfId="0" applyFill="1"/>
    <xf numFmtId="164" fontId="0" fillId="2" borderId="0" xfId="0" applyNumberFormat="1" applyFill="1"/>
    <xf numFmtId="0" fontId="1" fillId="0" borderId="0" xfId="0" applyFont="1" applyAlignment="1">
      <alignment horizontal="center"/>
    </xf>
    <xf numFmtId="0" fontId="1" fillId="0" borderId="2" xfId="0" applyFont="1" applyBorder="1" applyAlignment="1">
      <alignment horizontal="centerContinuous"/>
    </xf>
    <xf numFmtId="0" fontId="1" fillId="0" borderId="3" xfId="0" applyFont="1" applyBorder="1" applyAlignment="1">
      <alignment horizontal="centerContinuous"/>
    </xf>
    <xf numFmtId="0" fontId="1" fillId="0" borderId="4" xfId="0" applyFont="1" applyBorder="1" applyAlignment="1">
      <alignment horizontal="centerContinuous"/>
    </xf>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164" fontId="1" fillId="2" borderId="5" xfId="0" applyNumberFormat="1" applyFont="1" applyFill="1" applyBorder="1" applyAlignment="1">
      <alignment horizontal="center"/>
    </xf>
    <xf numFmtId="164" fontId="0" fillId="2" borderId="8" xfId="0" applyNumberFormat="1" applyFill="1" applyBorder="1" applyAlignment="1">
      <alignment horizontal="center"/>
    </xf>
    <xf numFmtId="164" fontId="0" fillId="2" borderId="9" xfId="0" applyNumberFormat="1" applyFill="1" applyBorder="1" applyAlignment="1">
      <alignment horizontal="center"/>
    </xf>
    <xf numFmtId="164" fontId="0" fillId="2" borderId="10" xfId="0" applyNumberFormat="1" applyFill="1" applyBorder="1" applyAlignment="1">
      <alignment horizontal="center"/>
    </xf>
    <xf numFmtId="0" fontId="1" fillId="2" borderId="5" xfId="0" applyFont="1"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164" fontId="0" fillId="3" borderId="0" xfId="0" applyNumberFormat="1" applyFill="1"/>
    <xf numFmtId="0" fontId="0" fillId="4" borderId="0" xfId="0" applyFill="1"/>
    <xf numFmtId="0" fontId="0" fillId="5" borderId="0" xfId="0" applyFill="1"/>
    <xf numFmtId="0" fontId="0" fillId="2" borderId="0" xfId="0" applyFill="1" applyAlignment="1">
      <alignment horizontal="center"/>
    </xf>
    <xf numFmtId="0" fontId="0" fillId="0" borderId="0" xfId="0" pivotButton="1"/>
    <xf numFmtId="0" fontId="0" fillId="0" borderId="0" xfId="0" applyAlignment="1">
      <alignment horizontal="left"/>
    </xf>
    <xf numFmtId="164" fontId="0" fillId="0" borderId="0" xfId="0" applyNumberFormat="1"/>
    <xf numFmtId="164" fontId="1" fillId="0" borderId="2" xfId="0" applyNumberFormat="1" applyFont="1" applyBorder="1" applyAlignment="1">
      <alignment horizontal="center"/>
    </xf>
    <xf numFmtId="164" fontId="1" fillId="0" borderId="3" xfId="0" applyNumberFormat="1" applyFont="1" applyBorder="1" applyAlignment="1">
      <alignment horizontal="center"/>
    </xf>
    <xf numFmtId="164" fontId="1" fillId="0" borderId="4" xfId="0" applyNumberFormat="1" applyFont="1" applyBorder="1" applyAlignment="1">
      <alignment horizontal="center"/>
    </xf>
    <xf numFmtId="164" fontId="1" fillId="0" borderId="1" xfId="0" applyNumberFormat="1" applyFont="1" applyBorder="1" applyAlignment="1">
      <alignment horizontal="center"/>
    </xf>
    <xf numFmtId="44" fontId="1" fillId="0" borderId="2" xfId="0" applyNumberFormat="1" applyFont="1" applyBorder="1" applyAlignment="1">
      <alignment horizontal="centerContinuous"/>
    </xf>
    <xf numFmtId="44" fontId="1" fillId="0" borderId="3" xfId="0" applyNumberFormat="1" applyFont="1" applyBorder="1" applyAlignment="1">
      <alignment horizontal="centerContinuous"/>
    </xf>
    <xf numFmtId="44" fontId="1" fillId="0" borderId="4" xfId="0" applyNumberFormat="1" applyFont="1" applyBorder="1" applyAlignment="1">
      <alignment horizontal="centerContinuous"/>
    </xf>
    <xf numFmtId="44" fontId="1" fillId="0" borderId="2" xfId="0" applyNumberFormat="1" applyFont="1" applyBorder="1" applyAlignment="1">
      <alignment horizontal="center"/>
    </xf>
    <xf numFmtId="44" fontId="1" fillId="0" borderId="3" xfId="0" applyNumberFormat="1" applyFont="1" applyBorder="1" applyAlignment="1">
      <alignment horizontal="center"/>
    </xf>
    <xf numFmtId="44" fontId="1" fillId="0" borderId="4" xfId="0" applyNumberFormat="1" applyFont="1" applyBorder="1" applyAlignment="1">
      <alignment horizontal="center"/>
    </xf>
    <xf numFmtId="44" fontId="1" fillId="0" borderId="1" xfId="0" applyNumberFormat="1" applyFont="1" applyBorder="1" applyAlignment="1">
      <alignment horizontal="center"/>
    </xf>
    <xf numFmtId="44" fontId="0" fillId="2" borderId="8" xfId="0" applyNumberFormat="1" applyFill="1" applyBorder="1" applyAlignment="1">
      <alignment horizontal="center"/>
    </xf>
    <xf numFmtId="44" fontId="0" fillId="2" borderId="9" xfId="0" applyNumberFormat="1" applyFill="1" applyBorder="1" applyAlignment="1">
      <alignment horizontal="center"/>
    </xf>
    <xf numFmtId="44" fontId="0" fillId="2" borderId="10" xfId="0" applyNumberFormat="1" applyFill="1" applyBorder="1" applyAlignment="1">
      <alignment horizontal="center"/>
    </xf>
    <xf numFmtId="44" fontId="1" fillId="2" borderId="5" xfId="0" applyNumberFormat="1" applyFont="1" applyFill="1" applyBorder="1" applyAlignment="1">
      <alignment horizontal="center"/>
    </xf>
    <xf numFmtId="44" fontId="0" fillId="0" borderId="0" xfId="0" applyNumberFormat="1"/>
    <xf numFmtId="164" fontId="1" fillId="0" borderId="1" xfId="0" applyNumberFormat="1" applyFont="1" applyBorder="1"/>
    <xf numFmtId="164" fontId="1" fillId="0" borderId="5" xfId="0" applyNumberFormat="1" applyFont="1" applyBorder="1"/>
    <xf numFmtId="164" fontId="1" fillId="0" borderId="6" xfId="0" applyNumberFormat="1" applyFont="1" applyBorder="1"/>
    <xf numFmtId="164" fontId="1" fillId="0" borderId="7" xfId="0" applyNumberFormat="1" applyFont="1" applyBorder="1"/>
    <xf numFmtId="164" fontId="1" fillId="0" borderId="0" xfId="0" applyNumberFormat="1" applyFont="1"/>
    <xf numFmtId="44" fontId="1" fillId="0" borderId="0" xfId="0" applyNumberFormat="1" applyFont="1" applyFill="1" applyBorder="1" applyAlignment="1">
      <alignment horizontal="center"/>
    </xf>
    <xf numFmtId="10" fontId="0" fillId="2" borderId="8" xfId="0" applyNumberFormat="1" applyFill="1" applyBorder="1" applyAlignment="1">
      <alignment horizontal="center"/>
    </xf>
    <xf numFmtId="10" fontId="0" fillId="2" borderId="9" xfId="0" applyNumberFormat="1" applyFill="1" applyBorder="1" applyAlignment="1">
      <alignment horizontal="center"/>
    </xf>
    <xf numFmtId="10" fontId="0" fillId="2" borderId="10" xfId="0" applyNumberFormat="1" applyFill="1" applyBorder="1" applyAlignment="1">
      <alignment horizontal="center"/>
    </xf>
    <xf numFmtId="0" fontId="0" fillId="0" borderId="0" xfId="0" applyNumberFormat="1"/>
    <xf numFmtId="44" fontId="0" fillId="0" borderId="0" xfId="1" applyFont="1"/>
    <xf numFmtId="9" fontId="0" fillId="0" borderId="0" xfId="2" applyFont="1"/>
    <xf numFmtId="0" fontId="1" fillId="0" borderId="1" xfId="0" applyNumberFormat="1" applyFont="1" applyBorder="1"/>
    <xf numFmtId="0" fontId="1" fillId="0" borderId="5" xfId="0" applyNumberFormat="1" applyFont="1" applyBorder="1"/>
    <xf numFmtId="0" fontId="1" fillId="0" borderId="6" xfId="0" applyNumberFormat="1" applyFont="1" applyBorder="1"/>
    <xf numFmtId="0" fontId="1" fillId="0" borderId="7" xfId="0" applyNumberFormat="1" applyFont="1" applyBorder="1"/>
  </cellXfs>
  <cellStyles count="3">
    <cellStyle name="Currency" xfId="1" builtinId="4"/>
    <cellStyle name="Normal" xfId="0" builtinId="0"/>
    <cellStyle name="Percent" xfId="2" builtinId="5"/>
  </cellStyles>
  <dxfs count="6">
    <dxf>
      <fill>
        <patternFill>
          <bgColor rgb="FF00B050"/>
        </patternFill>
      </fill>
    </dxf>
    <dxf>
      <fill>
        <patternFill>
          <bgColor rgb="FFFF0000"/>
        </patternFill>
      </fill>
    </dxf>
    <dxf>
      <fill>
        <patternFill>
          <bgColor rgb="FF00B050"/>
        </patternFill>
      </fill>
    </dxf>
    <dxf>
      <fill>
        <patternFill>
          <bgColor rgb="FFFF0000"/>
        </patternFill>
      </fill>
    </dxf>
    <dxf>
      <numFmt numFmtId="164" formatCode="&quot;$&quot;#,##0.00"/>
    </dxf>
    <dxf>
      <numFmt numFmtId="164" formatCode="&quot;$&quot;#,##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Individual Spend in Proportion to Product</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bar"/>
        <c:grouping val="percentStacked"/>
        <c:varyColors val="0"/>
        <c:ser>
          <c:idx val="0"/>
          <c:order val="0"/>
          <c:spPr>
            <a:solidFill>
              <a:schemeClr val="accent1"/>
            </a:solidFill>
            <a:ln>
              <a:noFill/>
            </a:ln>
            <a:effectLst/>
          </c:spPr>
          <c:invertIfNegative val="0"/>
          <c:dLbls>
            <c:dLbl>
              <c:idx val="2"/>
              <c:tx>
                <c:rich>
                  <a:bodyPr/>
                  <a:lstStyle/>
                  <a:p>
                    <a:r>
                      <a:rPr lang="en-US"/>
                      <a:t>0%</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5827-4808-95EC-F0CD1B86899B}"/>
                </c:ext>
              </c:extLst>
            </c:dLbl>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Summary'!$N$3:$Q$3</c:f>
              <c:numCache>
                <c:formatCode>0.00%</c:formatCode>
                <c:ptCount val="4"/>
                <c:pt idx="0">
                  <c:v>7.7821011673151752E-2</c:v>
                </c:pt>
                <c:pt idx="1">
                  <c:v>7.7821011673151752E-2</c:v>
                </c:pt>
                <c:pt idx="2">
                  <c:v>0</c:v>
                </c:pt>
                <c:pt idx="3">
                  <c:v>0.16025641025641027</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5827-4808-95EC-F0CD1B86899B}"/>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Summary'!$N$4:$Q$4</c:f>
              <c:numCache>
                <c:formatCode>0.00%</c:formatCode>
                <c:ptCount val="4"/>
                <c:pt idx="0">
                  <c:v>8.0066722268557128E-2</c:v>
                </c:pt>
                <c:pt idx="1">
                  <c:v>9.727626459143969E-2</c:v>
                </c:pt>
                <c:pt idx="2">
                  <c:v>0.14150943396226415</c:v>
                </c:pt>
                <c:pt idx="3">
                  <c:v>7.6923076923076927E-2</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5827-4808-95EC-F0CD1B86899B}"/>
            </c:ext>
          </c:extLst>
        </c:ser>
        <c:ser>
          <c:idx val="2"/>
          <c:order val="2"/>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Summary'!$N$5:$Q$5</c:f>
              <c:numCache>
                <c:formatCode>0.00%</c:formatCode>
                <c:ptCount val="4"/>
                <c:pt idx="0">
                  <c:v>0.1067556296914095</c:v>
                </c:pt>
                <c:pt idx="1">
                  <c:v>7.7821011673151752E-2</c:v>
                </c:pt>
                <c:pt idx="2">
                  <c:v>7.0754716981132074E-2</c:v>
                </c:pt>
                <c:pt idx="3">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5827-4808-95EC-F0CD1B86899B}"/>
            </c:ext>
          </c:extLst>
        </c:ser>
        <c:ser>
          <c:idx val="3"/>
          <c:order val="3"/>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Summary'!$N$6:$Q$6</c:f>
              <c:numCache>
                <c:formatCode>0.00%</c:formatCode>
                <c:ptCount val="4"/>
                <c:pt idx="0">
                  <c:v>8.8073394495412849E-2</c:v>
                </c:pt>
                <c:pt idx="1">
                  <c:v>6.2256809338521409E-2</c:v>
                </c:pt>
                <c:pt idx="2">
                  <c:v>6.2893081761006289E-2</c:v>
                </c:pt>
                <c:pt idx="3">
                  <c:v>7.1794871794871803E-2</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5827-4808-95EC-F0CD1B86899B}"/>
            </c:ext>
          </c:extLst>
        </c:ser>
        <c:ser>
          <c:idx val="4"/>
          <c:order val="4"/>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Summary'!$N$7:$Q$7</c:f>
              <c:numCache>
                <c:formatCode>0.00%</c:formatCode>
                <c:ptCount val="4"/>
                <c:pt idx="0">
                  <c:v>4.2702251876563804E-2</c:v>
                </c:pt>
                <c:pt idx="1">
                  <c:v>6.2256809338521409E-2</c:v>
                </c:pt>
                <c:pt idx="2">
                  <c:v>0.11949685534591194</c:v>
                </c:pt>
                <c:pt idx="3">
                  <c:v>3.0769230769230771E-2</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5827-4808-95EC-F0CD1B86899B}"/>
            </c:ext>
          </c:extLst>
        </c:ser>
        <c:ser>
          <c:idx val="5"/>
          <c:order val="5"/>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Summary'!$N$8:$Q$8</c:f>
              <c:numCache>
                <c:formatCode>0.00%</c:formatCode>
                <c:ptCount val="4"/>
                <c:pt idx="0">
                  <c:v>0.11009174311926606</c:v>
                </c:pt>
                <c:pt idx="1">
                  <c:v>9.727626459143969E-2</c:v>
                </c:pt>
                <c:pt idx="2">
                  <c:v>0.10220125786163521</c:v>
                </c:pt>
                <c:pt idx="3">
                  <c:v>7.6923076923076927E-2</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5827-4808-95EC-F0CD1B86899B}"/>
            </c:ext>
          </c:extLst>
        </c:ser>
        <c:ser>
          <c:idx val="6"/>
          <c:order val="6"/>
          <c:spPr>
            <a:solidFill>
              <a:schemeClr val="accent1">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Summary'!$N$9:$Q$9</c:f>
              <c:numCache>
                <c:formatCode>0.00%</c:formatCode>
                <c:ptCount val="4"/>
                <c:pt idx="0">
                  <c:v>4.82068390325271E-2</c:v>
                </c:pt>
                <c:pt idx="1">
                  <c:v>0.19455252918287938</c:v>
                </c:pt>
                <c:pt idx="2">
                  <c:v>0.12578616352201258</c:v>
                </c:pt>
                <c:pt idx="3">
                  <c:v>8.9743589743589744E-2</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5827-4808-95EC-F0CD1B86899B}"/>
            </c:ext>
          </c:extLst>
        </c:ser>
        <c:ser>
          <c:idx val="7"/>
          <c:order val="7"/>
          <c:spPr>
            <a:solidFill>
              <a:schemeClr val="accent2">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Summary'!$N$10:$Q$10</c:f>
              <c:numCache>
                <c:formatCode>0.00%</c:formatCode>
                <c:ptCount val="4"/>
                <c:pt idx="0">
                  <c:v>7.3728106755629685E-2</c:v>
                </c:pt>
                <c:pt idx="1">
                  <c:v>0.11673151750972763</c:v>
                </c:pt>
                <c:pt idx="2">
                  <c:v>0.12578616352201258</c:v>
                </c:pt>
                <c:pt idx="3">
                  <c:v>9.6153846153846159E-2</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5827-4808-95EC-F0CD1B86899B}"/>
            </c:ext>
          </c:extLst>
        </c:ser>
        <c:ser>
          <c:idx val="8"/>
          <c:order val="8"/>
          <c:spPr>
            <a:solidFill>
              <a:schemeClr val="accent3">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Summary'!$N$11:$Q$11</c:f>
              <c:numCache>
                <c:formatCode>0.00%</c:formatCode>
                <c:ptCount val="4"/>
                <c:pt idx="0">
                  <c:v>0.11009174311926606</c:v>
                </c:pt>
                <c:pt idx="1">
                  <c:v>3.8910505836575876E-2</c:v>
                </c:pt>
                <c:pt idx="2">
                  <c:v>1.5723270440251572E-2</c:v>
                </c:pt>
                <c:pt idx="3">
                  <c:v>0.19871794871794871</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5827-4808-95EC-F0CD1B86899B}"/>
            </c:ext>
          </c:extLst>
        </c:ser>
        <c:ser>
          <c:idx val="9"/>
          <c:order val="9"/>
          <c:spPr>
            <a:solidFill>
              <a:schemeClr val="accent4">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Summary'!$N$12:$Q$12</c:f>
              <c:numCache>
                <c:formatCode>0.00%</c:formatCode>
                <c:ptCount val="4"/>
                <c:pt idx="0">
                  <c:v>5.6713928273561302E-2</c:v>
                </c:pt>
                <c:pt idx="1">
                  <c:v>0.13618677042801558</c:v>
                </c:pt>
                <c:pt idx="2">
                  <c:v>9.4339622641509427E-2</c:v>
                </c:pt>
                <c:pt idx="3">
                  <c:v>7.6923076923076927E-2</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A-5827-4808-95EC-F0CD1B86899B}"/>
            </c:ext>
          </c:extLst>
        </c:ser>
        <c:ser>
          <c:idx val="10"/>
          <c:order val="10"/>
          <c:spPr>
            <a:solidFill>
              <a:schemeClr val="accent5">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'Person Summary'!$N$2:$Q$2</c:f>
              <c:strCache>
                <c:ptCount val="4"/>
                <c:pt idx="0">
                  <c:v> Meat </c:v>
                </c:pt>
                <c:pt idx="1">
                  <c:v> Fruit </c:v>
                </c:pt>
                <c:pt idx="2">
                  <c:v> Vegetable </c:v>
                </c:pt>
                <c:pt idx="3">
                  <c:v> Fish </c:v>
                </c:pt>
              </c:strCache>
            </c:strRef>
          </c:cat>
          <c:val>
            <c:numRef>
              <c:f>'Person Summary'!$N$13:$Q$13</c:f>
              <c:numCache>
                <c:formatCode>0.00%</c:formatCode>
                <c:ptCount val="4"/>
                <c:pt idx="0">
                  <c:v>0.1701417848206839</c:v>
                </c:pt>
                <c:pt idx="1">
                  <c:v>3.8910505836575876E-2</c:v>
                </c:pt>
                <c:pt idx="2">
                  <c:v>0.14150943396226415</c:v>
                </c:pt>
                <c:pt idx="3">
                  <c:v>0.12179487179487179</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B-5827-4808-95EC-F0CD1B86899B}"/>
            </c:ext>
          </c:extLst>
        </c:ser>
        <c:dLbls>
          <c:dLblPos val="ctr"/>
          <c:showLegendKey val="0"/>
          <c:showVal val="1"/>
          <c:showCatName val="0"/>
          <c:showSerName val="0"/>
          <c:showPercent val="0"/>
          <c:showBubbleSize val="0"/>
        </c:dLbls>
        <c:gapWidth val="150"/>
        <c:overlap val="100"/>
        <c:axId val="1070750176"/>
        <c:axId val="1070756416"/>
      </c:barChart>
      <c:catAx>
        <c:axId val="1070750176"/>
        <c:scaling>
          <c:orientation val="minMax"/>
        </c:scaling>
        <c:delete val="0"/>
        <c:axPos val="l"/>
        <c:numFmt formatCode="General" sourceLinked="1"/>
        <c:majorTickMark val="none"/>
        <c:minorTickMark val="none"/>
        <c:tickLblPos val="nextTo"/>
        <c:spPr>
          <a:noFill/>
          <a:ln w="9525" cap="flat" cmpd="sng" algn="ctr">
            <a:solidFill>
              <a:schemeClr val="accent2">
                <a:shade val="95000"/>
                <a:satMod val="105000"/>
              </a:schemeClr>
            </a:solidFill>
            <a:prstDash val="solid"/>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70756416"/>
        <c:crosses val="autoZero"/>
        <c:auto val="1"/>
        <c:lblAlgn val="ctr"/>
        <c:lblOffset val="100"/>
        <c:noMultiLvlLbl val="0"/>
      </c:catAx>
      <c:valAx>
        <c:axId val="10707564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70750176"/>
        <c:crosses val="autoZero"/>
        <c:crossBetween val="between"/>
      </c:valAx>
      <c:spPr>
        <a:solidFill>
          <a:schemeClr val="lt1"/>
        </a:solidFill>
        <a:ln w="25400" cap="flat" cmpd="sng" algn="ctr">
          <a:solidFill>
            <a:schemeClr val="accent5"/>
          </a:solidFill>
          <a:prstDash val="solid"/>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'Person Summary'!$A$19</c:f>
          <c:strCache>
            <c:ptCount val="1"/>
            <c:pt idx="0">
              <c:v>Superstar: Michael Jordan Spend Per Group &amp; Items Bought</c:v>
            </c:pt>
          </c:strCache>
        </c:strRef>
      </c:tx>
      <c:layout>
        <c:manualLayout>
          <c:xMode val="edge"/>
          <c:yMode val="edge"/>
          <c:x val="9.9136300869855823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'Person Summary'!$C$17</c:f>
              <c:strCache>
                <c:ptCount val="1"/>
                <c:pt idx="0">
                  <c:v>Spend</c:v>
                </c:pt>
              </c:strCache>
            </c:strRef>
          </c:tx>
          <c:spPr>
            <a:solidFill>
              <a:schemeClr val="accent1"/>
            </a:solidFill>
            <a:ln>
              <a:noFill/>
            </a:ln>
            <a:effectLst/>
          </c:spPr>
          <c:invertIfNegative val="0"/>
          <c:cat>
            <c:strRef>
              <c:f>'Person Summary'!$D$16:$G$16</c:f>
              <c:strCache>
                <c:ptCount val="4"/>
                <c:pt idx="0">
                  <c:v>Meat</c:v>
                </c:pt>
                <c:pt idx="1">
                  <c:v>Fruit</c:v>
                </c:pt>
                <c:pt idx="2">
                  <c:v>Vegetable</c:v>
                </c:pt>
                <c:pt idx="3">
                  <c:v>Fish</c:v>
                </c:pt>
              </c:strCache>
            </c:strRef>
          </c:cat>
          <c:val>
            <c:numRef>
              <c:f>'Person Summary'!$D$17:$G$17</c:f>
              <c:numCache>
                <c:formatCode>_("$"* #,##0.00_);_("$"* \(#,##0.00\);_("$"* "-"??_);_(@_)</c:formatCode>
                <c:ptCount val="4"/>
                <c:pt idx="0">
                  <c:v>17</c:v>
                </c:pt>
                <c:pt idx="1">
                  <c:v>2</c:v>
                </c:pt>
                <c:pt idx="2">
                  <c:v>0</c:v>
                </c:pt>
                <c:pt idx="3">
                  <c:v>37.5</c:v>
                </c:pt>
              </c:numCache>
            </c:numRef>
          </c:val>
          <c:extLst>
            <c:ext xmlns:c16="http://schemas.microsoft.com/office/drawing/2014/chart" uri="{C3380CC4-5D6E-409C-BE32-E72D297353CC}">
              <c16:uniqueId val="{00000000-EF47-4F89-94AB-B99F601B5B24}"/>
            </c:ext>
          </c:extLst>
        </c:ser>
        <c:dLbls>
          <c:showLegendKey val="0"/>
          <c:showVal val="0"/>
          <c:showCatName val="0"/>
          <c:showSerName val="0"/>
          <c:showPercent val="0"/>
          <c:showBubbleSize val="0"/>
        </c:dLbls>
        <c:gapWidth val="219"/>
        <c:axId val="714652896"/>
        <c:axId val="714671616"/>
      </c:barChart>
      <c:lineChart>
        <c:grouping val="standard"/>
        <c:varyColors val="0"/>
        <c:ser>
          <c:idx val="1"/>
          <c:order val="1"/>
          <c:tx>
            <c:strRef>
              <c:f>'Person Summary'!$C$18</c:f>
              <c:strCache>
                <c:ptCount val="1"/>
                <c:pt idx="0">
                  <c:v>Items Bought</c:v>
                </c:pt>
              </c:strCache>
            </c:strRef>
          </c:tx>
          <c:spPr>
            <a:ln w="28575" cap="rnd">
              <a:noFill/>
              <a:round/>
            </a:ln>
            <a:effectLst/>
          </c:spPr>
          <c:marker>
            <c:symbol val="circle"/>
            <c:size val="5"/>
            <c:spPr>
              <a:solidFill>
                <a:srgbClr val="00B050"/>
              </a:solidFill>
              <a:ln w="9525">
                <a:noFill/>
              </a:ln>
              <a:effectLst/>
            </c:spPr>
          </c:marker>
          <c:cat>
            <c:strRef>
              <c:f>'Person Summary'!$D$16:$G$16</c:f>
              <c:strCache>
                <c:ptCount val="4"/>
                <c:pt idx="0">
                  <c:v>Meat</c:v>
                </c:pt>
                <c:pt idx="1">
                  <c:v>Fruit</c:v>
                </c:pt>
                <c:pt idx="2">
                  <c:v>Vegetable</c:v>
                </c:pt>
                <c:pt idx="3">
                  <c:v>Fish</c:v>
                </c:pt>
              </c:strCache>
            </c:strRef>
          </c:cat>
          <c:val>
            <c:numRef>
              <c:f>'Person Summary'!$D$18:$G$18</c:f>
              <c:numCache>
                <c:formatCode>General</c:formatCode>
                <c:ptCount val="4"/>
                <c:pt idx="0">
                  <c:v>0</c:v>
                </c:pt>
                <c:pt idx="1">
                  <c:v>0</c:v>
                </c:pt>
                <c:pt idx="2">
                  <c:v>0</c:v>
                </c:pt>
                <c:pt idx="3">
                  <c:v>0</c:v>
                </c:pt>
              </c:numCache>
            </c:numRef>
          </c:val>
          <c:smooth val="0"/>
          <c:extLst>
            <c:ext xmlns:c16="http://schemas.microsoft.com/office/drawing/2014/chart" uri="{C3380CC4-5D6E-409C-BE32-E72D297353CC}">
              <c16:uniqueId val="{00000001-EF47-4F89-94AB-B99F601B5B24}"/>
            </c:ext>
          </c:extLst>
        </c:ser>
        <c:dLbls>
          <c:showLegendKey val="0"/>
          <c:showVal val="0"/>
          <c:showCatName val="0"/>
          <c:showSerName val="0"/>
          <c:showPercent val="0"/>
          <c:showBubbleSize val="0"/>
        </c:dLbls>
        <c:marker val="1"/>
        <c:smooth val="0"/>
        <c:axId val="714652896"/>
        <c:axId val="714671616"/>
      </c:lineChart>
      <c:catAx>
        <c:axId val="71465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671616"/>
        <c:crosses val="autoZero"/>
        <c:auto val="1"/>
        <c:lblAlgn val="ctr"/>
        <c:lblOffset val="100"/>
        <c:noMultiLvlLbl val="0"/>
      </c:catAx>
      <c:valAx>
        <c:axId val="71467161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652896"/>
        <c:crosses val="autoZero"/>
        <c:crossBetween val="between"/>
      </c:valAx>
      <c:spPr>
        <a:noFill/>
        <a:ln>
          <a:noFill/>
        </a:ln>
        <a:effectLst/>
      </c:spPr>
    </c:plotArea>
    <c:legend>
      <c:legendPos val="b"/>
      <c:legendEntry>
        <c:idx val="1"/>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11" dropStyle="combo" dx="22" fmlaLink="$B$17" fmlaRange="$A$3:$A$13" noThreeD="1" sel="1" val="0"/>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561975</xdr:colOff>
      <xdr:row>36</xdr:row>
      <xdr:rowOff>81803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0"/>
          <a:ext cx="12144375" cy="69398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purpose</a:t>
          </a:r>
          <a:r>
            <a:rPr lang="en-US" sz="1100" baseline="0"/>
            <a:t> of this exercise is to judge the breadth of your Excel knowledge and the way you approach problems. At FanDuel you will have to work with multiple data sources and formats where Excel skills will be essential in day-to-day operations. There are many ways to complete the exercise, some more efficient than others, and all should be possible with sound grasp of formulae and logical thinking. Please show all your workings and formulae and if there are areas that you're struggling with then just move on and complete as much as you can.</a:t>
          </a:r>
          <a:endParaRPr lang="en-US" sz="1100"/>
        </a:p>
        <a:p>
          <a:endParaRPr lang="en-US" sz="1100"/>
        </a:p>
        <a:p>
          <a:r>
            <a:rPr lang="en-US" sz="1100"/>
            <a:t>11 sports stars are in a grocery challenge where they each have to buy 10 items</a:t>
          </a:r>
          <a:r>
            <a:rPr lang="en-US" sz="1100" baseline="0"/>
            <a:t> against the clock. They each have to buy at least one item from each of 4 food groups; Meat, Fruit, Vegetables and Fish.</a:t>
          </a:r>
          <a:endParaRPr lang="en-US" sz="1100"/>
        </a:p>
        <a:p>
          <a:r>
            <a:rPr lang="en-US" sz="1100"/>
            <a:t>If you refer to the "</a:t>
          </a:r>
          <a:r>
            <a:rPr lang="en-US" sz="1100" b="1"/>
            <a:t>RAW Data</a:t>
          </a:r>
          <a:r>
            <a:rPr lang="en-US" sz="1100"/>
            <a:t>" sheet you can see a selection of fields are not populated where the data has been lost. However, there is a reference table that can be used in the "</a:t>
          </a:r>
          <a:r>
            <a:rPr lang="en-US" sz="1100" b="1"/>
            <a:t>Lookups</a:t>
          </a:r>
          <a:r>
            <a:rPr lang="en-US" sz="1100"/>
            <a:t>" sheet to help fill in the missing fields.</a:t>
          </a:r>
        </a:p>
        <a:p>
          <a:endParaRPr lang="en-US" sz="1100"/>
        </a:p>
        <a:p>
          <a:pPr lvl="1"/>
          <a:r>
            <a:rPr lang="en-US" sz="1100"/>
            <a:t>1) Moving to the "</a:t>
          </a:r>
          <a:r>
            <a:rPr lang="en-US" sz="1100" b="1"/>
            <a:t>Final Data</a:t>
          </a:r>
          <a:r>
            <a:rPr lang="en-US" sz="1100"/>
            <a:t>" sheet begin populating the yellow highlighted fields (</a:t>
          </a:r>
          <a:r>
            <a:rPr lang="en-US" sz="1100" i="1"/>
            <a:t>Product Group</a:t>
          </a:r>
          <a:r>
            <a:rPr lang="en-US" sz="1100"/>
            <a:t>, </a:t>
          </a:r>
          <a:r>
            <a:rPr lang="en-US" sz="1100" i="1"/>
            <a:t>Product</a:t>
          </a:r>
          <a:r>
            <a:rPr lang="en-US" sz="1100"/>
            <a:t> and </a:t>
          </a:r>
          <a:r>
            <a:rPr lang="en-US" sz="1100" i="1"/>
            <a:t>Price</a:t>
          </a:r>
          <a:r>
            <a:rPr lang="en-US" sz="1100"/>
            <a:t>).</a:t>
          </a:r>
        </a:p>
        <a:p>
          <a:endParaRPr lang="en-US" sz="1100"/>
        </a:p>
        <a:p>
          <a:pPr lvl="1"/>
          <a:r>
            <a:rPr lang="en-US" sz="1100"/>
            <a:t>2)</a:t>
          </a:r>
          <a:r>
            <a:rPr lang="en-US" sz="1100" baseline="0"/>
            <a:t> </a:t>
          </a:r>
          <a:r>
            <a:rPr lang="en-US" sz="1100"/>
            <a:t>Some of the sports stars have inconsistent name formats so we want to clean this up. Convert all names to the format "Firstname Lastname" in the </a:t>
          </a:r>
          <a:r>
            <a:rPr lang="en-US" sz="1100" i="1"/>
            <a:t>Full Name</a:t>
          </a:r>
          <a:r>
            <a:rPr lang="en-US" sz="1100"/>
            <a:t> field. </a:t>
          </a:r>
        </a:p>
        <a:p>
          <a:endParaRPr lang="en-US" sz="1100"/>
        </a:p>
        <a:p>
          <a:pPr lvl="1"/>
          <a:r>
            <a:rPr lang="en-US" sz="1100"/>
            <a:t>3)</a:t>
          </a:r>
          <a:r>
            <a:rPr lang="en-US" sz="1100" baseline="0"/>
            <a:t> </a:t>
          </a:r>
          <a:r>
            <a:rPr lang="en-US" sz="1100"/>
            <a:t>As a special promotion for the upcoming MLB season all </a:t>
          </a:r>
          <a:r>
            <a:rPr lang="en-US" sz="1100" b="1"/>
            <a:t>Baseball</a:t>
          </a:r>
          <a:r>
            <a:rPr lang="en-US" sz="1100"/>
            <a:t> players have a 20% discount on all products. Create calculation to reflect this in the green </a:t>
          </a:r>
          <a:r>
            <a:rPr lang="en-US" sz="1100" i="1"/>
            <a:t>Final Price</a:t>
          </a:r>
          <a:r>
            <a:rPr lang="en-US" sz="1100"/>
            <a:t> field.</a:t>
          </a:r>
        </a:p>
        <a:p>
          <a:endParaRPr lang="en-US" sz="1100"/>
        </a:p>
        <a:p>
          <a:pPr lvl="1"/>
          <a:r>
            <a:rPr lang="en-US" sz="1100"/>
            <a:t>4) Additionally the </a:t>
          </a:r>
          <a:r>
            <a:rPr lang="en-US" sz="1100" b="1"/>
            <a:t>Football</a:t>
          </a:r>
          <a:r>
            <a:rPr lang="en-US" sz="1100"/>
            <a:t> players have negotiated a deal on </a:t>
          </a:r>
          <a:r>
            <a:rPr lang="en-US" sz="1100" b="1"/>
            <a:t>Meat</a:t>
          </a:r>
          <a:r>
            <a:rPr lang="en-US" sz="1100"/>
            <a:t> to increase their protein intake. For meat purchases only they get a 15% discount, so now work this into your </a:t>
          </a:r>
          <a:r>
            <a:rPr lang="en-US" sz="1100" i="1"/>
            <a:t>Final Price</a:t>
          </a:r>
          <a:r>
            <a:rPr lang="en-US" sz="1100"/>
            <a:t> calculation.</a:t>
          </a:r>
        </a:p>
        <a:p>
          <a:pPr lvl="1"/>
          <a:endParaRPr lang="en-US" sz="1100"/>
        </a:p>
        <a:p>
          <a:pPr lvl="1"/>
          <a:r>
            <a:rPr lang="en-US" sz="1100"/>
            <a:t>5) Now that the "</a:t>
          </a:r>
          <a:r>
            <a:rPr lang="en-US" sz="1100" b="1"/>
            <a:t>Final Data</a:t>
          </a:r>
          <a:r>
            <a:rPr lang="en-US" sz="1100" b="0"/>
            <a:t>"</a:t>
          </a:r>
          <a:r>
            <a:rPr lang="en-US" sz="1100" b="0" baseline="0"/>
            <a:t> sheet is complete return to the "</a:t>
          </a:r>
          <a:r>
            <a:rPr lang="en-US" sz="1100" b="1" baseline="0"/>
            <a:t>Lookups</a:t>
          </a:r>
          <a:r>
            <a:rPr lang="en-US" sz="1100" b="0" baseline="0"/>
            <a:t>" sheet and look at the </a:t>
          </a:r>
          <a:r>
            <a:rPr lang="en-US" sz="1100" b="0" i="1" baseline="0"/>
            <a:t>First Person</a:t>
          </a:r>
          <a:r>
            <a:rPr lang="en-US" sz="1100" b="0" i="0" baseline="0"/>
            <a:t> field. By using an INDEX MATCH formula populate this field to see who bought each product first.</a:t>
          </a:r>
          <a:endParaRPr lang="en-US" sz="1100"/>
        </a:p>
        <a:p>
          <a:endParaRPr lang="en-US" sz="1100"/>
        </a:p>
        <a:p>
          <a:pPr lvl="1"/>
          <a:r>
            <a:rPr lang="en-US" sz="1100"/>
            <a:t>6) Build a pivot table in the "Pivot" sheet which shows by </a:t>
          </a:r>
          <a:r>
            <a:rPr lang="en-US" sz="1100" b="1"/>
            <a:t>Product</a:t>
          </a:r>
          <a:r>
            <a:rPr lang="en-US" sz="1100"/>
            <a:t> the number of </a:t>
          </a:r>
          <a:r>
            <a:rPr lang="en-US" sz="1100" b="1"/>
            <a:t>items</a:t>
          </a:r>
          <a:r>
            <a:rPr lang="en-US" sz="1100"/>
            <a:t>, the original </a:t>
          </a:r>
          <a:r>
            <a:rPr lang="en-US" sz="1100" b="1"/>
            <a:t>price</a:t>
          </a:r>
          <a:r>
            <a:rPr lang="en-US" sz="1100"/>
            <a:t>, the </a:t>
          </a:r>
          <a:r>
            <a:rPr lang="en-US" sz="1100" b="1"/>
            <a:t>final price</a:t>
          </a:r>
          <a:r>
            <a:rPr lang="en-US" sz="1100"/>
            <a:t>, the </a:t>
          </a:r>
          <a:r>
            <a:rPr lang="en-US" sz="1100" b="1"/>
            <a:t>discount amount</a:t>
          </a:r>
          <a:r>
            <a:rPr lang="en-US" sz="1100"/>
            <a:t> and the </a:t>
          </a:r>
          <a:r>
            <a:rPr lang="en-US" sz="1100" b="1"/>
            <a:t>discount rate (%)</a:t>
          </a:r>
          <a:r>
            <a:rPr lang="en-US" sz="1100"/>
            <a:t>. Order by the total number of items. Any calculations must be done </a:t>
          </a:r>
          <a:r>
            <a:rPr lang="en-US" sz="1100" u="sng"/>
            <a:t>within</a:t>
          </a:r>
          <a:r>
            <a:rPr lang="en-US" sz="1100"/>
            <a:t> the pivot table.</a:t>
          </a:r>
        </a:p>
        <a:p>
          <a:endParaRPr lang="en-US" sz="1100"/>
        </a:p>
        <a:p>
          <a:pPr lvl="1"/>
          <a:r>
            <a:rPr lang="en-US" sz="1100"/>
            <a:t>7) In the "</a:t>
          </a:r>
          <a:r>
            <a:rPr lang="en-US" sz="1100" b="1"/>
            <a:t>Person Summary</a:t>
          </a:r>
          <a:r>
            <a:rPr lang="en-US" sz="1100"/>
            <a:t>" sheet fill in the table using formulae only to get the number of </a:t>
          </a:r>
          <a:r>
            <a:rPr lang="en-US" sz="1100" b="1"/>
            <a:t>items</a:t>
          </a:r>
          <a:r>
            <a:rPr lang="en-US" sz="1100"/>
            <a:t> and </a:t>
          </a:r>
          <a:r>
            <a:rPr lang="en-US" sz="1100" b="1"/>
            <a:t>spend</a:t>
          </a:r>
          <a:r>
            <a:rPr lang="en-US" sz="1100"/>
            <a:t> for each </a:t>
          </a:r>
          <a:r>
            <a:rPr lang="en-US" sz="1100" b="1"/>
            <a:t>product group</a:t>
          </a:r>
          <a:r>
            <a:rPr lang="en-US" sz="1100"/>
            <a:t>, plus the overall totals.</a:t>
          </a:r>
        </a:p>
        <a:p>
          <a:endParaRPr lang="en-US" sz="1100"/>
        </a:p>
        <a:p>
          <a:pPr lvl="1"/>
          <a:r>
            <a:rPr lang="en-US" sz="1100"/>
            <a:t>8) Highlight the top spender's name (in </a:t>
          </a:r>
          <a:r>
            <a:rPr lang="en-US" sz="1100" b="1">
              <a:solidFill>
                <a:srgbClr val="92D050"/>
              </a:solidFill>
            </a:rPr>
            <a:t>green</a:t>
          </a:r>
          <a:r>
            <a:rPr lang="en-US" sz="1100"/>
            <a:t>) by using conditional formatting based upon the </a:t>
          </a:r>
          <a:r>
            <a:rPr lang="en-US" sz="1100" b="1"/>
            <a:t>total spend</a:t>
          </a:r>
          <a:r>
            <a:rPr lang="en-US" sz="1100"/>
            <a:t> field.</a:t>
          </a:r>
        </a:p>
        <a:p>
          <a:endParaRPr lang="en-US" sz="1100"/>
        </a:p>
        <a:p>
          <a:pPr lvl="1"/>
          <a:r>
            <a:rPr lang="en-US" sz="1100"/>
            <a:t>9) As previously cited, part of the challenge was to purchase </a:t>
          </a:r>
          <a:r>
            <a:rPr lang="en-US" sz="1100" u="sng"/>
            <a:t>at least one </a:t>
          </a:r>
          <a:r>
            <a:rPr lang="en-US" sz="1100"/>
            <a:t>item from each </a:t>
          </a:r>
          <a:r>
            <a:rPr lang="en-US" sz="1100" b="1"/>
            <a:t>product group</a:t>
          </a:r>
          <a:r>
            <a:rPr lang="en-US" sz="1100"/>
            <a:t>. Highlight any names using conditional formatting (in </a:t>
          </a:r>
          <a:r>
            <a:rPr lang="en-US" sz="1100" b="1">
              <a:solidFill>
                <a:srgbClr val="FF0000"/>
              </a:solidFill>
            </a:rPr>
            <a:t>red</a:t>
          </a:r>
          <a:r>
            <a:rPr lang="en-US" sz="1100"/>
            <a:t>) who didn't complete the challenge successfully.</a:t>
          </a:r>
        </a:p>
        <a:p>
          <a:endParaRPr lang="en-US" sz="1100"/>
        </a:p>
        <a:p>
          <a:pPr lvl="1"/>
          <a:r>
            <a:rPr lang="en-US" sz="1100"/>
            <a:t>10) Create a chart to show the proportion of each person's spend in each </a:t>
          </a:r>
          <a:r>
            <a:rPr lang="en-US" sz="1100" b="1"/>
            <a:t>product group</a:t>
          </a:r>
          <a:r>
            <a:rPr lang="en-US" sz="1100"/>
            <a:t>.</a:t>
          </a:r>
        </a:p>
        <a:p>
          <a:endParaRPr lang="en-US" sz="1100"/>
        </a:p>
        <a:p>
          <a:pPr lvl="1"/>
          <a:r>
            <a:rPr lang="en-US" sz="1100"/>
            <a:t>11) Using a form control combo box create a second chart (column type) with </a:t>
          </a:r>
          <a:r>
            <a:rPr lang="en-US" sz="1100" b="1"/>
            <a:t>product group </a:t>
          </a:r>
          <a:r>
            <a:rPr lang="en-US" sz="1100"/>
            <a:t>on the x-axis and </a:t>
          </a:r>
          <a:r>
            <a:rPr lang="en-US" sz="1100" b="1"/>
            <a:t>spend</a:t>
          </a:r>
          <a:r>
            <a:rPr lang="en-US" sz="1100"/>
            <a:t> on the y-axis, for each </a:t>
          </a:r>
          <a:r>
            <a:rPr lang="en-US" sz="1100" u="sng"/>
            <a:t>individual</a:t>
          </a:r>
          <a:r>
            <a:rPr lang="en-US" sz="1100"/>
            <a:t> sports star, where they can be selected from the combo box. Add a secondary axis to show </a:t>
          </a:r>
          <a:r>
            <a:rPr lang="en-US" sz="1100" b="1"/>
            <a:t>items</a:t>
          </a:r>
          <a:r>
            <a:rPr lang="en-US" sz="1100"/>
            <a:t> bought (line type but with markers only). Include a dynamic chart title.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13</xdr:row>
      <xdr:rowOff>76200</xdr:rowOff>
    </xdr:from>
    <xdr:to>
      <xdr:col>17</xdr:col>
      <xdr:colOff>419100</xdr:colOff>
      <xdr:row>34</xdr:row>
      <xdr:rowOff>155210</xdr:rowOff>
    </xdr:to>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20</xdr:col>
      <xdr:colOff>358588</xdr:colOff>
      <xdr:row>14</xdr:row>
      <xdr:rowOff>100853</xdr:rowOff>
    </xdr:from>
    <xdr:ext cx="184731" cy="264560"/>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4948647" y="2767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mc:AlternateContent xmlns:mc="http://schemas.openxmlformats.org/markup-compatibility/2006">
    <mc:Choice xmlns:a14="http://schemas.microsoft.com/office/drawing/2010/main" Requires="a14">
      <xdr:twoCellAnchor editAs="oneCell">
        <xdr:from>
          <xdr:col>0</xdr:col>
          <xdr:colOff>295275</xdr:colOff>
          <xdr:row>16</xdr:row>
          <xdr:rowOff>0</xdr:rowOff>
        </xdr:from>
        <xdr:to>
          <xdr:col>0</xdr:col>
          <xdr:colOff>1038225</xdr:colOff>
          <xdr:row>16</xdr:row>
          <xdr:rowOff>180975</xdr:rowOff>
        </xdr:to>
        <xdr:sp macro="" textlink="">
          <xdr:nvSpPr>
            <xdr:cNvPr id="2055" name="Drop Down 7" hidden="1">
              <a:extLst>
                <a:ext uri="{63B3BB69-23CF-44E3-9099-C40C66FF867C}">
                  <a14:compatExt spid="_x0000_s2055"/>
                </a:ext>
                <a:ext uri="{FF2B5EF4-FFF2-40B4-BE49-F238E27FC236}">
                  <a16:creationId xmlns:a16="http://schemas.microsoft.com/office/drawing/2014/main" id="{00000000-0008-0000-05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76200</xdr:colOff>
      <xdr:row>19</xdr:row>
      <xdr:rowOff>137246</xdr:rowOff>
    </xdr:from>
    <xdr:to>
      <xdr:col>7</xdr:col>
      <xdr:colOff>0</xdr:colOff>
      <xdr:row>35</xdr:row>
      <xdr:rowOff>95250</xdr:rowOff>
    </xdr:to>
    <xdr:graphicFrame macro="">
      <xdr:nvGraphicFramePr>
        <xdr:cNvPr id="2" name="Chart 1">
          <a:extLst>
            <a:ext uri="{FF2B5EF4-FFF2-40B4-BE49-F238E27FC236}">
              <a16:creationId xmlns:a16="http://schemas.microsoft.com/office/drawing/2014/main" id="{92511140-09A0-4746-A85A-268C3FFE4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0.91799</cdr:x>
      <cdr:y>0.33909</cdr:y>
    </cdr:from>
    <cdr:to>
      <cdr:x>1</cdr:x>
      <cdr:y>0.49912</cdr:y>
    </cdr:to>
    <cdr:sp macro="" textlink="">
      <cdr:nvSpPr>
        <cdr:cNvPr id="2" name="TextBox 1">
          <a:extLst xmlns:a="http://schemas.openxmlformats.org/drawingml/2006/main">
            <a:ext uri="{FF2B5EF4-FFF2-40B4-BE49-F238E27FC236}">
              <a16:creationId xmlns:a16="http://schemas.microsoft.com/office/drawing/2014/main" id="{4275CC8C-70DA-4DF7-A227-CFC45CD1E4FF}"/>
            </a:ext>
          </a:extLst>
        </cdr:cNvPr>
        <cdr:cNvSpPr txBox="1"/>
      </cdr:nvSpPr>
      <cdr:spPr>
        <a:xfrm xmlns:a="http://schemas.openxmlformats.org/drawingml/2006/main">
          <a:off x="10275793" y="1937498"/>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ra Kang" refreshedDate="44547.806478125" createdVersion="7" refreshedVersion="7" minRefreshableVersion="3" recordCount="110" xr:uid="{312B470E-00DE-44D8-9B07-D78DB2E7E8A7}">
  <cacheSource type="worksheet">
    <worksheetSource ref="A1:P111" sheet="Final Data"/>
  </cacheSource>
  <cacheFields count="19">
    <cacheField name="First Name" numFmtId="0">
      <sharedItems/>
    </cacheField>
    <cacheField name="Last Name" numFmtId="0">
      <sharedItems/>
    </cacheField>
    <cacheField name="Full Name" numFmtId="0">
      <sharedItems/>
    </cacheField>
    <cacheField name="Sport" numFmtId="0">
      <sharedItems/>
    </cacheField>
    <cacheField name="Product Group ID" numFmtId="0">
      <sharedItems containsSemiMixedTypes="0" containsString="0" containsNumber="1" containsInteger="1" minValue="1" maxValue="4"/>
    </cacheField>
    <cacheField name="Product Group" numFmtId="0">
      <sharedItems/>
    </cacheField>
    <cacheField name="Product ID" numFmtId="0">
      <sharedItems containsSemiMixedTypes="0" containsString="0" containsNumber="1" containsInteger="1" minValue="1" maxValue="3"/>
    </cacheField>
    <cacheField name="Product" numFmtId="0">
      <sharedItems count="12">
        <s v="Chicken"/>
        <s v="Apple"/>
        <s v="Spinach"/>
        <s v="Carrot"/>
        <s v="Salmon"/>
        <s v="Banana"/>
        <s v="Tuna"/>
        <s v="Beef"/>
        <s v="Clams"/>
        <s v="Orange"/>
        <s v="Pork"/>
        <s v="Asparagus"/>
      </sharedItems>
    </cacheField>
    <cacheField name="Price" numFmtId="164">
      <sharedItems containsSemiMixedTypes="0" containsString="0" containsNumber="1" minValue="0.5" maxValue="10.5" count="10">
        <n v="4.5"/>
        <n v="1"/>
        <n v="2.5"/>
        <n v="9"/>
        <n v="10.5"/>
        <n v="8.5"/>
        <n v="7.5"/>
        <n v="0.5"/>
        <n v="3.5"/>
        <n v="4"/>
      </sharedItems>
    </cacheField>
    <cacheField name="Final Price" numFmtId="164">
      <sharedItems containsSemiMixedTypes="0" containsString="0" containsNumber="1" minValue="0.4" maxValue="10.5"/>
    </cacheField>
    <cacheField name="Full Name2" numFmtId="164">
      <sharedItems containsBlank="1"/>
    </cacheField>
    <cacheField name="Meat" numFmtId="164">
      <sharedItems containsString="0" containsBlank="1" containsNumber="1" minValue="6.4" maxValue="25.5"/>
    </cacheField>
    <cacheField name="Fruit" numFmtId="164">
      <sharedItems containsString="0" containsBlank="1" containsNumber="1" minValue="1" maxValue="5"/>
    </cacheField>
    <cacheField name="Vegetable" numFmtId="164">
      <sharedItems containsString="0" containsBlank="1" containsNumber="1" minValue="0" maxValue="9"/>
    </cacheField>
    <cacheField name="Fish" numFmtId="164">
      <sharedItems containsString="0" containsBlank="1" containsNumber="1" minValue="0" maxValue="46.5"/>
    </cacheField>
    <cacheField name="Total" numFmtId="164">
      <sharedItems containsString="0" containsBlank="1" containsNumber="1" minValue="22.5" maxValue="65"/>
    </cacheField>
    <cacheField name="Discount Amount" numFmtId="0" formula="Price-'Final Price'" databaseField="0"/>
    <cacheField name="Discount Rate" numFmtId="0" formula="'Discount Amount'/Price" databaseField="0"/>
    <cacheField name="Field1" numFmtId="0" formula="'Discount Amount'/Pric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s v="Michael"/>
    <s v="JORDAN"/>
    <s v="Michael Jordan"/>
    <s v="Basketball"/>
    <n v="1"/>
    <s v="Meat"/>
    <n v="2"/>
    <x v="0"/>
    <x v="0"/>
    <n v="4.5"/>
    <s v="Michael Jordan"/>
    <n v="17"/>
    <n v="2"/>
    <n v="0"/>
    <n v="37.5"/>
    <n v="56.5"/>
  </r>
  <r>
    <s v="LeBron"/>
    <s v="JAMES"/>
    <s v="Lebron James"/>
    <s v="Basketball"/>
    <n v="2"/>
    <s v="Fruit"/>
    <n v="1"/>
    <x v="1"/>
    <x v="1"/>
    <n v="1"/>
    <s v="Lebron James"/>
    <n v="12"/>
    <n v="2.5"/>
    <n v="9"/>
    <n v="18"/>
    <n v="41.5"/>
  </r>
  <r>
    <s v="Wayne"/>
    <s v="Gretzky"/>
    <s v="Wayne Gretzky"/>
    <s v="Hockey"/>
    <n v="3"/>
    <s v="Vegetable"/>
    <n v="2"/>
    <x v="2"/>
    <x v="2"/>
    <n v="2.5"/>
    <s v="Wayne Gretzky"/>
    <n v="16"/>
    <n v="2"/>
    <n v="4.5"/>
    <n v="0"/>
    <n v="22.5"/>
  </r>
  <r>
    <s v="Babe"/>
    <s v="Ruth"/>
    <s v="Babe Ruth"/>
    <s v="Baseball"/>
    <n v="1"/>
    <s v="Meat"/>
    <n v="2"/>
    <x v="0"/>
    <x v="0"/>
    <n v="3.6"/>
    <s v="Babe Ruth"/>
    <n v="13.200000000000001"/>
    <n v="1.6"/>
    <n v="4"/>
    <n v="16.8"/>
    <n v="35.6"/>
  </r>
  <r>
    <s v="Derek"/>
    <s v="Jeter"/>
    <s v="Derek Jeter"/>
    <s v="Baseball"/>
    <n v="3"/>
    <s v="Vegetable"/>
    <n v="1"/>
    <x v="3"/>
    <x v="1"/>
    <n v="0.8"/>
    <s v="Derek Jeter"/>
    <n v="6.4"/>
    <n v="1.6"/>
    <n v="7.6"/>
    <n v="7.2"/>
    <n v="22.8"/>
  </r>
  <r>
    <s v="Henrik"/>
    <s v="Lundqvist"/>
    <s v="Henrik Lundqvist"/>
    <s v="Hockey"/>
    <n v="4"/>
    <s v="Fish"/>
    <n v="1"/>
    <x v="4"/>
    <x v="3"/>
    <n v="9"/>
    <s v="Henrik Lundqvist"/>
    <n v="16.5"/>
    <n v="2.5"/>
    <n v="6.5"/>
    <n v="18"/>
    <n v="43.5"/>
  </r>
  <r>
    <s v="Joe"/>
    <s v="Montana"/>
    <s v="Joe Montana"/>
    <s v="Football"/>
    <n v="2"/>
    <s v="Fruit"/>
    <n v="2"/>
    <x v="5"/>
    <x v="1"/>
    <n v="1"/>
    <s v="Joe Montana"/>
    <n v="7.2249999999999996"/>
    <n v="5"/>
    <n v="8"/>
    <n v="21"/>
    <n v="41.225000000000001"/>
  </r>
  <r>
    <s v="Peyton"/>
    <s v="Manning"/>
    <s v="Peyton Manning"/>
    <s v="Football"/>
    <n v="2"/>
    <s v="Fruit"/>
    <n v="2"/>
    <x v="5"/>
    <x v="1"/>
    <n v="1"/>
    <s v="Peyton Manning"/>
    <n v="11.049999999999999"/>
    <n v="3"/>
    <n v="8"/>
    <n v="22.5"/>
    <n v="44.55"/>
  </r>
  <r>
    <s v="Muhammad"/>
    <s v="Ali"/>
    <s v="Muhammad Ali"/>
    <s v="Boxing"/>
    <n v="4"/>
    <s v="Fish"/>
    <n v="2"/>
    <x v="6"/>
    <x v="4"/>
    <n v="10.5"/>
    <s v="Muhammad Ali"/>
    <n v="16.5"/>
    <n v="1"/>
    <n v="1"/>
    <n v="46.5"/>
    <n v="65"/>
  </r>
  <r>
    <s v="Roger"/>
    <s v="Federer"/>
    <s v="Roger Federer"/>
    <s v="Tennis"/>
    <n v="2"/>
    <s v="Fruit"/>
    <n v="2"/>
    <x v="5"/>
    <x v="1"/>
    <n v="1"/>
    <s v="Roger Federer"/>
    <n v="8.5"/>
    <n v="3.5"/>
    <n v="6"/>
    <n v="18"/>
    <n v="36"/>
  </r>
  <r>
    <s v="tiger"/>
    <s v="woods"/>
    <s v="Tiger Woods"/>
    <s v="Golf"/>
    <n v="1"/>
    <s v="Meat"/>
    <n v="1"/>
    <x v="7"/>
    <x v="5"/>
    <n v="8.5"/>
    <s v="Tiger Woods"/>
    <n v="25.5"/>
    <n v="1"/>
    <n v="9"/>
    <n v="28.5"/>
    <n v="64"/>
  </r>
  <r>
    <s v="Michael"/>
    <s v="JORDAN"/>
    <s v="Michael Jordan"/>
    <s v="Basketball"/>
    <n v="4"/>
    <s v="Fish"/>
    <n v="3"/>
    <x v="8"/>
    <x v="6"/>
    <n v="7.5"/>
    <m/>
    <m/>
    <m/>
    <m/>
    <m/>
    <m/>
  </r>
  <r>
    <s v="LeBron"/>
    <s v="JAMES"/>
    <s v="Lebron James"/>
    <s v="Basketball"/>
    <n v="4"/>
    <s v="Fish"/>
    <n v="2"/>
    <x v="6"/>
    <x v="4"/>
    <n v="10.5"/>
    <m/>
    <m/>
    <m/>
    <m/>
    <m/>
    <m/>
  </r>
  <r>
    <s v="Wayne"/>
    <s v="Gretzky"/>
    <s v="Wayne Gretzky"/>
    <s v="Hockey"/>
    <n v="2"/>
    <s v="Fruit"/>
    <n v="3"/>
    <x v="9"/>
    <x v="7"/>
    <n v="0.5"/>
    <m/>
    <m/>
    <m/>
    <m/>
    <m/>
    <m/>
  </r>
  <r>
    <s v="Babe"/>
    <s v="Ruth"/>
    <s v="Babe Ruth"/>
    <s v="Baseball"/>
    <n v="1"/>
    <s v="Meat"/>
    <n v="3"/>
    <x v="10"/>
    <x v="8"/>
    <n v="2.8000000000000003"/>
    <m/>
    <m/>
    <m/>
    <m/>
    <m/>
    <m/>
  </r>
  <r>
    <s v="Derek"/>
    <s v="Jeter"/>
    <s v="Derek Jeter"/>
    <s v="Baseball"/>
    <n v="1"/>
    <s v="Meat"/>
    <n v="3"/>
    <x v="10"/>
    <x v="8"/>
    <n v="2.8000000000000003"/>
    <m/>
    <m/>
    <m/>
    <m/>
    <m/>
    <m/>
  </r>
  <r>
    <s v="Henrik"/>
    <s v="Lundqvist"/>
    <s v="Henrik Lundqvist"/>
    <s v="Hockey"/>
    <n v="1"/>
    <s v="Meat"/>
    <n v="3"/>
    <x v="10"/>
    <x v="8"/>
    <n v="3.5"/>
    <m/>
    <m/>
    <m/>
    <m/>
    <m/>
    <m/>
  </r>
  <r>
    <s v="Joe"/>
    <s v="Montana"/>
    <s v="Joe Montana"/>
    <s v="Football"/>
    <n v="2"/>
    <s v="Fruit"/>
    <n v="2"/>
    <x v="5"/>
    <x v="1"/>
    <n v="1"/>
    <m/>
    <m/>
    <m/>
    <m/>
    <m/>
    <m/>
  </r>
  <r>
    <s v="Peyton"/>
    <s v="Manning"/>
    <s v="Peyton Manning"/>
    <s v="Football"/>
    <n v="1"/>
    <s v="Meat"/>
    <n v="2"/>
    <x v="0"/>
    <x v="0"/>
    <n v="3.8249999999999997"/>
    <m/>
    <m/>
    <m/>
    <m/>
    <m/>
    <m/>
  </r>
  <r>
    <s v="Muhammad"/>
    <s v="Ali"/>
    <s v="Muhammad Ali"/>
    <s v="Boxing"/>
    <n v="1"/>
    <s v="Meat"/>
    <n v="2"/>
    <x v="0"/>
    <x v="0"/>
    <n v="4.5"/>
    <m/>
    <m/>
    <m/>
    <m/>
    <m/>
    <m/>
  </r>
  <r>
    <s v="Roger"/>
    <s v="Federer"/>
    <s v="Roger Federer"/>
    <s v="Tennis"/>
    <n v="2"/>
    <s v="Fruit"/>
    <n v="3"/>
    <x v="9"/>
    <x v="7"/>
    <n v="0.5"/>
    <m/>
    <m/>
    <m/>
    <m/>
    <m/>
    <m/>
  </r>
  <r>
    <s v="tiger"/>
    <s v="woods"/>
    <s v="Tiger Woods"/>
    <s v="Golf"/>
    <n v="1"/>
    <s v="Meat"/>
    <n v="1"/>
    <x v="7"/>
    <x v="5"/>
    <n v="8.5"/>
    <m/>
    <m/>
    <m/>
    <m/>
    <m/>
    <m/>
  </r>
  <r>
    <s v="Michael"/>
    <s v="JORDAN"/>
    <s v="Michael Jordan"/>
    <s v="Basketball"/>
    <n v="1"/>
    <s v="Meat"/>
    <n v="2"/>
    <x v="0"/>
    <x v="0"/>
    <n v="4.5"/>
    <m/>
    <m/>
    <m/>
    <m/>
    <m/>
    <m/>
  </r>
  <r>
    <s v="LeBron"/>
    <s v="JAMES"/>
    <s v="Lebron James"/>
    <s v="Basketball"/>
    <n v="3"/>
    <s v="Vegetable"/>
    <n v="3"/>
    <x v="11"/>
    <x v="9"/>
    <n v="4"/>
    <m/>
    <m/>
    <m/>
    <m/>
    <m/>
    <m/>
  </r>
  <r>
    <s v="Wayne"/>
    <s v="Gretzky"/>
    <s v="Wayne Gretzky"/>
    <s v="Hockey"/>
    <n v="2"/>
    <s v="Fruit"/>
    <n v="2"/>
    <x v="5"/>
    <x v="1"/>
    <n v="1"/>
    <m/>
    <m/>
    <m/>
    <m/>
    <m/>
    <m/>
  </r>
  <r>
    <s v="Babe"/>
    <s v="Ruth"/>
    <s v="Babe Ruth"/>
    <s v="Baseball"/>
    <n v="2"/>
    <s v="Fruit"/>
    <n v="3"/>
    <x v="9"/>
    <x v="7"/>
    <n v="0.4"/>
    <m/>
    <m/>
    <m/>
    <m/>
    <m/>
    <m/>
  </r>
  <r>
    <s v="Derek"/>
    <s v="Jeter"/>
    <s v="Derek Jeter"/>
    <s v="Baseball"/>
    <n v="1"/>
    <s v="Meat"/>
    <n v="2"/>
    <x v="0"/>
    <x v="0"/>
    <n v="3.6"/>
    <m/>
    <m/>
    <m/>
    <m/>
    <m/>
    <m/>
  </r>
  <r>
    <s v="Henrik"/>
    <s v="Lundqvist"/>
    <s v="Henrik Lundqvist"/>
    <s v="Hockey"/>
    <n v="2"/>
    <s v="Fruit"/>
    <n v="2"/>
    <x v="5"/>
    <x v="1"/>
    <n v="1"/>
    <m/>
    <m/>
    <m/>
    <m/>
    <m/>
    <m/>
  </r>
  <r>
    <s v="Joe"/>
    <s v="Montana"/>
    <s v="Joe Montana"/>
    <s v="Football"/>
    <n v="2"/>
    <s v="Fruit"/>
    <n v="2"/>
    <x v="5"/>
    <x v="1"/>
    <n v="1"/>
    <m/>
    <m/>
    <m/>
    <m/>
    <m/>
    <m/>
  </r>
  <r>
    <s v="Peyton"/>
    <s v="Manning"/>
    <s v="Peyton Manning"/>
    <s v="Football"/>
    <n v="2"/>
    <s v="Fruit"/>
    <n v="1"/>
    <x v="1"/>
    <x v="1"/>
    <n v="1"/>
    <m/>
    <m/>
    <m/>
    <m/>
    <m/>
    <m/>
  </r>
  <r>
    <s v="Muhammad"/>
    <s v="Ali"/>
    <s v="Muhammad Ali"/>
    <s v="Boxing"/>
    <n v="4"/>
    <s v="Fish"/>
    <n v="3"/>
    <x v="8"/>
    <x v="6"/>
    <n v="7.5"/>
    <m/>
    <m/>
    <m/>
    <m/>
    <m/>
    <m/>
  </r>
  <r>
    <s v="Roger"/>
    <s v="Federer"/>
    <s v="Roger Federer"/>
    <s v="Tennis"/>
    <n v="4"/>
    <s v="Fish"/>
    <n v="3"/>
    <x v="8"/>
    <x v="6"/>
    <n v="7.5"/>
    <m/>
    <m/>
    <m/>
    <m/>
    <m/>
    <m/>
  </r>
  <r>
    <s v="tiger"/>
    <s v="woods"/>
    <s v="Tiger Woods"/>
    <s v="Golf"/>
    <n v="4"/>
    <s v="Fish"/>
    <n v="2"/>
    <x v="6"/>
    <x v="4"/>
    <n v="10.5"/>
    <m/>
    <m/>
    <m/>
    <m/>
    <m/>
    <m/>
  </r>
  <r>
    <s v="Michael"/>
    <s v="JORDAN"/>
    <s v="Michael Jordan"/>
    <s v="Basketball"/>
    <n v="4"/>
    <s v="Fish"/>
    <n v="1"/>
    <x v="4"/>
    <x v="3"/>
    <n v="9"/>
    <m/>
    <m/>
    <m/>
    <m/>
    <m/>
    <m/>
  </r>
  <r>
    <s v="LeBron"/>
    <s v="JAMES"/>
    <s v="Lebron James"/>
    <s v="Basketball"/>
    <n v="4"/>
    <s v="Fish"/>
    <n v="3"/>
    <x v="8"/>
    <x v="6"/>
    <n v="7.5"/>
    <m/>
    <m/>
    <m/>
    <m/>
    <m/>
    <m/>
  </r>
  <r>
    <s v="Wayne"/>
    <s v="Gretzky"/>
    <s v="Wayne Gretzky"/>
    <s v="Hockey"/>
    <n v="1"/>
    <s v="Meat"/>
    <n v="3"/>
    <x v="10"/>
    <x v="8"/>
    <n v="3.5"/>
    <m/>
    <m/>
    <m/>
    <m/>
    <m/>
    <m/>
  </r>
  <r>
    <s v="Babe"/>
    <s v="Ruth"/>
    <s v="Babe Ruth"/>
    <s v="Baseball"/>
    <n v="2"/>
    <s v="Fruit"/>
    <n v="1"/>
    <x v="1"/>
    <x v="1"/>
    <n v="0.8"/>
    <m/>
    <m/>
    <m/>
    <m/>
    <m/>
    <m/>
  </r>
  <r>
    <s v="Derek"/>
    <s v="Jeter"/>
    <s v="Derek Jeter"/>
    <s v="Baseball"/>
    <n v="2"/>
    <s v="Fruit"/>
    <n v="1"/>
    <x v="1"/>
    <x v="1"/>
    <n v="0.8"/>
    <m/>
    <m/>
    <m/>
    <m/>
    <m/>
    <m/>
  </r>
  <r>
    <s v="Henrik"/>
    <s v="Lundqvist"/>
    <s v="Henrik Lundqvist"/>
    <s v="Hockey"/>
    <n v="2"/>
    <s v="Fruit"/>
    <n v="3"/>
    <x v="9"/>
    <x v="7"/>
    <n v="0.5"/>
    <m/>
    <m/>
    <m/>
    <m/>
    <m/>
    <m/>
  </r>
  <r>
    <s v="Joe"/>
    <s v="Montana"/>
    <s v="Joe Montana"/>
    <s v="Football"/>
    <n v="4"/>
    <s v="Fish"/>
    <n v="2"/>
    <x v="6"/>
    <x v="4"/>
    <n v="10.5"/>
    <m/>
    <m/>
    <m/>
    <m/>
    <m/>
    <m/>
  </r>
  <r>
    <s v="Peyton"/>
    <s v="Manning"/>
    <s v="Peyton Manning"/>
    <s v="Football"/>
    <n v="1"/>
    <s v="Meat"/>
    <n v="1"/>
    <x v="7"/>
    <x v="5"/>
    <n v="7.2249999999999996"/>
    <m/>
    <m/>
    <m/>
    <m/>
    <m/>
    <m/>
  </r>
  <r>
    <s v="Muhammad"/>
    <s v="Ali"/>
    <s v="Muhammad Ali"/>
    <s v="Boxing"/>
    <n v="4"/>
    <s v="Fish"/>
    <n v="2"/>
    <x v="6"/>
    <x v="4"/>
    <n v="10.5"/>
    <m/>
    <m/>
    <m/>
    <m/>
    <m/>
    <m/>
  </r>
  <r>
    <s v="Roger"/>
    <s v="Federer"/>
    <s v="Roger Federer"/>
    <s v="Tennis"/>
    <n v="2"/>
    <s v="Fruit"/>
    <n v="1"/>
    <x v="1"/>
    <x v="1"/>
    <n v="1"/>
    <m/>
    <m/>
    <m/>
    <m/>
    <m/>
    <m/>
  </r>
  <r>
    <s v="tiger"/>
    <s v="woods"/>
    <s v="Tiger Woods"/>
    <s v="Golf"/>
    <n v="2"/>
    <s v="Fruit"/>
    <n v="1"/>
    <x v="1"/>
    <x v="1"/>
    <n v="1"/>
    <m/>
    <m/>
    <m/>
    <m/>
    <m/>
    <m/>
  </r>
  <r>
    <s v="Michael"/>
    <s v="JORDAN"/>
    <s v="Michael Jordan"/>
    <s v="Basketball"/>
    <n v="1"/>
    <s v="Meat"/>
    <n v="3"/>
    <x v="10"/>
    <x v="8"/>
    <n v="3.5"/>
    <m/>
    <m/>
    <m/>
    <m/>
    <m/>
    <m/>
  </r>
  <r>
    <s v="LeBron"/>
    <s v="JAMES"/>
    <s v="Lebron James"/>
    <s v="Basketball"/>
    <n v="1"/>
    <s v="Meat"/>
    <n v="1"/>
    <x v="7"/>
    <x v="5"/>
    <n v="8.5"/>
    <m/>
    <m/>
    <m/>
    <m/>
    <m/>
    <m/>
  </r>
  <r>
    <s v="Wayne"/>
    <s v="Gretzky"/>
    <s v="Wayne Gretzky"/>
    <s v="Hockey"/>
    <n v="1"/>
    <s v="Meat"/>
    <n v="2"/>
    <x v="0"/>
    <x v="0"/>
    <n v="4.5"/>
    <m/>
    <m/>
    <m/>
    <m/>
    <m/>
    <m/>
  </r>
  <r>
    <s v="Babe"/>
    <s v="Ruth"/>
    <s v="Babe Ruth"/>
    <s v="Baseball"/>
    <n v="3"/>
    <s v="Vegetable"/>
    <n v="3"/>
    <x v="11"/>
    <x v="9"/>
    <n v="3.2"/>
    <m/>
    <m/>
    <m/>
    <m/>
    <m/>
    <m/>
  </r>
  <r>
    <s v="Derek"/>
    <s v="Jeter"/>
    <s v="Derek Jeter"/>
    <s v="Baseball"/>
    <n v="3"/>
    <s v="Vegetable"/>
    <n v="2"/>
    <x v="2"/>
    <x v="2"/>
    <n v="2"/>
    <m/>
    <m/>
    <m/>
    <m/>
    <m/>
    <m/>
  </r>
  <r>
    <s v="Henrik"/>
    <s v="Lundqvist"/>
    <s v="Henrik Lundqvist"/>
    <s v="Hockey"/>
    <n v="2"/>
    <s v="Fruit"/>
    <n v="1"/>
    <x v="1"/>
    <x v="1"/>
    <n v="1"/>
    <m/>
    <m/>
    <m/>
    <m/>
    <m/>
    <m/>
  </r>
  <r>
    <s v="Joe"/>
    <s v="Montana"/>
    <s v="Joe Montana"/>
    <s v="Football"/>
    <n v="2"/>
    <s v="Fruit"/>
    <n v="2"/>
    <x v="5"/>
    <x v="1"/>
    <n v="1"/>
    <m/>
    <m/>
    <m/>
    <m/>
    <m/>
    <m/>
  </r>
  <r>
    <s v="Peyton"/>
    <s v="Manning"/>
    <s v="Peyton Manning"/>
    <s v="Football"/>
    <n v="3"/>
    <s v="Vegetable"/>
    <n v="3"/>
    <x v="11"/>
    <x v="9"/>
    <n v="4"/>
    <m/>
    <m/>
    <m/>
    <m/>
    <m/>
    <m/>
  </r>
  <r>
    <s v="Muhammad"/>
    <s v="Ali"/>
    <s v="Muhammad Ali"/>
    <s v="Boxing"/>
    <n v="1"/>
    <s v="Meat"/>
    <n v="3"/>
    <x v="10"/>
    <x v="8"/>
    <n v="3.5"/>
    <m/>
    <m/>
    <m/>
    <m/>
    <m/>
    <m/>
  </r>
  <r>
    <s v="Roger"/>
    <s v="Federer"/>
    <s v="Roger Federer"/>
    <s v="Tennis"/>
    <n v="3"/>
    <s v="Vegetable"/>
    <n v="2"/>
    <x v="2"/>
    <x v="2"/>
    <n v="2.5"/>
    <m/>
    <m/>
    <m/>
    <m/>
    <m/>
    <m/>
  </r>
  <r>
    <s v="tiger"/>
    <s v="woods"/>
    <s v="Tiger Woods"/>
    <s v="Golf"/>
    <n v="4"/>
    <s v="Fish"/>
    <n v="2"/>
    <x v="6"/>
    <x v="4"/>
    <n v="10.5"/>
    <m/>
    <m/>
    <m/>
    <m/>
    <m/>
    <m/>
  </r>
  <r>
    <s v="Michael"/>
    <s v="JORDAN"/>
    <s v="Michael Jordan"/>
    <s v="Basketball"/>
    <n v="1"/>
    <s v="Meat"/>
    <n v="2"/>
    <x v="0"/>
    <x v="0"/>
    <n v="4.5"/>
    <m/>
    <m/>
    <m/>
    <m/>
    <m/>
    <m/>
  </r>
  <r>
    <s v="LeBron"/>
    <s v="JAMES"/>
    <s v="Lebron James"/>
    <s v="Basketball"/>
    <n v="2"/>
    <s v="Fruit"/>
    <n v="2"/>
    <x v="5"/>
    <x v="1"/>
    <n v="1"/>
    <m/>
    <m/>
    <m/>
    <m/>
    <m/>
    <m/>
  </r>
  <r>
    <s v="Wayne"/>
    <s v="Gretzky"/>
    <s v="Wayne Gretzky"/>
    <s v="Hockey"/>
    <n v="3"/>
    <s v="Vegetable"/>
    <n v="1"/>
    <x v="3"/>
    <x v="1"/>
    <n v="1"/>
    <m/>
    <m/>
    <m/>
    <m/>
    <m/>
    <m/>
  </r>
  <r>
    <s v="Babe"/>
    <s v="Ruth"/>
    <s v="Babe Ruth"/>
    <s v="Baseball"/>
    <n v="2"/>
    <s v="Fruit"/>
    <n v="3"/>
    <x v="9"/>
    <x v="7"/>
    <n v="0.4"/>
    <m/>
    <m/>
    <m/>
    <m/>
    <m/>
    <m/>
  </r>
  <r>
    <s v="Derek"/>
    <s v="Jeter"/>
    <s v="Derek Jeter"/>
    <s v="Baseball"/>
    <n v="4"/>
    <s v="Fish"/>
    <n v="1"/>
    <x v="4"/>
    <x v="3"/>
    <n v="7.2"/>
    <m/>
    <m/>
    <m/>
    <m/>
    <m/>
    <m/>
  </r>
  <r>
    <s v="Henrik"/>
    <s v="Lundqvist"/>
    <s v="Henrik Lundqvist"/>
    <s v="Hockey"/>
    <n v="1"/>
    <s v="Meat"/>
    <n v="2"/>
    <x v="0"/>
    <x v="0"/>
    <n v="4.5"/>
    <m/>
    <m/>
    <m/>
    <m/>
    <m/>
    <m/>
  </r>
  <r>
    <s v="Joe"/>
    <s v="Montana"/>
    <s v="Joe Montana"/>
    <s v="Football"/>
    <n v="4"/>
    <s v="Fish"/>
    <n v="2"/>
    <x v="6"/>
    <x v="4"/>
    <n v="10.5"/>
    <m/>
    <m/>
    <m/>
    <m/>
    <m/>
    <m/>
  </r>
  <r>
    <s v="Peyton"/>
    <s v="Manning"/>
    <s v="Peyton Manning"/>
    <s v="Football"/>
    <n v="3"/>
    <s v="Vegetable"/>
    <n v="3"/>
    <x v="11"/>
    <x v="9"/>
    <n v="4"/>
    <m/>
    <m/>
    <m/>
    <m/>
    <m/>
    <m/>
  </r>
  <r>
    <s v="Muhammad"/>
    <s v="Ali"/>
    <s v="Muhammad Ali"/>
    <s v="Boxing"/>
    <n v="2"/>
    <s v="Fruit"/>
    <n v="1"/>
    <x v="1"/>
    <x v="1"/>
    <n v="1"/>
    <m/>
    <m/>
    <m/>
    <m/>
    <m/>
    <m/>
  </r>
  <r>
    <s v="Roger"/>
    <s v="Federer"/>
    <s v="Roger Federer"/>
    <s v="Tennis"/>
    <n v="3"/>
    <s v="Vegetable"/>
    <n v="2"/>
    <x v="2"/>
    <x v="2"/>
    <n v="2.5"/>
    <m/>
    <m/>
    <m/>
    <m/>
    <m/>
    <m/>
  </r>
  <r>
    <s v="tiger"/>
    <s v="woods"/>
    <s v="Tiger Woods"/>
    <s v="Golf"/>
    <n v="1"/>
    <s v="Meat"/>
    <n v="1"/>
    <x v="7"/>
    <x v="5"/>
    <n v="8.5"/>
    <m/>
    <m/>
    <m/>
    <m/>
    <m/>
    <m/>
  </r>
  <r>
    <s v="Michael"/>
    <s v="JORDAN"/>
    <s v="Michael Jordan"/>
    <s v="Basketball"/>
    <n v="4"/>
    <s v="Fish"/>
    <n v="2"/>
    <x v="6"/>
    <x v="4"/>
    <n v="10.5"/>
    <m/>
    <m/>
    <m/>
    <m/>
    <m/>
    <m/>
  </r>
  <r>
    <s v="LeBron"/>
    <s v="JAMES"/>
    <s v="Lebron James"/>
    <s v="Basketball"/>
    <n v="1"/>
    <s v="Meat"/>
    <n v="3"/>
    <x v="10"/>
    <x v="8"/>
    <n v="3.5"/>
    <m/>
    <m/>
    <m/>
    <m/>
    <m/>
    <m/>
  </r>
  <r>
    <s v="Wayne"/>
    <s v="Gretzky"/>
    <s v="Wayne Gretzky"/>
    <s v="Hockey"/>
    <n v="1"/>
    <s v="Meat"/>
    <n v="2"/>
    <x v="0"/>
    <x v="0"/>
    <n v="4.5"/>
    <m/>
    <m/>
    <m/>
    <m/>
    <m/>
    <m/>
  </r>
  <r>
    <s v="Babe"/>
    <s v="Ruth"/>
    <s v="Babe Ruth"/>
    <s v="Baseball"/>
    <n v="3"/>
    <s v="Vegetable"/>
    <n v="1"/>
    <x v="3"/>
    <x v="1"/>
    <n v="0.8"/>
    <m/>
    <m/>
    <m/>
    <m/>
    <m/>
    <m/>
  </r>
  <r>
    <s v="Derek"/>
    <s v="Jeter"/>
    <s v="Derek Jeter"/>
    <s v="Baseball"/>
    <n v="3"/>
    <s v="Vegetable"/>
    <n v="1"/>
    <x v="3"/>
    <x v="1"/>
    <n v="0.8"/>
    <m/>
    <m/>
    <m/>
    <m/>
    <m/>
    <m/>
  </r>
  <r>
    <s v="Henrik"/>
    <s v="Lundqvist"/>
    <s v="Henrik Lundqvist"/>
    <s v="Hockey"/>
    <n v="3"/>
    <s v="Vegetable"/>
    <n v="2"/>
    <x v="2"/>
    <x v="2"/>
    <n v="2.5"/>
    <m/>
    <m/>
    <m/>
    <m/>
    <m/>
    <m/>
  </r>
  <r>
    <s v="Joe"/>
    <s v="Montana"/>
    <s v="Joe Montana"/>
    <s v="Football"/>
    <n v="3"/>
    <s v="Vegetable"/>
    <n v="3"/>
    <x v="11"/>
    <x v="9"/>
    <n v="4"/>
    <m/>
    <m/>
    <m/>
    <m/>
    <m/>
    <m/>
  </r>
  <r>
    <s v="Peyton"/>
    <s v="Manning"/>
    <s v="Peyton Manning"/>
    <s v="Football"/>
    <n v="4"/>
    <s v="Fish"/>
    <n v="3"/>
    <x v="8"/>
    <x v="6"/>
    <n v="7.5"/>
    <m/>
    <m/>
    <m/>
    <m/>
    <m/>
    <m/>
  </r>
  <r>
    <s v="Muhammad"/>
    <s v="Ali"/>
    <s v="Muhammad Ali"/>
    <s v="Boxing"/>
    <n v="4"/>
    <s v="Fish"/>
    <n v="3"/>
    <x v="8"/>
    <x v="6"/>
    <n v="7.5"/>
    <m/>
    <m/>
    <m/>
    <m/>
    <m/>
    <m/>
  </r>
  <r>
    <s v="Roger"/>
    <s v="Federer"/>
    <s v="Roger Federer"/>
    <s v="Tennis"/>
    <n v="3"/>
    <s v="Vegetable"/>
    <n v="1"/>
    <x v="3"/>
    <x v="1"/>
    <n v="1"/>
    <m/>
    <m/>
    <m/>
    <m/>
    <m/>
    <m/>
  </r>
  <r>
    <s v="tiger"/>
    <s v="woods"/>
    <s v="Tiger Woods"/>
    <s v="Golf"/>
    <n v="3"/>
    <s v="Vegetable"/>
    <n v="2"/>
    <x v="2"/>
    <x v="2"/>
    <n v="2.5"/>
    <m/>
    <m/>
    <m/>
    <m/>
    <m/>
    <m/>
  </r>
  <r>
    <s v="Michael"/>
    <s v="JORDAN"/>
    <s v="Michael Jordan"/>
    <s v="Basketball"/>
    <n v="2"/>
    <s v="Fruit"/>
    <n v="2"/>
    <x v="5"/>
    <x v="1"/>
    <n v="1"/>
    <m/>
    <m/>
    <m/>
    <m/>
    <m/>
    <m/>
  </r>
  <r>
    <s v="LeBron"/>
    <s v="JAMES"/>
    <s v="Lebron James"/>
    <s v="Basketball"/>
    <n v="2"/>
    <s v="Fruit"/>
    <n v="3"/>
    <x v="9"/>
    <x v="7"/>
    <n v="0.5"/>
    <m/>
    <m/>
    <m/>
    <m/>
    <m/>
    <m/>
  </r>
  <r>
    <s v="Wayne"/>
    <s v="Gretzky"/>
    <s v="Wayne Gretzky"/>
    <s v="Hockey"/>
    <n v="2"/>
    <s v="Fruit"/>
    <n v="3"/>
    <x v="9"/>
    <x v="7"/>
    <n v="0.5"/>
    <m/>
    <m/>
    <m/>
    <m/>
    <m/>
    <m/>
  </r>
  <r>
    <s v="Babe"/>
    <s v="Ruth"/>
    <s v="Babe Ruth"/>
    <s v="Baseball"/>
    <n v="1"/>
    <s v="Meat"/>
    <n v="1"/>
    <x v="7"/>
    <x v="5"/>
    <n v="6.8000000000000007"/>
    <m/>
    <m/>
    <m/>
    <m/>
    <m/>
    <m/>
  </r>
  <r>
    <s v="Derek"/>
    <s v="Jeter"/>
    <s v="Derek Jeter"/>
    <s v="Baseball"/>
    <n v="2"/>
    <s v="Fruit"/>
    <n v="1"/>
    <x v="1"/>
    <x v="1"/>
    <n v="0.8"/>
    <m/>
    <m/>
    <m/>
    <m/>
    <m/>
    <m/>
  </r>
  <r>
    <s v="Henrik"/>
    <s v="Lundqvist"/>
    <s v="Henrik Lundqvist"/>
    <s v="Hockey"/>
    <n v="1"/>
    <s v="Meat"/>
    <n v="1"/>
    <x v="7"/>
    <x v="5"/>
    <n v="8.5"/>
    <m/>
    <m/>
    <m/>
    <m/>
    <m/>
    <m/>
  </r>
  <r>
    <s v="Joe"/>
    <s v="Montana"/>
    <s v="Joe Montana"/>
    <s v="Football"/>
    <n v="3"/>
    <s v="Vegetable"/>
    <n v="3"/>
    <x v="11"/>
    <x v="9"/>
    <n v="4"/>
    <m/>
    <m/>
    <m/>
    <m/>
    <m/>
    <m/>
  </r>
  <r>
    <s v="Peyton"/>
    <s v="Manning"/>
    <s v="Peyton Manning"/>
    <s v="Football"/>
    <n v="4"/>
    <s v="Fish"/>
    <n v="3"/>
    <x v="8"/>
    <x v="6"/>
    <n v="7.5"/>
    <m/>
    <m/>
    <m/>
    <m/>
    <m/>
    <m/>
  </r>
  <r>
    <s v="Muhammad"/>
    <s v="Ali"/>
    <s v="Muhammad Ali"/>
    <s v="Boxing"/>
    <n v="4"/>
    <s v="Fish"/>
    <n v="2"/>
    <x v="6"/>
    <x v="4"/>
    <n v="10.5"/>
    <m/>
    <m/>
    <m/>
    <m/>
    <m/>
    <m/>
  </r>
  <r>
    <s v="Roger"/>
    <s v="Federer"/>
    <s v="Roger Federer"/>
    <s v="Tennis"/>
    <n v="2"/>
    <s v="Fruit"/>
    <n v="2"/>
    <x v="5"/>
    <x v="1"/>
    <n v="1"/>
    <m/>
    <m/>
    <m/>
    <m/>
    <m/>
    <m/>
  </r>
  <r>
    <s v="tiger"/>
    <s v="woods"/>
    <s v="Tiger Woods"/>
    <s v="Golf"/>
    <n v="4"/>
    <s v="Fish"/>
    <n v="3"/>
    <x v="8"/>
    <x v="6"/>
    <n v="7.5"/>
    <m/>
    <m/>
    <m/>
    <m/>
    <m/>
    <m/>
  </r>
  <r>
    <s v="Michael"/>
    <s v="JORDAN"/>
    <s v="Michael Jordan"/>
    <s v="Basketball"/>
    <n v="4"/>
    <s v="Fish"/>
    <n v="2"/>
    <x v="6"/>
    <x v="4"/>
    <n v="10.5"/>
    <m/>
    <m/>
    <m/>
    <m/>
    <m/>
    <m/>
  </r>
  <r>
    <s v="LeBron"/>
    <s v="JAMES"/>
    <s v="Lebron James"/>
    <s v="Basketball"/>
    <n v="3"/>
    <s v="Vegetable"/>
    <n v="2"/>
    <x v="2"/>
    <x v="2"/>
    <n v="2.5"/>
    <m/>
    <m/>
    <m/>
    <m/>
    <m/>
    <m/>
  </r>
  <r>
    <s v="Wayne"/>
    <s v="Gretzky"/>
    <s v="Wayne Gretzky"/>
    <s v="Hockey"/>
    <n v="3"/>
    <s v="Vegetable"/>
    <n v="1"/>
    <x v="3"/>
    <x v="1"/>
    <n v="1"/>
    <m/>
    <m/>
    <m/>
    <m/>
    <m/>
    <m/>
  </r>
  <r>
    <s v="Babe"/>
    <s v="Ruth"/>
    <s v="Babe Ruth"/>
    <s v="Baseball"/>
    <n v="4"/>
    <s v="Fish"/>
    <n v="2"/>
    <x v="6"/>
    <x v="4"/>
    <n v="8.4"/>
    <m/>
    <m/>
    <m/>
    <m/>
    <m/>
    <m/>
  </r>
  <r>
    <s v="Derek"/>
    <s v="Jeter"/>
    <s v="Derek Jeter"/>
    <s v="Baseball"/>
    <n v="3"/>
    <s v="Vegetable"/>
    <n v="2"/>
    <x v="2"/>
    <x v="2"/>
    <n v="2"/>
    <m/>
    <m/>
    <m/>
    <m/>
    <m/>
    <m/>
  </r>
  <r>
    <s v="Henrik"/>
    <s v="Lundqvist"/>
    <s v="Henrik Lundqvist"/>
    <s v="Hockey"/>
    <n v="4"/>
    <s v="Fish"/>
    <n v="1"/>
    <x v="4"/>
    <x v="3"/>
    <n v="9"/>
    <m/>
    <m/>
    <m/>
    <m/>
    <m/>
    <m/>
  </r>
  <r>
    <s v="Joe"/>
    <s v="Montana"/>
    <s v="Joe Montana"/>
    <s v="Football"/>
    <n v="1"/>
    <s v="Meat"/>
    <n v="1"/>
    <x v="7"/>
    <x v="5"/>
    <n v="7.2249999999999996"/>
    <m/>
    <m/>
    <m/>
    <m/>
    <m/>
    <m/>
  </r>
  <r>
    <s v="Peyton"/>
    <s v="Manning"/>
    <s v="Peyton Manning"/>
    <s v="Football"/>
    <n v="2"/>
    <s v="Fruit"/>
    <n v="2"/>
    <x v="5"/>
    <x v="1"/>
    <n v="1"/>
    <m/>
    <m/>
    <m/>
    <m/>
    <m/>
    <m/>
  </r>
  <r>
    <s v="Muhammad"/>
    <s v="Ali"/>
    <s v="Muhammad Ali"/>
    <s v="Boxing"/>
    <n v="3"/>
    <s v="Vegetable"/>
    <n v="1"/>
    <x v="3"/>
    <x v="1"/>
    <n v="1"/>
    <m/>
    <m/>
    <m/>
    <m/>
    <m/>
    <m/>
  </r>
  <r>
    <s v="Roger"/>
    <s v="Federer"/>
    <s v="Roger Federer"/>
    <s v="Tennis"/>
    <n v="4"/>
    <s v="Fish"/>
    <n v="2"/>
    <x v="6"/>
    <x v="4"/>
    <n v="10.5"/>
    <m/>
    <m/>
    <m/>
    <m/>
    <m/>
    <m/>
  </r>
  <r>
    <s v="tiger"/>
    <s v="woods"/>
    <s v="Tiger Woods"/>
    <s v="Golf"/>
    <n v="3"/>
    <s v="Vegetable"/>
    <n v="3"/>
    <x v="11"/>
    <x v="9"/>
    <n v="4"/>
    <m/>
    <m/>
    <m/>
    <m/>
    <m/>
    <m/>
  </r>
  <r>
    <s v="Michael"/>
    <s v="JORDAN"/>
    <s v="Michael Jordan"/>
    <s v="Basketball"/>
    <n v="2"/>
    <s v="Fruit"/>
    <n v="2"/>
    <x v="5"/>
    <x v="1"/>
    <n v="1"/>
    <m/>
    <m/>
    <m/>
    <m/>
    <m/>
    <m/>
  </r>
  <r>
    <s v="LeBron"/>
    <s v="JAMES"/>
    <s v="Lebron James"/>
    <s v="Basketball"/>
    <n v="3"/>
    <s v="Vegetable"/>
    <n v="2"/>
    <x v="2"/>
    <x v="2"/>
    <n v="2.5"/>
    <m/>
    <m/>
    <m/>
    <m/>
    <m/>
    <m/>
  </r>
  <r>
    <s v="Wayne"/>
    <s v="Gretzky"/>
    <s v="Wayne Gretzky"/>
    <s v="Hockey"/>
    <n v="1"/>
    <s v="Meat"/>
    <n v="3"/>
    <x v="10"/>
    <x v="8"/>
    <n v="3.5"/>
    <m/>
    <m/>
    <m/>
    <m/>
    <m/>
    <m/>
  </r>
  <r>
    <s v="Babe"/>
    <s v="Ruth"/>
    <s v="Babe Ruth"/>
    <s v="Baseball"/>
    <n v="4"/>
    <s v="Fish"/>
    <n v="2"/>
    <x v="6"/>
    <x v="4"/>
    <n v="8.4"/>
    <m/>
    <m/>
    <m/>
    <m/>
    <m/>
    <m/>
  </r>
  <r>
    <s v="Derek"/>
    <s v="Jeter"/>
    <s v="Derek Jeter"/>
    <s v="Baseball"/>
    <n v="3"/>
    <s v="Vegetable"/>
    <n v="2"/>
    <x v="2"/>
    <x v="2"/>
    <n v="2"/>
    <m/>
    <m/>
    <m/>
    <m/>
    <m/>
    <m/>
  </r>
  <r>
    <s v="Henrik"/>
    <s v="Lundqvist"/>
    <s v="Henrik Lundqvist"/>
    <s v="Hockey"/>
    <n v="3"/>
    <s v="Vegetable"/>
    <n v="3"/>
    <x v="11"/>
    <x v="9"/>
    <n v="4"/>
    <m/>
    <m/>
    <m/>
    <m/>
    <m/>
    <m/>
  </r>
  <r>
    <s v="Joe"/>
    <s v="Montana"/>
    <s v="Joe Montana"/>
    <s v="Football"/>
    <n v="2"/>
    <s v="Fruit"/>
    <n v="1"/>
    <x v="1"/>
    <x v="1"/>
    <n v="1"/>
    <m/>
    <m/>
    <m/>
    <m/>
    <m/>
    <m/>
  </r>
  <r>
    <s v="Peyton"/>
    <s v="Manning"/>
    <s v="Peyton Manning"/>
    <s v="Football"/>
    <n v="4"/>
    <s v="Fish"/>
    <n v="3"/>
    <x v="8"/>
    <x v="6"/>
    <n v="7.5"/>
    <m/>
    <m/>
    <m/>
    <m/>
    <m/>
    <m/>
  </r>
  <r>
    <s v="Muhammad"/>
    <s v="Ali"/>
    <s v="Muhammad Ali"/>
    <s v="Boxing"/>
    <n v="1"/>
    <s v="Meat"/>
    <n v="1"/>
    <x v="7"/>
    <x v="5"/>
    <n v="8.5"/>
    <m/>
    <m/>
    <m/>
    <m/>
    <m/>
    <m/>
  </r>
  <r>
    <s v="Roger"/>
    <s v="Federer"/>
    <s v="Roger Federer"/>
    <s v="Tennis"/>
    <n v="1"/>
    <s v="Meat"/>
    <n v="1"/>
    <x v="7"/>
    <x v="5"/>
    <n v="8.5"/>
    <m/>
    <m/>
    <m/>
    <m/>
    <m/>
    <m/>
  </r>
  <r>
    <s v="tiger"/>
    <s v="woods"/>
    <s v="Tiger Woods"/>
    <s v="Golf"/>
    <n v="3"/>
    <s v="Vegetable"/>
    <n v="2"/>
    <x v="2"/>
    <x v="2"/>
    <n v="2.5"/>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360914-65D7-483B-8F98-DAA2599364A2}"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location ref="A3:F16" firstHeaderRow="0" firstDataRow="1" firstDataCol="1"/>
  <pivotFields count="19">
    <pivotField showAll="0"/>
    <pivotField showAll="0"/>
    <pivotField showAll="0"/>
    <pivotField showAll="0"/>
    <pivotField showAll="0"/>
    <pivotField showAll="0"/>
    <pivotField showAll="0"/>
    <pivotField axis="axisRow" dataField="1" showAll="0">
      <items count="13">
        <item x="1"/>
        <item x="11"/>
        <item x="5"/>
        <item x="7"/>
        <item x="3"/>
        <item x="0"/>
        <item x="8"/>
        <item x="9"/>
        <item x="10"/>
        <item x="4"/>
        <item x="2"/>
        <item x="6"/>
        <item t="default"/>
      </items>
    </pivotField>
    <pivotField dataField="1" numFmtId="164" showAll="0">
      <items count="11">
        <item x="7"/>
        <item x="1"/>
        <item x="2"/>
        <item x="8"/>
        <item x="9"/>
        <item x="0"/>
        <item x="6"/>
        <item x="5"/>
        <item x="3"/>
        <item x="4"/>
        <item t="default"/>
      </items>
    </pivotField>
    <pivotField dataField="1" numFmtId="164"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dataField="1" dragToRow="0" dragToCol="0" dragToPage="0" showAll="0" defaultSubtotal="0"/>
  </pivotFields>
  <rowFields count="1">
    <field x="7"/>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Count of Product" fld="7" subtotal="count" baseField="0" baseItem="0"/>
    <dataField name="Sum of Price" fld="8" baseField="7" baseItem="0" numFmtId="164"/>
    <dataField name="Sum of Final Price" fld="9" baseField="7" baseItem="0" numFmtId="164"/>
    <dataField name="Sum of Discount Amount" fld="16" baseField="0" baseItem="0" numFmtId="164"/>
    <dataField name="Discount Rate(%)" fld="18" baseField="7" baseItem="0" numFmtId="164"/>
  </dataFields>
  <formats count="2">
    <format dxfId="5">
      <pivotArea outline="0" collapsedLevelsAreSubtotals="1" fieldPosition="0">
        <references count="1">
          <reference field="4294967294" count="3" selected="0">
            <x v="1"/>
            <x v="2"/>
            <x v="3"/>
          </reference>
        </references>
      </pivotArea>
    </format>
    <format dxfId="4">
      <pivotArea dataOnly="0" labelOnly="1" outline="0" fieldPosition="0">
        <references count="1">
          <reference field="4294967294" count="3">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8.85546875" defaultRowHeight="15" x14ac:dyDescent="0.25"/>
  <cols>
    <col min="1" max="16384" width="8.85546875" style="23"/>
  </cols>
  <sheetData>
    <row r="1" spans="1:1" x14ac:dyDescent="0.25">
      <c r="A1" s="23" t="s">
        <v>71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zoomScale="85" zoomScaleNormal="85" zoomScalePageLayoutView="85" workbookViewId="0">
      <selection activeCell="D2" sqref="D2:D13"/>
    </sheetView>
  </sheetViews>
  <sheetFormatPr defaultColWidth="8.85546875" defaultRowHeight="15" x14ac:dyDescent="0.25"/>
  <cols>
    <col min="1" max="1" width="16.42578125" bestFit="1" customWidth="1"/>
    <col min="2" max="2" width="10.42578125" bestFit="1" customWidth="1"/>
    <col min="3" max="3" width="14.140625" bestFit="1" customWidth="1"/>
    <col min="4" max="4" width="10.7109375" bestFit="1" customWidth="1"/>
    <col min="5" max="5" width="6.7109375" bestFit="1" customWidth="1"/>
    <col min="6" max="6" width="16.5703125" bestFit="1" customWidth="1"/>
  </cols>
  <sheetData>
    <row r="1" spans="1:6" x14ac:dyDescent="0.25">
      <c r="A1" s="6" t="s">
        <v>45</v>
      </c>
      <c r="B1" s="6" t="s">
        <v>46</v>
      </c>
      <c r="C1" s="6" t="s">
        <v>20</v>
      </c>
      <c r="D1" s="6" t="s">
        <v>2</v>
      </c>
      <c r="E1" s="6" t="s">
        <v>3</v>
      </c>
      <c r="F1" s="6" t="s">
        <v>66</v>
      </c>
    </row>
    <row r="2" spans="1:6" x14ac:dyDescent="0.25">
      <c r="A2" s="2">
        <v>1</v>
      </c>
      <c r="B2" s="2">
        <v>1</v>
      </c>
      <c r="C2" s="2" t="s">
        <v>29</v>
      </c>
      <c r="D2" s="2" t="s">
        <v>33</v>
      </c>
      <c r="E2" s="3">
        <v>8.5</v>
      </c>
      <c r="F2" s="24" t="str" cm="1">
        <f t="array" ref="F2">INDEX('Final Data'!C:C, MATCH(Lookups!D2 &amp; Lookups!E2, 'Final Data'!H:H&amp;'Final Data'!J:J, 0))</f>
        <v>Tiger Woods</v>
      </c>
    </row>
    <row r="3" spans="1:6" x14ac:dyDescent="0.25">
      <c r="A3" s="2">
        <v>1</v>
      </c>
      <c r="B3" s="2">
        <v>2</v>
      </c>
      <c r="C3" s="2" t="s">
        <v>29</v>
      </c>
      <c r="D3" s="2" t="s">
        <v>34</v>
      </c>
      <c r="E3" s="3">
        <v>4.5</v>
      </c>
      <c r="F3" s="24" t="str" cm="1">
        <f t="array" ref="F3">INDEX('Final Data'!C:C, MATCH(Lookups!D3 &amp; Lookups!E3, 'Final Data'!H:H&amp;'Final Data'!J:J, 0))</f>
        <v>Michael Jordan</v>
      </c>
    </row>
    <row r="4" spans="1:6" x14ac:dyDescent="0.25">
      <c r="A4" s="2">
        <v>1</v>
      </c>
      <c r="B4" s="2">
        <v>3</v>
      </c>
      <c r="C4" s="2" t="s">
        <v>29</v>
      </c>
      <c r="D4" s="2" t="s">
        <v>35</v>
      </c>
      <c r="E4" s="3">
        <v>3.5</v>
      </c>
      <c r="F4" s="24" t="str" cm="1">
        <f t="array" ref="F4">INDEX('Final Data'!C:C, MATCH(Lookups!D4 &amp; Lookups!E4, 'Final Data'!H:H&amp;'Final Data'!J:J, 0))</f>
        <v>Henrik Lundqvist</v>
      </c>
    </row>
    <row r="5" spans="1:6" x14ac:dyDescent="0.25">
      <c r="A5" s="2">
        <v>2</v>
      </c>
      <c r="B5" s="2">
        <v>1</v>
      </c>
      <c r="C5" s="2" t="s">
        <v>30</v>
      </c>
      <c r="D5" s="2" t="s">
        <v>36</v>
      </c>
      <c r="E5" s="3">
        <v>1</v>
      </c>
      <c r="F5" s="24" t="str" cm="1">
        <f t="array" ref="F5">INDEX('Final Data'!C:C, MATCH(Lookups!D5 &amp; Lookups!E5, 'Final Data'!H:H&amp;'Final Data'!J:J, 0))</f>
        <v>Lebron James</v>
      </c>
    </row>
    <row r="6" spans="1:6" x14ac:dyDescent="0.25">
      <c r="A6" s="2">
        <v>2</v>
      </c>
      <c r="B6" s="2">
        <v>2</v>
      </c>
      <c r="C6" s="2" t="s">
        <v>30</v>
      </c>
      <c r="D6" s="2" t="s">
        <v>37</v>
      </c>
      <c r="E6" s="3">
        <v>1</v>
      </c>
      <c r="F6" s="24" t="str" cm="1">
        <f t="array" ref="F6">INDEX('Final Data'!C:C, MATCH(Lookups!D6 &amp; Lookups!E6, 'Final Data'!H:H&amp;'Final Data'!J:J, 0))</f>
        <v>Joe Montana</v>
      </c>
    </row>
    <row r="7" spans="1:6" x14ac:dyDescent="0.25">
      <c r="A7" s="2">
        <v>2</v>
      </c>
      <c r="B7" s="2">
        <v>3</v>
      </c>
      <c r="C7" s="2" t="s">
        <v>30</v>
      </c>
      <c r="D7" s="2" t="s">
        <v>38</v>
      </c>
      <c r="E7" s="3">
        <v>0.5</v>
      </c>
      <c r="F7" s="24" t="str" cm="1">
        <f t="array" ref="F7">INDEX('Final Data'!C:C, MATCH(Lookups!D7 &amp; Lookups!E7, 'Final Data'!H:H&amp;'Final Data'!J:J, 0))</f>
        <v>Wayne Gretzky</v>
      </c>
    </row>
    <row r="8" spans="1:6" x14ac:dyDescent="0.25">
      <c r="A8" s="2">
        <v>3</v>
      </c>
      <c r="B8" s="2">
        <v>1</v>
      </c>
      <c r="C8" s="2" t="s">
        <v>31</v>
      </c>
      <c r="D8" s="2" t="s">
        <v>39</v>
      </c>
      <c r="E8" s="3">
        <v>1</v>
      </c>
      <c r="F8" s="24" t="str" cm="1">
        <f t="array" ref="F8">INDEX('Final Data'!C:C, MATCH(Lookups!D8 &amp; Lookups!E8, 'Final Data'!H:H&amp;'Final Data'!J:J, 0))</f>
        <v>Wayne Gretzky</v>
      </c>
    </row>
    <row r="9" spans="1:6" x14ac:dyDescent="0.25">
      <c r="A9" s="2">
        <v>3</v>
      </c>
      <c r="B9" s="2">
        <v>2</v>
      </c>
      <c r="C9" s="2" t="s">
        <v>31</v>
      </c>
      <c r="D9" s="2" t="s">
        <v>40</v>
      </c>
      <c r="E9" s="3">
        <v>2.5</v>
      </c>
      <c r="F9" s="24" t="str" cm="1">
        <f t="array" ref="F9">INDEX('Final Data'!C:C, MATCH(Lookups!D9 &amp; Lookups!E9, 'Final Data'!H:H&amp;'Final Data'!J:J, 0))</f>
        <v>Wayne Gretzky</v>
      </c>
    </row>
    <row r="10" spans="1:6" x14ac:dyDescent="0.25">
      <c r="A10" s="2">
        <v>3</v>
      </c>
      <c r="B10" s="2">
        <v>3</v>
      </c>
      <c r="C10" s="2" t="s">
        <v>31</v>
      </c>
      <c r="D10" s="2" t="s">
        <v>41</v>
      </c>
      <c r="E10" s="3">
        <v>4</v>
      </c>
      <c r="F10" s="24" t="str" cm="1">
        <f t="array" ref="F10">INDEX('Final Data'!C:C, MATCH(Lookups!D10 &amp; Lookups!E10, 'Final Data'!H:H&amp;'Final Data'!J:J, 0))</f>
        <v>Lebron James</v>
      </c>
    </row>
    <row r="11" spans="1:6" x14ac:dyDescent="0.25">
      <c r="A11" s="2">
        <v>4</v>
      </c>
      <c r="B11" s="2">
        <v>1</v>
      </c>
      <c r="C11" s="2" t="s">
        <v>32</v>
      </c>
      <c r="D11" s="2" t="s">
        <v>42</v>
      </c>
      <c r="E11" s="3">
        <v>9</v>
      </c>
      <c r="F11" s="24" t="str" cm="1">
        <f t="array" ref="F11">INDEX('Final Data'!C:C, MATCH(Lookups!D11 &amp; Lookups!E11, 'Final Data'!H:H&amp;'Final Data'!J:J, 0))</f>
        <v>Henrik Lundqvist</v>
      </c>
    </row>
    <row r="12" spans="1:6" x14ac:dyDescent="0.25">
      <c r="A12" s="2">
        <v>4</v>
      </c>
      <c r="B12" s="2">
        <v>2</v>
      </c>
      <c r="C12" s="2" t="s">
        <v>32</v>
      </c>
      <c r="D12" s="2" t="s">
        <v>43</v>
      </c>
      <c r="E12" s="3">
        <v>10.5</v>
      </c>
      <c r="F12" s="24" t="str" cm="1">
        <f t="array" ref="F12">INDEX('Final Data'!C:C, MATCH(Lookups!D12 &amp; Lookups!E12, 'Final Data'!H:H&amp;'Final Data'!J:J, 0))</f>
        <v>Muhammad Ali</v>
      </c>
    </row>
    <row r="13" spans="1:6" x14ac:dyDescent="0.25">
      <c r="A13" s="2">
        <v>4</v>
      </c>
      <c r="B13" s="2">
        <v>3</v>
      </c>
      <c r="C13" s="2" t="s">
        <v>32</v>
      </c>
      <c r="D13" s="2" t="s">
        <v>44</v>
      </c>
      <c r="E13" s="3">
        <v>7.5</v>
      </c>
      <c r="F13" s="24" t="str" cm="1">
        <f t="array" ref="F13">INDEX('Final Data'!C:C, MATCH(Lookups!D13 &amp; Lookups!E13, 'Final Data'!H:H&amp;'Final Data'!J:J, 0))</f>
        <v>Michael Jordan</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1"/>
  <sheetViews>
    <sheetView zoomScale="85" zoomScaleNormal="85" zoomScalePageLayoutView="85" workbookViewId="0"/>
  </sheetViews>
  <sheetFormatPr defaultColWidth="8.85546875" defaultRowHeight="15" x14ac:dyDescent="0.25"/>
  <cols>
    <col min="1" max="1" width="12.140625" bestFit="1" customWidth="1"/>
    <col min="2" max="2" width="10.7109375" bestFit="1" customWidth="1"/>
    <col min="3" max="3" width="10.7109375" customWidth="1"/>
    <col min="4" max="4" width="11" customWidth="1"/>
    <col min="5" max="5" width="16.42578125" bestFit="1" customWidth="1"/>
    <col min="6" max="6" width="13.85546875" customWidth="1"/>
    <col min="7" max="7" width="10.42578125" bestFit="1" customWidth="1"/>
  </cols>
  <sheetData>
    <row r="1" spans="1:10" x14ac:dyDescent="0.25">
      <c r="A1" s="1" t="s">
        <v>0</v>
      </c>
      <c r="B1" s="1" t="s">
        <v>1</v>
      </c>
      <c r="C1" s="1" t="s">
        <v>47</v>
      </c>
      <c r="D1" s="1" t="s">
        <v>21</v>
      </c>
      <c r="E1" s="1" t="s">
        <v>45</v>
      </c>
      <c r="F1" s="1" t="s">
        <v>20</v>
      </c>
      <c r="G1" s="1" t="s">
        <v>46</v>
      </c>
      <c r="H1" s="1" t="s">
        <v>2</v>
      </c>
      <c r="I1" s="1" t="s">
        <v>3</v>
      </c>
      <c r="J1" s="1" t="s">
        <v>53</v>
      </c>
    </row>
    <row r="2" spans="1:10" x14ac:dyDescent="0.25">
      <c r="A2" t="s">
        <v>48</v>
      </c>
      <c r="B2" t="s">
        <v>49</v>
      </c>
      <c r="D2" t="s">
        <v>22</v>
      </c>
      <c r="E2">
        <v>1</v>
      </c>
      <c r="G2">
        <v>2</v>
      </c>
    </row>
    <row r="3" spans="1:10" x14ac:dyDescent="0.25">
      <c r="A3" t="s">
        <v>4</v>
      </c>
      <c r="B3" t="s">
        <v>50</v>
      </c>
      <c r="D3" t="s">
        <v>22</v>
      </c>
      <c r="E3">
        <v>2</v>
      </c>
      <c r="G3">
        <v>1</v>
      </c>
    </row>
    <row r="4" spans="1:10" x14ac:dyDescent="0.25">
      <c r="A4" t="s">
        <v>5</v>
      </c>
      <c r="B4" t="s">
        <v>6</v>
      </c>
      <c r="D4" t="s">
        <v>23</v>
      </c>
      <c r="E4">
        <v>3</v>
      </c>
      <c r="G4">
        <v>2</v>
      </c>
    </row>
    <row r="5" spans="1:10" x14ac:dyDescent="0.25">
      <c r="A5" t="s">
        <v>7</v>
      </c>
      <c r="B5" t="s">
        <v>8</v>
      </c>
      <c r="D5" t="s">
        <v>24</v>
      </c>
      <c r="E5">
        <v>1</v>
      </c>
      <c r="G5">
        <v>2</v>
      </c>
    </row>
    <row r="6" spans="1:10" x14ac:dyDescent="0.25">
      <c r="A6" t="s">
        <v>9</v>
      </c>
      <c r="B6" t="s">
        <v>10</v>
      </c>
      <c r="D6" t="s">
        <v>24</v>
      </c>
      <c r="E6">
        <v>3</v>
      </c>
      <c r="G6">
        <v>1</v>
      </c>
    </row>
    <row r="7" spans="1:10" x14ac:dyDescent="0.25">
      <c r="A7" t="s">
        <v>11</v>
      </c>
      <c r="B7" t="s">
        <v>12</v>
      </c>
      <c r="D7" t="s">
        <v>23</v>
      </c>
      <c r="E7">
        <v>4</v>
      </c>
      <c r="G7">
        <v>1</v>
      </c>
    </row>
    <row r="8" spans="1:10" x14ac:dyDescent="0.25">
      <c r="A8" t="s">
        <v>13</v>
      </c>
      <c r="B8" t="s">
        <v>67</v>
      </c>
      <c r="D8" t="s">
        <v>25</v>
      </c>
      <c r="E8">
        <v>2</v>
      </c>
      <c r="G8">
        <v>2</v>
      </c>
    </row>
    <row r="9" spans="1:10" x14ac:dyDescent="0.25">
      <c r="A9" t="s">
        <v>14</v>
      </c>
      <c r="B9" t="s">
        <v>15</v>
      </c>
      <c r="D9" t="s">
        <v>25</v>
      </c>
      <c r="E9">
        <v>2</v>
      </c>
      <c r="G9">
        <v>2</v>
      </c>
    </row>
    <row r="10" spans="1:10" x14ac:dyDescent="0.25">
      <c r="A10" t="s">
        <v>16</v>
      </c>
      <c r="B10" t="s">
        <v>17</v>
      </c>
      <c r="D10" t="s">
        <v>26</v>
      </c>
      <c r="E10">
        <v>4</v>
      </c>
      <c r="G10">
        <v>2</v>
      </c>
    </row>
    <row r="11" spans="1:10" x14ac:dyDescent="0.25">
      <c r="A11" t="s">
        <v>18</v>
      </c>
      <c r="B11" t="s">
        <v>19</v>
      </c>
      <c r="D11" t="s">
        <v>27</v>
      </c>
      <c r="E11">
        <v>2</v>
      </c>
      <c r="G11">
        <v>2</v>
      </c>
    </row>
    <row r="12" spans="1:10" x14ac:dyDescent="0.25">
      <c r="A12" t="s">
        <v>51</v>
      </c>
      <c r="B12" t="s">
        <v>52</v>
      </c>
      <c r="D12" t="s">
        <v>28</v>
      </c>
      <c r="E12">
        <v>1</v>
      </c>
      <c r="G12">
        <v>1</v>
      </c>
    </row>
    <row r="13" spans="1:10" x14ac:dyDescent="0.25">
      <c r="A13" t="s">
        <v>48</v>
      </c>
      <c r="B13" t="s">
        <v>49</v>
      </c>
      <c r="D13" t="s">
        <v>22</v>
      </c>
      <c r="E13">
        <v>4</v>
      </c>
      <c r="G13">
        <v>3</v>
      </c>
    </row>
    <row r="14" spans="1:10" x14ac:dyDescent="0.25">
      <c r="A14" t="s">
        <v>4</v>
      </c>
      <c r="B14" t="s">
        <v>50</v>
      </c>
      <c r="D14" t="s">
        <v>22</v>
      </c>
      <c r="E14">
        <v>4</v>
      </c>
      <c r="G14">
        <v>2</v>
      </c>
    </row>
    <row r="15" spans="1:10" x14ac:dyDescent="0.25">
      <c r="A15" t="s">
        <v>5</v>
      </c>
      <c r="B15" t="s">
        <v>6</v>
      </c>
      <c r="D15" t="s">
        <v>23</v>
      </c>
      <c r="E15">
        <v>2</v>
      </c>
      <c r="G15">
        <v>3</v>
      </c>
    </row>
    <row r="16" spans="1:10" x14ac:dyDescent="0.25">
      <c r="A16" t="s">
        <v>7</v>
      </c>
      <c r="B16" t="s">
        <v>8</v>
      </c>
      <c r="D16" t="s">
        <v>24</v>
      </c>
      <c r="E16">
        <v>1</v>
      </c>
      <c r="G16">
        <v>3</v>
      </c>
    </row>
    <row r="17" spans="1:7" x14ac:dyDescent="0.25">
      <c r="A17" t="s">
        <v>9</v>
      </c>
      <c r="B17" t="s">
        <v>10</v>
      </c>
      <c r="D17" t="s">
        <v>24</v>
      </c>
      <c r="E17">
        <v>1</v>
      </c>
      <c r="G17">
        <v>3</v>
      </c>
    </row>
    <row r="18" spans="1:7" x14ac:dyDescent="0.25">
      <c r="A18" t="s">
        <v>11</v>
      </c>
      <c r="B18" t="s">
        <v>12</v>
      </c>
      <c r="D18" t="s">
        <v>23</v>
      </c>
      <c r="E18">
        <v>1</v>
      </c>
      <c r="G18">
        <v>3</v>
      </c>
    </row>
    <row r="19" spans="1:7" x14ac:dyDescent="0.25">
      <c r="A19" t="s">
        <v>13</v>
      </c>
      <c r="B19" t="s">
        <v>67</v>
      </c>
      <c r="D19" t="s">
        <v>25</v>
      </c>
      <c r="E19">
        <v>2</v>
      </c>
      <c r="G19">
        <v>2</v>
      </c>
    </row>
    <row r="20" spans="1:7" x14ac:dyDescent="0.25">
      <c r="A20" t="s">
        <v>14</v>
      </c>
      <c r="B20" t="s">
        <v>15</v>
      </c>
      <c r="D20" t="s">
        <v>25</v>
      </c>
      <c r="E20">
        <v>1</v>
      </c>
      <c r="G20">
        <v>2</v>
      </c>
    </row>
    <row r="21" spans="1:7" x14ac:dyDescent="0.25">
      <c r="A21" t="s">
        <v>16</v>
      </c>
      <c r="B21" t="s">
        <v>17</v>
      </c>
      <c r="D21" t="s">
        <v>26</v>
      </c>
      <c r="E21">
        <v>1</v>
      </c>
      <c r="G21">
        <v>2</v>
      </c>
    </row>
    <row r="22" spans="1:7" x14ac:dyDescent="0.25">
      <c r="A22" t="s">
        <v>18</v>
      </c>
      <c r="B22" t="s">
        <v>19</v>
      </c>
      <c r="D22" t="s">
        <v>27</v>
      </c>
      <c r="E22">
        <v>2</v>
      </c>
      <c r="G22">
        <v>3</v>
      </c>
    </row>
    <row r="23" spans="1:7" x14ac:dyDescent="0.25">
      <c r="A23" t="s">
        <v>51</v>
      </c>
      <c r="B23" t="s">
        <v>52</v>
      </c>
      <c r="D23" t="s">
        <v>28</v>
      </c>
      <c r="E23">
        <v>1</v>
      </c>
      <c r="G23">
        <v>1</v>
      </c>
    </row>
    <row r="24" spans="1:7" x14ac:dyDescent="0.25">
      <c r="A24" t="s">
        <v>48</v>
      </c>
      <c r="B24" t="s">
        <v>49</v>
      </c>
      <c r="D24" t="s">
        <v>22</v>
      </c>
      <c r="E24">
        <v>1</v>
      </c>
      <c r="G24">
        <v>2</v>
      </c>
    </row>
    <row r="25" spans="1:7" x14ac:dyDescent="0.25">
      <c r="A25" t="s">
        <v>4</v>
      </c>
      <c r="B25" t="s">
        <v>50</v>
      </c>
      <c r="D25" t="s">
        <v>22</v>
      </c>
      <c r="E25">
        <v>3</v>
      </c>
      <c r="G25">
        <v>3</v>
      </c>
    </row>
    <row r="26" spans="1:7" x14ac:dyDescent="0.25">
      <c r="A26" t="s">
        <v>5</v>
      </c>
      <c r="B26" t="s">
        <v>6</v>
      </c>
      <c r="D26" t="s">
        <v>23</v>
      </c>
      <c r="E26">
        <v>2</v>
      </c>
      <c r="G26">
        <v>2</v>
      </c>
    </row>
    <row r="27" spans="1:7" x14ac:dyDescent="0.25">
      <c r="A27" t="s">
        <v>7</v>
      </c>
      <c r="B27" t="s">
        <v>8</v>
      </c>
      <c r="D27" t="s">
        <v>24</v>
      </c>
      <c r="E27">
        <v>2</v>
      </c>
      <c r="G27">
        <v>3</v>
      </c>
    </row>
    <row r="28" spans="1:7" x14ac:dyDescent="0.25">
      <c r="A28" t="s">
        <v>9</v>
      </c>
      <c r="B28" t="s">
        <v>10</v>
      </c>
      <c r="D28" t="s">
        <v>24</v>
      </c>
      <c r="E28">
        <v>1</v>
      </c>
      <c r="G28">
        <v>2</v>
      </c>
    </row>
    <row r="29" spans="1:7" x14ac:dyDescent="0.25">
      <c r="A29" t="s">
        <v>11</v>
      </c>
      <c r="B29" t="s">
        <v>12</v>
      </c>
      <c r="D29" t="s">
        <v>23</v>
      </c>
      <c r="E29">
        <v>2</v>
      </c>
      <c r="G29">
        <v>2</v>
      </c>
    </row>
    <row r="30" spans="1:7" x14ac:dyDescent="0.25">
      <c r="A30" t="s">
        <v>13</v>
      </c>
      <c r="B30" t="s">
        <v>67</v>
      </c>
      <c r="D30" t="s">
        <v>25</v>
      </c>
      <c r="E30">
        <v>2</v>
      </c>
      <c r="G30">
        <v>2</v>
      </c>
    </row>
    <row r="31" spans="1:7" x14ac:dyDescent="0.25">
      <c r="A31" t="s">
        <v>14</v>
      </c>
      <c r="B31" t="s">
        <v>15</v>
      </c>
      <c r="D31" t="s">
        <v>25</v>
      </c>
      <c r="E31">
        <v>2</v>
      </c>
      <c r="G31">
        <v>1</v>
      </c>
    </row>
    <row r="32" spans="1:7" x14ac:dyDescent="0.25">
      <c r="A32" t="s">
        <v>16</v>
      </c>
      <c r="B32" t="s">
        <v>17</v>
      </c>
      <c r="D32" t="s">
        <v>26</v>
      </c>
      <c r="E32">
        <v>4</v>
      </c>
      <c r="G32">
        <v>3</v>
      </c>
    </row>
    <row r="33" spans="1:7" x14ac:dyDescent="0.25">
      <c r="A33" t="s">
        <v>18</v>
      </c>
      <c r="B33" t="s">
        <v>19</v>
      </c>
      <c r="D33" t="s">
        <v>27</v>
      </c>
      <c r="E33">
        <v>4</v>
      </c>
      <c r="G33">
        <v>3</v>
      </c>
    </row>
    <row r="34" spans="1:7" x14ac:dyDescent="0.25">
      <c r="A34" t="s">
        <v>51</v>
      </c>
      <c r="B34" t="s">
        <v>52</v>
      </c>
      <c r="D34" t="s">
        <v>28</v>
      </c>
      <c r="E34">
        <v>4</v>
      </c>
      <c r="G34">
        <v>2</v>
      </c>
    </row>
    <row r="35" spans="1:7" x14ac:dyDescent="0.25">
      <c r="A35" t="s">
        <v>48</v>
      </c>
      <c r="B35" t="s">
        <v>49</v>
      </c>
      <c r="D35" t="s">
        <v>22</v>
      </c>
      <c r="E35">
        <v>4</v>
      </c>
      <c r="G35">
        <v>1</v>
      </c>
    </row>
    <row r="36" spans="1:7" x14ac:dyDescent="0.25">
      <c r="A36" t="s">
        <v>4</v>
      </c>
      <c r="B36" t="s">
        <v>50</v>
      </c>
      <c r="D36" t="s">
        <v>22</v>
      </c>
      <c r="E36">
        <v>4</v>
      </c>
      <c r="G36">
        <v>3</v>
      </c>
    </row>
    <row r="37" spans="1:7" x14ac:dyDescent="0.25">
      <c r="A37" t="s">
        <v>5</v>
      </c>
      <c r="B37" t="s">
        <v>6</v>
      </c>
      <c r="D37" t="s">
        <v>23</v>
      </c>
      <c r="E37">
        <v>1</v>
      </c>
      <c r="G37">
        <v>3</v>
      </c>
    </row>
    <row r="38" spans="1:7" x14ac:dyDescent="0.25">
      <c r="A38" t="s">
        <v>7</v>
      </c>
      <c r="B38" t="s">
        <v>8</v>
      </c>
      <c r="D38" t="s">
        <v>24</v>
      </c>
      <c r="E38">
        <v>2</v>
      </c>
      <c r="G38">
        <v>1</v>
      </c>
    </row>
    <row r="39" spans="1:7" x14ac:dyDescent="0.25">
      <c r="A39" t="s">
        <v>9</v>
      </c>
      <c r="B39" t="s">
        <v>10</v>
      </c>
      <c r="D39" t="s">
        <v>24</v>
      </c>
      <c r="E39">
        <v>2</v>
      </c>
      <c r="G39">
        <v>1</v>
      </c>
    </row>
    <row r="40" spans="1:7" x14ac:dyDescent="0.25">
      <c r="A40" t="s">
        <v>11</v>
      </c>
      <c r="B40" t="s">
        <v>12</v>
      </c>
      <c r="D40" t="s">
        <v>23</v>
      </c>
      <c r="E40">
        <v>2</v>
      </c>
      <c r="G40">
        <v>3</v>
      </c>
    </row>
    <row r="41" spans="1:7" x14ac:dyDescent="0.25">
      <c r="A41" t="s">
        <v>13</v>
      </c>
      <c r="B41" t="s">
        <v>67</v>
      </c>
      <c r="D41" t="s">
        <v>25</v>
      </c>
      <c r="E41">
        <v>4</v>
      </c>
      <c r="G41">
        <v>2</v>
      </c>
    </row>
    <row r="42" spans="1:7" x14ac:dyDescent="0.25">
      <c r="A42" t="s">
        <v>14</v>
      </c>
      <c r="B42" t="s">
        <v>15</v>
      </c>
      <c r="D42" t="s">
        <v>25</v>
      </c>
      <c r="E42">
        <v>1</v>
      </c>
      <c r="G42">
        <v>1</v>
      </c>
    </row>
    <row r="43" spans="1:7" x14ac:dyDescent="0.25">
      <c r="A43" t="s">
        <v>16</v>
      </c>
      <c r="B43" t="s">
        <v>17</v>
      </c>
      <c r="D43" t="s">
        <v>26</v>
      </c>
      <c r="E43">
        <v>4</v>
      </c>
      <c r="G43">
        <v>2</v>
      </c>
    </row>
    <row r="44" spans="1:7" x14ac:dyDescent="0.25">
      <c r="A44" t="s">
        <v>18</v>
      </c>
      <c r="B44" t="s">
        <v>19</v>
      </c>
      <c r="D44" t="s">
        <v>27</v>
      </c>
      <c r="E44">
        <v>2</v>
      </c>
      <c r="G44">
        <v>1</v>
      </c>
    </row>
    <row r="45" spans="1:7" x14ac:dyDescent="0.25">
      <c r="A45" t="s">
        <v>51</v>
      </c>
      <c r="B45" t="s">
        <v>52</v>
      </c>
      <c r="D45" t="s">
        <v>28</v>
      </c>
      <c r="E45">
        <v>2</v>
      </c>
      <c r="G45">
        <v>1</v>
      </c>
    </row>
    <row r="46" spans="1:7" x14ac:dyDescent="0.25">
      <c r="A46" t="s">
        <v>48</v>
      </c>
      <c r="B46" t="s">
        <v>49</v>
      </c>
      <c r="D46" t="s">
        <v>22</v>
      </c>
      <c r="E46">
        <v>1</v>
      </c>
      <c r="G46">
        <v>3</v>
      </c>
    </row>
    <row r="47" spans="1:7" x14ac:dyDescent="0.25">
      <c r="A47" t="s">
        <v>4</v>
      </c>
      <c r="B47" t="s">
        <v>50</v>
      </c>
      <c r="D47" t="s">
        <v>22</v>
      </c>
      <c r="E47">
        <v>1</v>
      </c>
      <c r="G47">
        <v>1</v>
      </c>
    </row>
    <row r="48" spans="1:7" x14ac:dyDescent="0.25">
      <c r="A48" t="s">
        <v>5</v>
      </c>
      <c r="B48" t="s">
        <v>6</v>
      </c>
      <c r="D48" t="s">
        <v>23</v>
      </c>
      <c r="E48">
        <v>1</v>
      </c>
      <c r="G48">
        <v>2</v>
      </c>
    </row>
    <row r="49" spans="1:7" x14ac:dyDescent="0.25">
      <c r="A49" t="s">
        <v>7</v>
      </c>
      <c r="B49" t="s">
        <v>8</v>
      </c>
      <c r="D49" t="s">
        <v>24</v>
      </c>
      <c r="E49">
        <v>3</v>
      </c>
      <c r="G49">
        <v>3</v>
      </c>
    </row>
    <row r="50" spans="1:7" x14ac:dyDescent="0.25">
      <c r="A50" t="s">
        <v>9</v>
      </c>
      <c r="B50" t="s">
        <v>10</v>
      </c>
      <c r="D50" t="s">
        <v>24</v>
      </c>
      <c r="E50">
        <v>3</v>
      </c>
      <c r="G50">
        <v>2</v>
      </c>
    </row>
    <row r="51" spans="1:7" x14ac:dyDescent="0.25">
      <c r="A51" t="s">
        <v>11</v>
      </c>
      <c r="B51" t="s">
        <v>12</v>
      </c>
      <c r="D51" t="s">
        <v>23</v>
      </c>
      <c r="E51">
        <v>2</v>
      </c>
      <c r="G51">
        <v>1</v>
      </c>
    </row>
    <row r="52" spans="1:7" x14ac:dyDescent="0.25">
      <c r="A52" t="s">
        <v>13</v>
      </c>
      <c r="B52" t="s">
        <v>67</v>
      </c>
      <c r="D52" t="s">
        <v>25</v>
      </c>
      <c r="E52">
        <v>2</v>
      </c>
      <c r="G52">
        <v>2</v>
      </c>
    </row>
    <row r="53" spans="1:7" x14ac:dyDescent="0.25">
      <c r="A53" t="s">
        <v>14</v>
      </c>
      <c r="B53" t="s">
        <v>15</v>
      </c>
      <c r="D53" t="s">
        <v>25</v>
      </c>
      <c r="E53">
        <v>3</v>
      </c>
      <c r="G53">
        <v>3</v>
      </c>
    </row>
    <row r="54" spans="1:7" x14ac:dyDescent="0.25">
      <c r="A54" t="s">
        <v>16</v>
      </c>
      <c r="B54" t="s">
        <v>17</v>
      </c>
      <c r="D54" t="s">
        <v>26</v>
      </c>
      <c r="E54">
        <v>1</v>
      </c>
      <c r="G54">
        <v>3</v>
      </c>
    </row>
    <row r="55" spans="1:7" x14ac:dyDescent="0.25">
      <c r="A55" t="s">
        <v>18</v>
      </c>
      <c r="B55" t="s">
        <v>19</v>
      </c>
      <c r="D55" t="s">
        <v>27</v>
      </c>
      <c r="E55">
        <v>3</v>
      </c>
      <c r="G55">
        <v>2</v>
      </c>
    </row>
    <row r="56" spans="1:7" x14ac:dyDescent="0.25">
      <c r="A56" t="s">
        <v>51</v>
      </c>
      <c r="B56" t="s">
        <v>52</v>
      </c>
      <c r="D56" t="s">
        <v>28</v>
      </c>
      <c r="E56">
        <v>4</v>
      </c>
      <c r="G56">
        <v>2</v>
      </c>
    </row>
    <row r="57" spans="1:7" x14ac:dyDescent="0.25">
      <c r="A57" t="s">
        <v>48</v>
      </c>
      <c r="B57" t="s">
        <v>49</v>
      </c>
      <c r="D57" t="s">
        <v>22</v>
      </c>
      <c r="E57">
        <v>1</v>
      </c>
      <c r="G57">
        <v>2</v>
      </c>
    </row>
    <row r="58" spans="1:7" x14ac:dyDescent="0.25">
      <c r="A58" t="s">
        <v>4</v>
      </c>
      <c r="B58" t="s">
        <v>50</v>
      </c>
      <c r="D58" t="s">
        <v>22</v>
      </c>
      <c r="E58">
        <v>2</v>
      </c>
      <c r="G58">
        <v>2</v>
      </c>
    </row>
    <row r="59" spans="1:7" x14ac:dyDescent="0.25">
      <c r="A59" t="s">
        <v>5</v>
      </c>
      <c r="B59" t="s">
        <v>6</v>
      </c>
      <c r="D59" t="s">
        <v>23</v>
      </c>
      <c r="E59">
        <v>3</v>
      </c>
      <c r="G59">
        <v>1</v>
      </c>
    </row>
    <row r="60" spans="1:7" x14ac:dyDescent="0.25">
      <c r="A60" t="s">
        <v>7</v>
      </c>
      <c r="B60" t="s">
        <v>8</v>
      </c>
      <c r="D60" t="s">
        <v>24</v>
      </c>
      <c r="E60">
        <v>2</v>
      </c>
      <c r="G60">
        <v>3</v>
      </c>
    </row>
    <row r="61" spans="1:7" x14ac:dyDescent="0.25">
      <c r="A61" t="s">
        <v>9</v>
      </c>
      <c r="B61" t="s">
        <v>10</v>
      </c>
      <c r="D61" t="s">
        <v>24</v>
      </c>
      <c r="E61">
        <v>4</v>
      </c>
      <c r="G61">
        <v>1</v>
      </c>
    </row>
    <row r="62" spans="1:7" x14ac:dyDescent="0.25">
      <c r="A62" t="s">
        <v>11</v>
      </c>
      <c r="B62" t="s">
        <v>12</v>
      </c>
      <c r="D62" t="s">
        <v>23</v>
      </c>
      <c r="E62">
        <v>1</v>
      </c>
      <c r="G62">
        <v>2</v>
      </c>
    </row>
    <row r="63" spans="1:7" x14ac:dyDescent="0.25">
      <c r="A63" t="s">
        <v>13</v>
      </c>
      <c r="B63" t="s">
        <v>67</v>
      </c>
      <c r="D63" t="s">
        <v>25</v>
      </c>
      <c r="E63">
        <v>4</v>
      </c>
      <c r="G63">
        <v>2</v>
      </c>
    </row>
    <row r="64" spans="1:7" x14ac:dyDescent="0.25">
      <c r="A64" t="s">
        <v>14</v>
      </c>
      <c r="B64" t="s">
        <v>15</v>
      </c>
      <c r="D64" t="s">
        <v>25</v>
      </c>
      <c r="E64">
        <v>3</v>
      </c>
      <c r="G64">
        <v>3</v>
      </c>
    </row>
    <row r="65" spans="1:7" x14ac:dyDescent="0.25">
      <c r="A65" t="s">
        <v>16</v>
      </c>
      <c r="B65" t="s">
        <v>17</v>
      </c>
      <c r="D65" t="s">
        <v>26</v>
      </c>
      <c r="E65">
        <v>2</v>
      </c>
      <c r="G65">
        <v>1</v>
      </c>
    </row>
    <row r="66" spans="1:7" x14ac:dyDescent="0.25">
      <c r="A66" t="s">
        <v>18</v>
      </c>
      <c r="B66" t="s">
        <v>19</v>
      </c>
      <c r="D66" t="s">
        <v>27</v>
      </c>
      <c r="E66">
        <v>3</v>
      </c>
      <c r="G66">
        <v>2</v>
      </c>
    </row>
    <row r="67" spans="1:7" x14ac:dyDescent="0.25">
      <c r="A67" t="s">
        <v>51</v>
      </c>
      <c r="B67" t="s">
        <v>52</v>
      </c>
      <c r="D67" t="s">
        <v>28</v>
      </c>
      <c r="E67">
        <v>1</v>
      </c>
      <c r="G67">
        <v>1</v>
      </c>
    </row>
    <row r="68" spans="1:7" x14ac:dyDescent="0.25">
      <c r="A68" t="s">
        <v>48</v>
      </c>
      <c r="B68" t="s">
        <v>49</v>
      </c>
      <c r="D68" t="s">
        <v>22</v>
      </c>
      <c r="E68">
        <v>4</v>
      </c>
      <c r="G68">
        <v>2</v>
      </c>
    </row>
    <row r="69" spans="1:7" x14ac:dyDescent="0.25">
      <c r="A69" t="s">
        <v>4</v>
      </c>
      <c r="B69" t="s">
        <v>50</v>
      </c>
      <c r="D69" t="s">
        <v>22</v>
      </c>
      <c r="E69">
        <v>1</v>
      </c>
      <c r="G69">
        <v>3</v>
      </c>
    </row>
    <row r="70" spans="1:7" x14ac:dyDescent="0.25">
      <c r="A70" t="s">
        <v>5</v>
      </c>
      <c r="B70" t="s">
        <v>6</v>
      </c>
      <c r="D70" t="s">
        <v>23</v>
      </c>
      <c r="E70">
        <v>1</v>
      </c>
      <c r="G70">
        <v>2</v>
      </c>
    </row>
    <row r="71" spans="1:7" x14ac:dyDescent="0.25">
      <c r="A71" t="s">
        <v>7</v>
      </c>
      <c r="B71" t="s">
        <v>8</v>
      </c>
      <c r="D71" t="s">
        <v>24</v>
      </c>
      <c r="E71">
        <v>3</v>
      </c>
      <c r="G71">
        <v>1</v>
      </c>
    </row>
    <row r="72" spans="1:7" x14ac:dyDescent="0.25">
      <c r="A72" t="s">
        <v>9</v>
      </c>
      <c r="B72" t="s">
        <v>10</v>
      </c>
      <c r="D72" t="s">
        <v>24</v>
      </c>
      <c r="E72">
        <v>3</v>
      </c>
      <c r="G72">
        <v>1</v>
      </c>
    </row>
    <row r="73" spans="1:7" x14ac:dyDescent="0.25">
      <c r="A73" t="s">
        <v>11</v>
      </c>
      <c r="B73" t="s">
        <v>12</v>
      </c>
      <c r="D73" t="s">
        <v>23</v>
      </c>
      <c r="E73">
        <v>3</v>
      </c>
      <c r="G73">
        <v>2</v>
      </c>
    </row>
    <row r="74" spans="1:7" x14ac:dyDescent="0.25">
      <c r="A74" t="s">
        <v>13</v>
      </c>
      <c r="B74" t="s">
        <v>67</v>
      </c>
      <c r="D74" t="s">
        <v>25</v>
      </c>
      <c r="E74">
        <v>3</v>
      </c>
      <c r="G74">
        <v>3</v>
      </c>
    </row>
    <row r="75" spans="1:7" x14ac:dyDescent="0.25">
      <c r="A75" t="s">
        <v>14</v>
      </c>
      <c r="B75" t="s">
        <v>15</v>
      </c>
      <c r="D75" t="s">
        <v>25</v>
      </c>
      <c r="E75">
        <v>4</v>
      </c>
      <c r="G75">
        <v>3</v>
      </c>
    </row>
    <row r="76" spans="1:7" x14ac:dyDescent="0.25">
      <c r="A76" t="s">
        <v>16</v>
      </c>
      <c r="B76" t="s">
        <v>17</v>
      </c>
      <c r="D76" t="s">
        <v>26</v>
      </c>
      <c r="E76">
        <v>4</v>
      </c>
      <c r="G76">
        <v>3</v>
      </c>
    </row>
    <row r="77" spans="1:7" x14ac:dyDescent="0.25">
      <c r="A77" t="s">
        <v>18</v>
      </c>
      <c r="B77" t="s">
        <v>19</v>
      </c>
      <c r="D77" t="s">
        <v>27</v>
      </c>
      <c r="E77">
        <v>3</v>
      </c>
      <c r="G77">
        <v>1</v>
      </c>
    </row>
    <row r="78" spans="1:7" x14ac:dyDescent="0.25">
      <c r="A78" t="s">
        <v>51</v>
      </c>
      <c r="B78" t="s">
        <v>52</v>
      </c>
      <c r="D78" t="s">
        <v>28</v>
      </c>
      <c r="E78">
        <v>3</v>
      </c>
      <c r="G78">
        <v>2</v>
      </c>
    </row>
    <row r="79" spans="1:7" x14ac:dyDescent="0.25">
      <c r="A79" t="s">
        <v>48</v>
      </c>
      <c r="B79" t="s">
        <v>49</v>
      </c>
      <c r="D79" t="s">
        <v>22</v>
      </c>
      <c r="E79">
        <v>2</v>
      </c>
      <c r="G79">
        <v>2</v>
      </c>
    </row>
    <row r="80" spans="1:7" x14ac:dyDescent="0.25">
      <c r="A80" t="s">
        <v>4</v>
      </c>
      <c r="B80" t="s">
        <v>50</v>
      </c>
      <c r="D80" t="s">
        <v>22</v>
      </c>
      <c r="E80">
        <v>2</v>
      </c>
      <c r="G80">
        <v>3</v>
      </c>
    </row>
    <row r="81" spans="1:7" x14ac:dyDescent="0.25">
      <c r="A81" t="s">
        <v>5</v>
      </c>
      <c r="B81" t="s">
        <v>6</v>
      </c>
      <c r="D81" t="s">
        <v>23</v>
      </c>
      <c r="E81">
        <v>2</v>
      </c>
      <c r="G81">
        <v>3</v>
      </c>
    </row>
    <row r="82" spans="1:7" x14ac:dyDescent="0.25">
      <c r="A82" t="s">
        <v>7</v>
      </c>
      <c r="B82" t="s">
        <v>8</v>
      </c>
      <c r="D82" t="s">
        <v>24</v>
      </c>
      <c r="E82">
        <v>1</v>
      </c>
      <c r="G82">
        <v>1</v>
      </c>
    </row>
    <row r="83" spans="1:7" x14ac:dyDescent="0.25">
      <c r="A83" t="s">
        <v>9</v>
      </c>
      <c r="B83" t="s">
        <v>10</v>
      </c>
      <c r="D83" t="s">
        <v>24</v>
      </c>
      <c r="E83">
        <v>2</v>
      </c>
      <c r="G83">
        <v>1</v>
      </c>
    </row>
    <row r="84" spans="1:7" x14ac:dyDescent="0.25">
      <c r="A84" t="s">
        <v>11</v>
      </c>
      <c r="B84" t="s">
        <v>12</v>
      </c>
      <c r="D84" t="s">
        <v>23</v>
      </c>
      <c r="E84">
        <v>1</v>
      </c>
      <c r="G84">
        <v>1</v>
      </c>
    </row>
    <row r="85" spans="1:7" x14ac:dyDescent="0.25">
      <c r="A85" t="s">
        <v>13</v>
      </c>
      <c r="B85" t="s">
        <v>67</v>
      </c>
      <c r="D85" t="s">
        <v>25</v>
      </c>
      <c r="E85">
        <v>3</v>
      </c>
      <c r="G85">
        <v>3</v>
      </c>
    </row>
    <row r="86" spans="1:7" x14ac:dyDescent="0.25">
      <c r="A86" t="s">
        <v>14</v>
      </c>
      <c r="B86" t="s">
        <v>15</v>
      </c>
      <c r="D86" t="s">
        <v>25</v>
      </c>
      <c r="E86">
        <v>4</v>
      </c>
      <c r="G86">
        <v>3</v>
      </c>
    </row>
    <row r="87" spans="1:7" x14ac:dyDescent="0.25">
      <c r="A87" t="s">
        <v>16</v>
      </c>
      <c r="B87" t="s">
        <v>17</v>
      </c>
      <c r="D87" t="s">
        <v>26</v>
      </c>
      <c r="E87">
        <v>4</v>
      </c>
      <c r="G87">
        <v>2</v>
      </c>
    </row>
    <row r="88" spans="1:7" x14ac:dyDescent="0.25">
      <c r="A88" t="s">
        <v>18</v>
      </c>
      <c r="B88" t="s">
        <v>19</v>
      </c>
      <c r="D88" t="s">
        <v>27</v>
      </c>
      <c r="E88">
        <v>2</v>
      </c>
      <c r="G88">
        <v>2</v>
      </c>
    </row>
    <row r="89" spans="1:7" x14ac:dyDescent="0.25">
      <c r="A89" t="s">
        <v>51</v>
      </c>
      <c r="B89" t="s">
        <v>52</v>
      </c>
      <c r="D89" t="s">
        <v>28</v>
      </c>
      <c r="E89">
        <v>4</v>
      </c>
      <c r="G89">
        <v>3</v>
      </c>
    </row>
    <row r="90" spans="1:7" x14ac:dyDescent="0.25">
      <c r="A90" t="s">
        <v>48</v>
      </c>
      <c r="B90" t="s">
        <v>49</v>
      </c>
      <c r="D90" t="s">
        <v>22</v>
      </c>
      <c r="E90">
        <v>4</v>
      </c>
      <c r="G90">
        <v>2</v>
      </c>
    </row>
    <row r="91" spans="1:7" x14ac:dyDescent="0.25">
      <c r="A91" t="s">
        <v>4</v>
      </c>
      <c r="B91" t="s">
        <v>50</v>
      </c>
      <c r="D91" t="s">
        <v>22</v>
      </c>
      <c r="E91">
        <v>3</v>
      </c>
      <c r="G91">
        <v>2</v>
      </c>
    </row>
    <row r="92" spans="1:7" x14ac:dyDescent="0.25">
      <c r="A92" t="s">
        <v>5</v>
      </c>
      <c r="B92" t="s">
        <v>6</v>
      </c>
      <c r="D92" t="s">
        <v>23</v>
      </c>
      <c r="E92">
        <v>3</v>
      </c>
      <c r="G92">
        <v>1</v>
      </c>
    </row>
    <row r="93" spans="1:7" x14ac:dyDescent="0.25">
      <c r="A93" t="s">
        <v>7</v>
      </c>
      <c r="B93" t="s">
        <v>8</v>
      </c>
      <c r="D93" t="s">
        <v>24</v>
      </c>
      <c r="E93">
        <v>4</v>
      </c>
      <c r="G93">
        <v>2</v>
      </c>
    </row>
    <row r="94" spans="1:7" x14ac:dyDescent="0.25">
      <c r="A94" t="s">
        <v>9</v>
      </c>
      <c r="B94" t="s">
        <v>10</v>
      </c>
      <c r="D94" t="s">
        <v>24</v>
      </c>
      <c r="E94">
        <v>3</v>
      </c>
      <c r="G94">
        <v>2</v>
      </c>
    </row>
    <row r="95" spans="1:7" x14ac:dyDescent="0.25">
      <c r="A95" t="s">
        <v>11</v>
      </c>
      <c r="B95" t="s">
        <v>12</v>
      </c>
      <c r="D95" t="s">
        <v>23</v>
      </c>
      <c r="E95">
        <v>4</v>
      </c>
      <c r="G95">
        <v>1</v>
      </c>
    </row>
    <row r="96" spans="1:7" x14ac:dyDescent="0.25">
      <c r="A96" t="s">
        <v>13</v>
      </c>
      <c r="B96" t="s">
        <v>67</v>
      </c>
      <c r="D96" t="s">
        <v>25</v>
      </c>
      <c r="E96">
        <v>1</v>
      </c>
      <c r="G96">
        <v>1</v>
      </c>
    </row>
    <row r="97" spans="1:7" x14ac:dyDescent="0.25">
      <c r="A97" t="s">
        <v>14</v>
      </c>
      <c r="B97" t="s">
        <v>15</v>
      </c>
      <c r="D97" t="s">
        <v>25</v>
      </c>
      <c r="E97">
        <v>2</v>
      </c>
      <c r="G97">
        <v>2</v>
      </c>
    </row>
    <row r="98" spans="1:7" x14ac:dyDescent="0.25">
      <c r="A98" t="s">
        <v>16</v>
      </c>
      <c r="B98" t="s">
        <v>17</v>
      </c>
      <c r="D98" t="s">
        <v>26</v>
      </c>
      <c r="E98">
        <v>3</v>
      </c>
      <c r="G98">
        <v>1</v>
      </c>
    </row>
    <row r="99" spans="1:7" x14ac:dyDescent="0.25">
      <c r="A99" t="s">
        <v>18</v>
      </c>
      <c r="B99" t="s">
        <v>19</v>
      </c>
      <c r="D99" t="s">
        <v>27</v>
      </c>
      <c r="E99">
        <v>4</v>
      </c>
      <c r="G99">
        <v>2</v>
      </c>
    </row>
    <row r="100" spans="1:7" x14ac:dyDescent="0.25">
      <c r="A100" t="s">
        <v>51</v>
      </c>
      <c r="B100" t="s">
        <v>52</v>
      </c>
      <c r="D100" t="s">
        <v>28</v>
      </c>
      <c r="E100">
        <v>3</v>
      </c>
      <c r="G100">
        <v>3</v>
      </c>
    </row>
    <row r="101" spans="1:7" x14ac:dyDescent="0.25">
      <c r="A101" t="s">
        <v>48</v>
      </c>
      <c r="B101" t="s">
        <v>49</v>
      </c>
      <c r="D101" t="s">
        <v>22</v>
      </c>
      <c r="E101">
        <v>2</v>
      </c>
      <c r="G101">
        <v>2</v>
      </c>
    </row>
    <row r="102" spans="1:7" x14ac:dyDescent="0.25">
      <c r="A102" t="s">
        <v>4</v>
      </c>
      <c r="B102" t="s">
        <v>50</v>
      </c>
      <c r="D102" t="s">
        <v>22</v>
      </c>
      <c r="E102">
        <v>3</v>
      </c>
      <c r="G102">
        <v>2</v>
      </c>
    </row>
    <row r="103" spans="1:7" x14ac:dyDescent="0.25">
      <c r="A103" t="s">
        <v>5</v>
      </c>
      <c r="B103" t="s">
        <v>6</v>
      </c>
      <c r="D103" t="s">
        <v>23</v>
      </c>
      <c r="E103">
        <v>1</v>
      </c>
      <c r="G103">
        <v>3</v>
      </c>
    </row>
    <row r="104" spans="1:7" x14ac:dyDescent="0.25">
      <c r="A104" t="s">
        <v>7</v>
      </c>
      <c r="B104" t="s">
        <v>8</v>
      </c>
      <c r="D104" t="s">
        <v>24</v>
      </c>
      <c r="E104">
        <v>4</v>
      </c>
      <c r="G104">
        <v>2</v>
      </c>
    </row>
    <row r="105" spans="1:7" x14ac:dyDescent="0.25">
      <c r="A105" t="s">
        <v>9</v>
      </c>
      <c r="B105" t="s">
        <v>10</v>
      </c>
      <c r="D105" t="s">
        <v>24</v>
      </c>
      <c r="E105">
        <v>3</v>
      </c>
      <c r="G105">
        <v>2</v>
      </c>
    </row>
    <row r="106" spans="1:7" x14ac:dyDescent="0.25">
      <c r="A106" t="s">
        <v>11</v>
      </c>
      <c r="B106" t="s">
        <v>12</v>
      </c>
      <c r="D106" t="s">
        <v>23</v>
      </c>
      <c r="E106">
        <v>3</v>
      </c>
      <c r="G106">
        <v>3</v>
      </c>
    </row>
    <row r="107" spans="1:7" x14ac:dyDescent="0.25">
      <c r="A107" t="s">
        <v>13</v>
      </c>
      <c r="B107" t="s">
        <v>67</v>
      </c>
      <c r="D107" t="s">
        <v>25</v>
      </c>
      <c r="E107">
        <v>2</v>
      </c>
      <c r="G107">
        <v>1</v>
      </c>
    </row>
    <row r="108" spans="1:7" x14ac:dyDescent="0.25">
      <c r="A108" t="s">
        <v>14</v>
      </c>
      <c r="B108" t="s">
        <v>15</v>
      </c>
      <c r="D108" t="s">
        <v>25</v>
      </c>
      <c r="E108">
        <v>4</v>
      </c>
      <c r="G108">
        <v>3</v>
      </c>
    </row>
    <row r="109" spans="1:7" x14ac:dyDescent="0.25">
      <c r="A109" t="s">
        <v>16</v>
      </c>
      <c r="B109" t="s">
        <v>17</v>
      </c>
      <c r="D109" t="s">
        <v>26</v>
      </c>
      <c r="E109">
        <v>1</v>
      </c>
      <c r="G109">
        <v>1</v>
      </c>
    </row>
    <row r="110" spans="1:7" x14ac:dyDescent="0.25">
      <c r="A110" t="s">
        <v>18</v>
      </c>
      <c r="B110" t="s">
        <v>19</v>
      </c>
      <c r="D110" t="s">
        <v>27</v>
      </c>
      <c r="E110">
        <v>1</v>
      </c>
      <c r="G110">
        <v>1</v>
      </c>
    </row>
    <row r="111" spans="1:7" x14ac:dyDescent="0.25">
      <c r="A111" t="s">
        <v>51</v>
      </c>
      <c r="B111" t="s">
        <v>52</v>
      </c>
      <c r="D111" t="s">
        <v>28</v>
      </c>
      <c r="E111">
        <v>3</v>
      </c>
      <c r="G111">
        <v>2</v>
      </c>
    </row>
  </sheetData>
  <autoFilter ref="A1:J11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11"/>
  <sheetViews>
    <sheetView zoomScale="85" zoomScaleNormal="85" zoomScalePageLayoutView="85" workbookViewId="0">
      <selection activeCell="J2" sqref="J2"/>
    </sheetView>
  </sheetViews>
  <sheetFormatPr defaultColWidth="8.85546875" defaultRowHeight="15" x14ac:dyDescent="0.25"/>
  <cols>
    <col min="1" max="1" width="12.140625" bestFit="1" customWidth="1"/>
    <col min="2" max="2" width="10.7109375" bestFit="1" customWidth="1"/>
    <col min="3" max="3" width="16.42578125" bestFit="1" customWidth="1"/>
    <col min="4" max="4" width="11" bestFit="1" customWidth="1"/>
    <col min="5" max="5" width="16.42578125" bestFit="1" customWidth="1"/>
    <col min="6" max="6" width="14.140625" bestFit="1" customWidth="1"/>
    <col min="7" max="7" width="10.42578125" bestFit="1" customWidth="1"/>
    <col min="8" max="8" width="10.7109375" bestFit="1" customWidth="1"/>
    <col min="9" max="9" width="6.7109375" bestFit="1" customWidth="1"/>
    <col min="10" max="10" width="10.85546875" bestFit="1" customWidth="1"/>
    <col min="11" max="11" width="16" style="27" bestFit="1" customWidth="1"/>
    <col min="12" max="12" width="8.42578125" style="27" bestFit="1" customWidth="1"/>
    <col min="13" max="13" width="6.5703125" style="27" bestFit="1" customWidth="1"/>
    <col min="14" max="14" width="11.5703125" style="27" bestFit="1" customWidth="1"/>
    <col min="15" max="15" width="6.7109375" style="27" bestFit="1" customWidth="1"/>
    <col min="16" max="16" width="6.85546875" style="27" bestFit="1" customWidth="1"/>
  </cols>
  <sheetData>
    <row r="1" spans="1:16" x14ac:dyDescent="0.25">
      <c r="A1" s="1" t="s">
        <v>0</v>
      </c>
      <c r="B1" s="1" t="s">
        <v>1</v>
      </c>
      <c r="C1" s="1" t="s">
        <v>47</v>
      </c>
      <c r="D1" s="1" t="s">
        <v>21</v>
      </c>
      <c r="E1" s="1" t="s">
        <v>45</v>
      </c>
      <c r="F1" s="1" t="s">
        <v>20</v>
      </c>
      <c r="G1" s="1" t="s">
        <v>46</v>
      </c>
      <c r="H1" s="1" t="s">
        <v>2</v>
      </c>
      <c r="I1" s="1" t="s">
        <v>3</v>
      </c>
      <c r="J1" s="48" t="s">
        <v>53</v>
      </c>
      <c r="K1" s="44" t="s">
        <v>47</v>
      </c>
      <c r="L1" s="28" t="s">
        <v>29</v>
      </c>
      <c r="M1" s="29" t="s">
        <v>30</v>
      </c>
      <c r="N1" s="29" t="s">
        <v>31</v>
      </c>
      <c r="O1" s="30" t="s">
        <v>32</v>
      </c>
      <c r="P1" s="31" t="s">
        <v>65</v>
      </c>
    </row>
    <row r="2" spans="1:16" x14ac:dyDescent="0.25">
      <c r="A2" t="s">
        <v>69</v>
      </c>
      <c r="B2" t="s">
        <v>49</v>
      </c>
      <c r="C2" s="22" t="str">
        <f t="shared" ref="C2:C33" si="0">_xlfn.CONCAT(PROPER(A2), " ",PROPER(B2))</f>
        <v>Michael Jordan</v>
      </c>
      <c r="D2" t="s">
        <v>22</v>
      </c>
      <c r="E2">
        <f>'RAW Data'!E2</f>
        <v>1</v>
      </c>
      <c r="F2" s="4" t="str">
        <f>IF(E2=1,"Meat",IF(E2=2,"Fruit",IF(E2=3,"Vegetable",IF(E2=4,"Fish"))))</f>
        <v>Meat</v>
      </c>
      <c r="G2">
        <f>'RAW Data'!G2</f>
        <v>2</v>
      </c>
      <c r="H2" s="4" t="str">
        <f>IF(AND(E2=1, G2=1), "Beef", IF(AND(E2=1, G2=2), "Chicken", IF(AND(E2=1,G2=3), "Pork",  IF(AND(E2=2,G2=1),"Apple",  IF(AND(E2=2,G2=2), "Banana",  IF(AND(E2=2,G2=3), "Orange",  IF(AND(E2=3,G2=1),"Carrot",  IF(AND(E2=3,G2=2),"Spinach",  IF(AND(E2=3,G2=3),"Asparagus",  IF(AND(E2=4,G2=1), "Salmon",  IF(AND(E2=4,G2=2),"Tuna",  IF(AND(E2=4,G2=3), "Clams"))))))))))))</f>
        <v>Chicken</v>
      </c>
      <c r="I2" s="5">
        <f>IF(H2="Apple", 1, IF(H2="Carrot", 1, IF(H2="Banana", 1, IF(H2="Orange", 0.5, IF(H2="Spinach",2.5,IF(H2="Pork", 3.5,IF(H2="Asparagus",4,IF(H2="Chicken",4.5,IF(H2="Clams", 7.5,IF(H2="Beef",8.5,IF(H2="Salmon",9,IF(H2="Tuna",10.5 ))))))))))))</f>
        <v>4.5</v>
      </c>
      <c r="J2" s="21">
        <f>IF(D2="Baseball", I2 * 0.8, IF(AND(D2="Football", E2=1), I2 * 0.85, I2))</f>
        <v>4.5</v>
      </c>
      <c r="K2" s="45" t="s">
        <v>54</v>
      </c>
      <c r="L2" s="14">
        <f>SUMIFS($J$2:$J$111,$C$2:$C$111,K2,$F$2:$F$111, "=Meat")</f>
        <v>17</v>
      </c>
      <c r="M2" s="15">
        <f>SUMIFS($J$2:$J$111,$C$2:$C$111,K2,$F$2:$F$111, "=Fruit")</f>
        <v>2</v>
      </c>
      <c r="N2" s="15">
        <f>SUMIFS($J$2:$J$111,$C$2:$C$111,K2,$F$2:$F$111, "=Vegetable")</f>
        <v>0</v>
      </c>
      <c r="O2" s="16">
        <f>SUMIFS($J$2:$J$111,$C$2:$C$111,K2,$F$2:$F$111,"=Fish")</f>
        <v>37.5</v>
      </c>
      <c r="P2" s="13">
        <f>SUM(L2:O2)</f>
        <v>56.5</v>
      </c>
    </row>
    <row r="3" spans="1:16" x14ac:dyDescent="0.25">
      <c r="A3" t="s">
        <v>4</v>
      </c>
      <c r="B3" t="s">
        <v>50</v>
      </c>
      <c r="C3" s="22" t="str">
        <f t="shared" si="0"/>
        <v>Lebron James</v>
      </c>
      <c r="D3" t="s">
        <v>22</v>
      </c>
      <c r="E3">
        <f>'RAW Data'!E3</f>
        <v>2</v>
      </c>
      <c r="F3" s="4" t="str">
        <f t="shared" ref="F3:F66" si="1">IF(E3=1,"Meat",IF(E3=2,"Fruit",IF(E3=3,"Vegetable",IF(E3=4,"Fish"))))</f>
        <v>Fruit</v>
      </c>
      <c r="G3">
        <f>'RAW Data'!G3</f>
        <v>1</v>
      </c>
      <c r="H3" s="4" t="str">
        <f t="shared" ref="H3:H66" si="2">IF(AND(E3=1, G3=1), "Beef", IF(AND(E3=1, G3=2), "Chicken", IF(AND(E3=1,G3=3), "Pork",  IF(AND(E3=2,G3=1),"Apple",  IF(AND(E3=2,G3=2), "Banana",  IF(AND(E3=2,G3=3), "Orange",  IF(AND(E3=3,G3=1),"Carrot",  IF(AND(E3=3,G3=2),"Spinach",  IF(AND(E3=3,G3=3),"Asparagus",  IF(AND(E3=4,G3=1), "Salmon",  IF(AND(E3=4,G3=2),"Tuna",  IF(AND(E3=4,G3=3), "Clams"))))))))))))</f>
        <v>Apple</v>
      </c>
      <c r="I3" s="5">
        <f t="shared" ref="I3:I66" si="3">IF(H3="Apple", 1, IF(H3="Carrot", 1, IF(H3="Banana", 1, IF(H3="Orange", 0.5, IF(H3="Spinach",2.5,IF(H3="Pork", 3.5,IF(H3="Asparagus",4,IF(H3="Chicken",4.5,IF(H3="Clams", 7.5,IF(H3="Beef",8.5,IF(H3="Salmon",9,IF(H3="Tuna",10.5 ))))))))))))</f>
        <v>1</v>
      </c>
      <c r="J3" s="21">
        <f t="shared" ref="J3:J66" si="4">IF(D3="Baseball", I3 * 0.8, IF(AND(D3="Football", E3=1), I3 * 0.85, I3))</f>
        <v>1</v>
      </c>
      <c r="K3" s="46" t="s">
        <v>55</v>
      </c>
      <c r="L3" s="14">
        <f t="shared" ref="L3:L12" si="5">SUMIFS($J$2:$J$111,$C$2:$C$111,K3,$F$2:$F$111, "=Meat")</f>
        <v>12</v>
      </c>
      <c r="M3" s="15">
        <f t="shared" ref="M3:M12" si="6">SUMIFS($J$2:$J$111,$C$2:$C$111,K3,$F$2:$F$111, "=Fruit")</f>
        <v>2.5</v>
      </c>
      <c r="N3" s="15">
        <f t="shared" ref="N3:N12" si="7">SUMIFS($J$2:$J$111,$C$2:$C$111,K3,$F$2:$F$111, "=Vegetable")</f>
        <v>9</v>
      </c>
      <c r="O3" s="16">
        <f t="shared" ref="O3:O12" si="8">SUMIFS($J$2:$J$111,$C$2:$C$111,K3,$F$2:$F$111,"=Fish")</f>
        <v>18</v>
      </c>
      <c r="P3" s="13">
        <f t="shared" ref="P3:P12" si="9">SUM(L3:O3)</f>
        <v>41.5</v>
      </c>
    </row>
    <row r="4" spans="1:16" x14ac:dyDescent="0.25">
      <c r="A4" t="s">
        <v>5</v>
      </c>
      <c r="B4" t="s">
        <v>6</v>
      </c>
      <c r="C4" s="22" t="str">
        <f t="shared" si="0"/>
        <v>Wayne Gretzky</v>
      </c>
      <c r="D4" t="s">
        <v>23</v>
      </c>
      <c r="E4">
        <f>'RAW Data'!E4</f>
        <v>3</v>
      </c>
      <c r="F4" s="4" t="str">
        <f t="shared" si="1"/>
        <v>Vegetable</v>
      </c>
      <c r="G4">
        <f>'RAW Data'!G4</f>
        <v>2</v>
      </c>
      <c r="H4" s="4" t="str">
        <f t="shared" si="2"/>
        <v>Spinach</v>
      </c>
      <c r="I4" s="5">
        <f t="shared" si="3"/>
        <v>2.5</v>
      </c>
      <c r="J4" s="21">
        <f t="shared" si="4"/>
        <v>2.5</v>
      </c>
      <c r="K4" s="46" t="s">
        <v>56</v>
      </c>
      <c r="L4" s="14">
        <f t="shared" si="5"/>
        <v>16</v>
      </c>
      <c r="M4" s="15">
        <f t="shared" si="6"/>
        <v>2</v>
      </c>
      <c r="N4" s="15">
        <f t="shared" si="7"/>
        <v>4.5</v>
      </c>
      <c r="O4" s="16">
        <f t="shared" si="8"/>
        <v>0</v>
      </c>
      <c r="P4" s="13">
        <f t="shared" si="9"/>
        <v>22.5</v>
      </c>
    </row>
    <row r="5" spans="1:16" x14ac:dyDescent="0.25">
      <c r="A5" t="s">
        <v>7</v>
      </c>
      <c r="B5" t="s">
        <v>8</v>
      </c>
      <c r="C5" s="22" t="str">
        <f t="shared" si="0"/>
        <v>Babe Ruth</v>
      </c>
      <c r="D5" t="s">
        <v>24</v>
      </c>
      <c r="E5">
        <f>'RAW Data'!E5</f>
        <v>1</v>
      </c>
      <c r="F5" s="4" t="str">
        <f t="shared" si="1"/>
        <v>Meat</v>
      </c>
      <c r="G5">
        <f>'RAW Data'!G5</f>
        <v>2</v>
      </c>
      <c r="H5" s="4" t="str">
        <f t="shared" si="2"/>
        <v>Chicken</v>
      </c>
      <c r="I5" s="5">
        <f t="shared" si="3"/>
        <v>4.5</v>
      </c>
      <c r="J5" s="21">
        <f t="shared" si="4"/>
        <v>3.6</v>
      </c>
      <c r="K5" s="46" t="s">
        <v>57</v>
      </c>
      <c r="L5" s="14">
        <f>SUMIFS($J$2:$J$111,$C$2:$C$111,K5,$F$2:$F$111, "=Meat")</f>
        <v>13.200000000000001</v>
      </c>
      <c r="M5" s="15">
        <f t="shared" si="6"/>
        <v>1.6</v>
      </c>
      <c r="N5" s="15">
        <f t="shared" si="7"/>
        <v>4</v>
      </c>
      <c r="O5" s="16">
        <f t="shared" si="8"/>
        <v>16.8</v>
      </c>
      <c r="P5" s="13">
        <f t="shared" si="9"/>
        <v>35.6</v>
      </c>
    </row>
    <row r="6" spans="1:16" x14ac:dyDescent="0.25">
      <c r="A6" t="s">
        <v>9</v>
      </c>
      <c r="B6" t="s">
        <v>10</v>
      </c>
      <c r="C6" s="22" t="str">
        <f t="shared" si="0"/>
        <v>Derek Jeter</v>
      </c>
      <c r="D6" t="s">
        <v>24</v>
      </c>
      <c r="E6">
        <f>'RAW Data'!E6</f>
        <v>3</v>
      </c>
      <c r="F6" s="4" t="str">
        <f t="shared" si="1"/>
        <v>Vegetable</v>
      </c>
      <c r="G6">
        <f>'RAW Data'!G6</f>
        <v>1</v>
      </c>
      <c r="H6" s="4" t="str">
        <f t="shared" si="2"/>
        <v>Carrot</v>
      </c>
      <c r="I6" s="5">
        <f t="shared" si="3"/>
        <v>1</v>
      </c>
      <c r="J6" s="21">
        <f t="shared" si="4"/>
        <v>0.8</v>
      </c>
      <c r="K6" s="46" t="s">
        <v>58</v>
      </c>
      <c r="L6" s="14">
        <f t="shared" si="5"/>
        <v>6.4</v>
      </c>
      <c r="M6" s="15">
        <f t="shared" si="6"/>
        <v>1.6</v>
      </c>
      <c r="N6" s="15">
        <f t="shared" si="7"/>
        <v>7.6</v>
      </c>
      <c r="O6" s="16">
        <f t="shared" si="8"/>
        <v>7.2</v>
      </c>
      <c r="P6" s="13">
        <f t="shared" si="9"/>
        <v>22.8</v>
      </c>
    </row>
    <row r="7" spans="1:16" x14ac:dyDescent="0.25">
      <c r="A7" t="s">
        <v>11</v>
      </c>
      <c r="B7" t="s">
        <v>12</v>
      </c>
      <c r="C7" s="22" t="str">
        <f t="shared" si="0"/>
        <v>Henrik Lundqvist</v>
      </c>
      <c r="D7" t="s">
        <v>23</v>
      </c>
      <c r="E7">
        <f>'RAW Data'!E7</f>
        <v>4</v>
      </c>
      <c r="F7" s="4" t="str">
        <f t="shared" si="1"/>
        <v>Fish</v>
      </c>
      <c r="G7">
        <f>'RAW Data'!G7</f>
        <v>1</v>
      </c>
      <c r="H7" s="4" t="str">
        <f t="shared" si="2"/>
        <v>Salmon</v>
      </c>
      <c r="I7" s="5">
        <f t="shared" si="3"/>
        <v>9</v>
      </c>
      <c r="J7" s="21">
        <f t="shared" si="4"/>
        <v>9</v>
      </c>
      <c r="K7" s="46" t="s">
        <v>59</v>
      </c>
      <c r="L7" s="14">
        <f t="shared" si="5"/>
        <v>16.5</v>
      </c>
      <c r="M7" s="15">
        <f t="shared" si="6"/>
        <v>2.5</v>
      </c>
      <c r="N7" s="15">
        <f t="shared" si="7"/>
        <v>6.5</v>
      </c>
      <c r="O7" s="16">
        <f t="shared" si="8"/>
        <v>18</v>
      </c>
      <c r="P7" s="13">
        <f t="shared" si="9"/>
        <v>43.5</v>
      </c>
    </row>
    <row r="8" spans="1:16" x14ac:dyDescent="0.25">
      <c r="A8" t="s">
        <v>13</v>
      </c>
      <c r="B8" t="s">
        <v>67</v>
      </c>
      <c r="C8" s="22" t="str">
        <f t="shared" si="0"/>
        <v>Joe Montana</v>
      </c>
      <c r="D8" t="s">
        <v>25</v>
      </c>
      <c r="E8">
        <f>'RAW Data'!E8</f>
        <v>2</v>
      </c>
      <c r="F8" s="4" t="str">
        <f t="shared" si="1"/>
        <v>Fruit</v>
      </c>
      <c r="G8">
        <f>'RAW Data'!G8</f>
        <v>2</v>
      </c>
      <c r="H8" s="4" t="str">
        <f t="shared" si="2"/>
        <v>Banana</v>
      </c>
      <c r="I8" s="5">
        <f t="shared" si="3"/>
        <v>1</v>
      </c>
      <c r="J8" s="21">
        <f t="shared" si="4"/>
        <v>1</v>
      </c>
      <c r="K8" s="46" t="s">
        <v>68</v>
      </c>
      <c r="L8" s="14">
        <f t="shared" si="5"/>
        <v>7.2249999999999996</v>
      </c>
      <c r="M8" s="15">
        <f t="shared" si="6"/>
        <v>5</v>
      </c>
      <c r="N8" s="15">
        <f t="shared" si="7"/>
        <v>8</v>
      </c>
      <c r="O8" s="16">
        <f t="shared" si="8"/>
        <v>21</v>
      </c>
      <c r="P8" s="13">
        <f t="shared" si="9"/>
        <v>41.225000000000001</v>
      </c>
    </row>
    <row r="9" spans="1:16" x14ac:dyDescent="0.25">
      <c r="A9" t="s">
        <v>14</v>
      </c>
      <c r="B9" t="s">
        <v>15</v>
      </c>
      <c r="C9" s="22" t="str">
        <f t="shared" si="0"/>
        <v>Peyton Manning</v>
      </c>
      <c r="D9" t="s">
        <v>25</v>
      </c>
      <c r="E9">
        <f>'RAW Data'!E9</f>
        <v>2</v>
      </c>
      <c r="F9" s="4" t="str">
        <f t="shared" si="1"/>
        <v>Fruit</v>
      </c>
      <c r="G9">
        <f>'RAW Data'!G9</f>
        <v>2</v>
      </c>
      <c r="H9" s="4" t="str">
        <f t="shared" si="2"/>
        <v>Banana</v>
      </c>
      <c r="I9" s="5">
        <f t="shared" si="3"/>
        <v>1</v>
      </c>
      <c r="J9" s="21">
        <f t="shared" si="4"/>
        <v>1</v>
      </c>
      <c r="K9" s="46" t="s">
        <v>60</v>
      </c>
      <c r="L9" s="14">
        <f t="shared" si="5"/>
        <v>11.049999999999999</v>
      </c>
      <c r="M9" s="15">
        <f t="shared" si="6"/>
        <v>3</v>
      </c>
      <c r="N9" s="15">
        <f t="shared" si="7"/>
        <v>8</v>
      </c>
      <c r="O9" s="16">
        <f t="shared" si="8"/>
        <v>22.5</v>
      </c>
      <c r="P9" s="13">
        <f t="shared" si="9"/>
        <v>44.55</v>
      </c>
    </row>
    <row r="10" spans="1:16" x14ac:dyDescent="0.25">
      <c r="A10" t="s">
        <v>16</v>
      </c>
      <c r="B10" t="s">
        <v>17</v>
      </c>
      <c r="C10" s="22" t="str">
        <f t="shared" si="0"/>
        <v>Muhammad Ali</v>
      </c>
      <c r="D10" t="s">
        <v>26</v>
      </c>
      <c r="E10">
        <f>'RAW Data'!E10</f>
        <v>4</v>
      </c>
      <c r="F10" s="4" t="str">
        <f t="shared" si="1"/>
        <v>Fish</v>
      </c>
      <c r="G10">
        <f>'RAW Data'!G10</f>
        <v>2</v>
      </c>
      <c r="H10" s="4" t="str">
        <f t="shared" si="2"/>
        <v>Tuna</v>
      </c>
      <c r="I10" s="5">
        <f t="shared" si="3"/>
        <v>10.5</v>
      </c>
      <c r="J10" s="21">
        <f t="shared" si="4"/>
        <v>10.5</v>
      </c>
      <c r="K10" s="46" t="s">
        <v>61</v>
      </c>
      <c r="L10" s="14">
        <f t="shared" si="5"/>
        <v>16.5</v>
      </c>
      <c r="M10" s="15">
        <f t="shared" si="6"/>
        <v>1</v>
      </c>
      <c r="N10" s="15">
        <f t="shared" si="7"/>
        <v>1</v>
      </c>
      <c r="O10" s="16">
        <f t="shared" si="8"/>
        <v>46.5</v>
      </c>
      <c r="P10" s="13">
        <f t="shared" si="9"/>
        <v>65</v>
      </c>
    </row>
    <row r="11" spans="1:16" x14ac:dyDescent="0.25">
      <c r="A11" t="s">
        <v>18</v>
      </c>
      <c r="B11" t="s">
        <v>19</v>
      </c>
      <c r="C11" s="22" t="str">
        <f t="shared" si="0"/>
        <v>Roger Federer</v>
      </c>
      <c r="D11" t="s">
        <v>27</v>
      </c>
      <c r="E11">
        <f>'RAW Data'!E11</f>
        <v>2</v>
      </c>
      <c r="F11" s="4" t="str">
        <f t="shared" si="1"/>
        <v>Fruit</v>
      </c>
      <c r="G11">
        <f>'RAW Data'!G11</f>
        <v>2</v>
      </c>
      <c r="H11" s="4" t="str">
        <f t="shared" si="2"/>
        <v>Banana</v>
      </c>
      <c r="I11" s="5">
        <f t="shared" si="3"/>
        <v>1</v>
      </c>
      <c r="J11" s="21">
        <f t="shared" si="4"/>
        <v>1</v>
      </c>
      <c r="K11" s="46" t="s">
        <v>62</v>
      </c>
      <c r="L11" s="14">
        <f t="shared" si="5"/>
        <v>8.5</v>
      </c>
      <c r="M11" s="15">
        <f t="shared" si="6"/>
        <v>3.5</v>
      </c>
      <c r="N11" s="15">
        <f t="shared" si="7"/>
        <v>6</v>
      </c>
      <c r="O11" s="16">
        <f t="shared" si="8"/>
        <v>18</v>
      </c>
      <c r="P11" s="13">
        <f t="shared" si="9"/>
        <v>36</v>
      </c>
    </row>
    <row r="12" spans="1:16" x14ac:dyDescent="0.25">
      <c r="A12" t="s">
        <v>51</v>
      </c>
      <c r="B12" t="s">
        <v>52</v>
      </c>
      <c r="C12" s="22" t="str">
        <f t="shared" si="0"/>
        <v>Tiger Woods</v>
      </c>
      <c r="D12" t="s">
        <v>28</v>
      </c>
      <c r="E12">
        <f>'RAW Data'!E12</f>
        <v>1</v>
      </c>
      <c r="F12" s="4" t="str">
        <f t="shared" si="1"/>
        <v>Meat</v>
      </c>
      <c r="G12">
        <f>'RAW Data'!G12</f>
        <v>1</v>
      </c>
      <c r="H12" s="4" t="str">
        <f t="shared" si="2"/>
        <v>Beef</v>
      </c>
      <c r="I12" s="5">
        <f t="shared" si="3"/>
        <v>8.5</v>
      </c>
      <c r="J12" s="21">
        <f t="shared" si="4"/>
        <v>8.5</v>
      </c>
      <c r="K12" s="47" t="s">
        <v>63</v>
      </c>
      <c r="L12" s="14">
        <f t="shared" si="5"/>
        <v>25.5</v>
      </c>
      <c r="M12" s="15">
        <f t="shared" si="6"/>
        <v>1</v>
      </c>
      <c r="N12" s="15">
        <f t="shared" si="7"/>
        <v>9</v>
      </c>
      <c r="O12" s="16">
        <f t="shared" si="8"/>
        <v>28.5</v>
      </c>
      <c r="P12" s="13">
        <f t="shared" si="9"/>
        <v>64</v>
      </c>
    </row>
    <row r="13" spans="1:16" x14ac:dyDescent="0.25">
      <c r="A13" t="s">
        <v>48</v>
      </c>
      <c r="B13" t="s">
        <v>49</v>
      </c>
      <c r="C13" s="22" t="str">
        <f t="shared" si="0"/>
        <v>Michael Jordan</v>
      </c>
      <c r="D13" t="s">
        <v>22</v>
      </c>
      <c r="E13">
        <f>'RAW Data'!E13</f>
        <v>4</v>
      </c>
      <c r="F13" s="4" t="str">
        <f t="shared" si="1"/>
        <v>Fish</v>
      </c>
      <c r="G13">
        <f>'RAW Data'!G13</f>
        <v>3</v>
      </c>
      <c r="H13" s="4" t="str">
        <f t="shared" si="2"/>
        <v>Clams</v>
      </c>
      <c r="I13" s="5">
        <f t="shared" si="3"/>
        <v>7.5</v>
      </c>
      <c r="J13" s="21">
        <f t="shared" si="4"/>
        <v>7.5</v>
      </c>
    </row>
    <row r="14" spans="1:16" x14ac:dyDescent="0.25">
      <c r="A14" t="s">
        <v>4</v>
      </c>
      <c r="B14" t="s">
        <v>50</v>
      </c>
      <c r="C14" s="22" t="str">
        <f t="shared" si="0"/>
        <v>Lebron James</v>
      </c>
      <c r="D14" t="s">
        <v>22</v>
      </c>
      <c r="E14">
        <f>'RAW Data'!E14</f>
        <v>4</v>
      </c>
      <c r="F14" s="4" t="str">
        <f t="shared" si="1"/>
        <v>Fish</v>
      </c>
      <c r="G14">
        <f>'RAW Data'!G14</f>
        <v>2</v>
      </c>
      <c r="H14" s="4" t="str">
        <f t="shared" si="2"/>
        <v>Tuna</v>
      </c>
      <c r="I14" s="5">
        <f t="shared" si="3"/>
        <v>10.5</v>
      </c>
      <c r="J14" s="21">
        <f t="shared" si="4"/>
        <v>10.5</v>
      </c>
    </row>
    <row r="15" spans="1:16" x14ac:dyDescent="0.25">
      <c r="A15" t="s">
        <v>5</v>
      </c>
      <c r="B15" t="s">
        <v>6</v>
      </c>
      <c r="C15" s="22" t="str">
        <f t="shared" si="0"/>
        <v>Wayne Gretzky</v>
      </c>
      <c r="D15" t="s">
        <v>23</v>
      </c>
      <c r="E15">
        <f>'RAW Data'!E15</f>
        <v>2</v>
      </c>
      <c r="F15" s="4" t="str">
        <f t="shared" si="1"/>
        <v>Fruit</v>
      </c>
      <c r="G15">
        <f>'RAW Data'!G15</f>
        <v>3</v>
      </c>
      <c r="H15" s="4" t="str">
        <f t="shared" si="2"/>
        <v>Orange</v>
      </c>
      <c r="I15" s="5">
        <f t="shared" si="3"/>
        <v>0.5</v>
      </c>
      <c r="J15" s="21">
        <f t="shared" si="4"/>
        <v>0.5</v>
      </c>
    </row>
    <row r="16" spans="1:16" x14ac:dyDescent="0.25">
      <c r="A16" t="s">
        <v>7</v>
      </c>
      <c r="B16" t="s">
        <v>8</v>
      </c>
      <c r="C16" s="22" t="str">
        <f t="shared" si="0"/>
        <v>Babe Ruth</v>
      </c>
      <c r="D16" t="s">
        <v>24</v>
      </c>
      <c r="E16">
        <f>'RAW Data'!E16</f>
        <v>1</v>
      </c>
      <c r="F16" s="4" t="str">
        <f t="shared" si="1"/>
        <v>Meat</v>
      </c>
      <c r="G16">
        <f>'RAW Data'!G16</f>
        <v>3</v>
      </c>
      <c r="H16" s="4" t="str">
        <f t="shared" si="2"/>
        <v>Pork</v>
      </c>
      <c r="I16" s="5">
        <f t="shared" si="3"/>
        <v>3.5</v>
      </c>
      <c r="J16" s="21">
        <f t="shared" si="4"/>
        <v>2.8000000000000003</v>
      </c>
    </row>
    <row r="17" spans="1:10" x14ac:dyDescent="0.25">
      <c r="A17" t="s">
        <v>9</v>
      </c>
      <c r="B17" t="s">
        <v>10</v>
      </c>
      <c r="C17" s="22" t="str">
        <f t="shared" si="0"/>
        <v>Derek Jeter</v>
      </c>
      <c r="D17" t="s">
        <v>24</v>
      </c>
      <c r="E17">
        <f>'RAW Data'!E17</f>
        <v>1</v>
      </c>
      <c r="F17" s="4" t="str">
        <f t="shared" si="1"/>
        <v>Meat</v>
      </c>
      <c r="G17">
        <f>'RAW Data'!G17</f>
        <v>3</v>
      </c>
      <c r="H17" s="4" t="str">
        <f t="shared" si="2"/>
        <v>Pork</v>
      </c>
      <c r="I17" s="5">
        <f t="shared" si="3"/>
        <v>3.5</v>
      </c>
      <c r="J17" s="21">
        <f t="shared" si="4"/>
        <v>2.8000000000000003</v>
      </c>
    </row>
    <row r="18" spans="1:10" x14ac:dyDescent="0.25">
      <c r="A18" t="s">
        <v>11</v>
      </c>
      <c r="B18" t="s">
        <v>12</v>
      </c>
      <c r="C18" s="22" t="str">
        <f t="shared" si="0"/>
        <v>Henrik Lundqvist</v>
      </c>
      <c r="D18" t="s">
        <v>23</v>
      </c>
      <c r="E18">
        <f>'RAW Data'!E18</f>
        <v>1</v>
      </c>
      <c r="F18" s="4" t="str">
        <f t="shared" si="1"/>
        <v>Meat</v>
      </c>
      <c r="G18">
        <f>'RAW Data'!G18</f>
        <v>3</v>
      </c>
      <c r="H18" s="4" t="str">
        <f t="shared" si="2"/>
        <v>Pork</v>
      </c>
      <c r="I18" s="5">
        <f t="shared" si="3"/>
        <v>3.5</v>
      </c>
      <c r="J18" s="21">
        <f t="shared" si="4"/>
        <v>3.5</v>
      </c>
    </row>
    <row r="19" spans="1:10" x14ac:dyDescent="0.25">
      <c r="A19" t="s">
        <v>13</v>
      </c>
      <c r="B19" t="s">
        <v>67</v>
      </c>
      <c r="C19" s="22" t="str">
        <f t="shared" si="0"/>
        <v>Joe Montana</v>
      </c>
      <c r="D19" t="s">
        <v>25</v>
      </c>
      <c r="E19">
        <f>'RAW Data'!E19</f>
        <v>2</v>
      </c>
      <c r="F19" s="4" t="str">
        <f t="shared" si="1"/>
        <v>Fruit</v>
      </c>
      <c r="G19">
        <f>'RAW Data'!G19</f>
        <v>2</v>
      </c>
      <c r="H19" s="4" t="str">
        <f t="shared" si="2"/>
        <v>Banana</v>
      </c>
      <c r="I19" s="5">
        <f t="shared" si="3"/>
        <v>1</v>
      </c>
      <c r="J19" s="21">
        <f t="shared" si="4"/>
        <v>1</v>
      </c>
    </row>
    <row r="20" spans="1:10" x14ac:dyDescent="0.25">
      <c r="A20" t="s">
        <v>14</v>
      </c>
      <c r="B20" t="s">
        <v>15</v>
      </c>
      <c r="C20" s="22" t="str">
        <f t="shared" si="0"/>
        <v>Peyton Manning</v>
      </c>
      <c r="D20" t="s">
        <v>25</v>
      </c>
      <c r="E20">
        <f>'RAW Data'!E20</f>
        <v>1</v>
      </c>
      <c r="F20" s="4" t="str">
        <f t="shared" si="1"/>
        <v>Meat</v>
      </c>
      <c r="G20">
        <f>'RAW Data'!G20</f>
        <v>2</v>
      </c>
      <c r="H20" s="4" t="str">
        <f t="shared" si="2"/>
        <v>Chicken</v>
      </c>
      <c r="I20" s="5">
        <f t="shared" si="3"/>
        <v>4.5</v>
      </c>
      <c r="J20" s="21">
        <f t="shared" si="4"/>
        <v>3.8249999999999997</v>
      </c>
    </row>
    <row r="21" spans="1:10" x14ac:dyDescent="0.25">
      <c r="A21" t="s">
        <v>16</v>
      </c>
      <c r="B21" t="s">
        <v>17</v>
      </c>
      <c r="C21" s="22" t="str">
        <f t="shared" si="0"/>
        <v>Muhammad Ali</v>
      </c>
      <c r="D21" t="s">
        <v>26</v>
      </c>
      <c r="E21">
        <f>'RAW Data'!E21</f>
        <v>1</v>
      </c>
      <c r="F21" s="4" t="str">
        <f t="shared" si="1"/>
        <v>Meat</v>
      </c>
      <c r="G21">
        <f>'RAW Data'!G21</f>
        <v>2</v>
      </c>
      <c r="H21" s="4" t="str">
        <f t="shared" si="2"/>
        <v>Chicken</v>
      </c>
      <c r="I21" s="5">
        <f t="shared" si="3"/>
        <v>4.5</v>
      </c>
      <c r="J21" s="21">
        <f t="shared" si="4"/>
        <v>4.5</v>
      </c>
    </row>
    <row r="22" spans="1:10" x14ac:dyDescent="0.25">
      <c r="A22" t="s">
        <v>18</v>
      </c>
      <c r="B22" t="s">
        <v>19</v>
      </c>
      <c r="C22" s="22" t="str">
        <f t="shared" si="0"/>
        <v>Roger Federer</v>
      </c>
      <c r="D22" t="s">
        <v>27</v>
      </c>
      <c r="E22">
        <f>'RAW Data'!E22</f>
        <v>2</v>
      </c>
      <c r="F22" s="4" t="str">
        <f t="shared" si="1"/>
        <v>Fruit</v>
      </c>
      <c r="G22">
        <f>'RAW Data'!G22</f>
        <v>3</v>
      </c>
      <c r="H22" s="4" t="str">
        <f t="shared" si="2"/>
        <v>Orange</v>
      </c>
      <c r="I22" s="5">
        <f t="shared" si="3"/>
        <v>0.5</v>
      </c>
      <c r="J22" s="21">
        <f t="shared" si="4"/>
        <v>0.5</v>
      </c>
    </row>
    <row r="23" spans="1:10" x14ac:dyDescent="0.25">
      <c r="A23" t="s">
        <v>51</v>
      </c>
      <c r="B23" t="s">
        <v>52</v>
      </c>
      <c r="C23" s="22" t="str">
        <f t="shared" si="0"/>
        <v>Tiger Woods</v>
      </c>
      <c r="D23" t="s">
        <v>28</v>
      </c>
      <c r="E23">
        <f>'RAW Data'!E23</f>
        <v>1</v>
      </c>
      <c r="F23" s="4" t="str">
        <f t="shared" si="1"/>
        <v>Meat</v>
      </c>
      <c r="G23">
        <f>'RAW Data'!G23</f>
        <v>1</v>
      </c>
      <c r="H23" s="4" t="str">
        <f t="shared" si="2"/>
        <v>Beef</v>
      </c>
      <c r="I23" s="5">
        <f t="shared" si="3"/>
        <v>8.5</v>
      </c>
      <c r="J23" s="21">
        <f t="shared" si="4"/>
        <v>8.5</v>
      </c>
    </row>
    <row r="24" spans="1:10" x14ac:dyDescent="0.25">
      <c r="A24" t="s">
        <v>48</v>
      </c>
      <c r="B24" t="s">
        <v>49</v>
      </c>
      <c r="C24" s="22" t="str">
        <f t="shared" si="0"/>
        <v>Michael Jordan</v>
      </c>
      <c r="D24" t="s">
        <v>22</v>
      </c>
      <c r="E24">
        <f>'RAW Data'!E24</f>
        <v>1</v>
      </c>
      <c r="F24" s="4" t="str">
        <f t="shared" si="1"/>
        <v>Meat</v>
      </c>
      <c r="G24">
        <f>'RAW Data'!G24</f>
        <v>2</v>
      </c>
      <c r="H24" s="4" t="str">
        <f t="shared" si="2"/>
        <v>Chicken</v>
      </c>
      <c r="I24" s="5">
        <f t="shared" si="3"/>
        <v>4.5</v>
      </c>
      <c r="J24" s="21">
        <f t="shared" si="4"/>
        <v>4.5</v>
      </c>
    </row>
    <row r="25" spans="1:10" x14ac:dyDescent="0.25">
      <c r="A25" t="s">
        <v>4</v>
      </c>
      <c r="B25" t="s">
        <v>50</v>
      </c>
      <c r="C25" s="22" t="str">
        <f t="shared" si="0"/>
        <v>Lebron James</v>
      </c>
      <c r="D25" t="s">
        <v>22</v>
      </c>
      <c r="E25">
        <f>'RAW Data'!E25</f>
        <v>3</v>
      </c>
      <c r="F25" s="4" t="str">
        <f t="shared" si="1"/>
        <v>Vegetable</v>
      </c>
      <c r="G25">
        <f>'RAW Data'!G25</f>
        <v>3</v>
      </c>
      <c r="H25" s="4" t="str">
        <f t="shared" si="2"/>
        <v>Asparagus</v>
      </c>
      <c r="I25" s="5">
        <f t="shared" si="3"/>
        <v>4</v>
      </c>
      <c r="J25" s="21">
        <f t="shared" si="4"/>
        <v>4</v>
      </c>
    </row>
    <row r="26" spans="1:10" x14ac:dyDescent="0.25">
      <c r="A26" t="s">
        <v>5</v>
      </c>
      <c r="B26" t="s">
        <v>6</v>
      </c>
      <c r="C26" s="22" t="str">
        <f t="shared" si="0"/>
        <v>Wayne Gretzky</v>
      </c>
      <c r="D26" t="s">
        <v>23</v>
      </c>
      <c r="E26">
        <f>'RAW Data'!E26</f>
        <v>2</v>
      </c>
      <c r="F26" s="4" t="str">
        <f t="shared" si="1"/>
        <v>Fruit</v>
      </c>
      <c r="G26">
        <f>'RAW Data'!G26</f>
        <v>2</v>
      </c>
      <c r="H26" s="4" t="str">
        <f t="shared" si="2"/>
        <v>Banana</v>
      </c>
      <c r="I26" s="5">
        <f t="shared" si="3"/>
        <v>1</v>
      </c>
      <c r="J26" s="21">
        <f t="shared" si="4"/>
        <v>1</v>
      </c>
    </row>
    <row r="27" spans="1:10" x14ac:dyDescent="0.25">
      <c r="A27" t="s">
        <v>7</v>
      </c>
      <c r="B27" t="s">
        <v>8</v>
      </c>
      <c r="C27" s="22" t="str">
        <f t="shared" si="0"/>
        <v>Babe Ruth</v>
      </c>
      <c r="D27" t="s">
        <v>24</v>
      </c>
      <c r="E27">
        <f>'RAW Data'!E27</f>
        <v>2</v>
      </c>
      <c r="F27" s="4" t="str">
        <f t="shared" si="1"/>
        <v>Fruit</v>
      </c>
      <c r="G27">
        <f>'RAW Data'!G27</f>
        <v>3</v>
      </c>
      <c r="H27" s="4" t="str">
        <f t="shared" si="2"/>
        <v>Orange</v>
      </c>
      <c r="I27" s="5">
        <f t="shared" si="3"/>
        <v>0.5</v>
      </c>
      <c r="J27" s="21">
        <f t="shared" si="4"/>
        <v>0.4</v>
      </c>
    </row>
    <row r="28" spans="1:10" x14ac:dyDescent="0.25">
      <c r="A28" t="s">
        <v>9</v>
      </c>
      <c r="B28" t="s">
        <v>10</v>
      </c>
      <c r="C28" s="22" t="str">
        <f t="shared" si="0"/>
        <v>Derek Jeter</v>
      </c>
      <c r="D28" t="s">
        <v>24</v>
      </c>
      <c r="E28">
        <f>'RAW Data'!E28</f>
        <v>1</v>
      </c>
      <c r="F28" s="4" t="str">
        <f t="shared" si="1"/>
        <v>Meat</v>
      </c>
      <c r="G28">
        <f>'RAW Data'!G28</f>
        <v>2</v>
      </c>
      <c r="H28" s="4" t="str">
        <f t="shared" si="2"/>
        <v>Chicken</v>
      </c>
      <c r="I28" s="5">
        <f t="shared" si="3"/>
        <v>4.5</v>
      </c>
      <c r="J28" s="21">
        <f t="shared" si="4"/>
        <v>3.6</v>
      </c>
    </row>
    <row r="29" spans="1:10" x14ac:dyDescent="0.25">
      <c r="A29" t="s">
        <v>11</v>
      </c>
      <c r="B29" t="s">
        <v>12</v>
      </c>
      <c r="C29" s="22" t="str">
        <f t="shared" si="0"/>
        <v>Henrik Lundqvist</v>
      </c>
      <c r="D29" t="s">
        <v>23</v>
      </c>
      <c r="E29">
        <f>'RAW Data'!E29</f>
        <v>2</v>
      </c>
      <c r="F29" s="4" t="str">
        <f t="shared" si="1"/>
        <v>Fruit</v>
      </c>
      <c r="G29">
        <f>'RAW Data'!G29</f>
        <v>2</v>
      </c>
      <c r="H29" s="4" t="str">
        <f t="shared" si="2"/>
        <v>Banana</v>
      </c>
      <c r="I29" s="5">
        <f t="shared" si="3"/>
        <v>1</v>
      </c>
      <c r="J29" s="21">
        <f t="shared" si="4"/>
        <v>1</v>
      </c>
    </row>
    <row r="30" spans="1:10" x14ac:dyDescent="0.25">
      <c r="A30" t="s">
        <v>13</v>
      </c>
      <c r="B30" t="s">
        <v>67</v>
      </c>
      <c r="C30" s="22" t="str">
        <f t="shared" si="0"/>
        <v>Joe Montana</v>
      </c>
      <c r="D30" t="s">
        <v>25</v>
      </c>
      <c r="E30">
        <f>'RAW Data'!E30</f>
        <v>2</v>
      </c>
      <c r="F30" s="4" t="str">
        <f t="shared" si="1"/>
        <v>Fruit</v>
      </c>
      <c r="G30">
        <f>'RAW Data'!G30</f>
        <v>2</v>
      </c>
      <c r="H30" s="4" t="str">
        <f t="shared" si="2"/>
        <v>Banana</v>
      </c>
      <c r="I30" s="5">
        <f t="shared" si="3"/>
        <v>1</v>
      </c>
      <c r="J30" s="21">
        <f t="shared" si="4"/>
        <v>1</v>
      </c>
    </row>
    <row r="31" spans="1:10" x14ac:dyDescent="0.25">
      <c r="A31" t="s">
        <v>14</v>
      </c>
      <c r="B31" t="s">
        <v>15</v>
      </c>
      <c r="C31" s="22" t="str">
        <f t="shared" si="0"/>
        <v>Peyton Manning</v>
      </c>
      <c r="D31" t="s">
        <v>25</v>
      </c>
      <c r="E31">
        <f>'RAW Data'!E31</f>
        <v>2</v>
      </c>
      <c r="F31" s="4" t="str">
        <f t="shared" si="1"/>
        <v>Fruit</v>
      </c>
      <c r="G31">
        <f>'RAW Data'!G31</f>
        <v>1</v>
      </c>
      <c r="H31" s="4" t="str">
        <f t="shared" si="2"/>
        <v>Apple</v>
      </c>
      <c r="I31" s="5">
        <f t="shared" si="3"/>
        <v>1</v>
      </c>
      <c r="J31" s="21">
        <f t="shared" si="4"/>
        <v>1</v>
      </c>
    </row>
    <row r="32" spans="1:10" x14ac:dyDescent="0.25">
      <c r="A32" t="s">
        <v>16</v>
      </c>
      <c r="B32" t="s">
        <v>17</v>
      </c>
      <c r="C32" s="22" t="str">
        <f t="shared" si="0"/>
        <v>Muhammad Ali</v>
      </c>
      <c r="D32" t="s">
        <v>26</v>
      </c>
      <c r="E32">
        <f>'RAW Data'!E32</f>
        <v>4</v>
      </c>
      <c r="F32" s="4" t="str">
        <f t="shared" si="1"/>
        <v>Fish</v>
      </c>
      <c r="G32">
        <f>'RAW Data'!G32</f>
        <v>3</v>
      </c>
      <c r="H32" s="4" t="str">
        <f t="shared" si="2"/>
        <v>Clams</v>
      </c>
      <c r="I32" s="5">
        <f t="shared" si="3"/>
        <v>7.5</v>
      </c>
      <c r="J32" s="21">
        <f t="shared" si="4"/>
        <v>7.5</v>
      </c>
    </row>
    <row r="33" spans="1:10" x14ac:dyDescent="0.25">
      <c r="A33" t="s">
        <v>18</v>
      </c>
      <c r="B33" t="s">
        <v>19</v>
      </c>
      <c r="C33" s="22" t="str">
        <f t="shared" si="0"/>
        <v>Roger Federer</v>
      </c>
      <c r="D33" t="s">
        <v>27</v>
      </c>
      <c r="E33">
        <f>'RAW Data'!E33</f>
        <v>4</v>
      </c>
      <c r="F33" s="4" t="str">
        <f t="shared" si="1"/>
        <v>Fish</v>
      </c>
      <c r="G33">
        <f>'RAW Data'!G33</f>
        <v>3</v>
      </c>
      <c r="H33" s="4" t="str">
        <f t="shared" si="2"/>
        <v>Clams</v>
      </c>
      <c r="I33" s="5">
        <f t="shared" si="3"/>
        <v>7.5</v>
      </c>
      <c r="J33" s="21">
        <f t="shared" si="4"/>
        <v>7.5</v>
      </c>
    </row>
    <row r="34" spans="1:10" x14ac:dyDescent="0.25">
      <c r="A34" t="s">
        <v>51</v>
      </c>
      <c r="B34" t="s">
        <v>52</v>
      </c>
      <c r="C34" s="22" t="str">
        <f t="shared" ref="C34:C65" si="10">_xlfn.CONCAT(PROPER(A34), " ",PROPER(B34))</f>
        <v>Tiger Woods</v>
      </c>
      <c r="D34" t="s">
        <v>28</v>
      </c>
      <c r="E34">
        <f>'RAW Data'!E34</f>
        <v>4</v>
      </c>
      <c r="F34" s="4" t="str">
        <f t="shared" si="1"/>
        <v>Fish</v>
      </c>
      <c r="G34">
        <f>'RAW Data'!G34</f>
        <v>2</v>
      </c>
      <c r="H34" s="4" t="str">
        <f t="shared" si="2"/>
        <v>Tuna</v>
      </c>
      <c r="I34" s="5">
        <f t="shared" si="3"/>
        <v>10.5</v>
      </c>
      <c r="J34" s="21">
        <f t="shared" si="4"/>
        <v>10.5</v>
      </c>
    </row>
    <row r="35" spans="1:10" x14ac:dyDescent="0.25">
      <c r="A35" t="s">
        <v>48</v>
      </c>
      <c r="B35" t="s">
        <v>49</v>
      </c>
      <c r="C35" s="22" t="str">
        <f t="shared" si="10"/>
        <v>Michael Jordan</v>
      </c>
      <c r="D35" t="s">
        <v>22</v>
      </c>
      <c r="E35">
        <f>'RAW Data'!E35</f>
        <v>4</v>
      </c>
      <c r="F35" s="4" t="str">
        <f t="shared" si="1"/>
        <v>Fish</v>
      </c>
      <c r="G35">
        <f>'RAW Data'!G35</f>
        <v>1</v>
      </c>
      <c r="H35" s="4" t="str">
        <f t="shared" si="2"/>
        <v>Salmon</v>
      </c>
      <c r="I35" s="5">
        <f t="shared" si="3"/>
        <v>9</v>
      </c>
      <c r="J35" s="21">
        <f t="shared" si="4"/>
        <v>9</v>
      </c>
    </row>
    <row r="36" spans="1:10" x14ac:dyDescent="0.25">
      <c r="A36" t="s">
        <v>4</v>
      </c>
      <c r="B36" t="s">
        <v>50</v>
      </c>
      <c r="C36" s="22" t="str">
        <f t="shared" si="10"/>
        <v>Lebron James</v>
      </c>
      <c r="D36" t="s">
        <v>22</v>
      </c>
      <c r="E36">
        <f>'RAW Data'!E36</f>
        <v>4</v>
      </c>
      <c r="F36" s="4" t="str">
        <f t="shared" si="1"/>
        <v>Fish</v>
      </c>
      <c r="G36">
        <f>'RAW Data'!G36</f>
        <v>3</v>
      </c>
      <c r="H36" s="4" t="str">
        <f t="shared" si="2"/>
        <v>Clams</v>
      </c>
      <c r="I36" s="5">
        <f t="shared" si="3"/>
        <v>7.5</v>
      </c>
      <c r="J36" s="21">
        <f t="shared" si="4"/>
        <v>7.5</v>
      </c>
    </row>
    <row r="37" spans="1:10" x14ac:dyDescent="0.25">
      <c r="A37" t="s">
        <v>5</v>
      </c>
      <c r="B37" t="s">
        <v>6</v>
      </c>
      <c r="C37" s="22" t="str">
        <f t="shared" si="10"/>
        <v>Wayne Gretzky</v>
      </c>
      <c r="D37" t="s">
        <v>23</v>
      </c>
      <c r="E37">
        <f>'RAW Data'!E37</f>
        <v>1</v>
      </c>
      <c r="F37" s="4" t="str">
        <f t="shared" si="1"/>
        <v>Meat</v>
      </c>
      <c r="G37">
        <f>'RAW Data'!G37</f>
        <v>3</v>
      </c>
      <c r="H37" s="4" t="str">
        <f t="shared" si="2"/>
        <v>Pork</v>
      </c>
      <c r="I37" s="5">
        <f t="shared" si="3"/>
        <v>3.5</v>
      </c>
      <c r="J37" s="21">
        <f t="shared" si="4"/>
        <v>3.5</v>
      </c>
    </row>
    <row r="38" spans="1:10" x14ac:dyDescent="0.25">
      <c r="A38" t="s">
        <v>7</v>
      </c>
      <c r="B38" t="s">
        <v>8</v>
      </c>
      <c r="C38" s="22" t="str">
        <f t="shared" si="10"/>
        <v>Babe Ruth</v>
      </c>
      <c r="D38" t="s">
        <v>24</v>
      </c>
      <c r="E38">
        <f>'RAW Data'!E38</f>
        <v>2</v>
      </c>
      <c r="F38" s="4" t="str">
        <f t="shared" si="1"/>
        <v>Fruit</v>
      </c>
      <c r="G38">
        <f>'RAW Data'!G38</f>
        <v>1</v>
      </c>
      <c r="H38" s="4" t="str">
        <f t="shared" si="2"/>
        <v>Apple</v>
      </c>
      <c r="I38" s="5">
        <f t="shared" si="3"/>
        <v>1</v>
      </c>
      <c r="J38" s="21">
        <f t="shared" si="4"/>
        <v>0.8</v>
      </c>
    </row>
    <row r="39" spans="1:10" x14ac:dyDescent="0.25">
      <c r="A39" t="s">
        <v>9</v>
      </c>
      <c r="B39" t="s">
        <v>10</v>
      </c>
      <c r="C39" s="22" t="str">
        <f t="shared" si="10"/>
        <v>Derek Jeter</v>
      </c>
      <c r="D39" t="s">
        <v>24</v>
      </c>
      <c r="E39">
        <f>'RAW Data'!E39</f>
        <v>2</v>
      </c>
      <c r="F39" s="4" t="str">
        <f t="shared" si="1"/>
        <v>Fruit</v>
      </c>
      <c r="G39">
        <f>'RAW Data'!G39</f>
        <v>1</v>
      </c>
      <c r="H39" s="4" t="str">
        <f t="shared" si="2"/>
        <v>Apple</v>
      </c>
      <c r="I39" s="5">
        <f t="shared" si="3"/>
        <v>1</v>
      </c>
      <c r="J39" s="21">
        <f t="shared" si="4"/>
        <v>0.8</v>
      </c>
    </row>
    <row r="40" spans="1:10" x14ac:dyDescent="0.25">
      <c r="A40" t="s">
        <v>11</v>
      </c>
      <c r="B40" t="s">
        <v>12</v>
      </c>
      <c r="C40" s="22" t="str">
        <f t="shared" si="10"/>
        <v>Henrik Lundqvist</v>
      </c>
      <c r="D40" t="s">
        <v>23</v>
      </c>
      <c r="E40">
        <f>'RAW Data'!E40</f>
        <v>2</v>
      </c>
      <c r="F40" s="4" t="str">
        <f t="shared" si="1"/>
        <v>Fruit</v>
      </c>
      <c r="G40">
        <f>'RAW Data'!G40</f>
        <v>3</v>
      </c>
      <c r="H40" s="4" t="str">
        <f t="shared" si="2"/>
        <v>Orange</v>
      </c>
      <c r="I40" s="5">
        <f t="shared" si="3"/>
        <v>0.5</v>
      </c>
      <c r="J40" s="21">
        <f t="shared" si="4"/>
        <v>0.5</v>
      </c>
    </row>
    <row r="41" spans="1:10" x14ac:dyDescent="0.25">
      <c r="A41" t="s">
        <v>13</v>
      </c>
      <c r="B41" t="s">
        <v>67</v>
      </c>
      <c r="C41" s="22" t="str">
        <f t="shared" si="10"/>
        <v>Joe Montana</v>
      </c>
      <c r="D41" t="s">
        <v>25</v>
      </c>
      <c r="E41">
        <f>'RAW Data'!E41</f>
        <v>4</v>
      </c>
      <c r="F41" s="4" t="str">
        <f t="shared" si="1"/>
        <v>Fish</v>
      </c>
      <c r="G41">
        <f>'RAW Data'!G41</f>
        <v>2</v>
      </c>
      <c r="H41" s="4" t="str">
        <f t="shared" si="2"/>
        <v>Tuna</v>
      </c>
      <c r="I41" s="5">
        <f t="shared" si="3"/>
        <v>10.5</v>
      </c>
      <c r="J41" s="21">
        <f t="shared" si="4"/>
        <v>10.5</v>
      </c>
    </row>
    <row r="42" spans="1:10" x14ac:dyDescent="0.25">
      <c r="A42" t="s">
        <v>14</v>
      </c>
      <c r="B42" t="s">
        <v>15</v>
      </c>
      <c r="C42" s="22" t="str">
        <f t="shared" si="10"/>
        <v>Peyton Manning</v>
      </c>
      <c r="D42" t="s">
        <v>25</v>
      </c>
      <c r="E42">
        <f>'RAW Data'!E42</f>
        <v>1</v>
      </c>
      <c r="F42" s="4" t="str">
        <f t="shared" si="1"/>
        <v>Meat</v>
      </c>
      <c r="G42">
        <f>'RAW Data'!G42</f>
        <v>1</v>
      </c>
      <c r="H42" s="4" t="str">
        <f t="shared" si="2"/>
        <v>Beef</v>
      </c>
      <c r="I42" s="5">
        <f t="shared" si="3"/>
        <v>8.5</v>
      </c>
      <c r="J42" s="21">
        <f t="shared" si="4"/>
        <v>7.2249999999999996</v>
      </c>
    </row>
    <row r="43" spans="1:10" x14ac:dyDescent="0.25">
      <c r="A43" t="s">
        <v>16</v>
      </c>
      <c r="B43" t="s">
        <v>17</v>
      </c>
      <c r="C43" s="22" t="str">
        <f t="shared" si="10"/>
        <v>Muhammad Ali</v>
      </c>
      <c r="D43" t="s">
        <v>26</v>
      </c>
      <c r="E43">
        <f>'RAW Data'!E43</f>
        <v>4</v>
      </c>
      <c r="F43" s="4" t="str">
        <f t="shared" si="1"/>
        <v>Fish</v>
      </c>
      <c r="G43">
        <f>'RAW Data'!G43</f>
        <v>2</v>
      </c>
      <c r="H43" s="4" t="str">
        <f t="shared" si="2"/>
        <v>Tuna</v>
      </c>
      <c r="I43" s="5">
        <f t="shared" si="3"/>
        <v>10.5</v>
      </c>
      <c r="J43" s="21">
        <f t="shared" si="4"/>
        <v>10.5</v>
      </c>
    </row>
    <row r="44" spans="1:10" x14ac:dyDescent="0.25">
      <c r="A44" t="s">
        <v>18</v>
      </c>
      <c r="B44" t="s">
        <v>19</v>
      </c>
      <c r="C44" s="22" t="str">
        <f t="shared" si="10"/>
        <v>Roger Federer</v>
      </c>
      <c r="D44" t="s">
        <v>27</v>
      </c>
      <c r="E44">
        <f>'RAW Data'!E44</f>
        <v>2</v>
      </c>
      <c r="F44" s="4" t="str">
        <f t="shared" si="1"/>
        <v>Fruit</v>
      </c>
      <c r="G44">
        <f>'RAW Data'!G44</f>
        <v>1</v>
      </c>
      <c r="H44" s="4" t="str">
        <f t="shared" si="2"/>
        <v>Apple</v>
      </c>
      <c r="I44" s="5">
        <f t="shared" si="3"/>
        <v>1</v>
      </c>
      <c r="J44" s="21">
        <f t="shared" si="4"/>
        <v>1</v>
      </c>
    </row>
    <row r="45" spans="1:10" x14ac:dyDescent="0.25">
      <c r="A45" t="s">
        <v>51</v>
      </c>
      <c r="B45" t="s">
        <v>52</v>
      </c>
      <c r="C45" s="22" t="str">
        <f t="shared" si="10"/>
        <v>Tiger Woods</v>
      </c>
      <c r="D45" t="s">
        <v>28</v>
      </c>
      <c r="E45">
        <f>'RAW Data'!E45</f>
        <v>2</v>
      </c>
      <c r="F45" s="4" t="str">
        <f t="shared" si="1"/>
        <v>Fruit</v>
      </c>
      <c r="G45">
        <f>'RAW Data'!G45</f>
        <v>1</v>
      </c>
      <c r="H45" s="4" t="str">
        <f t="shared" si="2"/>
        <v>Apple</v>
      </c>
      <c r="I45" s="5">
        <f t="shared" si="3"/>
        <v>1</v>
      </c>
      <c r="J45" s="21">
        <f t="shared" si="4"/>
        <v>1</v>
      </c>
    </row>
    <row r="46" spans="1:10" x14ac:dyDescent="0.25">
      <c r="A46" t="s">
        <v>48</v>
      </c>
      <c r="B46" t="s">
        <v>49</v>
      </c>
      <c r="C46" s="22" t="str">
        <f t="shared" si="10"/>
        <v>Michael Jordan</v>
      </c>
      <c r="D46" t="s">
        <v>22</v>
      </c>
      <c r="E46">
        <f>'RAW Data'!E46</f>
        <v>1</v>
      </c>
      <c r="F46" s="4" t="str">
        <f t="shared" si="1"/>
        <v>Meat</v>
      </c>
      <c r="G46">
        <f>'RAW Data'!G46</f>
        <v>3</v>
      </c>
      <c r="H46" s="4" t="str">
        <f t="shared" si="2"/>
        <v>Pork</v>
      </c>
      <c r="I46" s="5">
        <f t="shared" si="3"/>
        <v>3.5</v>
      </c>
      <c r="J46" s="21">
        <f t="shared" si="4"/>
        <v>3.5</v>
      </c>
    </row>
    <row r="47" spans="1:10" x14ac:dyDescent="0.25">
      <c r="A47" t="s">
        <v>4</v>
      </c>
      <c r="B47" t="s">
        <v>50</v>
      </c>
      <c r="C47" s="22" t="str">
        <f t="shared" si="10"/>
        <v>Lebron James</v>
      </c>
      <c r="D47" t="s">
        <v>22</v>
      </c>
      <c r="E47">
        <f>'RAW Data'!E47</f>
        <v>1</v>
      </c>
      <c r="F47" s="4" t="str">
        <f t="shared" si="1"/>
        <v>Meat</v>
      </c>
      <c r="G47">
        <f>'RAW Data'!G47</f>
        <v>1</v>
      </c>
      <c r="H47" s="4" t="str">
        <f t="shared" si="2"/>
        <v>Beef</v>
      </c>
      <c r="I47" s="5">
        <f t="shared" si="3"/>
        <v>8.5</v>
      </c>
      <c r="J47" s="21">
        <f t="shared" si="4"/>
        <v>8.5</v>
      </c>
    </row>
    <row r="48" spans="1:10" x14ac:dyDescent="0.25">
      <c r="A48" t="s">
        <v>5</v>
      </c>
      <c r="B48" t="s">
        <v>6</v>
      </c>
      <c r="C48" s="22" t="str">
        <f t="shared" si="10"/>
        <v>Wayne Gretzky</v>
      </c>
      <c r="D48" t="s">
        <v>23</v>
      </c>
      <c r="E48">
        <f>'RAW Data'!E48</f>
        <v>1</v>
      </c>
      <c r="F48" s="4" t="str">
        <f t="shared" si="1"/>
        <v>Meat</v>
      </c>
      <c r="G48">
        <f>'RAW Data'!G48</f>
        <v>2</v>
      </c>
      <c r="H48" s="4" t="str">
        <f t="shared" si="2"/>
        <v>Chicken</v>
      </c>
      <c r="I48" s="5">
        <f t="shared" si="3"/>
        <v>4.5</v>
      </c>
      <c r="J48" s="21">
        <f t="shared" si="4"/>
        <v>4.5</v>
      </c>
    </row>
    <row r="49" spans="1:10" x14ac:dyDescent="0.25">
      <c r="A49" t="s">
        <v>7</v>
      </c>
      <c r="B49" t="s">
        <v>8</v>
      </c>
      <c r="C49" s="22" t="str">
        <f t="shared" si="10"/>
        <v>Babe Ruth</v>
      </c>
      <c r="D49" t="s">
        <v>24</v>
      </c>
      <c r="E49">
        <f>'RAW Data'!E49</f>
        <v>3</v>
      </c>
      <c r="F49" s="4" t="str">
        <f t="shared" si="1"/>
        <v>Vegetable</v>
      </c>
      <c r="G49">
        <f>'RAW Data'!G49</f>
        <v>3</v>
      </c>
      <c r="H49" s="4" t="str">
        <f t="shared" si="2"/>
        <v>Asparagus</v>
      </c>
      <c r="I49" s="5">
        <f t="shared" si="3"/>
        <v>4</v>
      </c>
      <c r="J49" s="21">
        <f t="shared" si="4"/>
        <v>3.2</v>
      </c>
    </row>
    <row r="50" spans="1:10" x14ac:dyDescent="0.25">
      <c r="A50" t="s">
        <v>9</v>
      </c>
      <c r="B50" t="s">
        <v>10</v>
      </c>
      <c r="C50" s="22" t="str">
        <f t="shared" si="10"/>
        <v>Derek Jeter</v>
      </c>
      <c r="D50" t="s">
        <v>24</v>
      </c>
      <c r="E50">
        <f>'RAW Data'!E50</f>
        <v>3</v>
      </c>
      <c r="F50" s="4" t="str">
        <f t="shared" si="1"/>
        <v>Vegetable</v>
      </c>
      <c r="G50">
        <f>'RAW Data'!G50</f>
        <v>2</v>
      </c>
      <c r="H50" s="4" t="str">
        <f t="shared" si="2"/>
        <v>Spinach</v>
      </c>
      <c r="I50" s="5">
        <f t="shared" si="3"/>
        <v>2.5</v>
      </c>
      <c r="J50" s="21">
        <f t="shared" si="4"/>
        <v>2</v>
      </c>
    </row>
    <row r="51" spans="1:10" x14ac:dyDescent="0.25">
      <c r="A51" t="s">
        <v>11</v>
      </c>
      <c r="B51" t="s">
        <v>12</v>
      </c>
      <c r="C51" s="22" t="str">
        <f t="shared" si="10"/>
        <v>Henrik Lundqvist</v>
      </c>
      <c r="D51" t="s">
        <v>23</v>
      </c>
      <c r="E51">
        <f>'RAW Data'!E51</f>
        <v>2</v>
      </c>
      <c r="F51" s="4" t="str">
        <f t="shared" si="1"/>
        <v>Fruit</v>
      </c>
      <c r="G51">
        <f>'RAW Data'!G51</f>
        <v>1</v>
      </c>
      <c r="H51" s="4" t="str">
        <f t="shared" si="2"/>
        <v>Apple</v>
      </c>
      <c r="I51" s="5">
        <f t="shared" si="3"/>
        <v>1</v>
      </c>
      <c r="J51" s="21">
        <f t="shared" si="4"/>
        <v>1</v>
      </c>
    </row>
    <row r="52" spans="1:10" x14ac:dyDescent="0.25">
      <c r="A52" t="s">
        <v>13</v>
      </c>
      <c r="B52" t="s">
        <v>67</v>
      </c>
      <c r="C52" s="22" t="str">
        <f t="shared" si="10"/>
        <v>Joe Montana</v>
      </c>
      <c r="D52" t="s">
        <v>25</v>
      </c>
      <c r="E52">
        <f>'RAW Data'!E52</f>
        <v>2</v>
      </c>
      <c r="F52" s="4" t="str">
        <f t="shared" si="1"/>
        <v>Fruit</v>
      </c>
      <c r="G52">
        <f>'RAW Data'!G52</f>
        <v>2</v>
      </c>
      <c r="H52" s="4" t="str">
        <f t="shared" si="2"/>
        <v>Banana</v>
      </c>
      <c r="I52" s="5">
        <f t="shared" si="3"/>
        <v>1</v>
      </c>
      <c r="J52" s="21">
        <f t="shared" si="4"/>
        <v>1</v>
      </c>
    </row>
    <row r="53" spans="1:10" x14ac:dyDescent="0.25">
      <c r="A53" t="s">
        <v>14</v>
      </c>
      <c r="B53" t="s">
        <v>15</v>
      </c>
      <c r="C53" s="22" t="str">
        <f t="shared" si="10"/>
        <v>Peyton Manning</v>
      </c>
      <c r="D53" t="s">
        <v>25</v>
      </c>
      <c r="E53">
        <f>'RAW Data'!E53</f>
        <v>3</v>
      </c>
      <c r="F53" s="4" t="str">
        <f t="shared" si="1"/>
        <v>Vegetable</v>
      </c>
      <c r="G53">
        <f>'RAW Data'!G53</f>
        <v>3</v>
      </c>
      <c r="H53" s="4" t="str">
        <f t="shared" si="2"/>
        <v>Asparagus</v>
      </c>
      <c r="I53" s="5">
        <f t="shared" si="3"/>
        <v>4</v>
      </c>
      <c r="J53" s="21">
        <f t="shared" si="4"/>
        <v>4</v>
      </c>
    </row>
    <row r="54" spans="1:10" x14ac:dyDescent="0.25">
      <c r="A54" t="s">
        <v>16</v>
      </c>
      <c r="B54" t="s">
        <v>17</v>
      </c>
      <c r="C54" s="22" t="str">
        <f t="shared" si="10"/>
        <v>Muhammad Ali</v>
      </c>
      <c r="D54" t="s">
        <v>26</v>
      </c>
      <c r="E54">
        <f>'RAW Data'!E54</f>
        <v>1</v>
      </c>
      <c r="F54" s="4" t="str">
        <f t="shared" si="1"/>
        <v>Meat</v>
      </c>
      <c r="G54">
        <f>'RAW Data'!G54</f>
        <v>3</v>
      </c>
      <c r="H54" s="4" t="str">
        <f t="shared" si="2"/>
        <v>Pork</v>
      </c>
      <c r="I54" s="5">
        <f t="shared" si="3"/>
        <v>3.5</v>
      </c>
      <c r="J54" s="21">
        <f t="shared" si="4"/>
        <v>3.5</v>
      </c>
    </row>
    <row r="55" spans="1:10" x14ac:dyDescent="0.25">
      <c r="A55" t="s">
        <v>18</v>
      </c>
      <c r="B55" t="s">
        <v>19</v>
      </c>
      <c r="C55" s="22" t="str">
        <f t="shared" si="10"/>
        <v>Roger Federer</v>
      </c>
      <c r="D55" t="s">
        <v>27</v>
      </c>
      <c r="E55">
        <f>'RAW Data'!E55</f>
        <v>3</v>
      </c>
      <c r="F55" s="4" t="str">
        <f t="shared" si="1"/>
        <v>Vegetable</v>
      </c>
      <c r="G55">
        <f>'RAW Data'!G55</f>
        <v>2</v>
      </c>
      <c r="H55" s="4" t="str">
        <f t="shared" si="2"/>
        <v>Spinach</v>
      </c>
      <c r="I55" s="5">
        <f t="shared" si="3"/>
        <v>2.5</v>
      </c>
      <c r="J55" s="21">
        <f t="shared" si="4"/>
        <v>2.5</v>
      </c>
    </row>
    <row r="56" spans="1:10" x14ac:dyDescent="0.25">
      <c r="A56" t="s">
        <v>51</v>
      </c>
      <c r="B56" t="s">
        <v>52</v>
      </c>
      <c r="C56" s="22" t="str">
        <f t="shared" si="10"/>
        <v>Tiger Woods</v>
      </c>
      <c r="D56" t="s">
        <v>28</v>
      </c>
      <c r="E56">
        <f>'RAW Data'!E56</f>
        <v>4</v>
      </c>
      <c r="F56" s="4" t="str">
        <f t="shared" si="1"/>
        <v>Fish</v>
      </c>
      <c r="G56">
        <f>'RAW Data'!G56</f>
        <v>2</v>
      </c>
      <c r="H56" s="4" t="str">
        <f t="shared" si="2"/>
        <v>Tuna</v>
      </c>
      <c r="I56" s="5">
        <f t="shared" si="3"/>
        <v>10.5</v>
      </c>
      <c r="J56" s="21">
        <f t="shared" si="4"/>
        <v>10.5</v>
      </c>
    </row>
    <row r="57" spans="1:10" x14ac:dyDescent="0.25">
      <c r="A57" t="s">
        <v>48</v>
      </c>
      <c r="B57" t="s">
        <v>49</v>
      </c>
      <c r="C57" s="22" t="str">
        <f t="shared" si="10"/>
        <v>Michael Jordan</v>
      </c>
      <c r="D57" t="s">
        <v>22</v>
      </c>
      <c r="E57">
        <f>'RAW Data'!E57</f>
        <v>1</v>
      </c>
      <c r="F57" s="4" t="str">
        <f t="shared" si="1"/>
        <v>Meat</v>
      </c>
      <c r="G57">
        <f>'RAW Data'!G57</f>
        <v>2</v>
      </c>
      <c r="H57" s="4" t="str">
        <f t="shared" si="2"/>
        <v>Chicken</v>
      </c>
      <c r="I57" s="5">
        <f t="shared" si="3"/>
        <v>4.5</v>
      </c>
      <c r="J57" s="21">
        <f t="shared" si="4"/>
        <v>4.5</v>
      </c>
    </row>
    <row r="58" spans="1:10" x14ac:dyDescent="0.25">
      <c r="A58" t="s">
        <v>4</v>
      </c>
      <c r="B58" t="s">
        <v>50</v>
      </c>
      <c r="C58" s="22" t="str">
        <f t="shared" si="10"/>
        <v>Lebron James</v>
      </c>
      <c r="D58" t="s">
        <v>22</v>
      </c>
      <c r="E58">
        <f>'RAW Data'!E58</f>
        <v>2</v>
      </c>
      <c r="F58" s="4" t="str">
        <f t="shared" si="1"/>
        <v>Fruit</v>
      </c>
      <c r="G58">
        <f>'RAW Data'!G58</f>
        <v>2</v>
      </c>
      <c r="H58" s="4" t="str">
        <f t="shared" si="2"/>
        <v>Banana</v>
      </c>
      <c r="I58" s="5">
        <f t="shared" si="3"/>
        <v>1</v>
      </c>
      <c r="J58" s="21">
        <f t="shared" si="4"/>
        <v>1</v>
      </c>
    </row>
    <row r="59" spans="1:10" x14ac:dyDescent="0.25">
      <c r="A59" t="s">
        <v>5</v>
      </c>
      <c r="B59" t="s">
        <v>6</v>
      </c>
      <c r="C59" s="22" t="str">
        <f t="shared" si="10"/>
        <v>Wayne Gretzky</v>
      </c>
      <c r="D59" t="s">
        <v>23</v>
      </c>
      <c r="E59">
        <f>'RAW Data'!E59</f>
        <v>3</v>
      </c>
      <c r="F59" s="4" t="str">
        <f t="shared" si="1"/>
        <v>Vegetable</v>
      </c>
      <c r="G59">
        <f>'RAW Data'!G59</f>
        <v>1</v>
      </c>
      <c r="H59" s="4" t="str">
        <f t="shared" si="2"/>
        <v>Carrot</v>
      </c>
      <c r="I59" s="5">
        <f t="shared" si="3"/>
        <v>1</v>
      </c>
      <c r="J59" s="21">
        <f t="shared" si="4"/>
        <v>1</v>
      </c>
    </row>
    <row r="60" spans="1:10" x14ac:dyDescent="0.25">
      <c r="A60" t="s">
        <v>7</v>
      </c>
      <c r="B60" t="s">
        <v>8</v>
      </c>
      <c r="C60" s="22" t="str">
        <f t="shared" si="10"/>
        <v>Babe Ruth</v>
      </c>
      <c r="D60" t="s">
        <v>24</v>
      </c>
      <c r="E60">
        <f>'RAW Data'!E60</f>
        <v>2</v>
      </c>
      <c r="F60" s="4" t="str">
        <f t="shared" si="1"/>
        <v>Fruit</v>
      </c>
      <c r="G60">
        <f>'RAW Data'!G60</f>
        <v>3</v>
      </c>
      <c r="H60" s="4" t="str">
        <f t="shared" si="2"/>
        <v>Orange</v>
      </c>
      <c r="I60" s="5">
        <f t="shared" si="3"/>
        <v>0.5</v>
      </c>
      <c r="J60" s="21">
        <f t="shared" si="4"/>
        <v>0.4</v>
      </c>
    </row>
    <row r="61" spans="1:10" x14ac:dyDescent="0.25">
      <c r="A61" t="s">
        <v>9</v>
      </c>
      <c r="B61" t="s">
        <v>10</v>
      </c>
      <c r="C61" s="22" t="str">
        <f t="shared" si="10"/>
        <v>Derek Jeter</v>
      </c>
      <c r="D61" t="s">
        <v>24</v>
      </c>
      <c r="E61">
        <f>'RAW Data'!E61</f>
        <v>4</v>
      </c>
      <c r="F61" s="4" t="str">
        <f t="shared" si="1"/>
        <v>Fish</v>
      </c>
      <c r="G61">
        <f>'RAW Data'!G61</f>
        <v>1</v>
      </c>
      <c r="H61" s="4" t="str">
        <f t="shared" si="2"/>
        <v>Salmon</v>
      </c>
      <c r="I61" s="5">
        <f t="shared" si="3"/>
        <v>9</v>
      </c>
      <c r="J61" s="21">
        <f t="shared" si="4"/>
        <v>7.2</v>
      </c>
    </row>
    <row r="62" spans="1:10" x14ac:dyDescent="0.25">
      <c r="A62" t="s">
        <v>11</v>
      </c>
      <c r="B62" t="s">
        <v>12</v>
      </c>
      <c r="C62" s="22" t="str">
        <f t="shared" si="10"/>
        <v>Henrik Lundqvist</v>
      </c>
      <c r="D62" t="s">
        <v>23</v>
      </c>
      <c r="E62">
        <f>'RAW Data'!E62</f>
        <v>1</v>
      </c>
      <c r="F62" s="4" t="str">
        <f t="shared" si="1"/>
        <v>Meat</v>
      </c>
      <c r="G62">
        <f>'RAW Data'!G62</f>
        <v>2</v>
      </c>
      <c r="H62" s="4" t="str">
        <f t="shared" si="2"/>
        <v>Chicken</v>
      </c>
      <c r="I62" s="5">
        <f t="shared" si="3"/>
        <v>4.5</v>
      </c>
      <c r="J62" s="21">
        <f t="shared" si="4"/>
        <v>4.5</v>
      </c>
    </row>
    <row r="63" spans="1:10" x14ac:dyDescent="0.25">
      <c r="A63" t="s">
        <v>13</v>
      </c>
      <c r="B63" t="s">
        <v>67</v>
      </c>
      <c r="C63" s="22" t="str">
        <f t="shared" si="10"/>
        <v>Joe Montana</v>
      </c>
      <c r="D63" t="s">
        <v>25</v>
      </c>
      <c r="E63">
        <f>'RAW Data'!E63</f>
        <v>4</v>
      </c>
      <c r="F63" s="4" t="str">
        <f t="shared" si="1"/>
        <v>Fish</v>
      </c>
      <c r="G63">
        <f>'RAW Data'!G63</f>
        <v>2</v>
      </c>
      <c r="H63" s="4" t="str">
        <f t="shared" si="2"/>
        <v>Tuna</v>
      </c>
      <c r="I63" s="5">
        <f t="shared" si="3"/>
        <v>10.5</v>
      </c>
      <c r="J63" s="21">
        <f t="shared" si="4"/>
        <v>10.5</v>
      </c>
    </row>
    <row r="64" spans="1:10" x14ac:dyDescent="0.25">
      <c r="A64" t="s">
        <v>14</v>
      </c>
      <c r="B64" t="s">
        <v>15</v>
      </c>
      <c r="C64" s="22" t="str">
        <f t="shared" si="10"/>
        <v>Peyton Manning</v>
      </c>
      <c r="D64" t="s">
        <v>25</v>
      </c>
      <c r="E64">
        <f>'RAW Data'!E64</f>
        <v>3</v>
      </c>
      <c r="F64" s="4" t="str">
        <f t="shared" si="1"/>
        <v>Vegetable</v>
      </c>
      <c r="G64">
        <f>'RAW Data'!G64</f>
        <v>3</v>
      </c>
      <c r="H64" s="4" t="str">
        <f t="shared" si="2"/>
        <v>Asparagus</v>
      </c>
      <c r="I64" s="5">
        <f t="shared" si="3"/>
        <v>4</v>
      </c>
      <c r="J64" s="21">
        <f t="shared" si="4"/>
        <v>4</v>
      </c>
    </row>
    <row r="65" spans="1:10" x14ac:dyDescent="0.25">
      <c r="A65" t="s">
        <v>16</v>
      </c>
      <c r="B65" t="s">
        <v>17</v>
      </c>
      <c r="C65" s="22" t="str">
        <f t="shared" si="10"/>
        <v>Muhammad Ali</v>
      </c>
      <c r="D65" t="s">
        <v>26</v>
      </c>
      <c r="E65">
        <f>'RAW Data'!E65</f>
        <v>2</v>
      </c>
      <c r="F65" s="4" t="str">
        <f t="shared" si="1"/>
        <v>Fruit</v>
      </c>
      <c r="G65">
        <f>'RAW Data'!G65</f>
        <v>1</v>
      </c>
      <c r="H65" s="4" t="str">
        <f t="shared" si="2"/>
        <v>Apple</v>
      </c>
      <c r="I65" s="5">
        <f t="shared" si="3"/>
        <v>1</v>
      </c>
      <c r="J65" s="21">
        <f t="shared" si="4"/>
        <v>1</v>
      </c>
    </row>
    <row r="66" spans="1:10" x14ac:dyDescent="0.25">
      <c r="A66" t="s">
        <v>18</v>
      </c>
      <c r="B66" t="s">
        <v>19</v>
      </c>
      <c r="C66" s="22" t="str">
        <f t="shared" ref="C66:C97" si="11">_xlfn.CONCAT(PROPER(A66), " ",PROPER(B66))</f>
        <v>Roger Federer</v>
      </c>
      <c r="D66" t="s">
        <v>27</v>
      </c>
      <c r="E66">
        <f>'RAW Data'!E66</f>
        <v>3</v>
      </c>
      <c r="F66" s="4" t="str">
        <f t="shared" si="1"/>
        <v>Vegetable</v>
      </c>
      <c r="G66">
        <f>'RAW Data'!G66</f>
        <v>2</v>
      </c>
      <c r="H66" s="4" t="str">
        <f t="shared" si="2"/>
        <v>Spinach</v>
      </c>
      <c r="I66" s="5">
        <f t="shared" si="3"/>
        <v>2.5</v>
      </c>
      <c r="J66" s="21">
        <f t="shared" si="4"/>
        <v>2.5</v>
      </c>
    </row>
    <row r="67" spans="1:10" x14ac:dyDescent="0.25">
      <c r="A67" t="s">
        <v>51</v>
      </c>
      <c r="B67" t="s">
        <v>52</v>
      </c>
      <c r="C67" s="22" t="str">
        <f t="shared" si="11"/>
        <v>Tiger Woods</v>
      </c>
      <c r="D67" t="s">
        <v>28</v>
      </c>
      <c r="E67">
        <f>'RAW Data'!E67</f>
        <v>1</v>
      </c>
      <c r="F67" s="4" t="str">
        <f t="shared" ref="F67:F111" si="12">IF(E67=1,"Meat",IF(E67=2,"Fruit",IF(E67=3,"Vegetable",IF(E67=4,"Fish"))))</f>
        <v>Meat</v>
      </c>
      <c r="G67">
        <f>'RAW Data'!G67</f>
        <v>1</v>
      </c>
      <c r="H67" s="4" t="str">
        <f t="shared" ref="H67:H111" si="13">IF(AND(E67=1, G67=1), "Beef", IF(AND(E67=1, G67=2), "Chicken", IF(AND(E67=1,G67=3), "Pork",  IF(AND(E67=2,G67=1),"Apple",  IF(AND(E67=2,G67=2), "Banana",  IF(AND(E67=2,G67=3), "Orange",  IF(AND(E67=3,G67=1),"Carrot",  IF(AND(E67=3,G67=2),"Spinach",  IF(AND(E67=3,G67=3),"Asparagus",  IF(AND(E67=4,G67=1), "Salmon",  IF(AND(E67=4,G67=2),"Tuna",  IF(AND(E67=4,G67=3), "Clams"))))))))))))</f>
        <v>Beef</v>
      </c>
      <c r="I67" s="5">
        <f t="shared" ref="I67:I111" si="14">IF(H67="Apple", 1, IF(H67="Carrot", 1, IF(H67="Banana", 1, IF(H67="Orange", 0.5, IF(H67="Spinach",2.5,IF(H67="Pork", 3.5,IF(H67="Asparagus",4,IF(H67="Chicken",4.5,IF(H67="Clams", 7.5,IF(H67="Beef",8.5,IF(H67="Salmon",9,IF(H67="Tuna",10.5 ))))))))))))</f>
        <v>8.5</v>
      </c>
      <c r="J67" s="21">
        <f t="shared" ref="J67:J111" si="15">IF(D67="Baseball", I67 * 0.8, IF(AND(D67="Football", E67=1), I67 * 0.85, I67))</f>
        <v>8.5</v>
      </c>
    </row>
    <row r="68" spans="1:10" x14ac:dyDescent="0.25">
      <c r="A68" t="s">
        <v>48</v>
      </c>
      <c r="B68" t="s">
        <v>49</v>
      </c>
      <c r="C68" s="22" t="str">
        <f t="shared" si="11"/>
        <v>Michael Jordan</v>
      </c>
      <c r="D68" t="s">
        <v>22</v>
      </c>
      <c r="E68">
        <f>'RAW Data'!E68</f>
        <v>4</v>
      </c>
      <c r="F68" s="4" t="str">
        <f t="shared" si="12"/>
        <v>Fish</v>
      </c>
      <c r="G68">
        <f>'RAW Data'!G68</f>
        <v>2</v>
      </c>
      <c r="H68" s="4" t="str">
        <f t="shared" si="13"/>
        <v>Tuna</v>
      </c>
      <c r="I68" s="5">
        <f t="shared" si="14"/>
        <v>10.5</v>
      </c>
      <c r="J68" s="21">
        <f t="shared" si="15"/>
        <v>10.5</v>
      </c>
    </row>
    <row r="69" spans="1:10" x14ac:dyDescent="0.25">
      <c r="A69" t="s">
        <v>4</v>
      </c>
      <c r="B69" t="s">
        <v>50</v>
      </c>
      <c r="C69" s="22" t="str">
        <f t="shared" si="11"/>
        <v>Lebron James</v>
      </c>
      <c r="D69" t="s">
        <v>22</v>
      </c>
      <c r="E69">
        <f>'RAW Data'!E69</f>
        <v>1</v>
      </c>
      <c r="F69" s="4" t="str">
        <f t="shared" si="12"/>
        <v>Meat</v>
      </c>
      <c r="G69">
        <f>'RAW Data'!G69</f>
        <v>3</v>
      </c>
      <c r="H69" s="4" t="str">
        <f t="shared" si="13"/>
        <v>Pork</v>
      </c>
      <c r="I69" s="5">
        <f t="shared" si="14"/>
        <v>3.5</v>
      </c>
      <c r="J69" s="21">
        <f t="shared" si="15"/>
        <v>3.5</v>
      </c>
    </row>
    <row r="70" spans="1:10" x14ac:dyDescent="0.25">
      <c r="A70" t="s">
        <v>5</v>
      </c>
      <c r="B70" t="s">
        <v>6</v>
      </c>
      <c r="C70" s="22" t="str">
        <f t="shared" si="11"/>
        <v>Wayne Gretzky</v>
      </c>
      <c r="D70" t="s">
        <v>23</v>
      </c>
      <c r="E70">
        <f>'RAW Data'!E70</f>
        <v>1</v>
      </c>
      <c r="F70" s="4" t="str">
        <f t="shared" si="12"/>
        <v>Meat</v>
      </c>
      <c r="G70">
        <f>'RAW Data'!G70</f>
        <v>2</v>
      </c>
      <c r="H70" s="4" t="str">
        <f t="shared" si="13"/>
        <v>Chicken</v>
      </c>
      <c r="I70" s="5">
        <f t="shared" si="14"/>
        <v>4.5</v>
      </c>
      <c r="J70" s="21">
        <f t="shared" si="15"/>
        <v>4.5</v>
      </c>
    </row>
    <row r="71" spans="1:10" x14ac:dyDescent="0.25">
      <c r="A71" t="s">
        <v>7</v>
      </c>
      <c r="B71" t="s">
        <v>8</v>
      </c>
      <c r="C71" s="22" t="str">
        <f t="shared" si="11"/>
        <v>Babe Ruth</v>
      </c>
      <c r="D71" t="s">
        <v>24</v>
      </c>
      <c r="E71">
        <f>'RAW Data'!E71</f>
        <v>3</v>
      </c>
      <c r="F71" s="4" t="str">
        <f t="shared" si="12"/>
        <v>Vegetable</v>
      </c>
      <c r="G71">
        <f>'RAW Data'!G71</f>
        <v>1</v>
      </c>
      <c r="H71" s="4" t="str">
        <f t="shared" si="13"/>
        <v>Carrot</v>
      </c>
      <c r="I71" s="5">
        <f t="shared" si="14"/>
        <v>1</v>
      </c>
      <c r="J71" s="21">
        <f t="shared" si="15"/>
        <v>0.8</v>
      </c>
    </row>
    <row r="72" spans="1:10" x14ac:dyDescent="0.25">
      <c r="A72" t="s">
        <v>9</v>
      </c>
      <c r="B72" t="s">
        <v>10</v>
      </c>
      <c r="C72" s="22" t="str">
        <f t="shared" si="11"/>
        <v>Derek Jeter</v>
      </c>
      <c r="D72" t="s">
        <v>24</v>
      </c>
      <c r="E72">
        <f>'RAW Data'!E72</f>
        <v>3</v>
      </c>
      <c r="F72" s="4" t="str">
        <f t="shared" si="12"/>
        <v>Vegetable</v>
      </c>
      <c r="G72">
        <f>'RAW Data'!G72</f>
        <v>1</v>
      </c>
      <c r="H72" s="4" t="str">
        <f t="shared" si="13"/>
        <v>Carrot</v>
      </c>
      <c r="I72" s="5">
        <f t="shared" si="14"/>
        <v>1</v>
      </c>
      <c r="J72" s="21">
        <f t="shared" si="15"/>
        <v>0.8</v>
      </c>
    </row>
    <row r="73" spans="1:10" x14ac:dyDescent="0.25">
      <c r="A73" t="s">
        <v>11</v>
      </c>
      <c r="B73" t="s">
        <v>12</v>
      </c>
      <c r="C73" s="22" t="str">
        <f t="shared" si="11"/>
        <v>Henrik Lundqvist</v>
      </c>
      <c r="D73" t="s">
        <v>23</v>
      </c>
      <c r="E73">
        <f>'RAW Data'!E73</f>
        <v>3</v>
      </c>
      <c r="F73" s="4" t="str">
        <f t="shared" si="12"/>
        <v>Vegetable</v>
      </c>
      <c r="G73">
        <f>'RAW Data'!G73</f>
        <v>2</v>
      </c>
      <c r="H73" s="4" t="str">
        <f t="shared" si="13"/>
        <v>Spinach</v>
      </c>
      <c r="I73" s="5">
        <f t="shared" si="14"/>
        <v>2.5</v>
      </c>
      <c r="J73" s="21">
        <f t="shared" si="15"/>
        <v>2.5</v>
      </c>
    </row>
    <row r="74" spans="1:10" x14ac:dyDescent="0.25">
      <c r="A74" t="s">
        <v>13</v>
      </c>
      <c r="B74" t="s">
        <v>67</v>
      </c>
      <c r="C74" s="22" t="str">
        <f t="shared" si="11"/>
        <v>Joe Montana</v>
      </c>
      <c r="D74" t="s">
        <v>25</v>
      </c>
      <c r="E74">
        <f>'RAW Data'!E74</f>
        <v>3</v>
      </c>
      <c r="F74" s="4" t="str">
        <f t="shared" si="12"/>
        <v>Vegetable</v>
      </c>
      <c r="G74">
        <f>'RAW Data'!G74</f>
        <v>3</v>
      </c>
      <c r="H74" s="4" t="str">
        <f t="shared" si="13"/>
        <v>Asparagus</v>
      </c>
      <c r="I74" s="5">
        <f t="shared" si="14"/>
        <v>4</v>
      </c>
      <c r="J74" s="21">
        <f t="shared" si="15"/>
        <v>4</v>
      </c>
    </row>
    <row r="75" spans="1:10" x14ac:dyDescent="0.25">
      <c r="A75" t="s">
        <v>14</v>
      </c>
      <c r="B75" t="s">
        <v>15</v>
      </c>
      <c r="C75" s="22" t="str">
        <f t="shared" si="11"/>
        <v>Peyton Manning</v>
      </c>
      <c r="D75" t="s">
        <v>25</v>
      </c>
      <c r="E75">
        <f>'RAW Data'!E75</f>
        <v>4</v>
      </c>
      <c r="F75" s="4" t="str">
        <f t="shared" si="12"/>
        <v>Fish</v>
      </c>
      <c r="G75">
        <f>'RAW Data'!G75</f>
        <v>3</v>
      </c>
      <c r="H75" s="4" t="str">
        <f t="shared" si="13"/>
        <v>Clams</v>
      </c>
      <c r="I75" s="5">
        <f t="shared" si="14"/>
        <v>7.5</v>
      </c>
      <c r="J75" s="21">
        <f t="shared" si="15"/>
        <v>7.5</v>
      </c>
    </row>
    <row r="76" spans="1:10" x14ac:dyDescent="0.25">
      <c r="A76" t="s">
        <v>16</v>
      </c>
      <c r="B76" t="s">
        <v>17</v>
      </c>
      <c r="C76" s="22" t="str">
        <f t="shared" si="11"/>
        <v>Muhammad Ali</v>
      </c>
      <c r="D76" t="s">
        <v>26</v>
      </c>
      <c r="E76">
        <f>'RAW Data'!E76</f>
        <v>4</v>
      </c>
      <c r="F76" s="4" t="str">
        <f t="shared" si="12"/>
        <v>Fish</v>
      </c>
      <c r="G76">
        <f>'RAW Data'!G76</f>
        <v>3</v>
      </c>
      <c r="H76" s="4" t="str">
        <f t="shared" si="13"/>
        <v>Clams</v>
      </c>
      <c r="I76" s="5">
        <f t="shared" si="14"/>
        <v>7.5</v>
      </c>
      <c r="J76" s="21">
        <f t="shared" si="15"/>
        <v>7.5</v>
      </c>
    </row>
    <row r="77" spans="1:10" x14ac:dyDescent="0.25">
      <c r="A77" t="s">
        <v>18</v>
      </c>
      <c r="B77" t="s">
        <v>19</v>
      </c>
      <c r="C77" s="22" t="str">
        <f t="shared" si="11"/>
        <v>Roger Federer</v>
      </c>
      <c r="D77" t="s">
        <v>27</v>
      </c>
      <c r="E77">
        <f>'RAW Data'!E77</f>
        <v>3</v>
      </c>
      <c r="F77" s="4" t="str">
        <f t="shared" si="12"/>
        <v>Vegetable</v>
      </c>
      <c r="G77">
        <f>'RAW Data'!G77</f>
        <v>1</v>
      </c>
      <c r="H77" s="4" t="str">
        <f t="shared" si="13"/>
        <v>Carrot</v>
      </c>
      <c r="I77" s="5">
        <f t="shared" si="14"/>
        <v>1</v>
      </c>
      <c r="J77" s="21">
        <f t="shared" si="15"/>
        <v>1</v>
      </c>
    </row>
    <row r="78" spans="1:10" x14ac:dyDescent="0.25">
      <c r="A78" t="s">
        <v>51</v>
      </c>
      <c r="B78" t="s">
        <v>52</v>
      </c>
      <c r="C78" s="22" t="str">
        <f t="shared" si="11"/>
        <v>Tiger Woods</v>
      </c>
      <c r="D78" t="s">
        <v>28</v>
      </c>
      <c r="E78">
        <f>'RAW Data'!E78</f>
        <v>3</v>
      </c>
      <c r="F78" s="4" t="str">
        <f t="shared" si="12"/>
        <v>Vegetable</v>
      </c>
      <c r="G78">
        <f>'RAW Data'!G78</f>
        <v>2</v>
      </c>
      <c r="H78" s="4" t="str">
        <f t="shared" si="13"/>
        <v>Spinach</v>
      </c>
      <c r="I78" s="5">
        <f t="shared" si="14"/>
        <v>2.5</v>
      </c>
      <c r="J78" s="21">
        <f t="shared" si="15"/>
        <v>2.5</v>
      </c>
    </row>
    <row r="79" spans="1:10" x14ac:dyDescent="0.25">
      <c r="A79" t="s">
        <v>48</v>
      </c>
      <c r="B79" t="s">
        <v>49</v>
      </c>
      <c r="C79" s="22" t="str">
        <f t="shared" si="11"/>
        <v>Michael Jordan</v>
      </c>
      <c r="D79" t="s">
        <v>22</v>
      </c>
      <c r="E79">
        <f>'RAW Data'!E79</f>
        <v>2</v>
      </c>
      <c r="F79" s="4" t="str">
        <f t="shared" si="12"/>
        <v>Fruit</v>
      </c>
      <c r="G79">
        <f>'RAW Data'!G79</f>
        <v>2</v>
      </c>
      <c r="H79" s="4" t="str">
        <f t="shared" si="13"/>
        <v>Banana</v>
      </c>
      <c r="I79" s="5">
        <f t="shared" si="14"/>
        <v>1</v>
      </c>
      <c r="J79" s="21">
        <f t="shared" si="15"/>
        <v>1</v>
      </c>
    </row>
    <row r="80" spans="1:10" x14ac:dyDescent="0.25">
      <c r="A80" t="s">
        <v>4</v>
      </c>
      <c r="B80" t="s">
        <v>50</v>
      </c>
      <c r="C80" s="22" t="str">
        <f t="shared" si="11"/>
        <v>Lebron James</v>
      </c>
      <c r="D80" t="s">
        <v>22</v>
      </c>
      <c r="E80">
        <f>'RAW Data'!E80</f>
        <v>2</v>
      </c>
      <c r="F80" s="4" t="str">
        <f t="shared" si="12"/>
        <v>Fruit</v>
      </c>
      <c r="G80">
        <f>'RAW Data'!G80</f>
        <v>3</v>
      </c>
      <c r="H80" s="4" t="str">
        <f t="shared" si="13"/>
        <v>Orange</v>
      </c>
      <c r="I80" s="5">
        <f t="shared" si="14"/>
        <v>0.5</v>
      </c>
      <c r="J80" s="21">
        <f t="shared" si="15"/>
        <v>0.5</v>
      </c>
    </row>
    <row r="81" spans="1:10" x14ac:dyDescent="0.25">
      <c r="A81" t="s">
        <v>5</v>
      </c>
      <c r="B81" t="s">
        <v>6</v>
      </c>
      <c r="C81" s="22" t="str">
        <f t="shared" si="11"/>
        <v>Wayne Gretzky</v>
      </c>
      <c r="D81" t="s">
        <v>23</v>
      </c>
      <c r="E81">
        <f>'RAW Data'!E81</f>
        <v>2</v>
      </c>
      <c r="F81" s="4" t="str">
        <f t="shared" si="12"/>
        <v>Fruit</v>
      </c>
      <c r="G81">
        <f>'RAW Data'!G81</f>
        <v>3</v>
      </c>
      <c r="H81" s="4" t="str">
        <f t="shared" si="13"/>
        <v>Orange</v>
      </c>
      <c r="I81" s="5">
        <f t="shared" si="14"/>
        <v>0.5</v>
      </c>
      <c r="J81" s="21">
        <f t="shared" si="15"/>
        <v>0.5</v>
      </c>
    </row>
    <row r="82" spans="1:10" x14ac:dyDescent="0.25">
      <c r="A82" t="s">
        <v>7</v>
      </c>
      <c r="B82" t="s">
        <v>8</v>
      </c>
      <c r="C82" s="22" t="str">
        <f t="shared" si="11"/>
        <v>Babe Ruth</v>
      </c>
      <c r="D82" t="s">
        <v>24</v>
      </c>
      <c r="E82">
        <f>'RAW Data'!E82</f>
        <v>1</v>
      </c>
      <c r="F82" s="4" t="str">
        <f t="shared" si="12"/>
        <v>Meat</v>
      </c>
      <c r="G82">
        <f>'RAW Data'!G82</f>
        <v>1</v>
      </c>
      <c r="H82" s="4" t="str">
        <f t="shared" si="13"/>
        <v>Beef</v>
      </c>
      <c r="I82" s="5">
        <f t="shared" si="14"/>
        <v>8.5</v>
      </c>
      <c r="J82" s="21">
        <f t="shared" si="15"/>
        <v>6.8000000000000007</v>
      </c>
    </row>
    <row r="83" spans="1:10" x14ac:dyDescent="0.25">
      <c r="A83" t="s">
        <v>9</v>
      </c>
      <c r="B83" t="s">
        <v>10</v>
      </c>
      <c r="C83" s="22" t="str">
        <f t="shared" si="11"/>
        <v>Derek Jeter</v>
      </c>
      <c r="D83" t="s">
        <v>24</v>
      </c>
      <c r="E83">
        <f>'RAW Data'!E83</f>
        <v>2</v>
      </c>
      <c r="F83" s="4" t="str">
        <f t="shared" si="12"/>
        <v>Fruit</v>
      </c>
      <c r="G83">
        <f>'RAW Data'!G83</f>
        <v>1</v>
      </c>
      <c r="H83" s="4" t="str">
        <f t="shared" si="13"/>
        <v>Apple</v>
      </c>
      <c r="I83" s="5">
        <f t="shared" si="14"/>
        <v>1</v>
      </c>
      <c r="J83" s="21">
        <f t="shared" si="15"/>
        <v>0.8</v>
      </c>
    </row>
    <row r="84" spans="1:10" x14ac:dyDescent="0.25">
      <c r="A84" t="s">
        <v>11</v>
      </c>
      <c r="B84" t="s">
        <v>12</v>
      </c>
      <c r="C84" s="22" t="str">
        <f t="shared" si="11"/>
        <v>Henrik Lundqvist</v>
      </c>
      <c r="D84" t="s">
        <v>23</v>
      </c>
      <c r="E84">
        <f>'RAW Data'!E84</f>
        <v>1</v>
      </c>
      <c r="F84" s="4" t="str">
        <f t="shared" si="12"/>
        <v>Meat</v>
      </c>
      <c r="G84">
        <f>'RAW Data'!G84</f>
        <v>1</v>
      </c>
      <c r="H84" s="4" t="str">
        <f t="shared" si="13"/>
        <v>Beef</v>
      </c>
      <c r="I84" s="5">
        <f t="shared" si="14"/>
        <v>8.5</v>
      </c>
      <c r="J84" s="21">
        <f t="shared" si="15"/>
        <v>8.5</v>
      </c>
    </row>
    <row r="85" spans="1:10" x14ac:dyDescent="0.25">
      <c r="A85" t="s">
        <v>13</v>
      </c>
      <c r="B85" t="s">
        <v>67</v>
      </c>
      <c r="C85" s="22" t="str">
        <f t="shared" si="11"/>
        <v>Joe Montana</v>
      </c>
      <c r="D85" t="s">
        <v>25</v>
      </c>
      <c r="E85">
        <f>'RAW Data'!E85</f>
        <v>3</v>
      </c>
      <c r="F85" s="4" t="str">
        <f t="shared" si="12"/>
        <v>Vegetable</v>
      </c>
      <c r="G85">
        <f>'RAW Data'!G85</f>
        <v>3</v>
      </c>
      <c r="H85" s="4" t="str">
        <f t="shared" si="13"/>
        <v>Asparagus</v>
      </c>
      <c r="I85" s="5">
        <f t="shared" si="14"/>
        <v>4</v>
      </c>
      <c r="J85" s="21">
        <f t="shared" si="15"/>
        <v>4</v>
      </c>
    </row>
    <row r="86" spans="1:10" x14ac:dyDescent="0.25">
      <c r="A86" t="s">
        <v>14</v>
      </c>
      <c r="B86" t="s">
        <v>15</v>
      </c>
      <c r="C86" s="22" t="str">
        <f t="shared" si="11"/>
        <v>Peyton Manning</v>
      </c>
      <c r="D86" t="s">
        <v>25</v>
      </c>
      <c r="E86">
        <f>'RAW Data'!E86</f>
        <v>4</v>
      </c>
      <c r="F86" s="4" t="str">
        <f t="shared" si="12"/>
        <v>Fish</v>
      </c>
      <c r="G86">
        <f>'RAW Data'!G86</f>
        <v>3</v>
      </c>
      <c r="H86" s="4" t="str">
        <f t="shared" si="13"/>
        <v>Clams</v>
      </c>
      <c r="I86" s="5">
        <f t="shared" si="14"/>
        <v>7.5</v>
      </c>
      <c r="J86" s="21">
        <f t="shared" si="15"/>
        <v>7.5</v>
      </c>
    </row>
    <row r="87" spans="1:10" x14ac:dyDescent="0.25">
      <c r="A87" t="s">
        <v>16</v>
      </c>
      <c r="B87" t="s">
        <v>17</v>
      </c>
      <c r="C87" s="22" t="str">
        <f t="shared" si="11"/>
        <v>Muhammad Ali</v>
      </c>
      <c r="D87" t="s">
        <v>26</v>
      </c>
      <c r="E87">
        <f>'RAW Data'!E87</f>
        <v>4</v>
      </c>
      <c r="F87" s="4" t="str">
        <f t="shared" si="12"/>
        <v>Fish</v>
      </c>
      <c r="G87">
        <f>'RAW Data'!G87</f>
        <v>2</v>
      </c>
      <c r="H87" s="4" t="str">
        <f t="shared" si="13"/>
        <v>Tuna</v>
      </c>
      <c r="I87" s="5">
        <f t="shared" si="14"/>
        <v>10.5</v>
      </c>
      <c r="J87" s="21">
        <f t="shared" si="15"/>
        <v>10.5</v>
      </c>
    </row>
    <row r="88" spans="1:10" x14ac:dyDescent="0.25">
      <c r="A88" t="s">
        <v>18</v>
      </c>
      <c r="B88" t="s">
        <v>19</v>
      </c>
      <c r="C88" s="22" t="str">
        <f t="shared" si="11"/>
        <v>Roger Federer</v>
      </c>
      <c r="D88" t="s">
        <v>27</v>
      </c>
      <c r="E88">
        <f>'RAW Data'!E88</f>
        <v>2</v>
      </c>
      <c r="F88" s="4" t="str">
        <f t="shared" si="12"/>
        <v>Fruit</v>
      </c>
      <c r="G88">
        <f>'RAW Data'!G88</f>
        <v>2</v>
      </c>
      <c r="H88" s="4" t="str">
        <f t="shared" si="13"/>
        <v>Banana</v>
      </c>
      <c r="I88" s="5">
        <f t="shared" si="14"/>
        <v>1</v>
      </c>
      <c r="J88" s="21">
        <f t="shared" si="15"/>
        <v>1</v>
      </c>
    </row>
    <row r="89" spans="1:10" x14ac:dyDescent="0.25">
      <c r="A89" t="s">
        <v>51</v>
      </c>
      <c r="B89" t="s">
        <v>52</v>
      </c>
      <c r="C89" s="22" t="str">
        <f t="shared" si="11"/>
        <v>Tiger Woods</v>
      </c>
      <c r="D89" t="s">
        <v>28</v>
      </c>
      <c r="E89">
        <f>'RAW Data'!E89</f>
        <v>4</v>
      </c>
      <c r="F89" s="4" t="str">
        <f t="shared" si="12"/>
        <v>Fish</v>
      </c>
      <c r="G89">
        <f>'RAW Data'!G89</f>
        <v>3</v>
      </c>
      <c r="H89" s="4" t="str">
        <f t="shared" si="13"/>
        <v>Clams</v>
      </c>
      <c r="I89" s="5">
        <f t="shared" si="14"/>
        <v>7.5</v>
      </c>
      <c r="J89" s="21">
        <f t="shared" si="15"/>
        <v>7.5</v>
      </c>
    </row>
    <row r="90" spans="1:10" x14ac:dyDescent="0.25">
      <c r="A90" t="s">
        <v>48</v>
      </c>
      <c r="B90" t="s">
        <v>49</v>
      </c>
      <c r="C90" s="22" t="str">
        <f t="shared" si="11"/>
        <v>Michael Jordan</v>
      </c>
      <c r="D90" t="s">
        <v>22</v>
      </c>
      <c r="E90">
        <f>'RAW Data'!E90</f>
        <v>4</v>
      </c>
      <c r="F90" s="4" t="str">
        <f t="shared" si="12"/>
        <v>Fish</v>
      </c>
      <c r="G90">
        <f>'RAW Data'!G90</f>
        <v>2</v>
      </c>
      <c r="H90" s="4" t="str">
        <f t="shared" si="13"/>
        <v>Tuna</v>
      </c>
      <c r="I90" s="5">
        <f t="shared" si="14"/>
        <v>10.5</v>
      </c>
      <c r="J90" s="21">
        <f t="shared" si="15"/>
        <v>10.5</v>
      </c>
    </row>
    <row r="91" spans="1:10" x14ac:dyDescent="0.25">
      <c r="A91" t="s">
        <v>4</v>
      </c>
      <c r="B91" t="s">
        <v>50</v>
      </c>
      <c r="C91" s="22" t="str">
        <f t="shared" si="11"/>
        <v>Lebron James</v>
      </c>
      <c r="D91" t="s">
        <v>22</v>
      </c>
      <c r="E91">
        <f>'RAW Data'!E91</f>
        <v>3</v>
      </c>
      <c r="F91" s="4" t="str">
        <f t="shared" si="12"/>
        <v>Vegetable</v>
      </c>
      <c r="G91">
        <f>'RAW Data'!G91</f>
        <v>2</v>
      </c>
      <c r="H91" s="4" t="str">
        <f t="shared" si="13"/>
        <v>Spinach</v>
      </c>
      <c r="I91" s="5">
        <f t="shared" si="14"/>
        <v>2.5</v>
      </c>
      <c r="J91" s="21">
        <f t="shared" si="15"/>
        <v>2.5</v>
      </c>
    </row>
    <row r="92" spans="1:10" x14ac:dyDescent="0.25">
      <c r="A92" t="s">
        <v>5</v>
      </c>
      <c r="B92" t="s">
        <v>6</v>
      </c>
      <c r="C92" s="22" t="str">
        <f t="shared" si="11"/>
        <v>Wayne Gretzky</v>
      </c>
      <c r="D92" t="s">
        <v>23</v>
      </c>
      <c r="E92">
        <f>'RAW Data'!E92</f>
        <v>3</v>
      </c>
      <c r="F92" s="4" t="str">
        <f t="shared" si="12"/>
        <v>Vegetable</v>
      </c>
      <c r="G92">
        <f>'RAW Data'!G92</f>
        <v>1</v>
      </c>
      <c r="H92" s="4" t="str">
        <f t="shared" si="13"/>
        <v>Carrot</v>
      </c>
      <c r="I92" s="5">
        <f t="shared" si="14"/>
        <v>1</v>
      </c>
      <c r="J92" s="21">
        <f t="shared" si="15"/>
        <v>1</v>
      </c>
    </row>
    <row r="93" spans="1:10" x14ac:dyDescent="0.25">
      <c r="A93" t="s">
        <v>7</v>
      </c>
      <c r="B93" t="s">
        <v>8</v>
      </c>
      <c r="C93" s="22" t="str">
        <f t="shared" si="11"/>
        <v>Babe Ruth</v>
      </c>
      <c r="D93" t="s">
        <v>24</v>
      </c>
      <c r="E93">
        <f>'RAW Data'!E93</f>
        <v>4</v>
      </c>
      <c r="F93" s="4" t="str">
        <f t="shared" si="12"/>
        <v>Fish</v>
      </c>
      <c r="G93">
        <f>'RAW Data'!G93</f>
        <v>2</v>
      </c>
      <c r="H93" s="4" t="str">
        <f t="shared" si="13"/>
        <v>Tuna</v>
      </c>
      <c r="I93" s="5">
        <f t="shared" si="14"/>
        <v>10.5</v>
      </c>
      <c r="J93" s="21">
        <f t="shared" si="15"/>
        <v>8.4</v>
      </c>
    </row>
    <row r="94" spans="1:10" x14ac:dyDescent="0.25">
      <c r="A94" t="s">
        <v>9</v>
      </c>
      <c r="B94" t="s">
        <v>10</v>
      </c>
      <c r="C94" s="22" t="str">
        <f t="shared" si="11"/>
        <v>Derek Jeter</v>
      </c>
      <c r="D94" t="s">
        <v>24</v>
      </c>
      <c r="E94">
        <f>'RAW Data'!E94</f>
        <v>3</v>
      </c>
      <c r="F94" s="4" t="str">
        <f t="shared" si="12"/>
        <v>Vegetable</v>
      </c>
      <c r="G94">
        <f>'RAW Data'!G94</f>
        <v>2</v>
      </c>
      <c r="H94" s="4" t="str">
        <f t="shared" si="13"/>
        <v>Spinach</v>
      </c>
      <c r="I94" s="5">
        <f t="shared" si="14"/>
        <v>2.5</v>
      </c>
      <c r="J94" s="21">
        <f t="shared" si="15"/>
        <v>2</v>
      </c>
    </row>
    <row r="95" spans="1:10" x14ac:dyDescent="0.25">
      <c r="A95" t="s">
        <v>11</v>
      </c>
      <c r="B95" t="s">
        <v>12</v>
      </c>
      <c r="C95" s="22" t="str">
        <f t="shared" si="11"/>
        <v>Henrik Lundqvist</v>
      </c>
      <c r="D95" t="s">
        <v>23</v>
      </c>
      <c r="E95">
        <f>'RAW Data'!E95</f>
        <v>4</v>
      </c>
      <c r="F95" s="4" t="str">
        <f t="shared" si="12"/>
        <v>Fish</v>
      </c>
      <c r="G95">
        <f>'RAW Data'!G95</f>
        <v>1</v>
      </c>
      <c r="H95" s="4" t="str">
        <f t="shared" si="13"/>
        <v>Salmon</v>
      </c>
      <c r="I95" s="5">
        <f t="shared" si="14"/>
        <v>9</v>
      </c>
      <c r="J95" s="21">
        <f t="shared" si="15"/>
        <v>9</v>
      </c>
    </row>
    <row r="96" spans="1:10" x14ac:dyDescent="0.25">
      <c r="A96" t="s">
        <v>13</v>
      </c>
      <c r="B96" t="s">
        <v>67</v>
      </c>
      <c r="C96" s="22" t="str">
        <f t="shared" si="11"/>
        <v>Joe Montana</v>
      </c>
      <c r="D96" t="s">
        <v>25</v>
      </c>
      <c r="E96">
        <f>'RAW Data'!E96</f>
        <v>1</v>
      </c>
      <c r="F96" s="4" t="str">
        <f t="shared" si="12"/>
        <v>Meat</v>
      </c>
      <c r="G96">
        <f>'RAW Data'!G96</f>
        <v>1</v>
      </c>
      <c r="H96" s="4" t="str">
        <f t="shared" si="13"/>
        <v>Beef</v>
      </c>
      <c r="I96" s="5">
        <f t="shared" si="14"/>
        <v>8.5</v>
      </c>
      <c r="J96" s="21">
        <f t="shared" si="15"/>
        <v>7.2249999999999996</v>
      </c>
    </row>
    <row r="97" spans="1:10" x14ac:dyDescent="0.25">
      <c r="A97" t="s">
        <v>14</v>
      </c>
      <c r="B97" t="s">
        <v>15</v>
      </c>
      <c r="C97" s="22" t="str">
        <f t="shared" si="11"/>
        <v>Peyton Manning</v>
      </c>
      <c r="D97" t="s">
        <v>25</v>
      </c>
      <c r="E97">
        <f>'RAW Data'!E97</f>
        <v>2</v>
      </c>
      <c r="F97" s="4" t="str">
        <f t="shared" si="12"/>
        <v>Fruit</v>
      </c>
      <c r="G97">
        <f>'RAW Data'!G97</f>
        <v>2</v>
      </c>
      <c r="H97" s="4" t="str">
        <f t="shared" si="13"/>
        <v>Banana</v>
      </c>
      <c r="I97" s="5">
        <f t="shared" si="14"/>
        <v>1</v>
      </c>
      <c r="J97" s="21">
        <f t="shared" si="15"/>
        <v>1</v>
      </c>
    </row>
    <row r="98" spans="1:10" x14ac:dyDescent="0.25">
      <c r="A98" t="s">
        <v>16</v>
      </c>
      <c r="B98" t="s">
        <v>17</v>
      </c>
      <c r="C98" s="22" t="str">
        <f t="shared" ref="C98:C111" si="16">_xlfn.CONCAT(PROPER(A98), " ",PROPER(B98))</f>
        <v>Muhammad Ali</v>
      </c>
      <c r="D98" t="s">
        <v>26</v>
      </c>
      <c r="E98">
        <f>'RAW Data'!E98</f>
        <v>3</v>
      </c>
      <c r="F98" s="4" t="str">
        <f t="shared" si="12"/>
        <v>Vegetable</v>
      </c>
      <c r="G98">
        <f>'RAW Data'!G98</f>
        <v>1</v>
      </c>
      <c r="H98" s="4" t="str">
        <f t="shared" si="13"/>
        <v>Carrot</v>
      </c>
      <c r="I98" s="5">
        <f t="shared" si="14"/>
        <v>1</v>
      </c>
      <c r="J98" s="21">
        <f t="shared" si="15"/>
        <v>1</v>
      </c>
    </row>
    <row r="99" spans="1:10" x14ac:dyDescent="0.25">
      <c r="A99" t="s">
        <v>18</v>
      </c>
      <c r="B99" t="s">
        <v>19</v>
      </c>
      <c r="C99" s="22" t="str">
        <f t="shared" si="16"/>
        <v>Roger Federer</v>
      </c>
      <c r="D99" t="s">
        <v>27</v>
      </c>
      <c r="E99">
        <f>'RAW Data'!E99</f>
        <v>4</v>
      </c>
      <c r="F99" s="4" t="str">
        <f t="shared" si="12"/>
        <v>Fish</v>
      </c>
      <c r="G99">
        <f>'RAW Data'!G99</f>
        <v>2</v>
      </c>
      <c r="H99" s="4" t="str">
        <f t="shared" si="13"/>
        <v>Tuna</v>
      </c>
      <c r="I99" s="5">
        <f t="shared" si="14"/>
        <v>10.5</v>
      </c>
      <c r="J99" s="21">
        <f t="shared" si="15"/>
        <v>10.5</v>
      </c>
    </row>
    <row r="100" spans="1:10" x14ac:dyDescent="0.25">
      <c r="A100" t="s">
        <v>51</v>
      </c>
      <c r="B100" t="s">
        <v>52</v>
      </c>
      <c r="C100" s="22" t="str">
        <f t="shared" si="16"/>
        <v>Tiger Woods</v>
      </c>
      <c r="D100" t="s">
        <v>28</v>
      </c>
      <c r="E100">
        <f>'RAW Data'!E100</f>
        <v>3</v>
      </c>
      <c r="F100" s="4" t="str">
        <f t="shared" si="12"/>
        <v>Vegetable</v>
      </c>
      <c r="G100">
        <f>'RAW Data'!G100</f>
        <v>3</v>
      </c>
      <c r="H100" s="4" t="str">
        <f t="shared" si="13"/>
        <v>Asparagus</v>
      </c>
      <c r="I100" s="5">
        <f t="shared" si="14"/>
        <v>4</v>
      </c>
      <c r="J100" s="21">
        <f t="shared" si="15"/>
        <v>4</v>
      </c>
    </row>
    <row r="101" spans="1:10" x14ac:dyDescent="0.25">
      <c r="A101" t="s">
        <v>48</v>
      </c>
      <c r="B101" t="s">
        <v>49</v>
      </c>
      <c r="C101" s="22" t="str">
        <f t="shared" si="16"/>
        <v>Michael Jordan</v>
      </c>
      <c r="D101" t="s">
        <v>22</v>
      </c>
      <c r="E101">
        <f>'RAW Data'!E101</f>
        <v>2</v>
      </c>
      <c r="F101" s="4" t="str">
        <f t="shared" si="12"/>
        <v>Fruit</v>
      </c>
      <c r="G101">
        <f>'RAW Data'!G101</f>
        <v>2</v>
      </c>
      <c r="H101" s="4" t="str">
        <f t="shared" si="13"/>
        <v>Banana</v>
      </c>
      <c r="I101" s="5">
        <f t="shared" si="14"/>
        <v>1</v>
      </c>
      <c r="J101" s="21">
        <f t="shared" si="15"/>
        <v>1</v>
      </c>
    </row>
    <row r="102" spans="1:10" x14ac:dyDescent="0.25">
      <c r="A102" t="s">
        <v>4</v>
      </c>
      <c r="B102" t="s">
        <v>50</v>
      </c>
      <c r="C102" s="22" t="str">
        <f t="shared" si="16"/>
        <v>Lebron James</v>
      </c>
      <c r="D102" t="s">
        <v>22</v>
      </c>
      <c r="E102">
        <f>'RAW Data'!E102</f>
        <v>3</v>
      </c>
      <c r="F102" s="4" t="str">
        <f t="shared" si="12"/>
        <v>Vegetable</v>
      </c>
      <c r="G102">
        <f>'RAW Data'!G102</f>
        <v>2</v>
      </c>
      <c r="H102" s="4" t="str">
        <f t="shared" si="13"/>
        <v>Spinach</v>
      </c>
      <c r="I102" s="5">
        <f t="shared" si="14"/>
        <v>2.5</v>
      </c>
      <c r="J102" s="21">
        <f t="shared" si="15"/>
        <v>2.5</v>
      </c>
    </row>
    <row r="103" spans="1:10" x14ac:dyDescent="0.25">
      <c r="A103" t="s">
        <v>5</v>
      </c>
      <c r="B103" t="s">
        <v>6</v>
      </c>
      <c r="C103" s="22" t="str">
        <f t="shared" si="16"/>
        <v>Wayne Gretzky</v>
      </c>
      <c r="D103" t="s">
        <v>23</v>
      </c>
      <c r="E103">
        <f>'RAW Data'!E103</f>
        <v>1</v>
      </c>
      <c r="F103" s="4" t="str">
        <f t="shared" si="12"/>
        <v>Meat</v>
      </c>
      <c r="G103">
        <f>'RAW Data'!G103</f>
        <v>3</v>
      </c>
      <c r="H103" s="4" t="str">
        <f t="shared" si="13"/>
        <v>Pork</v>
      </c>
      <c r="I103" s="5">
        <f t="shared" si="14"/>
        <v>3.5</v>
      </c>
      <c r="J103" s="21">
        <f t="shared" si="15"/>
        <v>3.5</v>
      </c>
    </row>
    <row r="104" spans="1:10" x14ac:dyDescent="0.25">
      <c r="A104" t="s">
        <v>7</v>
      </c>
      <c r="B104" t="s">
        <v>8</v>
      </c>
      <c r="C104" s="22" t="str">
        <f t="shared" si="16"/>
        <v>Babe Ruth</v>
      </c>
      <c r="D104" t="s">
        <v>24</v>
      </c>
      <c r="E104">
        <f>'RAW Data'!E104</f>
        <v>4</v>
      </c>
      <c r="F104" s="4" t="str">
        <f t="shared" si="12"/>
        <v>Fish</v>
      </c>
      <c r="G104">
        <f>'RAW Data'!G104</f>
        <v>2</v>
      </c>
      <c r="H104" s="4" t="str">
        <f t="shared" si="13"/>
        <v>Tuna</v>
      </c>
      <c r="I104" s="5">
        <f t="shared" si="14"/>
        <v>10.5</v>
      </c>
      <c r="J104" s="21">
        <f t="shared" si="15"/>
        <v>8.4</v>
      </c>
    </row>
    <row r="105" spans="1:10" x14ac:dyDescent="0.25">
      <c r="A105" t="s">
        <v>9</v>
      </c>
      <c r="B105" t="s">
        <v>10</v>
      </c>
      <c r="C105" s="22" t="str">
        <f t="shared" si="16"/>
        <v>Derek Jeter</v>
      </c>
      <c r="D105" t="s">
        <v>24</v>
      </c>
      <c r="E105">
        <f>'RAW Data'!E105</f>
        <v>3</v>
      </c>
      <c r="F105" s="4" t="str">
        <f t="shared" si="12"/>
        <v>Vegetable</v>
      </c>
      <c r="G105">
        <f>'RAW Data'!G105</f>
        <v>2</v>
      </c>
      <c r="H105" s="4" t="str">
        <f t="shared" si="13"/>
        <v>Spinach</v>
      </c>
      <c r="I105" s="5">
        <f t="shared" si="14"/>
        <v>2.5</v>
      </c>
      <c r="J105" s="21">
        <f t="shared" si="15"/>
        <v>2</v>
      </c>
    </row>
    <row r="106" spans="1:10" x14ac:dyDescent="0.25">
      <c r="A106" t="s">
        <v>11</v>
      </c>
      <c r="B106" t="s">
        <v>12</v>
      </c>
      <c r="C106" s="22" t="str">
        <f t="shared" si="16"/>
        <v>Henrik Lundqvist</v>
      </c>
      <c r="D106" t="s">
        <v>23</v>
      </c>
      <c r="E106">
        <f>'RAW Data'!E106</f>
        <v>3</v>
      </c>
      <c r="F106" s="4" t="str">
        <f t="shared" si="12"/>
        <v>Vegetable</v>
      </c>
      <c r="G106">
        <f>'RAW Data'!G106</f>
        <v>3</v>
      </c>
      <c r="H106" s="4" t="str">
        <f t="shared" si="13"/>
        <v>Asparagus</v>
      </c>
      <c r="I106" s="5">
        <f t="shared" si="14"/>
        <v>4</v>
      </c>
      <c r="J106" s="21">
        <f t="shared" si="15"/>
        <v>4</v>
      </c>
    </row>
    <row r="107" spans="1:10" x14ac:dyDescent="0.25">
      <c r="A107" t="s">
        <v>13</v>
      </c>
      <c r="B107" t="s">
        <v>67</v>
      </c>
      <c r="C107" s="22" t="str">
        <f t="shared" si="16"/>
        <v>Joe Montana</v>
      </c>
      <c r="D107" t="s">
        <v>25</v>
      </c>
      <c r="E107">
        <f>'RAW Data'!E107</f>
        <v>2</v>
      </c>
      <c r="F107" s="4" t="str">
        <f t="shared" si="12"/>
        <v>Fruit</v>
      </c>
      <c r="G107">
        <f>'RAW Data'!G107</f>
        <v>1</v>
      </c>
      <c r="H107" s="4" t="str">
        <f t="shared" si="13"/>
        <v>Apple</v>
      </c>
      <c r="I107" s="5">
        <f t="shared" si="14"/>
        <v>1</v>
      </c>
      <c r="J107" s="21">
        <f t="shared" si="15"/>
        <v>1</v>
      </c>
    </row>
    <row r="108" spans="1:10" x14ac:dyDescent="0.25">
      <c r="A108" t="s">
        <v>14</v>
      </c>
      <c r="B108" t="s">
        <v>15</v>
      </c>
      <c r="C108" s="22" t="str">
        <f t="shared" si="16"/>
        <v>Peyton Manning</v>
      </c>
      <c r="D108" t="s">
        <v>25</v>
      </c>
      <c r="E108">
        <f>'RAW Data'!E108</f>
        <v>4</v>
      </c>
      <c r="F108" s="4" t="str">
        <f t="shared" si="12"/>
        <v>Fish</v>
      </c>
      <c r="G108">
        <f>'RAW Data'!G108</f>
        <v>3</v>
      </c>
      <c r="H108" s="4" t="str">
        <f t="shared" si="13"/>
        <v>Clams</v>
      </c>
      <c r="I108" s="5">
        <f t="shared" si="14"/>
        <v>7.5</v>
      </c>
      <c r="J108" s="21">
        <f t="shared" si="15"/>
        <v>7.5</v>
      </c>
    </row>
    <row r="109" spans="1:10" x14ac:dyDescent="0.25">
      <c r="A109" t="s">
        <v>16</v>
      </c>
      <c r="B109" t="s">
        <v>17</v>
      </c>
      <c r="C109" s="22" t="str">
        <f t="shared" si="16"/>
        <v>Muhammad Ali</v>
      </c>
      <c r="D109" t="s">
        <v>26</v>
      </c>
      <c r="E109">
        <f>'RAW Data'!E109</f>
        <v>1</v>
      </c>
      <c r="F109" s="4" t="str">
        <f t="shared" si="12"/>
        <v>Meat</v>
      </c>
      <c r="G109">
        <f>'RAW Data'!G109</f>
        <v>1</v>
      </c>
      <c r="H109" s="4" t="str">
        <f t="shared" si="13"/>
        <v>Beef</v>
      </c>
      <c r="I109" s="5">
        <f t="shared" si="14"/>
        <v>8.5</v>
      </c>
      <c r="J109" s="21">
        <f t="shared" si="15"/>
        <v>8.5</v>
      </c>
    </row>
    <row r="110" spans="1:10" x14ac:dyDescent="0.25">
      <c r="A110" t="s">
        <v>18</v>
      </c>
      <c r="B110" t="s">
        <v>19</v>
      </c>
      <c r="C110" s="22" t="str">
        <f t="shared" si="16"/>
        <v>Roger Federer</v>
      </c>
      <c r="D110" t="s">
        <v>27</v>
      </c>
      <c r="E110">
        <f>'RAW Data'!E110</f>
        <v>1</v>
      </c>
      <c r="F110" s="4" t="str">
        <f t="shared" si="12"/>
        <v>Meat</v>
      </c>
      <c r="G110">
        <f>'RAW Data'!G110</f>
        <v>1</v>
      </c>
      <c r="H110" s="4" t="str">
        <f t="shared" si="13"/>
        <v>Beef</v>
      </c>
      <c r="I110" s="5">
        <f t="shared" si="14"/>
        <v>8.5</v>
      </c>
      <c r="J110" s="21">
        <f t="shared" si="15"/>
        <v>8.5</v>
      </c>
    </row>
    <row r="111" spans="1:10" x14ac:dyDescent="0.25">
      <c r="A111" t="s">
        <v>51</v>
      </c>
      <c r="B111" t="s">
        <v>52</v>
      </c>
      <c r="C111" s="22" t="str">
        <f t="shared" si="16"/>
        <v>Tiger Woods</v>
      </c>
      <c r="D111" t="s">
        <v>28</v>
      </c>
      <c r="E111">
        <f>'RAW Data'!E111</f>
        <v>3</v>
      </c>
      <c r="F111" s="4" t="str">
        <f t="shared" si="12"/>
        <v>Vegetable</v>
      </c>
      <c r="G111">
        <f>'RAW Data'!G111</f>
        <v>2</v>
      </c>
      <c r="H111" s="4" t="str">
        <f t="shared" si="13"/>
        <v>Spinach</v>
      </c>
      <c r="I111" s="5">
        <f t="shared" si="14"/>
        <v>2.5</v>
      </c>
      <c r="J111" s="21">
        <f t="shared" si="15"/>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658D0-72B7-44ED-9F85-D95C9B7CACD7}">
  <dimension ref="A3:F16"/>
  <sheetViews>
    <sheetView workbookViewId="0">
      <selection activeCell="H15" sqref="H15"/>
    </sheetView>
  </sheetViews>
  <sheetFormatPr defaultRowHeight="15" x14ac:dyDescent="0.25"/>
  <cols>
    <col min="1" max="1" width="13.140625" bestFit="1" customWidth="1"/>
    <col min="2" max="2" width="16" bestFit="1" customWidth="1"/>
    <col min="3" max="3" width="12" style="27" bestFit="1" customWidth="1"/>
    <col min="4" max="4" width="16.85546875" style="27" bestFit="1" customWidth="1"/>
    <col min="5" max="5" width="23.28515625" style="27" bestFit="1" customWidth="1"/>
    <col min="6" max="6" width="16.28515625" style="55" bestFit="1" customWidth="1"/>
    <col min="7" max="24" width="16.28515625" bestFit="1" customWidth="1"/>
    <col min="25" max="25" width="21" bestFit="1" customWidth="1"/>
    <col min="26" max="26" width="17" bestFit="1" customWidth="1"/>
  </cols>
  <sheetData>
    <row r="3" spans="1:6" x14ac:dyDescent="0.25">
      <c r="A3" s="25" t="s">
        <v>2</v>
      </c>
      <c r="B3" t="s">
        <v>74</v>
      </c>
      <c r="C3" s="27" t="s">
        <v>75</v>
      </c>
      <c r="D3" s="27" t="s">
        <v>76</v>
      </c>
      <c r="E3" s="27" t="s">
        <v>77</v>
      </c>
      <c r="F3" s="55" t="s">
        <v>78</v>
      </c>
    </row>
    <row r="4" spans="1:6" x14ac:dyDescent="0.25">
      <c r="A4" s="26" t="s">
        <v>36</v>
      </c>
      <c r="B4" s="53">
        <v>10</v>
      </c>
      <c r="C4" s="27">
        <v>10</v>
      </c>
      <c r="D4" s="27">
        <v>9.4</v>
      </c>
      <c r="E4" s="27">
        <v>0.59999999999999964</v>
      </c>
      <c r="F4" s="55">
        <v>5.9999999999999963E-2</v>
      </c>
    </row>
    <row r="5" spans="1:6" x14ac:dyDescent="0.25">
      <c r="A5" s="26" t="s">
        <v>41</v>
      </c>
      <c r="B5" s="53">
        <v>8</v>
      </c>
      <c r="C5" s="27">
        <v>32</v>
      </c>
      <c r="D5" s="27">
        <v>31.2</v>
      </c>
      <c r="E5" s="27">
        <v>0.80000000000000071</v>
      </c>
      <c r="F5" s="55">
        <v>2.5000000000000022E-2</v>
      </c>
    </row>
    <row r="6" spans="1:6" x14ac:dyDescent="0.25">
      <c r="A6" s="26" t="s">
        <v>37</v>
      </c>
      <c r="B6" s="53">
        <v>13</v>
      </c>
      <c r="C6" s="27">
        <v>13</v>
      </c>
      <c r="D6" s="27">
        <v>13</v>
      </c>
      <c r="E6" s="27">
        <v>0</v>
      </c>
      <c r="F6" s="55">
        <v>0</v>
      </c>
    </row>
    <row r="7" spans="1:6" x14ac:dyDescent="0.25">
      <c r="A7" s="26" t="s">
        <v>33</v>
      </c>
      <c r="B7" s="53">
        <v>10</v>
      </c>
      <c r="C7" s="27">
        <v>85</v>
      </c>
      <c r="D7" s="27">
        <v>80.75</v>
      </c>
      <c r="E7" s="27">
        <v>4.25</v>
      </c>
      <c r="F7" s="55">
        <v>0.05</v>
      </c>
    </row>
    <row r="8" spans="1:6" x14ac:dyDescent="0.25">
      <c r="A8" s="26" t="s">
        <v>39</v>
      </c>
      <c r="B8" s="53">
        <v>7</v>
      </c>
      <c r="C8" s="27">
        <v>7</v>
      </c>
      <c r="D8" s="27">
        <v>6.4</v>
      </c>
      <c r="E8" s="27">
        <v>0.59999999999999964</v>
      </c>
      <c r="F8" s="55">
        <v>8.571428571428566E-2</v>
      </c>
    </row>
    <row r="9" spans="1:6" x14ac:dyDescent="0.25">
      <c r="A9" s="26" t="s">
        <v>34</v>
      </c>
      <c r="B9" s="53">
        <v>10</v>
      </c>
      <c r="C9" s="27">
        <v>45</v>
      </c>
      <c r="D9" s="27">
        <v>42.524999999999999</v>
      </c>
      <c r="E9" s="27">
        <v>2.4750000000000014</v>
      </c>
      <c r="F9" s="55">
        <v>5.5000000000000035E-2</v>
      </c>
    </row>
    <row r="10" spans="1:6" x14ac:dyDescent="0.25">
      <c r="A10" s="26" t="s">
        <v>44</v>
      </c>
      <c r="B10" s="53">
        <v>9</v>
      </c>
      <c r="C10" s="27">
        <v>67.5</v>
      </c>
      <c r="D10" s="27">
        <v>67.5</v>
      </c>
      <c r="E10" s="27">
        <v>0</v>
      </c>
      <c r="F10" s="55">
        <v>0</v>
      </c>
    </row>
    <row r="11" spans="1:6" x14ac:dyDescent="0.25">
      <c r="A11" s="26" t="s">
        <v>38</v>
      </c>
      <c r="B11" s="53">
        <v>7</v>
      </c>
      <c r="C11" s="27">
        <v>3.5</v>
      </c>
      <c r="D11" s="27">
        <v>3.3</v>
      </c>
      <c r="E11" s="27">
        <v>0.20000000000000018</v>
      </c>
      <c r="F11" s="55">
        <v>5.7142857142857197E-2</v>
      </c>
    </row>
    <row r="12" spans="1:6" x14ac:dyDescent="0.25">
      <c r="A12" s="26" t="s">
        <v>35</v>
      </c>
      <c r="B12" s="53">
        <v>8</v>
      </c>
      <c r="C12" s="27">
        <v>28</v>
      </c>
      <c r="D12" s="27">
        <v>26.6</v>
      </c>
      <c r="E12" s="27">
        <v>1.3999999999999986</v>
      </c>
      <c r="F12" s="55">
        <v>4.9999999999999947E-2</v>
      </c>
    </row>
    <row r="13" spans="1:6" x14ac:dyDescent="0.25">
      <c r="A13" s="26" t="s">
        <v>42</v>
      </c>
      <c r="B13" s="53">
        <v>4</v>
      </c>
      <c r="C13" s="27">
        <v>36</v>
      </c>
      <c r="D13" s="27">
        <v>34.200000000000003</v>
      </c>
      <c r="E13" s="27">
        <v>1.7999999999999972</v>
      </c>
      <c r="F13" s="55">
        <v>4.999999999999992E-2</v>
      </c>
    </row>
    <row r="14" spans="1:6" x14ac:dyDescent="0.25">
      <c r="A14" s="26" t="s">
        <v>40</v>
      </c>
      <c r="B14" s="53">
        <v>11</v>
      </c>
      <c r="C14" s="27">
        <v>27.5</v>
      </c>
      <c r="D14" s="27">
        <v>26</v>
      </c>
      <c r="E14" s="27">
        <v>1.5</v>
      </c>
      <c r="F14" s="55">
        <v>5.4545454545454543E-2</v>
      </c>
    </row>
    <row r="15" spans="1:6" x14ac:dyDescent="0.25">
      <c r="A15" s="26" t="s">
        <v>43</v>
      </c>
      <c r="B15" s="53">
        <v>13</v>
      </c>
      <c r="C15" s="27">
        <v>136.5</v>
      </c>
      <c r="D15" s="27">
        <v>132.30000000000001</v>
      </c>
      <c r="E15" s="27">
        <v>4.1999999999999886</v>
      </c>
      <c r="F15" s="55">
        <v>3.0769230769230688E-2</v>
      </c>
    </row>
    <row r="16" spans="1:6" x14ac:dyDescent="0.25">
      <c r="A16" s="26" t="s">
        <v>70</v>
      </c>
      <c r="B16" s="53">
        <v>110</v>
      </c>
      <c r="C16" s="27">
        <v>491</v>
      </c>
      <c r="D16" s="27">
        <v>473.17499999999995</v>
      </c>
      <c r="E16" s="27">
        <v>17.825000000000045</v>
      </c>
      <c r="F16" s="55">
        <v>3.6303462321792351E-2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R38"/>
  <sheetViews>
    <sheetView tabSelected="1" zoomScaleNormal="100" zoomScalePageLayoutView="85" workbookViewId="0">
      <selection activeCell="L8" sqref="L8"/>
    </sheetView>
  </sheetViews>
  <sheetFormatPr defaultColWidth="8.85546875" defaultRowHeight="15" x14ac:dyDescent="0.25"/>
  <cols>
    <col min="1" max="1" width="16" style="53" bestFit="1" customWidth="1"/>
    <col min="2" max="2" width="11.7109375" customWidth="1"/>
    <col min="3" max="3" width="12.7109375" bestFit="1" customWidth="1"/>
    <col min="4" max="4" width="11.5703125" bestFit="1" customWidth="1"/>
    <col min="5" max="5" width="11.7109375" customWidth="1"/>
    <col min="6" max="6" width="19.5703125" bestFit="1" customWidth="1"/>
    <col min="7" max="10" width="11.7109375" style="43" customWidth="1"/>
    <col min="11" max="11" width="9.28515625" style="43" bestFit="1" customWidth="1"/>
  </cols>
  <sheetData>
    <row r="1" spans="1:18" x14ac:dyDescent="0.25">
      <c r="B1" s="7" t="s">
        <v>64</v>
      </c>
      <c r="C1" s="8"/>
      <c r="D1" s="8"/>
      <c r="E1" s="8"/>
      <c r="F1" s="9"/>
      <c r="G1" s="32" t="s">
        <v>3</v>
      </c>
      <c r="H1" s="33"/>
      <c r="I1" s="33"/>
      <c r="J1" s="33"/>
      <c r="K1" s="34"/>
      <c r="N1" s="32" t="s">
        <v>73</v>
      </c>
      <c r="O1" s="33"/>
      <c r="P1" s="33"/>
      <c r="Q1" s="33"/>
      <c r="R1" s="34"/>
    </row>
    <row r="2" spans="1:18" x14ac:dyDescent="0.25">
      <c r="A2" s="56" t="s">
        <v>47</v>
      </c>
      <c r="B2" s="10" t="s">
        <v>29</v>
      </c>
      <c r="C2" s="11" t="s">
        <v>30</v>
      </c>
      <c r="D2" s="11" t="s">
        <v>31</v>
      </c>
      <c r="E2" s="11" t="s">
        <v>32</v>
      </c>
      <c r="F2" s="12" t="s">
        <v>65</v>
      </c>
      <c r="G2" s="35" t="s">
        <v>29</v>
      </c>
      <c r="H2" s="36" t="s">
        <v>30</v>
      </c>
      <c r="I2" s="36" t="s">
        <v>31</v>
      </c>
      <c r="J2" s="37" t="s">
        <v>32</v>
      </c>
      <c r="K2" s="38" t="s">
        <v>65</v>
      </c>
      <c r="L2" s="49" t="s">
        <v>72</v>
      </c>
      <c r="M2" s="43">
        <f>MAX(K3:K13)</f>
        <v>65</v>
      </c>
      <c r="N2" s="35" t="s">
        <v>29</v>
      </c>
      <c r="O2" s="36" t="s">
        <v>30</v>
      </c>
      <c r="P2" s="36" t="s">
        <v>31</v>
      </c>
      <c r="Q2" s="37" t="s">
        <v>32</v>
      </c>
    </row>
    <row r="3" spans="1:18" x14ac:dyDescent="0.25">
      <c r="A3" s="57" t="s">
        <v>54</v>
      </c>
      <c r="B3" s="18">
        <f>COUNTIFS('Final Data'!E:E, "1", 'Final Data'!C:C, A3)</f>
        <v>4</v>
      </c>
      <c r="C3" s="19">
        <f>COUNTIFS('Final Data'!E:E, "2", 'Final Data'!C:C, A3)</f>
        <v>2</v>
      </c>
      <c r="D3" s="19">
        <f>COUNTIFS('Final Data'!E:E, "3", 'Final Data'!C:C, A3)</f>
        <v>0</v>
      </c>
      <c r="E3" s="20">
        <f>COUNTIFS('Final Data'!E:E, "4", 'Final Data'!C:C, A3)</f>
        <v>4</v>
      </c>
      <c r="F3" s="17">
        <f>SUM(B3:E3)</f>
        <v>10</v>
      </c>
      <c r="G3" s="39">
        <f>SUMIFS('Final Data'!$J$2:$J$111, 'Final Data'!$C$2:$C$111, 'Person Summary'!A3, 'Final Data'!$F$2:$F$111, "=Meat")</f>
        <v>17</v>
      </c>
      <c r="H3" s="40">
        <f>SUMIFS('Final Data'!$J$2:$J$111, 'Final Data'!$C$2:$C$111, 'Person Summary'!A3, 'Final Data'!$F$2:$F$111, "=Fruit")</f>
        <v>2</v>
      </c>
      <c r="I3" s="40">
        <f>SUMIFS('Final Data'!$J$2:$J$111, 'Final Data'!$C$2:$C$111, 'Person Summary'!A3, 'Final Data'!$F$2:$F$111, "=Vegetable")</f>
        <v>0</v>
      </c>
      <c r="J3" s="41">
        <f>SUMIFS('Final Data'!$J$2:$J$111,'Final Data'!$C$2:$C$111,'Person Summary'!A3,'Final Data'!$F$2:$F$111,"=Fish")</f>
        <v>37.5</v>
      </c>
      <c r="K3" s="42">
        <f>SUM(G3:J3)</f>
        <v>56.5</v>
      </c>
      <c r="L3" s="1"/>
      <c r="M3" s="43"/>
      <c r="N3" s="50">
        <f>H3/SUM($H$3:$H$13)</f>
        <v>7.7821011673151752E-2</v>
      </c>
      <c r="O3" s="51">
        <f>H3/SUM($H$3:$H$13)</f>
        <v>7.7821011673151752E-2</v>
      </c>
      <c r="P3" s="51">
        <f>I3/SUM($I$3:$I$13)</f>
        <v>0</v>
      </c>
      <c r="Q3" s="52">
        <f>J3/SUM($J$3:$J$13)</f>
        <v>0.16025641025641027</v>
      </c>
    </row>
    <row r="4" spans="1:18" x14ac:dyDescent="0.25">
      <c r="A4" s="58" t="s">
        <v>55</v>
      </c>
      <c r="B4" s="18">
        <f>COUNTIFS('Final Data'!E:E, "1", 'Final Data'!C:C, A4)</f>
        <v>2</v>
      </c>
      <c r="C4" s="19">
        <f>COUNTIFS('Final Data'!E:E, "2", 'Final Data'!C:C, A4)</f>
        <v>3</v>
      </c>
      <c r="D4" s="19">
        <f>COUNTIFS('Final Data'!E:E, "3", 'Final Data'!C:C, A4)</f>
        <v>3</v>
      </c>
      <c r="E4" s="20">
        <f>COUNTIFS('Final Data'!E:E, "4", 'Final Data'!C:C, A4)</f>
        <v>2</v>
      </c>
      <c r="F4" s="17">
        <f t="shared" ref="F4:F13" si="0">SUM(B4:E4)</f>
        <v>10</v>
      </c>
      <c r="G4" s="39">
        <f>SUMIFS('Final Data'!$J$2:$J$111, 'Final Data'!$C$2:$C$111, 'Person Summary'!A4, 'Final Data'!$F$2:$F$111, "=Meat")</f>
        <v>12</v>
      </c>
      <c r="H4" s="40">
        <f>SUMIFS('Final Data'!$J$2:$J$111, 'Final Data'!$C$2:$C$111, 'Person Summary'!A4, 'Final Data'!$F$2:$F$111, "=Fruit")</f>
        <v>2.5</v>
      </c>
      <c r="I4" s="40">
        <f>SUMIFS('Final Data'!$J$2:$J$111, 'Final Data'!$C$2:$C$111, 'Person Summary'!A4, 'Final Data'!$F$2:$F$111, "=Vegetable")</f>
        <v>9</v>
      </c>
      <c r="J4" s="41">
        <f>SUMIFS('Final Data'!$J$2:$J$111,'Final Data'!$C$2:$C$111,'Person Summary'!A4,'Final Data'!$F$2:$F$111,"=Fish")</f>
        <v>18</v>
      </c>
      <c r="K4" s="42">
        <f t="shared" ref="K4:K13" si="1">SUM(G4:J4)</f>
        <v>41.5</v>
      </c>
      <c r="N4" s="50">
        <f t="shared" ref="N4:N13" si="2">G4/SUM($G$3:$G$13)</f>
        <v>8.0066722268557128E-2</v>
      </c>
      <c r="O4" s="51">
        <f t="shared" ref="O4:O13" si="3">H4/SUM($H$3:$H$13)</f>
        <v>9.727626459143969E-2</v>
      </c>
      <c r="P4" s="51">
        <f t="shared" ref="P4:P13" si="4">I4/SUM($I$3:$I$13)</f>
        <v>0.14150943396226415</v>
      </c>
      <c r="Q4" s="52">
        <f t="shared" ref="Q4:Q13" si="5">J4/SUM($J$3:$J$13)</f>
        <v>7.6923076923076927E-2</v>
      </c>
    </row>
    <row r="5" spans="1:18" x14ac:dyDescent="0.25">
      <c r="A5" s="58" t="s">
        <v>56</v>
      </c>
      <c r="B5" s="18">
        <f>COUNTIFS('Final Data'!E:E, "1", 'Final Data'!C:C, A5)</f>
        <v>4</v>
      </c>
      <c r="C5" s="19">
        <f>COUNTIFS('Final Data'!E:E, "2", 'Final Data'!C:C, A5)</f>
        <v>3</v>
      </c>
      <c r="D5" s="19">
        <f>COUNTIFS('Final Data'!E:E, "3", 'Final Data'!C:C, A5)</f>
        <v>3</v>
      </c>
      <c r="E5" s="20">
        <f>COUNTIFS('Final Data'!E:E, "4", 'Final Data'!C:C, A5)</f>
        <v>0</v>
      </c>
      <c r="F5" s="17">
        <f t="shared" si="0"/>
        <v>10</v>
      </c>
      <c r="G5" s="39">
        <f>SUMIFS('Final Data'!$J$2:$J$111, 'Final Data'!$C$2:$C$111, 'Person Summary'!A5, 'Final Data'!$F$2:$F$111, "=Meat")</f>
        <v>16</v>
      </c>
      <c r="H5" s="40">
        <f>SUMIFS('Final Data'!$J$2:$J$111, 'Final Data'!$C$2:$C$111, 'Person Summary'!A5, 'Final Data'!$F$2:$F$111, "=Fruit")</f>
        <v>2</v>
      </c>
      <c r="I5" s="40">
        <f>SUMIFS('Final Data'!$J$2:$J$111, 'Final Data'!$C$2:$C$111, 'Person Summary'!A5, 'Final Data'!$F$2:$F$111, "=Vegetable")</f>
        <v>4.5</v>
      </c>
      <c r="J5" s="41">
        <f>SUMIFS('Final Data'!$J$2:$J$111,'Final Data'!$C$2:$C$111,'Person Summary'!A5,'Final Data'!$F$2:$F$111,"=Fish")</f>
        <v>0</v>
      </c>
      <c r="K5" s="42">
        <f t="shared" si="1"/>
        <v>22.5</v>
      </c>
      <c r="N5" s="50">
        <f t="shared" si="2"/>
        <v>0.1067556296914095</v>
      </c>
      <c r="O5" s="51">
        <f t="shared" si="3"/>
        <v>7.7821011673151752E-2</v>
      </c>
      <c r="P5" s="51">
        <f t="shared" si="4"/>
        <v>7.0754716981132074E-2</v>
      </c>
      <c r="Q5" s="52">
        <f t="shared" si="5"/>
        <v>0</v>
      </c>
    </row>
    <row r="6" spans="1:18" x14ac:dyDescent="0.25">
      <c r="A6" s="58" t="s">
        <v>57</v>
      </c>
      <c r="B6" s="18">
        <f>COUNTIFS('Final Data'!E:E, "1", 'Final Data'!C:C, A6)</f>
        <v>3</v>
      </c>
      <c r="C6" s="19">
        <f>COUNTIFS('Final Data'!E:E, "2", 'Final Data'!C:C, A6)</f>
        <v>3</v>
      </c>
      <c r="D6" s="19">
        <f>COUNTIFS('Final Data'!E:E, "3", 'Final Data'!C:C, A6)</f>
        <v>2</v>
      </c>
      <c r="E6" s="20">
        <f>COUNTIFS('Final Data'!E:E, "4", 'Final Data'!C:C, A6)</f>
        <v>2</v>
      </c>
      <c r="F6" s="17">
        <f t="shared" si="0"/>
        <v>10</v>
      </c>
      <c r="G6" s="39">
        <f>SUMIFS('Final Data'!$J$2:$J$111, 'Final Data'!$C$2:$C$111, 'Person Summary'!A6, 'Final Data'!$F$2:$F$111, "=Meat")</f>
        <v>13.200000000000001</v>
      </c>
      <c r="H6" s="40">
        <f>SUMIFS('Final Data'!$J$2:$J$111, 'Final Data'!$C$2:$C$111, 'Person Summary'!A6, 'Final Data'!$F$2:$F$111, "=Fruit")</f>
        <v>1.6</v>
      </c>
      <c r="I6" s="40">
        <f>SUMIFS('Final Data'!$J$2:$J$111, 'Final Data'!$C$2:$C$111, 'Person Summary'!A6, 'Final Data'!$F$2:$F$111, "=Vegetable")</f>
        <v>4</v>
      </c>
      <c r="J6" s="41">
        <f>SUMIFS('Final Data'!$J$2:$J$111,'Final Data'!$C$2:$C$111,'Person Summary'!A6,'Final Data'!$F$2:$F$111,"=Fish")</f>
        <v>16.8</v>
      </c>
      <c r="K6" s="42">
        <f t="shared" si="1"/>
        <v>35.6</v>
      </c>
      <c r="N6" s="50">
        <f t="shared" si="2"/>
        <v>8.8073394495412849E-2</v>
      </c>
      <c r="O6" s="51">
        <f t="shared" si="3"/>
        <v>6.2256809338521409E-2</v>
      </c>
      <c r="P6" s="51">
        <f t="shared" si="4"/>
        <v>6.2893081761006289E-2</v>
      </c>
      <c r="Q6" s="52">
        <f t="shared" si="5"/>
        <v>7.1794871794871803E-2</v>
      </c>
    </row>
    <row r="7" spans="1:18" x14ac:dyDescent="0.25">
      <c r="A7" s="58" t="s">
        <v>58</v>
      </c>
      <c r="B7" s="18">
        <f>COUNTIFS('Final Data'!E:E, "1", 'Final Data'!C:C, A7)</f>
        <v>2</v>
      </c>
      <c r="C7" s="19">
        <f>COUNTIFS('Final Data'!E:E, "2", 'Final Data'!C:C, A7)</f>
        <v>2</v>
      </c>
      <c r="D7" s="19">
        <f>COUNTIFS('Final Data'!E:E, "3", 'Final Data'!C:C, A7)</f>
        <v>5</v>
      </c>
      <c r="E7" s="20">
        <f>COUNTIFS('Final Data'!E:E, "4", 'Final Data'!C:C, A7)</f>
        <v>1</v>
      </c>
      <c r="F7" s="17">
        <f t="shared" si="0"/>
        <v>10</v>
      </c>
      <c r="G7" s="39">
        <f>SUMIFS('Final Data'!$J$2:$J$111, 'Final Data'!$C$2:$C$111, 'Person Summary'!A7, 'Final Data'!$F$2:$F$111, "=Meat")</f>
        <v>6.4</v>
      </c>
      <c r="H7" s="40">
        <f>SUMIFS('Final Data'!$J$2:$J$111, 'Final Data'!$C$2:$C$111, 'Person Summary'!A7, 'Final Data'!$F$2:$F$111, "=Fruit")</f>
        <v>1.6</v>
      </c>
      <c r="I7" s="40">
        <f>SUMIFS('Final Data'!$J$2:$J$111, 'Final Data'!$C$2:$C$111, 'Person Summary'!A7, 'Final Data'!$F$2:$F$111, "=Vegetable")</f>
        <v>7.6</v>
      </c>
      <c r="J7" s="41">
        <f>SUMIFS('Final Data'!$J$2:$J$111,'Final Data'!$C$2:$C$111,'Person Summary'!A7,'Final Data'!$F$2:$F$111,"=Fish")</f>
        <v>7.2</v>
      </c>
      <c r="K7" s="42">
        <f t="shared" si="1"/>
        <v>22.8</v>
      </c>
      <c r="N7" s="50">
        <f t="shared" si="2"/>
        <v>4.2702251876563804E-2</v>
      </c>
      <c r="O7" s="51">
        <f t="shared" si="3"/>
        <v>6.2256809338521409E-2</v>
      </c>
      <c r="P7" s="51">
        <f t="shared" si="4"/>
        <v>0.11949685534591194</v>
      </c>
      <c r="Q7" s="52">
        <f t="shared" si="5"/>
        <v>3.0769230769230771E-2</v>
      </c>
    </row>
    <row r="8" spans="1:18" x14ac:dyDescent="0.25">
      <c r="A8" s="58" t="s">
        <v>59</v>
      </c>
      <c r="B8" s="18">
        <f>COUNTIFS('Final Data'!E:E, "1", 'Final Data'!C:C, A8)</f>
        <v>3</v>
      </c>
      <c r="C8" s="19">
        <f>COUNTIFS('Final Data'!E:E, "2", 'Final Data'!C:C, A8)</f>
        <v>3</v>
      </c>
      <c r="D8" s="19">
        <f>COUNTIFS('Final Data'!E:E, "3", 'Final Data'!C:C, A8)</f>
        <v>2</v>
      </c>
      <c r="E8" s="20">
        <f>COUNTIFS('Final Data'!E:E, "4", 'Final Data'!C:C, A8)</f>
        <v>2</v>
      </c>
      <c r="F8" s="17">
        <f t="shared" si="0"/>
        <v>10</v>
      </c>
      <c r="G8" s="39">
        <f>SUMIFS('Final Data'!$J$2:$J$111, 'Final Data'!$C$2:$C$111, 'Person Summary'!A8, 'Final Data'!$F$2:$F$111, "=Meat")</f>
        <v>16.5</v>
      </c>
      <c r="H8" s="40">
        <f>SUMIFS('Final Data'!$J$2:$J$111, 'Final Data'!$C$2:$C$111, 'Person Summary'!A8, 'Final Data'!$F$2:$F$111, "=Fruit")</f>
        <v>2.5</v>
      </c>
      <c r="I8" s="40">
        <f>SUMIFS('Final Data'!$J$2:$J$111, 'Final Data'!$C$2:$C$111, 'Person Summary'!A8, 'Final Data'!$F$2:$F$111, "=Vegetable")</f>
        <v>6.5</v>
      </c>
      <c r="J8" s="41">
        <f>SUMIFS('Final Data'!$J$2:$J$111,'Final Data'!$C$2:$C$111,'Person Summary'!A8,'Final Data'!$F$2:$F$111,"=Fish")</f>
        <v>18</v>
      </c>
      <c r="K8" s="42">
        <f t="shared" si="1"/>
        <v>43.5</v>
      </c>
      <c r="N8" s="50">
        <f t="shared" si="2"/>
        <v>0.11009174311926606</v>
      </c>
      <c r="O8" s="51">
        <f t="shared" si="3"/>
        <v>9.727626459143969E-2</v>
      </c>
      <c r="P8" s="51">
        <f t="shared" si="4"/>
        <v>0.10220125786163521</v>
      </c>
      <c r="Q8" s="52">
        <f t="shared" si="5"/>
        <v>7.6923076923076927E-2</v>
      </c>
    </row>
    <row r="9" spans="1:18" x14ac:dyDescent="0.25">
      <c r="A9" s="58" t="s">
        <v>68</v>
      </c>
      <c r="B9" s="18">
        <f>COUNTIFS('Final Data'!E:E, "1", 'Final Data'!C:C, A9)</f>
        <v>1</v>
      </c>
      <c r="C9" s="19">
        <f>COUNTIFS('Final Data'!E:E, "2", 'Final Data'!C:C, A9)</f>
        <v>5</v>
      </c>
      <c r="D9" s="19">
        <f>COUNTIFS('Final Data'!E:E, "3", 'Final Data'!C:C, A9)</f>
        <v>2</v>
      </c>
      <c r="E9" s="20">
        <f>COUNTIFS('Final Data'!E:E, "4", 'Final Data'!C:C, A9)</f>
        <v>2</v>
      </c>
      <c r="F9" s="17">
        <f t="shared" si="0"/>
        <v>10</v>
      </c>
      <c r="G9" s="39">
        <f>SUMIFS('Final Data'!$J$2:$J$111, 'Final Data'!$C$2:$C$111, 'Person Summary'!A9, 'Final Data'!$F$2:$F$111, "=Meat")</f>
        <v>7.2249999999999996</v>
      </c>
      <c r="H9" s="40">
        <f>SUMIFS('Final Data'!$J$2:$J$111, 'Final Data'!$C$2:$C$111, 'Person Summary'!A9, 'Final Data'!$F$2:$F$111, "=Fruit")</f>
        <v>5</v>
      </c>
      <c r="I9" s="40">
        <f>SUMIFS('Final Data'!$J$2:$J$111, 'Final Data'!$C$2:$C$111, 'Person Summary'!A9, 'Final Data'!$F$2:$F$111, "=Vegetable")</f>
        <v>8</v>
      </c>
      <c r="J9" s="41">
        <f>SUMIFS('Final Data'!$J$2:$J$111,'Final Data'!$C$2:$C$111,'Person Summary'!A9,'Final Data'!$F$2:$F$111,"=Fish")</f>
        <v>21</v>
      </c>
      <c r="K9" s="42">
        <f t="shared" si="1"/>
        <v>41.225000000000001</v>
      </c>
      <c r="N9" s="50">
        <f t="shared" si="2"/>
        <v>4.82068390325271E-2</v>
      </c>
      <c r="O9" s="51">
        <f t="shared" si="3"/>
        <v>0.19455252918287938</v>
      </c>
      <c r="P9" s="51">
        <f t="shared" si="4"/>
        <v>0.12578616352201258</v>
      </c>
      <c r="Q9" s="52">
        <f t="shared" si="5"/>
        <v>8.9743589743589744E-2</v>
      </c>
    </row>
    <row r="10" spans="1:18" x14ac:dyDescent="0.25">
      <c r="A10" s="58" t="s">
        <v>60</v>
      </c>
      <c r="B10" s="18">
        <f>COUNTIFS('Final Data'!E:E, "1", 'Final Data'!C:C, A10)</f>
        <v>2</v>
      </c>
      <c r="C10" s="19">
        <f>COUNTIFS('Final Data'!E:E, "2", 'Final Data'!C:C, A10)</f>
        <v>3</v>
      </c>
      <c r="D10" s="19">
        <f>COUNTIFS('Final Data'!E:E, "3", 'Final Data'!C:C, A10)</f>
        <v>2</v>
      </c>
      <c r="E10" s="20">
        <f>COUNTIFS('Final Data'!E:E, "4", 'Final Data'!C:C, A10)</f>
        <v>3</v>
      </c>
      <c r="F10" s="17">
        <f t="shared" si="0"/>
        <v>10</v>
      </c>
      <c r="G10" s="39">
        <f>SUMIFS('Final Data'!$J$2:$J$111, 'Final Data'!$C$2:$C$111, 'Person Summary'!A10, 'Final Data'!$F$2:$F$111, "=Meat")</f>
        <v>11.049999999999999</v>
      </c>
      <c r="H10" s="40">
        <f>SUMIFS('Final Data'!$J$2:$J$111, 'Final Data'!$C$2:$C$111, 'Person Summary'!A10, 'Final Data'!$F$2:$F$111, "=Fruit")</f>
        <v>3</v>
      </c>
      <c r="I10" s="40">
        <f>SUMIFS('Final Data'!$J$2:$J$111, 'Final Data'!$C$2:$C$111, 'Person Summary'!A10, 'Final Data'!$F$2:$F$111, "=Vegetable")</f>
        <v>8</v>
      </c>
      <c r="J10" s="41">
        <f>SUMIFS('Final Data'!$J$2:$J$111,'Final Data'!$C$2:$C$111,'Person Summary'!A10,'Final Data'!$F$2:$F$111,"=Fish")</f>
        <v>22.5</v>
      </c>
      <c r="K10" s="42">
        <f t="shared" si="1"/>
        <v>44.55</v>
      </c>
      <c r="N10" s="50">
        <f t="shared" si="2"/>
        <v>7.3728106755629685E-2</v>
      </c>
      <c r="O10" s="51">
        <f t="shared" si="3"/>
        <v>0.11673151750972763</v>
      </c>
      <c r="P10" s="51">
        <f t="shared" si="4"/>
        <v>0.12578616352201258</v>
      </c>
      <c r="Q10" s="52">
        <f t="shared" si="5"/>
        <v>9.6153846153846159E-2</v>
      </c>
    </row>
    <row r="11" spans="1:18" x14ac:dyDescent="0.25">
      <c r="A11" s="58" t="s">
        <v>61</v>
      </c>
      <c r="B11" s="18">
        <f>COUNTIFS('Final Data'!E:E, "1", 'Final Data'!C:C, A11)</f>
        <v>3</v>
      </c>
      <c r="C11" s="19">
        <f>COUNTIFS('Final Data'!E:E, "2", 'Final Data'!C:C, A11)</f>
        <v>1</v>
      </c>
      <c r="D11" s="19">
        <f>COUNTIFS('Final Data'!E:E, "3", 'Final Data'!C:C, A11)</f>
        <v>1</v>
      </c>
      <c r="E11" s="20">
        <f>COUNTIFS('Final Data'!E:E, "4", 'Final Data'!C:C, A11)</f>
        <v>5</v>
      </c>
      <c r="F11" s="17">
        <f t="shared" si="0"/>
        <v>10</v>
      </c>
      <c r="G11" s="39">
        <f>SUMIFS('Final Data'!$J$2:$J$111, 'Final Data'!$C$2:$C$111, 'Person Summary'!A11, 'Final Data'!$F$2:$F$111, "=Meat")</f>
        <v>16.5</v>
      </c>
      <c r="H11" s="40">
        <f>SUMIFS('Final Data'!$J$2:$J$111, 'Final Data'!$C$2:$C$111, 'Person Summary'!A11, 'Final Data'!$F$2:$F$111, "=Fruit")</f>
        <v>1</v>
      </c>
      <c r="I11" s="40">
        <f>SUMIFS('Final Data'!$J$2:$J$111, 'Final Data'!$C$2:$C$111, 'Person Summary'!A11, 'Final Data'!$F$2:$F$111, "=Vegetable")</f>
        <v>1</v>
      </c>
      <c r="J11" s="41">
        <f>SUMIFS('Final Data'!$J$2:$J$111,'Final Data'!$C$2:$C$111,'Person Summary'!A11,'Final Data'!$F$2:$F$111,"=Fish")</f>
        <v>46.5</v>
      </c>
      <c r="K11" s="42">
        <f t="shared" si="1"/>
        <v>65</v>
      </c>
      <c r="N11" s="50">
        <f t="shared" si="2"/>
        <v>0.11009174311926606</v>
      </c>
      <c r="O11" s="51">
        <f t="shared" si="3"/>
        <v>3.8910505836575876E-2</v>
      </c>
      <c r="P11" s="51">
        <f t="shared" si="4"/>
        <v>1.5723270440251572E-2</v>
      </c>
      <c r="Q11" s="52">
        <f t="shared" si="5"/>
        <v>0.19871794871794871</v>
      </c>
    </row>
    <row r="12" spans="1:18" x14ac:dyDescent="0.25">
      <c r="A12" s="58" t="s">
        <v>62</v>
      </c>
      <c r="B12" s="18">
        <f>COUNTIFS('Final Data'!E:E, "1", 'Final Data'!C:C, A12)</f>
        <v>1</v>
      </c>
      <c r="C12" s="19">
        <f>COUNTIFS('Final Data'!E:E, "2", 'Final Data'!C:C, A12)</f>
        <v>4</v>
      </c>
      <c r="D12" s="19">
        <f>COUNTIFS('Final Data'!E:E, "3", 'Final Data'!C:C, A12)</f>
        <v>3</v>
      </c>
      <c r="E12" s="20">
        <f>COUNTIFS('Final Data'!E:E, "4", 'Final Data'!C:C, A12)</f>
        <v>2</v>
      </c>
      <c r="F12" s="17">
        <f t="shared" si="0"/>
        <v>10</v>
      </c>
      <c r="G12" s="39">
        <f>SUMIFS('Final Data'!$J$2:$J$111, 'Final Data'!$C$2:$C$111, 'Person Summary'!A12, 'Final Data'!$F$2:$F$111, "=Meat")</f>
        <v>8.5</v>
      </c>
      <c r="H12" s="40">
        <f>SUMIFS('Final Data'!$J$2:$J$111, 'Final Data'!$C$2:$C$111, 'Person Summary'!A12, 'Final Data'!$F$2:$F$111, "=Fruit")</f>
        <v>3.5</v>
      </c>
      <c r="I12" s="40">
        <f>SUMIFS('Final Data'!$J$2:$J$111, 'Final Data'!$C$2:$C$111, 'Person Summary'!A12, 'Final Data'!$F$2:$F$111, "=Vegetable")</f>
        <v>6</v>
      </c>
      <c r="J12" s="41">
        <f>SUMIFS('Final Data'!$J$2:$J$111,'Final Data'!$C$2:$C$111,'Person Summary'!A12,'Final Data'!$F$2:$F$111,"=Fish")</f>
        <v>18</v>
      </c>
      <c r="K12" s="42">
        <f t="shared" si="1"/>
        <v>36</v>
      </c>
      <c r="N12" s="50">
        <f t="shared" si="2"/>
        <v>5.6713928273561302E-2</v>
      </c>
      <c r="O12" s="51">
        <f t="shared" si="3"/>
        <v>0.13618677042801558</v>
      </c>
      <c r="P12" s="51">
        <f t="shared" si="4"/>
        <v>9.4339622641509427E-2</v>
      </c>
      <c r="Q12" s="52">
        <f t="shared" si="5"/>
        <v>7.6923076923076927E-2</v>
      </c>
    </row>
    <row r="13" spans="1:18" x14ac:dyDescent="0.25">
      <c r="A13" s="59" t="s">
        <v>63</v>
      </c>
      <c r="B13" s="18">
        <f>COUNTIFS('Final Data'!E:E, "1", 'Final Data'!C:C, A13)</f>
        <v>3</v>
      </c>
      <c r="C13" s="19">
        <f>COUNTIFS('Final Data'!E:E, "2", 'Final Data'!C:C, A13)</f>
        <v>1</v>
      </c>
      <c r="D13" s="19">
        <f>COUNTIFS('Final Data'!E:E, "3", 'Final Data'!C:C, A13)</f>
        <v>3</v>
      </c>
      <c r="E13" s="20">
        <f>COUNTIFS('Final Data'!E:E, "4", 'Final Data'!C:C, A13)</f>
        <v>3</v>
      </c>
      <c r="F13" s="17">
        <f t="shared" si="0"/>
        <v>10</v>
      </c>
      <c r="G13" s="39">
        <f>SUMIFS('Final Data'!$J$2:$J$111, 'Final Data'!$C$2:$C$111, 'Person Summary'!A13, 'Final Data'!$F$2:$F$111, "=Meat")</f>
        <v>25.5</v>
      </c>
      <c r="H13" s="40">
        <f>SUMIFS('Final Data'!$J$2:$J$111, 'Final Data'!$C$2:$C$111, 'Person Summary'!A13, 'Final Data'!$F$2:$F$111, "=Fruit")</f>
        <v>1</v>
      </c>
      <c r="I13" s="40">
        <f>SUMIFS('Final Data'!$J$2:$J$111, 'Final Data'!$C$2:$C$111, 'Person Summary'!A13, 'Final Data'!$F$2:$F$111, "=Vegetable")</f>
        <v>9</v>
      </c>
      <c r="J13" s="41">
        <f>SUMIFS('Final Data'!$J$2:$J$111,'Final Data'!$C$2:$C$111,'Person Summary'!A13,'Final Data'!$F$2:$F$111,"=Fish")</f>
        <v>28.5</v>
      </c>
      <c r="K13" s="42">
        <f t="shared" si="1"/>
        <v>64</v>
      </c>
      <c r="N13" s="50">
        <f t="shared" si="2"/>
        <v>0.1701417848206839</v>
      </c>
      <c r="O13" s="51">
        <f t="shared" si="3"/>
        <v>3.8910505836575876E-2</v>
      </c>
      <c r="P13" s="51">
        <f t="shared" si="4"/>
        <v>0.14150943396226415</v>
      </c>
      <c r="Q13" s="52">
        <f t="shared" si="5"/>
        <v>0.12179487179487179</v>
      </c>
    </row>
    <row r="15" spans="1:18" x14ac:dyDescent="0.25">
      <c r="A15" s="53">
        <v>1</v>
      </c>
      <c r="G15"/>
      <c r="H15"/>
      <c r="I15"/>
      <c r="J15"/>
      <c r="K15"/>
    </row>
    <row r="16" spans="1:18" x14ac:dyDescent="0.25">
      <c r="D16" s="1" t="s">
        <v>29</v>
      </c>
      <c r="E16" s="1" t="s">
        <v>30</v>
      </c>
      <c r="F16" s="1" t="s">
        <v>31</v>
      </c>
      <c r="G16" s="1" t="s">
        <v>32</v>
      </c>
      <c r="H16"/>
      <c r="I16"/>
      <c r="J16"/>
      <c r="K16"/>
    </row>
    <row r="17" spans="1:11" x14ac:dyDescent="0.25">
      <c r="B17">
        <v>1</v>
      </c>
      <c r="C17" s="1" t="s">
        <v>79</v>
      </c>
      <c r="D17" s="54" cm="1">
        <f t="array" ref="D17:G17">INDEX(G3:J13,$B$17,0)</f>
        <v>17</v>
      </c>
      <c r="E17" s="54">
        <v>2</v>
      </c>
      <c r="F17" s="54">
        <v>0</v>
      </c>
      <c r="G17" s="54">
        <v>37.5</v>
      </c>
      <c r="H17"/>
      <c r="I17"/>
      <c r="J17"/>
      <c r="K17"/>
    </row>
    <row r="18" spans="1:11" x14ac:dyDescent="0.25">
      <c r="C18" s="1" t="s">
        <v>80</v>
      </c>
      <c r="D18" t="str">
        <f>IF(D17&gt;0, "Yes", "No")</f>
        <v>Yes</v>
      </c>
      <c r="E18" t="str">
        <f t="shared" ref="E18:G18" si="6">IF(E17&gt;0, "Yes", "No")</f>
        <v>Yes</v>
      </c>
      <c r="F18" t="str">
        <f t="shared" si="6"/>
        <v>No</v>
      </c>
      <c r="G18" t="str">
        <f t="shared" si="6"/>
        <v>Yes</v>
      </c>
      <c r="H18"/>
      <c r="I18"/>
      <c r="J18"/>
      <c r="K18"/>
    </row>
    <row r="19" spans="1:11" x14ac:dyDescent="0.25">
      <c r="A19" t="str">
        <f>"Superstar: "&amp;IF($B$17=1,A3,IF($B$17=2,A4,IF($B$17=3,A5,IF($B$17=4,A6,IF($B$17=5,A7,IF($B$17=6,A8,IF($B$17=7,A9,IF($B$17=8,A10,IF($B$17=9,A11,IF($B$17=10,A12,IF($B$17=11,A13))))))))))) &amp;" Spend Per Group &amp; Items Bought"</f>
        <v>Superstar: Michael Jordan Spend Per Group &amp; Items Bought</v>
      </c>
      <c r="G19"/>
      <c r="H19"/>
      <c r="I19"/>
      <c r="J19"/>
      <c r="K19"/>
    </row>
    <row r="20" spans="1:11" x14ac:dyDescent="0.25">
      <c r="A20"/>
      <c r="G20"/>
      <c r="H20"/>
      <c r="I20"/>
      <c r="J20"/>
      <c r="K20"/>
    </row>
    <row r="21" spans="1:11" x14ac:dyDescent="0.25">
      <c r="A21"/>
      <c r="G21"/>
      <c r="H21"/>
      <c r="I21"/>
      <c r="J21"/>
      <c r="K21"/>
    </row>
    <row r="22" spans="1:11" x14ac:dyDescent="0.25">
      <c r="A22"/>
      <c r="G22"/>
      <c r="H22"/>
      <c r="I22"/>
      <c r="J22"/>
      <c r="K22"/>
    </row>
    <row r="23" spans="1:11" x14ac:dyDescent="0.25">
      <c r="A23"/>
      <c r="G23"/>
      <c r="H23"/>
      <c r="I23"/>
      <c r="J23"/>
      <c r="K23"/>
    </row>
    <row r="24" spans="1:11" x14ac:dyDescent="0.25">
      <c r="A24"/>
      <c r="G24"/>
      <c r="H24"/>
      <c r="I24"/>
      <c r="J24"/>
      <c r="K24"/>
    </row>
    <row r="25" spans="1:11" x14ac:dyDescent="0.25">
      <c r="A25"/>
      <c r="G25"/>
      <c r="H25"/>
      <c r="I25"/>
      <c r="J25"/>
      <c r="K25"/>
    </row>
    <row r="26" spans="1:11" x14ac:dyDescent="0.25">
      <c r="A26"/>
      <c r="G26"/>
      <c r="H26"/>
      <c r="I26"/>
      <c r="J26"/>
      <c r="K26"/>
    </row>
    <row r="27" spans="1:11" x14ac:dyDescent="0.25">
      <c r="A27"/>
      <c r="G27"/>
      <c r="H27"/>
      <c r="I27"/>
      <c r="J27"/>
      <c r="K27"/>
    </row>
    <row r="28" spans="1:11" x14ac:dyDescent="0.25">
      <c r="A28"/>
      <c r="G28"/>
      <c r="H28"/>
      <c r="I28"/>
      <c r="J28"/>
      <c r="K28"/>
    </row>
    <row r="29" spans="1:11" x14ac:dyDescent="0.25">
      <c r="A29" s="43"/>
      <c r="B29" s="43"/>
      <c r="C29" s="43"/>
      <c r="D29" s="43"/>
      <c r="G29"/>
      <c r="H29"/>
      <c r="I29"/>
      <c r="J29"/>
      <c r="K29"/>
    </row>
    <row r="30" spans="1:11" x14ac:dyDescent="0.25">
      <c r="A30"/>
      <c r="F30" s="43"/>
      <c r="K30"/>
    </row>
    <row r="34" spans="5:11" x14ac:dyDescent="0.25">
      <c r="E34" s="43"/>
      <c r="F34" s="43"/>
      <c r="J34"/>
      <c r="K34"/>
    </row>
    <row r="35" spans="5:11" x14ac:dyDescent="0.25">
      <c r="E35" s="43"/>
      <c r="F35" s="43"/>
      <c r="J35"/>
      <c r="K35"/>
    </row>
    <row r="36" spans="5:11" x14ac:dyDescent="0.25">
      <c r="E36" s="43"/>
      <c r="F36" s="43"/>
      <c r="J36"/>
      <c r="K36"/>
    </row>
    <row r="37" spans="5:11" x14ac:dyDescent="0.25">
      <c r="E37" s="43"/>
      <c r="F37" s="43"/>
      <c r="J37"/>
      <c r="K37"/>
    </row>
    <row r="38" spans="5:11" x14ac:dyDescent="0.25">
      <c r="E38" s="43"/>
      <c r="F38" s="43"/>
      <c r="J38"/>
      <c r="K38"/>
    </row>
  </sheetData>
  <conditionalFormatting sqref="A3:A4">
    <cfRule type="expression" dxfId="3" priority="7">
      <formula>OR($B3=0,$C3=0,$D3=0, $E3=0)</formula>
    </cfRule>
    <cfRule type="expression" dxfId="2" priority="16">
      <formula>$K3:$K13=$M$2</formula>
    </cfRule>
  </conditionalFormatting>
  <conditionalFormatting sqref="A5:A13">
    <cfRule type="expression" dxfId="1" priority="19">
      <formula>OR($B5=0,$C5=0,$D5=0, $E5=0)</formula>
    </cfRule>
    <cfRule type="expression" dxfId="0" priority="20">
      <formula>$K5:$K14=$M$2</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5" r:id="rId4" name="Drop Down 7">
              <controlPr defaultSize="0" autoLine="0" autoPict="0">
                <anchor moveWithCells="1">
                  <from>
                    <xdr:col>0</xdr:col>
                    <xdr:colOff>295275</xdr:colOff>
                    <xdr:row>16</xdr:row>
                    <xdr:rowOff>0</xdr:rowOff>
                  </from>
                  <to>
                    <xdr:col>0</xdr:col>
                    <xdr:colOff>1038225</xdr:colOff>
                    <xdr:row>16</xdr:row>
                    <xdr:rowOff>180975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Lookups</vt:lpstr>
      <vt:lpstr>RAW Data</vt:lpstr>
      <vt:lpstr>Final Data</vt:lpstr>
      <vt:lpstr>Pivot</vt:lpstr>
      <vt:lpstr>Person Summary</vt:lpstr>
    </vt:vector>
  </TitlesOfParts>
  <Company>BLUESQ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matt.millen</dc:creator>
  <cp:lastModifiedBy>Ezra Kang</cp:lastModifiedBy>
  <dcterms:created xsi:type="dcterms:W3CDTF">2011-08-02T09:51:28Z</dcterms:created>
  <dcterms:modified xsi:type="dcterms:W3CDTF">2021-12-19T19:53:16Z</dcterms:modified>
</cp:coreProperties>
</file>