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filterPrivacy="1" hidePivotFieldList="1"/>
  <xr:revisionPtr revIDLastSave="0" documentId="13_ncr:1_{F2B91611-21FD-4B40-BDA6-B046D6D5447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13" r:id="rId1"/>
    <sheet name="Media_report" sheetId="2" r:id="rId2"/>
    <sheet name="Brands" sheetId="1" r:id="rId3"/>
    <sheet name="Pivot_tables" sheetId="18" state="hidden" r:id="rId4"/>
  </sheets>
  <definedNames>
    <definedName name="_xlnm._FilterDatabase" localSheetId="2" hidden="1">Brands!$A$3:$A$3</definedName>
    <definedName name="_xlnm._FilterDatabase" localSheetId="1" hidden="1">Media_report!$A$3:$I$56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Dashboard!$N$15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pivotCaches>
    <pivotCache cacheId="27" r:id="rId5"/>
    <pivotCache cacheId="2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" i="2" l="1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K11" i="2"/>
  <c r="K15" i="2"/>
  <c r="K19" i="2"/>
  <c r="K29" i="2"/>
  <c r="K30" i="2"/>
  <c r="K35" i="2"/>
  <c r="K50" i="2"/>
  <c r="F5" i="18"/>
  <c r="F4" i="18"/>
  <c r="F3" i="18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D39" i="2"/>
  <c r="F39" i="2" s="1"/>
  <c r="D40" i="2"/>
  <c r="F40" i="2" s="1"/>
  <c r="D41" i="2"/>
  <c r="F41" i="2" s="1"/>
  <c r="D42" i="2"/>
  <c r="F42" i="2" s="1"/>
  <c r="D43" i="2"/>
  <c r="F43" i="2" s="1"/>
  <c r="D44" i="2"/>
  <c r="F44" i="2" s="1"/>
  <c r="D45" i="2"/>
  <c r="F45" i="2" s="1"/>
  <c r="D46" i="2"/>
  <c r="F46" i="2" s="1"/>
  <c r="D47" i="2"/>
  <c r="F47" i="2" s="1"/>
  <c r="D48" i="2"/>
  <c r="F48" i="2" s="1"/>
  <c r="D49" i="2"/>
  <c r="E49" i="2" s="1"/>
  <c r="K49" i="2" s="1"/>
  <c r="D50" i="2"/>
  <c r="E50" i="2" s="1"/>
  <c r="D51" i="2"/>
  <c r="F51" i="2" s="1"/>
  <c r="D52" i="2"/>
  <c r="F52" i="2" s="1"/>
  <c r="D53" i="2"/>
  <c r="F53" i="2" s="1"/>
  <c r="D54" i="2"/>
  <c r="F54" i="2" s="1"/>
  <c r="D55" i="2"/>
  <c r="F55" i="2" s="1"/>
  <c r="D56" i="2"/>
  <c r="F56" i="2" s="1"/>
  <c r="D38" i="2"/>
  <c r="F38" i="2" s="1"/>
  <c r="D34" i="2"/>
  <c r="F34" i="2" s="1"/>
  <c r="D30" i="2"/>
  <c r="E30" i="2" s="1"/>
  <c r="D31" i="2"/>
  <c r="F31" i="2" s="1"/>
  <c r="D32" i="2"/>
  <c r="F32" i="2" s="1"/>
  <c r="D33" i="2"/>
  <c r="F33" i="2" s="1"/>
  <c r="D35" i="2"/>
  <c r="E35" i="2" s="1"/>
  <c r="D36" i="2"/>
  <c r="F36" i="2" s="1"/>
  <c r="D37" i="2"/>
  <c r="E37" i="2" s="1"/>
  <c r="K37" i="2" s="1"/>
  <c r="D29" i="2"/>
  <c r="E29" i="2" s="1"/>
  <c r="D21" i="2"/>
  <c r="F21" i="2" s="1"/>
  <c r="D22" i="2"/>
  <c r="F22" i="2" s="1"/>
  <c r="D23" i="2"/>
  <c r="E23" i="2" s="1"/>
  <c r="K23" i="2" s="1"/>
  <c r="D24" i="2"/>
  <c r="E24" i="2" s="1"/>
  <c r="K24" i="2" s="1"/>
  <c r="D25" i="2"/>
  <c r="E25" i="2" s="1"/>
  <c r="K25" i="2" s="1"/>
  <c r="D26" i="2"/>
  <c r="F26" i="2" s="1"/>
  <c r="D27" i="2"/>
  <c r="E27" i="2" s="1"/>
  <c r="K27" i="2" s="1"/>
  <c r="D28" i="2"/>
  <c r="F28" i="2" s="1"/>
  <c r="D20" i="2"/>
  <c r="F20" i="2" s="1"/>
  <c r="D16" i="2"/>
  <c r="F16" i="2" s="1"/>
  <c r="D17" i="2"/>
  <c r="E17" i="2" s="1"/>
  <c r="K17" i="2" s="1"/>
  <c r="D18" i="2"/>
  <c r="F18" i="2" s="1"/>
  <c r="D19" i="2"/>
  <c r="E19" i="2" s="1"/>
  <c r="D13" i="2"/>
  <c r="F13" i="2" s="1"/>
  <c r="D14" i="2"/>
  <c r="F14" i="2" s="1"/>
  <c r="D15" i="2"/>
  <c r="E15" i="2" s="1"/>
  <c r="D12" i="2"/>
  <c r="F12" i="2" s="1"/>
  <c r="D4" i="2"/>
  <c r="F4" i="2" s="1"/>
  <c r="L4" i="2" s="1"/>
  <c r="D7" i="2"/>
  <c r="E7" i="2" s="1"/>
  <c r="K7" i="2" s="1"/>
  <c r="D5" i="2"/>
  <c r="F5" i="2" s="1"/>
  <c r="D6" i="2"/>
  <c r="F6" i="2" s="1"/>
  <c r="D8" i="2"/>
  <c r="F8" i="2" s="1"/>
  <c r="D9" i="2"/>
  <c r="F9" i="2" s="1"/>
  <c r="D10" i="2"/>
  <c r="F10" i="2" s="1"/>
  <c r="D11" i="2"/>
  <c r="E11" i="2" s="1"/>
  <c r="I7" i="18"/>
  <c r="AY4" i="18"/>
  <c r="AW4" i="18"/>
  <c r="I6" i="18"/>
  <c r="I8" i="18"/>
  <c r="I9" i="18"/>
  <c r="J7" i="18" l="1"/>
  <c r="J8" i="18"/>
  <c r="J9" i="18"/>
  <c r="E10" i="2"/>
  <c r="E18" i="2"/>
  <c r="E33" i="2"/>
  <c r="E38" i="2"/>
  <c r="E53" i="2"/>
  <c r="F17" i="2"/>
  <c r="F37" i="2"/>
  <c r="E9" i="2"/>
  <c r="E32" i="2"/>
  <c r="E41" i="2"/>
  <c r="F23" i="2"/>
  <c r="G23" i="2" s="1"/>
  <c r="E6" i="2"/>
  <c r="E34" i="2"/>
  <c r="E39" i="2"/>
  <c r="F7" i="2"/>
  <c r="F27" i="2"/>
  <c r="E14" i="2"/>
  <c r="E54" i="2"/>
  <c r="E26" i="2"/>
  <c r="E44" i="2"/>
  <c r="K44" i="2" s="1"/>
  <c r="E48" i="2"/>
  <c r="K48" i="2" s="1"/>
  <c r="F11" i="2"/>
  <c r="G11" i="2" s="1"/>
  <c r="F15" i="2"/>
  <c r="F19" i="2"/>
  <c r="G19" i="2" s="1"/>
  <c r="F24" i="2"/>
  <c r="F25" i="2"/>
  <c r="F29" i="2"/>
  <c r="G29" i="2" s="1"/>
  <c r="F30" i="2"/>
  <c r="F35" i="2"/>
  <c r="F50" i="2"/>
  <c r="G50" i="2" s="1"/>
  <c r="E5" i="2"/>
  <c r="E13" i="2"/>
  <c r="E22" i="2"/>
  <c r="E28" i="2"/>
  <c r="K28" i="2" s="1"/>
  <c r="E42" i="2"/>
  <c r="E43" i="2"/>
  <c r="E47" i="2"/>
  <c r="E51" i="2"/>
  <c r="F49" i="2"/>
  <c r="E8" i="2"/>
  <c r="K8" i="2" s="1"/>
  <c r="E16" i="2"/>
  <c r="K16" i="2" s="1"/>
  <c r="E31" i="2"/>
  <c r="E36" i="2"/>
  <c r="K36" i="2" s="1"/>
  <c r="E46" i="2"/>
  <c r="E56" i="2"/>
  <c r="K56" i="2" s="1"/>
  <c r="E4" i="2"/>
  <c r="E12" i="2"/>
  <c r="E21" i="2"/>
  <c r="E52" i="2"/>
  <c r="K52" i="2" s="1"/>
  <c r="E20" i="2"/>
  <c r="E40" i="2"/>
  <c r="K40" i="2" s="1"/>
  <c r="E45" i="2"/>
  <c r="E55" i="2"/>
  <c r="J12" i="2" l="1"/>
  <c r="K12" i="2"/>
  <c r="J55" i="2"/>
  <c r="K55" i="2"/>
  <c r="J47" i="2"/>
  <c r="K47" i="2"/>
  <c r="J22" i="2"/>
  <c r="K22" i="2"/>
  <c r="J14" i="2"/>
  <c r="K14" i="2"/>
  <c r="J34" i="2"/>
  <c r="K34" i="2"/>
  <c r="J32" i="2"/>
  <c r="K32" i="2"/>
  <c r="J53" i="2"/>
  <c r="K53" i="2"/>
  <c r="J10" i="2"/>
  <c r="K10" i="2"/>
  <c r="J45" i="2"/>
  <c r="K45" i="2"/>
  <c r="J21" i="2"/>
  <c r="K21" i="2"/>
  <c r="J46" i="2"/>
  <c r="K46" i="2"/>
  <c r="J43" i="2"/>
  <c r="K43" i="2"/>
  <c r="J13" i="2"/>
  <c r="K13" i="2"/>
  <c r="J6" i="2"/>
  <c r="K6" i="2"/>
  <c r="J9" i="2"/>
  <c r="K9" i="2"/>
  <c r="J38" i="2"/>
  <c r="K38" i="2"/>
  <c r="J42" i="2"/>
  <c r="K42" i="2"/>
  <c r="J5" i="2"/>
  <c r="K5" i="2"/>
  <c r="J26" i="2"/>
  <c r="K26" i="2"/>
  <c r="J33" i="2"/>
  <c r="K33" i="2"/>
  <c r="J20" i="2"/>
  <c r="K20" i="2"/>
  <c r="J31" i="2"/>
  <c r="K31" i="2"/>
  <c r="J51" i="2"/>
  <c r="K51" i="2"/>
  <c r="J54" i="2"/>
  <c r="K54" i="2"/>
  <c r="J39" i="2"/>
  <c r="K39" i="2"/>
  <c r="J41" i="2"/>
  <c r="K41" i="2"/>
  <c r="J18" i="2"/>
  <c r="K18" i="2"/>
  <c r="J4" i="2"/>
  <c r="K4" i="2"/>
  <c r="J56" i="2"/>
  <c r="G56" i="2"/>
  <c r="J16" i="2"/>
  <c r="G16" i="2"/>
  <c r="J40" i="2"/>
  <c r="G40" i="2"/>
  <c r="J36" i="2"/>
  <c r="G36" i="2"/>
  <c r="J49" i="2"/>
  <c r="G49" i="2"/>
  <c r="J15" i="2"/>
  <c r="G15" i="2"/>
  <c r="J7" i="2"/>
  <c r="G7" i="2"/>
  <c r="J37" i="2"/>
  <c r="G37" i="2"/>
  <c r="J11" i="2"/>
  <c r="G43" i="2"/>
  <c r="G21" i="2"/>
  <c r="G26" i="2"/>
  <c r="G14" i="2"/>
  <c r="G10" i="2"/>
  <c r="G53" i="2"/>
  <c r="G54" i="2"/>
  <c r="J28" i="2"/>
  <c r="G28" i="2"/>
  <c r="J25" i="2"/>
  <c r="G25" i="2"/>
  <c r="J17" i="2"/>
  <c r="G17" i="2"/>
  <c r="J23" i="2"/>
  <c r="G47" i="2"/>
  <c r="G20" i="2"/>
  <c r="G13" i="2"/>
  <c r="G46" i="2"/>
  <c r="G12" i="2"/>
  <c r="G32" i="2"/>
  <c r="G33" i="2"/>
  <c r="J52" i="2"/>
  <c r="G52" i="2"/>
  <c r="J24" i="2"/>
  <c r="G24" i="2"/>
  <c r="J48" i="2"/>
  <c r="G48" i="2"/>
  <c r="J50" i="2"/>
  <c r="G51" i="2"/>
  <c r="G31" i="2"/>
  <c r="G4" i="2"/>
  <c r="G34" i="2"/>
  <c r="G41" i="2"/>
  <c r="G9" i="2"/>
  <c r="G5" i="2"/>
  <c r="J35" i="2"/>
  <c r="G35" i="2"/>
  <c r="J8" i="2"/>
  <c r="G8" i="2"/>
  <c r="J30" i="2"/>
  <c r="G30" i="2"/>
  <c r="J44" i="2"/>
  <c r="G44" i="2"/>
  <c r="J27" i="2"/>
  <c r="G27" i="2"/>
  <c r="J19" i="2"/>
  <c r="J29" i="2"/>
  <c r="G39" i="2"/>
  <c r="G55" i="2"/>
  <c r="G22" i="2"/>
  <c r="G38" i="2"/>
  <c r="G18" i="2"/>
  <c r="G45" i="2"/>
  <c r="G42" i="2"/>
  <c r="G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3" authorId="0" shapeId="0" xr:uid="{00000000-0006-0000-0100-000001000000}">
      <text>
        <r>
          <rPr>
            <b/>
            <sz val="9"/>
            <color rgb="FF000000"/>
            <rFont val="Tahoma"/>
            <family val="2"/>
            <charset val="204"/>
          </rPr>
          <t>Автор: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указана дата окончания недели</t>
        </r>
      </text>
    </comment>
  </commentList>
</comments>
</file>

<file path=xl/sharedStrings.xml><?xml version="1.0" encoding="utf-8"?>
<sst xmlns="http://schemas.openxmlformats.org/spreadsheetml/2006/main" count="2751" uniqueCount="94">
  <si>
    <t>Запрос</t>
  </si>
  <si>
    <t>Значение в шт.</t>
  </si>
  <si>
    <t>!Совкомбанк кредит</t>
  </si>
  <si>
    <t>!Совкомбанк</t>
  </si>
  <si>
    <t>!Кредит</t>
  </si>
  <si>
    <t>!Кредитная карта</t>
  </si>
  <si>
    <t>!Открытие</t>
  </si>
  <si>
    <t>!Банк Открытие</t>
  </si>
  <si>
    <t>!Альфа кредит</t>
  </si>
  <si>
    <t>!Тинькофф кредит</t>
  </si>
  <si>
    <t>!ВТБ</t>
  </si>
  <si>
    <t>!Рассрочка</t>
  </si>
  <si>
    <t>!Почта банк кредит</t>
  </si>
  <si>
    <t>!Газпромбанк кредит</t>
  </si>
  <si>
    <t>!Газпромбанк</t>
  </si>
  <si>
    <t>!Райффайзен</t>
  </si>
  <si>
    <t>!Открытие банк</t>
  </si>
  <si>
    <t>!Ренессанс банк</t>
  </si>
  <si>
    <t>!Хоум кредит</t>
  </si>
  <si>
    <t>!ВТБ кредит</t>
  </si>
  <si>
    <t>!Открытие кредит</t>
  </si>
  <si>
    <t>!МТС банк</t>
  </si>
  <si>
    <t>!Росбанк</t>
  </si>
  <si>
    <t>!Уралсиб</t>
  </si>
  <si>
    <t>!Тинькофф</t>
  </si>
  <si>
    <t>!Альфа банк</t>
  </si>
  <si>
    <t xml:space="preserve">Неделя </t>
  </si>
  <si>
    <t>Недели</t>
  </si>
  <si>
    <t xml:space="preserve">Частота </t>
  </si>
  <si>
    <t>ТВ-флайт</t>
  </si>
  <si>
    <t>еженедельно для совкомбанк кредиты</t>
  </si>
  <si>
    <t>post click conversions</t>
  </si>
  <si>
    <t>post views conversions</t>
  </si>
  <si>
    <t>Clicks</t>
  </si>
  <si>
    <t>Reach</t>
  </si>
  <si>
    <t>Impressions</t>
  </si>
  <si>
    <t>Сумма по полю Значение в шт.</t>
  </si>
  <si>
    <t>2021</t>
  </si>
  <si>
    <t>2022</t>
  </si>
  <si>
    <t>апр</t>
  </si>
  <si>
    <t>май</t>
  </si>
  <si>
    <t>июнь</t>
  </si>
  <si>
    <t>июль</t>
  </si>
  <si>
    <t>авг</t>
  </si>
  <si>
    <t>сент</t>
  </si>
  <si>
    <t>окт</t>
  </si>
  <si>
    <t>нояб</t>
  </si>
  <si>
    <t>дек</t>
  </si>
  <si>
    <t>янв</t>
  </si>
  <si>
    <t>февр</t>
  </si>
  <si>
    <t>март</t>
  </si>
  <si>
    <t>Группа запросов</t>
  </si>
  <si>
    <t>Альфа</t>
  </si>
  <si>
    <t>Открытие</t>
  </si>
  <si>
    <t>ВТБ</t>
  </si>
  <si>
    <t>Газпромбанк</t>
  </si>
  <si>
    <t>МТС</t>
  </si>
  <si>
    <t>Почта банк</t>
  </si>
  <si>
    <t>Райффайзен</t>
  </si>
  <si>
    <t>Ренессанс</t>
  </si>
  <si>
    <t>Росбанк</t>
  </si>
  <si>
    <t>Совкомбанк</t>
  </si>
  <si>
    <t>Тинькофф</t>
  </si>
  <si>
    <t>Уралсиб</t>
  </si>
  <si>
    <t>Хоум кредит</t>
  </si>
  <si>
    <t>Общие</t>
  </si>
  <si>
    <t>id</t>
  </si>
  <si>
    <t>Годы</t>
  </si>
  <si>
    <t>Max</t>
  </si>
  <si>
    <t>Average</t>
  </si>
  <si>
    <t>Min</t>
  </si>
  <si>
    <t>pcc + pvc</t>
  </si>
  <si>
    <t>Сумма по полю Impressions</t>
  </si>
  <si>
    <t>Сумма по полю Reach</t>
  </si>
  <si>
    <t>Сумма по полю Clicks</t>
  </si>
  <si>
    <t>Сумма по полю pcc + pvc</t>
  </si>
  <si>
    <t>Общий итог</t>
  </si>
  <si>
    <t>Значение</t>
  </si>
  <si>
    <t>Месяц</t>
  </si>
  <si>
    <t>Количество запросов</t>
  </si>
  <si>
    <t>(несколько элементов)</t>
  </si>
  <si>
    <t>Коэффициенты сезонности</t>
  </si>
  <si>
    <t>PCC + PVC</t>
  </si>
  <si>
    <t>Сумма по полю ТВ-флайт</t>
  </si>
  <si>
    <t xml:space="preserve">Среднее по полю Частота </t>
  </si>
  <si>
    <t>conversion rate (total)</t>
  </si>
  <si>
    <t>PCC rate</t>
  </si>
  <si>
    <t>PVC rate</t>
  </si>
  <si>
    <t>Среднее по полю conversion rate (total)</t>
  </si>
  <si>
    <t>Среднее по полю PVC rate</t>
  </si>
  <si>
    <t>Среднее по полю PCC rate</t>
  </si>
  <si>
    <t>Названия строк</t>
  </si>
  <si>
    <t>Среднее по полю Значение в шт.</t>
  </si>
  <si>
    <t>Парсинг статистики с wordstat.yandex.ru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</si>
</sst>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\ _₽_-;\-* #,##0.00\ _₽_-;_-* &quot;-&quot;??\ _₽_-;_-@_-"/>
    <numFmt numFmtId="165" formatCode="_-* #,##0_-;\-* #,##0_-;_-* &quot;-&quot;??_-;_-@_-"/>
    <numFmt numFmtId="166" formatCode="_-* #,##0.0_-;\-* #,##0.0_-;_-* &quot;-&quot;??_-;_-@_-"/>
    <numFmt numFmtId="167" formatCode="yyyy\-mm\-dd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3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1F0F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4" borderId="10"/>
    <xf numFmtId="0" fontId="2" fillId="0" borderId="0" applyNumberFormat="0" applyFont="0" applyFill="0" applyBorder="0" applyProtection="0">
      <alignment horizontal="center"/>
    </xf>
    <xf numFmtId="0" fontId="8" fillId="5" borderId="0" applyNumberFormat="0" applyFont="0" applyBorder="0" applyAlignment="0" applyProtection="0"/>
  </cellStyleXfs>
  <cellXfs count="47">
    <xf numFmtId="0" fontId="0" fillId="0" borderId="0" xfId="0"/>
    <xf numFmtId="0" fontId="3" fillId="0" borderId="0" xfId="0" applyFont="1" applyAlignment="1">
      <alignment wrapText="1"/>
    </xf>
    <xf numFmtId="3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3" fontId="0" fillId="0" borderId="1" xfId="0" applyNumberFormat="1" applyBorder="1"/>
    <xf numFmtId="165" fontId="0" fillId="0" borderId="1" xfId="1" applyNumberFormat="1" applyFont="1" applyBorder="1"/>
    <xf numFmtId="166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14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left"/>
    </xf>
    <xf numFmtId="3" fontId="0" fillId="0" borderId="8" xfId="0" applyNumberFormat="1" applyBorder="1"/>
    <xf numFmtId="165" fontId="0" fillId="0" borderId="8" xfId="1" applyNumberFormat="1" applyFont="1" applyBorder="1"/>
    <xf numFmtId="166" fontId="0" fillId="0" borderId="8" xfId="0" applyNumberFormat="1" applyBorder="1"/>
    <xf numFmtId="0" fontId="0" fillId="0" borderId="9" xfId="0" applyBorder="1" applyAlignment="1">
      <alignment horizontal="center"/>
    </xf>
    <xf numFmtId="167" fontId="0" fillId="0" borderId="0" xfId="0" applyNumberFormat="1"/>
    <xf numFmtId="167" fontId="3" fillId="0" borderId="5" xfId="0" applyNumberFormat="1" applyFont="1" applyBorder="1" applyAlignment="1">
      <alignment horizontal="center" vertical="center"/>
    </xf>
    <xf numFmtId="167" fontId="0" fillId="0" borderId="1" xfId="0" applyNumberFormat="1" applyBorder="1"/>
    <xf numFmtId="167" fontId="0" fillId="0" borderId="8" xfId="0" applyNumberFormat="1" applyBorder="1"/>
    <xf numFmtId="10" fontId="0" fillId="0" borderId="5" xfId="7" applyNumberFormat="1" applyFont="1" applyBorder="1"/>
    <xf numFmtId="3" fontId="3" fillId="0" borderId="5" xfId="0" applyNumberFormat="1" applyFont="1" applyBorder="1" applyAlignment="1">
      <alignment horizontal="center" vertical="center"/>
    </xf>
    <xf numFmtId="0" fontId="0" fillId="3" borderId="0" xfId="0" applyFill="1"/>
    <xf numFmtId="165" fontId="0" fillId="0" borderId="0" xfId="1" applyNumberFormat="1" applyFont="1"/>
    <xf numFmtId="0" fontId="0" fillId="0" borderId="0" xfId="0" applyNumberFormat="1"/>
    <xf numFmtId="10" fontId="0" fillId="0" borderId="0" xfId="7" applyNumberFormat="1" applyFont="1"/>
    <xf numFmtId="0" fontId="9" fillId="0" borderId="0" xfId="0" applyFont="1"/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4" fontId="0" fillId="0" borderId="0" xfId="0" applyNumberFormat="1"/>
    <xf numFmtId="10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1">
    <cellStyle name="Введен заголовок" xfId="8" xr:uid="{4AC7D808-5137-A944-AFE9-0185478B2D51}"/>
    <cellStyle name="Зебра" xfId="10" xr:uid="{56E87DB1-D395-4F48-9888-44EFED8DF7CF}"/>
    <cellStyle name="Обычный" xfId="0" builtinId="0"/>
    <cellStyle name="Обычный 2" xfId="2" xr:uid="{00000000-0005-0000-0000-000002000000}"/>
    <cellStyle name="Процентный" xfId="7" builtinId="5"/>
    <cellStyle name="Процентный 2" xfId="4" xr:uid="{00000000-0005-0000-0000-000003000000}"/>
    <cellStyle name="Финансовый" xfId="1" builtinId="3"/>
    <cellStyle name="Финансовый 2" xfId="6" xr:uid="{00000000-0005-0000-0000-000005000000}"/>
    <cellStyle name="Финансовый 3" xfId="3" xr:uid="{00000000-0005-0000-0000-000006000000}"/>
    <cellStyle name="Центр" xfId="9" xr:uid="{5EC5D88E-ADE6-B24B-BFB2-49363EFDA8B6}"/>
    <cellStyle name="Normal_LVMH_Считалка_НТВ_2006 #13 9.06" xfId="5" xr:uid="{00000000-0005-0000-0000-000000000000}"/>
  </cellStyles>
  <dxfs count="44">
    <dxf>
      <numFmt numFmtId="1" formatCode="0"/>
    </dxf>
    <dxf>
      <numFmt numFmtId="1" formatCode="0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6" formatCode="_-* #,##0.0_-;\-* #,##0.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9" formatCode="dd/mm/yyyy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yyyy\-mm\-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8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Slicer_for_dashboard" pivot="0" table="0" count="10" xr9:uid="{BAA40667-FAAA-3645-B8B5-EE56D8958BCF}">
      <tableStyleElement type="wholeTable" dxfId="43"/>
      <tableStyleElement type="headerRow" dxfId="42"/>
    </tableStyle>
    <tableStyle name="SlicerStyleDark_dash" pivot="0" table="0" count="10" xr9:uid="{B676657D-E440-4A4B-B903-C8909717F3D8}">
      <tableStyleElement type="wholeTable" dxfId="41"/>
      <tableStyleElement type="headerRow" dxfId="40"/>
    </tableStyle>
  </tableStyles>
  <colors>
    <mruColors>
      <color rgb="FF8C9EFF"/>
      <color rgb="FFFF8A80"/>
      <color rgb="FFFFE57F"/>
      <color rgb="FFF9A825"/>
      <color rgb="FFEC407A"/>
      <color rgb="FFFF8A65"/>
      <color rgb="FF80DEEA"/>
      <color rgb="FF616161"/>
      <color rgb="FF004D40"/>
      <color rgb="FF0097A7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8" tint="-0.249977111117893"/>
          </font>
          <fill>
            <patternFill patternType="solid">
              <fgColor theme="8" tint="0.59999389629810485"/>
              <bgColor theme="8" tint="0.59999389629810485"/>
            </patternFill>
          </fill>
          <border>
            <left style="thin">
              <color theme="8" tint="0.59999389629810485"/>
            </left>
            <right style="thin">
              <color theme="8" tint="0.59999389629810485"/>
            </right>
            <top style="thin">
              <color theme="8" tint="0.59999389629810485"/>
            </top>
            <bottom style="thin">
              <color theme="8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8"/>
              <bgColor theme="8"/>
            </patternFill>
          </fill>
          <border>
            <left style="thin">
              <color theme="8"/>
            </left>
            <right style="thin">
              <color theme="8"/>
            </right>
            <top style="thin">
              <color theme="8"/>
            </top>
            <bottom style="thin">
              <color theme="8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_for_dashboard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Dark_dash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[Media Analytics Dashboard.xlsx]Pivot_tables!Сводная таблица8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54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Pivot_tables!$C$3</c:f>
              <c:strCache>
                <c:ptCount val="1"/>
                <c:pt idx="0">
                  <c:v>Итог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rgbClr val="004D40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Pivot_tables!$A$4:$B$16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Pivot_tables!$C$4:$C$16</c:f>
              <c:numCache>
                <c:formatCode>#,##0</c:formatCode>
                <c:ptCount val="13"/>
                <c:pt idx="0">
                  <c:v>626502</c:v>
                </c:pt>
                <c:pt idx="1">
                  <c:v>1383779</c:v>
                </c:pt>
                <c:pt idx="2">
                  <c:v>1149331</c:v>
                </c:pt>
                <c:pt idx="3">
                  <c:v>1212066</c:v>
                </c:pt>
                <c:pt idx="4">
                  <c:v>1604756</c:v>
                </c:pt>
                <c:pt idx="5">
                  <c:v>1237110</c:v>
                </c:pt>
                <c:pt idx="6">
                  <c:v>1624335</c:v>
                </c:pt>
                <c:pt idx="7">
                  <c:v>1369103</c:v>
                </c:pt>
                <c:pt idx="8">
                  <c:v>1553804</c:v>
                </c:pt>
                <c:pt idx="9">
                  <c:v>1845241</c:v>
                </c:pt>
                <c:pt idx="10">
                  <c:v>1670184</c:v>
                </c:pt>
                <c:pt idx="11">
                  <c:v>2539942</c:v>
                </c:pt>
                <c:pt idx="12">
                  <c:v>1003259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7DB9-7347-9B27-898CB5412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15875" cap="flat" cmpd="sng" algn="ctr">
              <a:solidFill>
                <a:schemeClr val="bg2"/>
              </a:solidFill>
              <a:prstDash val="sysDot"/>
              <a:round/>
            </a:ln>
            <a:effectLst/>
          </c:spPr>
        </c:dropLines>
        <c:smooth val="0"/>
        <c:axId val="369286560"/>
        <c:axId val="626041568"/>
      </c:lineChart>
      <c:catAx>
        <c:axId val="36928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6041568"/>
        <c:crosses val="autoZero"/>
        <c:auto val="1"/>
        <c:lblAlgn val="ctr"/>
        <c:lblOffset val="100"/>
        <c:noMultiLvlLbl val="0"/>
      </c:catAx>
      <c:valAx>
        <c:axId val="626041568"/>
        <c:scaling>
          <c:orientation val="minMax"/>
          <c:max val="2600000"/>
          <c:min val="5000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928656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[Media Analytics Dashboard.xlsx]Pivot_tables!Сводная таблица10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  <c:pivotFmt>
        <c:idx val="4"/>
        <c:spPr>
          <a:solidFill>
            <a:srgbClr val="7986C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EC407A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Pivot_tables!$N$3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7986CB"/>
            </a:solidFill>
            <a:ln>
              <a:noFill/>
            </a:ln>
            <a:effectLst/>
          </c:spPr>
          <c:invertIfNegative val="0"/>
          <c:dPt>
            <c:idx val="9"/>
            <c:invertIfNegative val="0"/>
            <c:bubble3D val="0"/>
            <c:spPr>
              <a:solidFill>
                <a:srgbClr val="EC407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7CB-5D40-975A-5BEF12C5AABC}"/>
              </c:ext>
            </c:extLst>
          </c:dPt>
          <c:cat>
            <c:strRef>
              <c:f>Pivot_tables!$M$4:$M$17</c:f>
              <c:strCache>
                <c:ptCount val="13"/>
                <c:pt idx="0">
                  <c:v>Ренессанс</c:v>
                </c:pt>
                <c:pt idx="1">
                  <c:v>Почта банк</c:v>
                </c:pt>
                <c:pt idx="2">
                  <c:v>Райффайзен</c:v>
                </c:pt>
                <c:pt idx="3">
                  <c:v>Уралсиб</c:v>
                </c:pt>
                <c:pt idx="4">
                  <c:v>МТС</c:v>
                </c:pt>
                <c:pt idx="5">
                  <c:v>Росбанк</c:v>
                </c:pt>
                <c:pt idx="6">
                  <c:v>Хоум кредит</c:v>
                </c:pt>
                <c:pt idx="7">
                  <c:v>Открытие</c:v>
                </c:pt>
                <c:pt idx="8">
                  <c:v>Газпромбанк</c:v>
                </c:pt>
                <c:pt idx="9">
                  <c:v>Совкомбанк</c:v>
                </c:pt>
                <c:pt idx="10">
                  <c:v>Альфа</c:v>
                </c:pt>
                <c:pt idx="11">
                  <c:v>Тинькофф</c:v>
                </c:pt>
                <c:pt idx="12">
                  <c:v>ВТБ</c:v>
                </c:pt>
              </c:strCache>
            </c:strRef>
          </c:cat>
          <c:val>
            <c:numRef>
              <c:f>Pivot_tables!$N$4:$N$17</c:f>
              <c:numCache>
                <c:formatCode>#,##0</c:formatCode>
                <c:ptCount val="13"/>
                <c:pt idx="0">
                  <c:v>1863430</c:v>
                </c:pt>
                <c:pt idx="1">
                  <c:v>2676821</c:v>
                </c:pt>
                <c:pt idx="2">
                  <c:v>4247924</c:v>
                </c:pt>
                <c:pt idx="3">
                  <c:v>5986842</c:v>
                </c:pt>
                <c:pt idx="4">
                  <c:v>6243417</c:v>
                </c:pt>
                <c:pt idx="5">
                  <c:v>8133212</c:v>
                </c:pt>
                <c:pt idx="6">
                  <c:v>9584502</c:v>
                </c:pt>
                <c:pt idx="7">
                  <c:v>14415707</c:v>
                </c:pt>
                <c:pt idx="8">
                  <c:v>16741714</c:v>
                </c:pt>
                <c:pt idx="9">
                  <c:v>17470744</c:v>
                </c:pt>
                <c:pt idx="10">
                  <c:v>46697954</c:v>
                </c:pt>
                <c:pt idx="11">
                  <c:v>77864433</c:v>
                </c:pt>
                <c:pt idx="12">
                  <c:v>95621948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CB-5D40-975A-5BEF12C5A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71840608"/>
        <c:axId val="2141976751"/>
      </c:barChart>
      <c:catAx>
        <c:axId val="718406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141976751"/>
        <c:crosses val="autoZero"/>
        <c:auto val="1"/>
        <c:lblAlgn val="ctr"/>
        <c:lblOffset val="100"/>
        <c:noMultiLvlLbl val="0"/>
      </c:catAx>
      <c:valAx>
        <c:axId val="2141976751"/>
        <c:scaling>
          <c:orientation val="minMax"/>
          <c:max val="1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84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Pivot_tables!$P$3:$P$15</c:f>
              <c:strCache>
                <c:ptCount val="13"/>
                <c:pt idx="0">
                  <c:v>апр</c:v>
                </c:pt>
                <c:pt idx="1">
                  <c:v>май</c:v>
                </c:pt>
                <c:pt idx="2">
                  <c:v>июнь</c:v>
                </c:pt>
                <c:pt idx="3">
                  <c:v>июль</c:v>
                </c:pt>
                <c:pt idx="4">
                  <c:v>авг</c:v>
                </c:pt>
                <c:pt idx="5">
                  <c:v>сент</c:v>
                </c:pt>
                <c:pt idx="6">
                  <c:v>окт</c:v>
                </c:pt>
                <c:pt idx="7">
                  <c:v>нояб</c:v>
                </c:pt>
                <c:pt idx="8">
                  <c:v>дек</c:v>
                </c:pt>
                <c:pt idx="9">
                  <c:v>янв</c:v>
                </c:pt>
                <c:pt idx="10">
                  <c:v>февр</c:v>
                </c:pt>
                <c:pt idx="11">
                  <c:v>март</c:v>
                </c:pt>
                <c:pt idx="12">
                  <c:v>апр</c:v>
                </c:pt>
              </c:strCache>
            </c:strRef>
          </c:cat>
          <c:val>
            <c:numRef>
              <c:f>Pivot_tables!$Q$3:$Q$15</c:f>
              <c:numCache>
                <c:formatCode>0.00</c:formatCode>
                <c:ptCount val="13"/>
                <c:pt idx="0">
                  <c:v>1.05</c:v>
                </c:pt>
                <c:pt idx="1">
                  <c:v>1.05</c:v>
                </c:pt>
                <c:pt idx="2">
                  <c:v>0.98</c:v>
                </c:pt>
                <c:pt idx="3">
                  <c:v>0.98</c:v>
                </c:pt>
                <c:pt idx="4">
                  <c:v>1.05</c:v>
                </c:pt>
                <c:pt idx="5">
                  <c:v>0.99</c:v>
                </c:pt>
                <c:pt idx="6">
                  <c:v>0.93</c:v>
                </c:pt>
                <c:pt idx="7">
                  <c:v>0.99</c:v>
                </c:pt>
                <c:pt idx="8">
                  <c:v>1</c:v>
                </c:pt>
                <c:pt idx="9">
                  <c:v>0.82</c:v>
                </c:pt>
                <c:pt idx="10">
                  <c:v>1.03</c:v>
                </c:pt>
                <c:pt idx="11">
                  <c:v>1.1599999999999999</c:v>
                </c:pt>
                <c:pt idx="12">
                  <c:v>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3C-7E41-861D-5B1367608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361104"/>
        <c:axId val="105071936"/>
      </c:lineChart>
      <c:catAx>
        <c:axId val="10536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071936"/>
        <c:crosses val="autoZero"/>
        <c:auto val="1"/>
        <c:lblAlgn val="ctr"/>
        <c:lblOffset val="100"/>
        <c:noMultiLvlLbl val="0"/>
      </c:catAx>
      <c:valAx>
        <c:axId val="105071936"/>
        <c:scaling>
          <c:orientation val="minMax"/>
          <c:max val="1.3"/>
          <c:min val="0.70000000000000007"/>
        </c:scaling>
        <c:delete val="1"/>
        <c:axPos val="l"/>
        <c:numFmt formatCode="0.00" sourceLinked="1"/>
        <c:majorTickMark val="none"/>
        <c:minorTickMark val="none"/>
        <c:tickLblPos val="nextTo"/>
        <c:crossAx val="10536110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[Media Analytics Dashboard.xlsx]Pivot_tables!Сводная таблица15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41275" cap="rnd">
            <a:solidFill>
              <a:srgbClr val="80CBC4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21212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4CAF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EF9A9A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Pivot_tables!$U$1</c:f>
              <c:strCache>
                <c:ptCount val="1"/>
                <c:pt idx="0">
                  <c:v>Среднее по полю conversion rate (total)</c:v>
                </c:pt>
              </c:strCache>
            </c:strRef>
          </c:tx>
          <c:spPr>
            <a:ln w="28575" cap="rnd">
              <a:solidFill>
                <a:srgbClr val="212121"/>
              </a:solidFill>
              <a:round/>
            </a:ln>
            <a:effectLst/>
          </c:spPr>
          <c:marker>
            <c:symbol val="none"/>
          </c:marker>
          <c:cat>
            <c:multiLvlStrRef>
              <c:f>Pivot_tables!$S$2:$T$15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Pivot_tables!$U$2:$U$15</c:f>
              <c:numCache>
                <c:formatCode>0.00%</c:formatCode>
                <c:ptCount val="13"/>
                <c:pt idx="0">
                  <c:v>5.5E-2</c:v>
                </c:pt>
                <c:pt idx="1">
                  <c:v>5.5000000000000007E-2</c:v>
                </c:pt>
                <c:pt idx="2">
                  <c:v>6.9999999999999993E-2</c:v>
                </c:pt>
                <c:pt idx="3">
                  <c:v>0.14900000000000002</c:v>
                </c:pt>
                <c:pt idx="4">
                  <c:v>0.17299999999999999</c:v>
                </c:pt>
                <c:pt idx="5">
                  <c:v>0.18125000000000002</c:v>
                </c:pt>
                <c:pt idx="6">
                  <c:v>0.19</c:v>
                </c:pt>
                <c:pt idx="7">
                  <c:v>0.18</c:v>
                </c:pt>
                <c:pt idx="8">
                  <c:v>0.24000000000000002</c:v>
                </c:pt>
                <c:pt idx="9">
                  <c:v>5.2000000000000005E-2</c:v>
                </c:pt>
                <c:pt idx="10">
                  <c:v>4.5999999999999999E-2</c:v>
                </c:pt>
                <c:pt idx="11">
                  <c:v>3.5999999999999997E-2</c:v>
                </c:pt>
                <c:pt idx="12">
                  <c:v>3.6000000000000004E-2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46A-D341-80D4-1FED4364F70D}"/>
            </c:ext>
          </c:extLst>
        </c:ser>
        <c:ser>
          <c:idx val="1"/>
          <c:order val="1"/>
          <c:tx>
            <c:strRef>
              <c:f>Pivot_tables!$V$1</c:f>
              <c:strCache>
                <c:ptCount val="1"/>
                <c:pt idx="0">
                  <c:v>Среднее по полю PVC rate</c:v>
                </c:pt>
              </c:strCache>
            </c:strRef>
          </c:tx>
          <c:spPr>
            <a:ln w="28575" cap="rnd">
              <a:solidFill>
                <a:srgbClr val="4CAF50"/>
              </a:solidFill>
              <a:round/>
            </a:ln>
            <a:effectLst/>
          </c:spPr>
          <c:marker>
            <c:symbol val="none"/>
          </c:marker>
          <c:cat>
            <c:multiLvlStrRef>
              <c:f>Pivot_tables!$S$2:$T$15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Pivot_tables!$V$2:$V$15</c:f>
              <c:numCache>
                <c:formatCode>0.00%</c:formatCode>
                <c:ptCount val="13"/>
                <c:pt idx="0">
                  <c:v>2.7000000000000007E-2</c:v>
                </c:pt>
                <c:pt idx="1">
                  <c:v>2.7000000000000003E-2</c:v>
                </c:pt>
                <c:pt idx="2">
                  <c:v>3.4999999999999996E-2</c:v>
                </c:pt>
                <c:pt idx="3">
                  <c:v>0.11899999999999999</c:v>
                </c:pt>
                <c:pt idx="4">
                  <c:v>0.14599999999999999</c:v>
                </c:pt>
                <c:pt idx="5">
                  <c:v>0.16100000000000003</c:v>
                </c:pt>
                <c:pt idx="6">
                  <c:v>0.16399999999999998</c:v>
                </c:pt>
                <c:pt idx="7">
                  <c:v>0.14900000000000002</c:v>
                </c:pt>
                <c:pt idx="8">
                  <c:v>0.21199999999999999</c:v>
                </c:pt>
                <c:pt idx="9">
                  <c:v>3.6000000000000004E-2</c:v>
                </c:pt>
                <c:pt idx="10">
                  <c:v>3.4000000000000002E-2</c:v>
                </c:pt>
                <c:pt idx="11">
                  <c:v>3.3999999999999996E-2</c:v>
                </c:pt>
                <c:pt idx="12">
                  <c:v>3.4000000000000002E-2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F46A-D341-80D4-1FED4364F70D}"/>
            </c:ext>
          </c:extLst>
        </c:ser>
        <c:ser>
          <c:idx val="2"/>
          <c:order val="2"/>
          <c:tx>
            <c:strRef>
              <c:f>Pivot_tables!$W$1</c:f>
              <c:strCache>
                <c:ptCount val="1"/>
                <c:pt idx="0">
                  <c:v>Среднее по полю PCC rate</c:v>
                </c:pt>
              </c:strCache>
            </c:strRef>
          </c:tx>
          <c:spPr>
            <a:ln w="28575" cap="rnd">
              <a:solidFill>
                <a:srgbClr val="EF9A9A"/>
              </a:solidFill>
              <a:round/>
            </a:ln>
            <a:effectLst/>
          </c:spPr>
          <c:marker>
            <c:symbol val="none"/>
          </c:marker>
          <c:cat>
            <c:multiLvlStrRef>
              <c:f>Pivot_tables!$S$2:$T$15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Pivot_tables!$W$2:$W$15</c:f>
              <c:numCache>
                <c:formatCode>0.00%</c:formatCode>
                <c:ptCount val="13"/>
                <c:pt idx="0">
                  <c:v>2.7999999999999997E-2</c:v>
                </c:pt>
                <c:pt idx="1">
                  <c:v>2.7999999999999997E-2</c:v>
                </c:pt>
                <c:pt idx="2">
                  <c:v>3.4999999999999996E-2</c:v>
                </c:pt>
                <c:pt idx="3">
                  <c:v>0.03</c:v>
                </c:pt>
                <c:pt idx="4">
                  <c:v>2.7000000000000003E-2</c:v>
                </c:pt>
                <c:pt idx="5">
                  <c:v>2.0250000000000001E-2</c:v>
                </c:pt>
                <c:pt idx="6">
                  <c:v>2.6000000000000002E-2</c:v>
                </c:pt>
                <c:pt idx="7">
                  <c:v>3.1E-2</c:v>
                </c:pt>
                <c:pt idx="8">
                  <c:v>2.7999999999999997E-2</c:v>
                </c:pt>
                <c:pt idx="9">
                  <c:v>1.5999999999999997E-2</c:v>
                </c:pt>
                <c:pt idx="10">
                  <c:v>1.2E-2</c:v>
                </c:pt>
                <c:pt idx="11">
                  <c:v>2E-3</c:v>
                </c:pt>
                <c:pt idx="12">
                  <c:v>2E-3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F46A-D341-80D4-1FED4364F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8020672"/>
        <c:axId val="269468848"/>
      </c:lineChart>
      <c:catAx>
        <c:axId val="37802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4800000" spcFirstLastPara="1" vertOverflow="ellipsis" vert="horz" wrap="square" anchor="ctr" anchorCtr="0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468848"/>
        <c:crosses val="autoZero"/>
        <c:auto val="1"/>
        <c:lblAlgn val="ctr"/>
        <c:lblOffset val="100"/>
        <c:noMultiLvlLbl val="0"/>
      </c:catAx>
      <c:valAx>
        <c:axId val="269468848"/>
        <c:scaling>
          <c:orientation val="minMax"/>
          <c:max val="0.25"/>
        </c:scaling>
        <c:delete val="0"/>
        <c:axPos val="l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802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[Media Analytics Dashboard.xlsx]Pivot_tables!Сводная таблица17</c:name>
    <c:fmtId val="2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>
              <a:shade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>
              <a:shade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shade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>
              <a:shade val="9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tint val="9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>
              <a:tint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rgbClr val="EC407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>
              <a:tint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>
              <a:tint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802112836922281E-2"/>
          <c:y val="0.11522648755765218"/>
          <c:w val="0.83024155290677482"/>
          <c:h val="0.76810357224277925"/>
        </c:manualLayout>
      </c:layout>
      <c:areaChart>
        <c:grouping val="percentStacked"/>
        <c:varyColors val="0"/>
        <c:ser>
          <c:idx val="0"/>
          <c:order val="0"/>
          <c:tx>
            <c:strRef>
              <c:f>Pivot_tables!$AH$3:$AH$4</c:f>
              <c:strCache>
                <c:ptCount val="1"/>
                <c:pt idx="0">
                  <c:v>Альфа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multiLvlStrRef>
              <c:f>Pivot_tables!$AF$5:$AG$18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Pivot_tables!$AH$5:$AH$18</c:f>
              <c:numCache>
                <c:formatCode>General</c:formatCode>
                <c:ptCount val="13"/>
                <c:pt idx="0">
                  <c:v>1748375</c:v>
                </c:pt>
                <c:pt idx="1">
                  <c:v>3978042</c:v>
                </c:pt>
                <c:pt idx="2">
                  <c:v>3215919</c:v>
                </c:pt>
                <c:pt idx="3">
                  <c:v>3525479</c:v>
                </c:pt>
                <c:pt idx="4">
                  <c:v>4319836</c:v>
                </c:pt>
                <c:pt idx="5">
                  <c:v>3387296</c:v>
                </c:pt>
                <c:pt idx="6">
                  <c:v>4477633</c:v>
                </c:pt>
                <c:pt idx="7">
                  <c:v>3628965</c:v>
                </c:pt>
                <c:pt idx="8">
                  <c:v>3949544</c:v>
                </c:pt>
                <c:pt idx="9">
                  <c:v>4091886</c:v>
                </c:pt>
                <c:pt idx="10">
                  <c:v>4095647</c:v>
                </c:pt>
                <c:pt idx="11">
                  <c:v>5558481</c:v>
                </c:pt>
                <c:pt idx="12">
                  <c:v>2492306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BB-B44F-A33A-B1F31205DDDC}"/>
            </c:ext>
          </c:extLst>
        </c:ser>
        <c:ser>
          <c:idx val="1"/>
          <c:order val="1"/>
          <c:tx>
            <c:strRef>
              <c:f>Pivot_tables!$AI$3:$AI$4</c:f>
              <c:strCache>
                <c:ptCount val="1"/>
                <c:pt idx="0">
                  <c:v>ВТБ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multiLvlStrRef>
              <c:f>Pivot_tables!$AF$5:$AG$18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Pivot_tables!$AI$5:$AI$18</c:f>
              <c:numCache>
                <c:formatCode>General</c:formatCode>
                <c:ptCount val="13"/>
                <c:pt idx="0">
                  <c:v>4723529</c:v>
                </c:pt>
                <c:pt idx="1">
                  <c:v>7997996</c:v>
                </c:pt>
                <c:pt idx="2">
                  <c:v>6236714</c:v>
                </c:pt>
                <c:pt idx="3">
                  <c:v>6411009</c:v>
                </c:pt>
                <c:pt idx="4">
                  <c:v>7876783</c:v>
                </c:pt>
                <c:pt idx="5">
                  <c:v>6816953</c:v>
                </c:pt>
                <c:pt idx="6">
                  <c:v>8735532</c:v>
                </c:pt>
                <c:pt idx="7">
                  <c:v>7051889</c:v>
                </c:pt>
                <c:pt idx="8">
                  <c:v>7655364</c:v>
                </c:pt>
                <c:pt idx="9">
                  <c:v>7827812</c:v>
                </c:pt>
                <c:pt idx="10">
                  <c:v>8071774</c:v>
                </c:pt>
                <c:pt idx="11">
                  <c:v>16129608</c:v>
                </c:pt>
                <c:pt idx="12">
                  <c:v>3446792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BB-B44F-A33A-B1F31205DDDC}"/>
            </c:ext>
          </c:extLst>
        </c:ser>
        <c:ser>
          <c:idx val="2"/>
          <c:order val="2"/>
          <c:tx>
            <c:strRef>
              <c:f>Pivot_tables!$AJ$3:$AJ$4</c:f>
              <c:strCache>
                <c:ptCount val="1"/>
                <c:pt idx="0">
                  <c:v>Газпромбанк</c:v>
                </c:pt>
              </c:strCache>
            </c:strRef>
          </c:tx>
          <c:spPr>
            <a:solidFill>
              <a:schemeClr val="accent1">
                <a:shade val="60000"/>
              </a:schemeClr>
            </a:solidFill>
            <a:ln>
              <a:noFill/>
            </a:ln>
            <a:effectLst/>
          </c:spPr>
          <c:cat>
            <c:multiLvlStrRef>
              <c:f>Pivot_tables!$AF$5:$AG$18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Pivot_tables!$AJ$5:$AJ$18</c:f>
              <c:numCache>
                <c:formatCode>General</c:formatCode>
                <c:ptCount val="13"/>
                <c:pt idx="0">
                  <c:v>678343</c:v>
                </c:pt>
                <c:pt idx="1">
                  <c:v>1543575</c:v>
                </c:pt>
                <c:pt idx="2">
                  <c:v>1209995</c:v>
                </c:pt>
                <c:pt idx="3">
                  <c:v>1198248</c:v>
                </c:pt>
                <c:pt idx="4">
                  <c:v>1706879</c:v>
                </c:pt>
                <c:pt idx="5">
                  <c:v>1303850</c:v>
                </c:pt>
                <c:pt idx="6">
                  <c:v>1650162</c:v>
                </c:pt>
                <c:pt idx="7">
                  <c:v>1257211</c:v>
                </c:pt>
                <c:pt idx="8">
                  <c:v>1336909</c:v>
                </c:pt>
                <c:pt idx="9">
                  <c:v>1469495</c:v>
                </c:pt>
                <c:pt idx="10">
                  <c:v>1448070</c:v>
                </c:pt>
                <c:pt idx="11">
                  <c:v>2192331</c:v>
                </c:pt>
                <c:pt idx="12">
                  <c:v>857731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BB-B44F-A33A-B1F31205DDDC}"/>
            </c:ext>
          </c:extLst>
        </c:ser>
        <c:ser>
          <c:idx val="3"/>
          <c:order val="3"/>
          <c:tx>
            <c:strRef>
              <c:f>Pivot_tables!$AK$3:$AK$4</c:f>
              <c:strCache>
                <c:ptCount val="1"/>
                <c:pt idx="0">
                  <c:v>МТС</c:v>
                </c:pt>
              </c:strCache>
            </c:strRef>
          </c:tx>
          <c:spPr>
            <a:solidFill>
              <a:schemeClr val="accent1">
                <a:shade val="70000"/>
              </a:schemeClr>
            </a:solidFill>
            <a:ln>
              <a:noFill/>
            </a:ln>
            <a:effectLst/>
          </c:spPr>
          <c:cat>
            <c:multiLvlStrRef>
              <c:f>Pivot_tables!$AF$5:$AG$18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Pivot_tables!$AK$5:$AK$18</c:f>
              <c:numCache>
                <c:formatCode>General</c:formatCode>
                <c:ptCount val="13"/>
                <c:pt idx="0">
                  <c:v>296310</c:v>
                </c:pt>
                <c:pt idx="1">
                  <c:v>697394</c:v>
                </c:pt>
                <c:pt idx="2">
                  <c:v>455582</c:v>
                </c:pt>
                <c:pt idx="3">
                  <c:v>462616</c:v>
                </c:pt>
                <c:pt idx="4">
                  <c:v>583365</c:v>
                </c:pt>
                <c:pt idx="5">
                  <c:v>451282</c:v>
                </c:pt>
                <c:pt idx="6">
                  <c:v>546393</c:v>
                </c:pt>
                <c:pt idx="7">
                  <c:v>452885</c:v>
                </c:pt>
                <c:pt idx="8">
                  <c:v>479202</c:v>
                </c:pt>
                <c:pt idx="9">
                  <c:v>525236</c:v>
                </c:pt>
                <c:pt idx="10">
                  <c:v>462588</c:v>
                </c:pt>
                <c:pt idx="11">
                  <c:v>573652</c:v>
                </c:pt>
                <c:pt idx="12">
                  <c:v>256912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BB-B44F-A33A-B1F31205DDDC}"/>
            </c:ext>
          </c:extLst>
        </c:ser>
        <c:ser>
          <c:idx val="4"/>
          <c:order val="4"/>
          <c:tx>
            <c:strRef>
              <c:f>Pivot_tables!$AL$3:$AL$4</c:f>
              <c:strCache>
                <c:ptCount val="1"/>
                <c:pt idx="0">
                  <c:v>Открытие</c:v>
                </c:pt>
              </c:strCache>
            </c:strRef>
          </c:tx>
          <c:spPr>
            <a:solidFill>
              <a:schemeClr val="accent1">
                <a:shade val="80000"/>
              </a:schemeClr>
            </a:solidFill>
            <a:ln>
              <a:noFill/>
            </a:ln>
            <a:effectLst/>
          </c:spPr>
          <c:cat>
            <c:multiLvlStrRef>
              <c:f>Pivot_tables!$AF$5:$AG$18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Pivot_tables!$AL$5:$AL$18</c:f>
              <c:numCache>
                <c:formatCode>General</c:formatCode>
                <c:ptCount val="13"/>
                <c:pt idx="0">
                  <c:v>551223</c:v>
                </c:pt>
                <c:pt idx="1">
                  <c:v>1265484</c:v>
                </c:pt>
                <c:pt idx="2">
                  <c:v>1105834</c:v>
                </c:pt>
                <c:pt idx="3">
                  <c:v>1059716</c:v>
                </c:pt>
                <c:pt idx="4">
                  <c:v>1429616</c:v>
                </c:pt>
                <c:pt idx="5">
                  <c:v>1104951</c:v>
                </c:pt>
                <c:pt idx="6">
                  <c:v>1335047</c:v>
                </c:pt>
                <c:pt idx="7">
                  <c:v>1091164</c:v>
                </c:pt>
                <c:pt idx="8">
                  <c:v>1188606</c:v>
                </c:pt>
                <c:pt idx="9">
                  <c:v>1254450</c:v>
                </c:pt>
                <c:pt idx="10">
                  <c:v>1289235</c:v>
                </c:pt>
                <c:pt idx="11">
                  <c:v>1970924</c:v>
                </c:pt>
                <c:pt idx="12">
                  <c:v>750666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BB-B44F-A33A-B1F31205DDDC}"/>
            </c:ext>
          </c:extLst>
        </c:ser>
        <c:ser>
          <c:idx val="5"/>
          <c:order val="5"/>
          <c:tx>
            <c:strRef>
              <c:f>Pivot_tables!$AM$3:$AM$4</c:f>
              <c:strCache>
                <c:ptCount val="1"/>
                <c:pt idx="0">
                  <c:v>Почта банк</c:v>
                </c:pt>
              </c:strCache>
            </c:strRef>
          </c:tx>
          <c:spPr>
            <a:solidFill>
              <a:schemeClr val="accent1">
                <a:shade val="90000"/>
              </a:schemeClr>
            </a:solidFill>
            <a:ln>
              <a:noFill/>
            </a:ln>
            <a:effectLst/>
          </c:spPr>
          <c:cat>
            <c:multiLvlStrRef>
              <c:f>Pivot_tables!$AF$5:$AG$18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Pivot_tables!$AM$5:$AM$18</c:f>
              <c:numCache>
                <c:formatCode>General</c:formatCode>
                <c:ptCount val="13"/>
                <c:pt idx="0">
                  <c:v>197728</c:v>
                </c:pt>
                <c:pt idx="1">
                  <c:v>281048</c:v>
                </c:pt>
                <c:pt idx="2">
                  <c:v>229717</c:v>
                </c:pt>
                <c:pt idx="3">
                  <c:v>243324</c:v>
                </c:pt>
                <c:pt idx="4">
                  <c:v>301109</c:v>
                </c:pt>
                <c:pt idx="5">
                  <c:v>254374</c:v>
                </c:pt>
                <c:pt idx="6">
                  <c:v>211451</c:v>
                </c:pt>
                <c:pt idx="7">
                  <c:v>194675</c:v>
                </c:pt>
                <c:pt idx="8">
                  <c:v>224186</c:v>
                </c:pt>
                <c:pt idx="9">
                  <c:v>159081</c:v>
                </c:pt>
                <c:pt idx="10">
                  <c:v>178614</c:v>
                </c:pt>
                <c:pt idx="11">
                  <c:v>163962</c:v>
                </c:pt>
                <c:pt idx="12">
                  <c:v>37552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BB-B44F-A33A-B1F31205DDDC}"/>
            </c:ext>
          </c:extLst>
        </c:ser>
        <c:ser>
          <c:idx val="6"/>
          <c:order val="6"/>
          <c:tx>
            <c:strRef>
              <c:f>Pivot_tables!$AN$3:$AN$4</c:f>
              <c:strCache>
                <c:ptCount val="1"/>
                <c:pt idx="0">
                  <c:v>Райффайзен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Pivot_tables!$AF$5:$AG$18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Pivot_tables!$AN$5:$AN$18</c:f>
              <c:numCache>
                <c:formatCode>General</c:formatCode>
                <c:ptCount val="13"/>
                <c:pt idx="0">
                  <c:v>152203</c:v>
                </c:pt>
                <c:pt idx="1">
                  <c:v>352201</c:v>
                </c:pt>
                <c:pt idx="2">
                  <c:v>286613</c:v>
                </c:pt>
                <c:pt idx="3">
                  <c:v>284757</c:v>
                </c:pt>
                <c:pt idx="4">
                  <c:v>362286</c:v>
                </c:pt>
                <c:pt idx="5">
                  <c:v>302731</c:v>
                </c:pt>
                <c:pt idx="6">
                  <c:v>378544</c:v>
                </c:pt>
                <c:pt idx="7">
                  <c:v>304240</c:v>
                </c:pt>
                <c:pt idx="8">
                  <c:v>336558</c:v>
                </c:pt>
                <c:pt idx="9">
                  <c:v>427669</c:v>
                </c:pt>
                <c:pt idx="10">
                  <c:v>430636</c:v>
                </c:pt>
                <c:pt idx="11">
                  <c:v>462510</c:v>
                </c:pt>
                <c:pt idx="12">
                  <c:v>166976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BB-B44F-A33A-B1F31205DDDC}"/>
            </c:ext>
          </c:extLst>
        </c:ser>
        <c:ser>
          <c:idx val="7"/>
          <c:order val="7"/>
          <c:tx>
            <c:strRef>
              <c:f>Pivot_tables!$AO$3:$AO$4</c:f>
              <c:strCache>
                <c:ptCount val="1"/>
                <c:pt idx="0">
                  <c:v>Ренессанс</c:v>
                </c:pt>
              </c:strCache>
            </c:strRef>
          </c:tx>
          <c:spPr>
            <a:solidFill>
              <a:schemeClr val="accent1">
                <a:tint val="90000"/>
              </a:schemeClr>
            </a:solidFill>
            <a:ln>
              <a:noFill/>
            </a:ln>
            <a:effectLst/>
          </c:spPr>
          <c:cat>
            <c:multiLvlStrRef>
              <c:f>Pivot_tables!$AF$5:$AG$18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Pivot_tables!$AO$5:$AO$18</c:f>
              <c:numCache>
                <c:formatCode>General</c:formatCode>
                <c:ptCount val="13"/>
                <c:pt idx="0">
                  <c:v>95468</c:v>
                </c:pt>
                <c:pt idx="1">
                  <c:v>191948</c:v>
                </c:pt>
                <c:pt idx="2">
                  <c:v>136199</c:v>
                </c:pt>
                <c:pt idx="3">
                  <c:v>121051</c:v>
                </c:pt>
                <c:pt idx="4">
                  <c:v>163765</c:v>
                </c:pt>
                <c:pt idx="5">
                  <c:v>138026</c:v>
                </c:pt>
                <c:pt idx="6">
                  <c:v>170286</c:v>
                </c:pt>
                <c:pt idx="7">
                  <c:v>135126</c:v>
                </c:pt>
                <c:pt idx="8">
                  <c:v>162137</c:v>
                </c:pt>
                <c:pt idx="9">
                  <c:v>155818</c:v>
                </c:pt>
                <c:pt idx="10">
                  <c:v>140717</c:v>
                </c:pt>
                <c:pt idx="11">
                  <c:v>217102</c:v>
                </c:pt>
                <c:pt idx="12">
                  <c:v>35787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FBB-B44F-A33A-B1F31205DDDC}"/>
            </c:ext>
          </c:extLst>
        </c:ser>
        <c:ser>
          <c:idx val="8"/>
          <c:order val="8"/>
          <c:tx>
            <c:strRef>
              <c:f>Pivot_tables!$AP$3:$AP$4</c:f>
              <c:strCache>
                <c:ptCount val="1"/>
                <c:pt idx="0">
                  <c:v>Росбанк</c:v>
                </c:pt>
              </c:strCache>
            </c:strRef>
          </c:tx>
          <c:spPr>
            <a:solidFill>
              <a:schemeClr val="accent1">
                <a:tint val="80000"/>
              </a:schemeClr>
            </a:solidFill>
            <a:ln>
              <a:noFill/>
            </a:ln>
            <a:effectLst/>
          </c:spPr>
          <c:cat>
            <c:multiLvlStrRef>
              <c:f>Pivot_tables!$AF$5:$AG$18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Pivot_tables!$AP$5:$AP$18</c:f>
              <c:numCache>
                <c:formatCode>General</c:formatCode>
                <c:ptCount val="13"/>
                <c:pt idx="0">
                  <c:v>450680</c:v>
                </c:pt>
                <c:pt idx="1">
                  <c:v>655527</c:v>
                </c:pt>
                <c:pt idx="2">
                  <c:v>559868</c:v>
                </c:pt>
                <c:pt idx="3">
                  <c:v>531602</c:v>
                </c:pt>
                <c:pt idx="4">
                  <c:v>670144</c:v>
                </c:pt>
                <c:pt idx="5">
                  <c:v>520533</c:v>
                </c:pt>
                <c:pt idx="6">
                  <c:v>758310</c:v>
                </c:pt>
                <c:pt idx="7">
                  <c:v>616432</c:v>
                </c:pt>
                <c:pt idx="8">
                  <c:v>682838</c:v>
                </c:pt>
                <c:pt idx="9">
                  <c:v>718674</c:v>
                </c:pt>
                <c:pt idx="10">
                  <c:v>780139</c:v>
                </c:pt>
                <c:pt idx="11">
                  <c:v>1018295</c:v>
                </c:pt>
                <c:pt idx="12">
                  <c:v>170170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BB-B44F-A33A-B1F31205DDDC}"/>
            </c:ext>
          </c:extLst>
        </c:ser>
        <c:ser>
          <c:idx val="9"/>
          <c:order val="9"/>
          <c:tx>
            <c:strRef>
              <c:f>Pivot_tables!$AQ$3:$AQ$4</c:f>
              <c:strCache>
                <c:ptCount val="1"/>
                <c:pt idx="0">
                  <c:v>Совкомбанк</c:v>
                </c:pt>
              </c:strCache>
            </c:strRef>
          </c:tx>
          <c:spPr>
            <a:solidFill>
              <a:srgbClr val="EC407A"/>
            </a:solidFill>
            <a:ln>
              <a:noFill/>
            </a:ln>
            <a:effectLst/>
          </c:spPr>
          <c:cat>
            <c:multiLvlStrRef>
              <c:f>Pivot_tables!$AF$5:$AG$18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Pivot_tables!$AQ$5:$AQ$18</c:f>
              <c:numCache>
                <c:formatCode>General</c:formatCode>
                <c:ptCount val="13"/>
                <c:pt idx="0">
                  <c:v>626502</c:v>
                </c:pt>
                <c:pt idx="1">
                  <c:v>1383779</c:v>
                </c:pt>
                <c:pt idx="2">
                  <c:v>1149331</c:v>
                </c:pt>
                <c:pt idx="3">
                  <c:v>1212066</c:v>
                </c:pt>
                <c:pt idx="4">
                  <c:v>1604756</c:v>
                </c:pt>
                <c:pt idx="5">
                  <c:v>1237110</c:v>
                </c:pt>
                <c:pt idx="6">
                  <c:v>1624335</c:v>
                </c:pt>
                <c:pt idx="7">
                  <c:v>1369103</c:v>
                </c:pt>
                <c:pt idx="8">
                  <c:v>1553804</c:v>
                </c:pt>
                <c:pt idx="9">
                  <c:v>1845241</c:v>
                </c:pt>
                <c:pt idx="10">
                  <c:v>1670184</c:v>
                </c:pt>
                <c:pt idx="11">
                  <c:v>2539942</c:v>
                </c:pt>
                <c:pt idx="12">
                  <c:v>1003259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FBB-B44F-A33A-B1F31205DDDC}"/>
            </c:ext>
          </c:extLst>
        </c:ser>
        <c:ser>
          <c:idx val="10"/>
          <c:order val="10"/>
          <c:tx>
            <c:strRef>
              <c:f>Pivot_tables!$AR$3:$AR$4</c:f>
              <c:strCache>
                <c:ptCount val="1"/>
                <c:pt idx="0">
                  <c:v>Тинькофф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multiLvlStrRef>
              <c:f>Pivot_tables!$AF$5:$AG$18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Pivot_tables!$AR$5:$AR$18</c:f>
              <c:numCache>
                <c:formatCode>General</c:formatCode>
                <c:ptCount val="13"/>
                <c:pt idx="0">
                  <c:v>2797118</c:v>
                </c:pt>
                <c:pt idx="1">
                  <c:v>6113589</c:v>
                </c:pt>
                <c:pt idx="2">
                  <c:v>5199542</c:v>
                </c:pt>
                <c:pt idx="3">
                  <c:v>5559298</c:v>
                </c:pt>
                <c:pt idx="4">
                  <c:v>6690286</c:v>
                </c:pt>
                <c:pt idx="5">
                  <c:v>5600790</c:v>
                </c:pt>
                <c:pt idx="6">
                  <c:v>7843178</c:v>
                </c:pt>
                <c:pt idx="7">
                  <c:v>6609812</c:v>
                </c:pt>
                <c:pt idx="8">
                  <c:v>6359831</c:v>
                </c:pt>
                <c:pt idx="9">
                  <c:v>7324468</c:v>
                </c:pt>
                <c:pt idx="10">
                  <c:v>7798972</c:v>
                </c:pt>
                <c:pt idx="11">
                  <c:v>9076339</c:v>
                </c:pt>
                <c:pt idx="12">
                  <c:v>3801668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FBB-B44F-A33A-B1F31205DDDC}"/>
            </c:ext>
          </c:extLst>
        </c:ser>
        <c:ser>
          <c:idx val="11"/>
          <c:order val="11"/>
          <c:tx>
            <c:strRef>
              <c:f>Pivot_tables!$AS$3:$AS$4</c:f>
              <c:strCache>
                <c:ptCount val="1"/>
                <c:pt idx="0">
                  <c:v>Уралсиб</c:v>
                </c:pt>
              </c:strCache>
            </c:strRef>
          </c:tx>
          <c:spPr>
            <a:solidFill>
              <a:schemeClr val="accent1">
                <a:tint val="50000"/>
              </a:schemeClr>
            </a:solidFill>
            <a:ln>
              <a:noFill/>
            </a:ln>
            <a:effectLst/>
          </c:spPr>
          <c:cat>
            <c:multiLvlStrRef>
              <c:f>Pivot_tables!$AF$5:$AG$18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Pivot_tables!$AS$5:$AS$18</c:f>
              <c:numCache>
                <c:formatCode>General</c:formatCode>
                <c:ptCount val="13"/>
                <c:pt idx="0">
                  <c:v>218997</c:v>
                </c:pt>
                <c:pt idx="1">
                  <c:v>510407</c:v>
                </c:pt>
                <c:pt idx="2">
                  <c:v>415417</c:v>
                </c:pt>
                <c:pt idx="3">
                  <c:v>414133</c:v>
                </c:pt>
                <c:pt idx="4">
                  <c:v>564244</c:v>
                </c:pt>
                <c:pt idx="5">
                  <c:v>446465</c:v>
                </c:pt>
                <c:pt idx="6">
                  <c:v>546935</c:v>
                </c:pt>
                <c:pt idx="7">
                  <c:v>446114</c:v>
                </c:pt>
                <c:pt idx="8">
                  <c:v>472094</c:v>
                </c:pt>
                <c:pt idx="9">
                  <c:v>519855</c:v>
                </c:pt>
                <c:pt idx="10">
                  <c:v>490561</c:v>
                </c:pt>
                <c:pt idx="11">
                  <c:v>660547</c:v>
                </c:pt>
                <c:pt idx="12">
                  <c:v>281073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FBB-B44F-A33A-B1F31205DDDC}"/>
            </c:ext>
          </c:extLst>
        </c:ser>
        <c:ser>
          <c:idx val="12"/>
          <c:order val="12"/>
          <c:tx>
            <c:strRef>
              <c:f>Pivot_tables!$AT$3:$AT$4</c:f>
              <c:strCache>
                <c:ptCount val="1"/>
                <c:pt idx="0">
                  <c:v>Хоум кредит</c:v>
                </c:pt>
              </c:strCache>
            </c:strRef>
          </c:tx>
          <c:spPr>
            <a:solidFill>
              <a:schemeClr val="accent1">
                <a:tint val="40000"/>
              </a:schemeClr>
            </a:solidFill>
            <a:ln>
              <a:noFill/>
            </a:ln>
            <a:effectLst/>
          </c:spPr>
          <c:cat>
            <c:multiLvlStrRef>
              <c:f>Pivot_tables!$AF$5:$AG$18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Pivot_tables!$AT$5:$AT$18</c:f>
              <c:numCache>
                <c:formatCode>General</c:formatCode>
                <c:ptCount val="13"/>
                <c:pt idx="0">
                  <c:v>540691</c:v>
                </c:pt>
                <c:pt idx="1">
                  <c:v>822304</c:v>
                </c:pt>
                <c:pt idx="2">
                  <c:v>636742</c:v>
                </c:pt>
                <c:pt idx="3">
                  <c:v>650251</c:v>
                </c:pt>
                <c:pt idx="4">
                  <c:v>978456</c:v>
                </c:pt>
                <c:pt idx="5">
                  <c:v>892595</c:v>
                </c:pt>
                <c:pt idx="6">
                  <c:v>912069</c:v>
                </c:pt>
                <c:pt idx="7">
                  <c:v>809690</c:v>
                </c:pt>
                <c:pt idx="8">
                  <c:v>725495</c:v>
                </c:pt>
                <c:pt idx="9">
                  <c:v>777770</c:v>
                </c:pt>
                <c:pt idx="10">
                  <c:v>722268</c:v>
                </c:pt>
                <c:pt idx="11">
                  <c:v>919844</c:v>
                </c:pt>
                <c:pt idx="12">
                  <c:v>196327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BB-B44F-A33A-B1F31205D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55408"/>
        <c:axId val="1878633023"/>
      </c:areaChart>
      <c:catAx>
        <c:axId val="20335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8633023"/>
        <c:crosses val="autoZero"/>
        <c:auto val="1"/>
        <c:lblAlgn val="ctr"/>
        <c:lblOffset val="100"/>
        <c:noMultiLvlLbl val="0"/>
      </c:catAx>
      <c:valAx>
        <c:axId val="187863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355408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[Media Analytics Dashboard.xlsx]Pivot_tables!Сводная таблица16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7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7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7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7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Pivot_tables!$AB$1</c:f>
              <c:strCache>
                <c:ptCount val="1"/>
                <c:pt idx="0">
                  <c:v>Сумма по полю Reach</c:v>
                </c:pt>
              </c:strCache>
            </c:strRef>
          </c:tx>
          <c:spPr>
            <a:solidFill>
              <a:srgbClr val="0097A7"/>
            </a:solidFill>
            <a:ln>
              <a:noFill/>
            </a:ln>
            <a:effectLst/>
          </c:spPr>
          <c:invertIfNegative val="0"/>
          <c:cat>
            <c:multiLvlStrRef>
              <c:f>Pivot_tables!$Z$2:$AA$15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Pivot_tables!$AB$2:$AB$15</c:f>
              <c:numCache>
                <c:formatCode>_-* #\ ##0_-;\-* #\ ##0_-;_-* "-"??_-;_-@_-</c:formatCode>
                <c:ptCount val="13"/>
                <c:pt idx="0">
                  <c:v>9504391.0343025066</c:v>
                </c:pt>
                <c:pt idx="1">
                  <c:v>25442545.702110104</c:v>
                </c:pt>
                <c:pt idx="2">
                  <c:v>18296835.761582691</c:v>
                </c:pt>
                <c:pt idx="3">
                  <c:v>50410701.85859184</c:v>
                </c:pt>
                <c:pt idx="4">
                  <c:v>30711916.492224351</c:v>
                </c:pt>
                <c:pt idx="5">
                  <c:v>27612696.380725097</c:v>
                </c:pt>
                <c:pt idx="6">
                  <c:v>25468640.344498441</c:v>
                </c:pt>
                <c:pt idx="7">
                  <c:v>29464493.147254877</c:v>
                </c:pt>
                <c:pt idx="8">
                  <c:v>35578762.584090665</c:v>
                </c:pt>
                <c:pt idx="9">
                  <c:v>37549285.31067241</c:v>
                </c:pt>
                <c:pt idx="10">
                  <c:v>52649181.014601253</c:v>
                </c:pt>
                <c:pt idx="11">
                  <c:v>36303187.936595052</c:v>
                </c:pt>
                <c:pt idx="12">
                  <c:v>12225604.166666668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0B1-704E-B402-96822617C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3"/>
        <c:axId val="194160176"/>
        <c:axId val="147847312"/>
      </c:barChart>
      <c:lineChart>
        <c:grouping val="standard"/>
        <c:varyColors val="0"/>
        <c:ser>
          <c:idx val="2"/>
          <c:order val="2"/>
          <c:tx>
            <c:strRef>
              <c:f>Pivot_tables!$AD$1</c:f>
              <c:strCache>
                <c:ptCount val="1"/>
                <c:pt idx="0">
                  <c:v>Сумма по полю ТВ-флайт</c:v>
                </c:pt>
              </c:strCache>
            </c:strRef>
          </c:tx>
          <c:spPr>
            <a:ln w="127000" cap="rnd">
              <a:noFill/>
              <a:round/>
            </a:ln>
            <a:effectLst/>
          </c:spPr>
          <c:marker>
            <c:symbol val="circle"/>
            <c:size val="16"/>
            <c:spPr>
              <a:solidFill>
                <a:schemeClr val="bg1"/>
              </a:solidFill>
              <a:ln w="12700">
                <a:solidFill>
                  <a:srgbClr val="212121"/>
                </a:solidFill>
              </a:ln>
              <a:effectLst/>
            </c:spPr>
          </c:marker>
          <c:dPt>
            <c:idx val="0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spPr>
              <a:ln w="1270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7-50B1-704E-B402-96822617C1D0}"/>
              </c:ext>
            </c:extLst>
          </c:dPt>
          <c:dPt>
            <c:idx val="1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spPr>
              <a:ln w="1270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8-50B1-704E-B402-96822617C1D0}"/>
              </c:ext>
            </c:extLst>
          </c:dPt>
          <c:dPt>
            <c:idx val="2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spPr>
              <a:ln w="1270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9-50B1-704E-B402-96822617C1D0}"/>
              </c:ext>
            </c:extLst>
          </c:dPt>
          <c:dPt>
            <c:idx val="3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spPr>
              <a:ln w="1270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A-50B1-704E-B402-96822617C1D0}"/>
              </c:ext>
            </c:extLst>
          </c:dPt>
          <c:dPt>
            <c:idx val="4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spPr>
              <a:ln w="1270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B-50B1-704E-B402-96822617C1D0}"/>
              </c:ext>
            </c:extLst>
          </c:dPt>
          <c:dPt>
            <c:idx val="5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spPr>
              <a:ln w="1270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C-50B1-704E-B402-96822617C1D0}"/>
              </c:ext>
            </c:extLst>
          </c:dPt>
          <c:dPt>
            <c:idx val="6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spPr>
              <a:ln w="1270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D-50B1-704E-B402-96822617C1D0}"/>
              </c:ext>
            </c:extLst>
          </c:dPt>
          <c:dPt>
            <c:idx val="7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spPr>
              <a:ln w="1270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E-50B1-704E-B402-96822617C1D0}"/>
              </c:ext>
            </c:extLst>
          </c:dPt>
          <c:dPt>
            <c:idx val="8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spPr>
              <a:ln w="1270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F-50B1-704E-B402-96822617C1D0}"/>
              </c:ext>
            </c:extLst>
          </c:dPt>
          <c:dPt>
            <c:idx val="9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spPr>
              <a:ln w="1270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0-50B1-704E-B402-96822617C1D0}"/>
              </c:ext>
            </c:extLst>
          </c:dPt>
          <c:dPt>
            <c:idx val="10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spPr>
              <a:ln w="1270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1-50B1-704E-B402-96822617C1D0}"/>
              </c:ext>
            </c:extLst>
          </c:dPt>
          <c:dPt>
            <c:idx val="11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spPr>
              <a:ln w="1270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2-50B1-704E-B402-96822617C1D0}"/>
              </c:ext>
            </c:extLst>
          </c:dPt>
          <c:dPt>
            <c:idx val="12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spPr>
              <a:ln w="1270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3-50B1-704E-B402-96822617C1D0}"/>
              </c:ext>
            </c:extLst>
          </c:dPt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50B1-704E-B402-96822617C1D0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50B1-704E-B402-96822617C1D0}"/>
                </c:ext>
              </c:extLst>
            </c:dLbl>
            <c:dLbl>
              <c:idx val="2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50B1-704E-B402-96822617C1D0}"/>
                </c:ext>
              </c:extLst>
            </c:dLbl>
            <c:dLbl>
              <c:idx val="3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50B1-704E-B402-96822617C1D0}"/>
                </c:ext>
              </c:extLst>
            </c:dLbl>
            <c:dLbl>
              <c:idx val="4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50B1-704E-B402-96822617C1D0}"/>
                </c:ext>
              </c:extLst>
            </c:dLbl>
            <c:dLbl>
              <c:idx val="5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50B1-704E-B402-96822617C1D0}"/>
                </c:ext>
              </c:extLst>
            </c:dLbl>
            <c:dLbl>
              <c:idx val="6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50B1-704E-B402-96822617C1D0}"/>
                </c:ext>
              </c:extLst>
            </c:dLbl>
            <c:dLbl>
              <c:idx val="7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50B1-704E-B402-96822617C1D0}"/>
                </c:ext>
              </c:extLst>
            </c:dLbl>
            <c:dLbl>
              <c:idx val="8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50B1-704E-B402-96822617C1D0}"/>
                </c:ext>
              </c:extLst>
            </c:dLbl>
            <c:dLbl>
              <c:idx val="9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50B1-704E-B402-96822617C1D0}"/>
                </c:ext>
              </c:extLst>
            </c:dLbl>
            <c:dLbl>
              <c:idx val="1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50B1-704E-B402-96822617C1D0}"/>
                </c:ext>
              </c:extLst>
            </c:dLbl>
            <c:dLbl>
              <c:idx val="1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50B1-704E-B402-96822617C1D0}"/>
                </c:ext>
              </c:extLst>
            </c:dLbl>
            <c:dLbl>
              <c:idx val="12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50B1-704E-B402-96822617C1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cap="none" spc="0" baseline="0">
                    <a:ln w="12700">
                      <a:solidFill>
                        <a:sysClr val="windowText" lastClr="000000"/>
                      </a:solidFill>
                      <a:prstDash val="solid"/>
                    </a:ln>
                    <a:solidFill>
                      <a:schemeClr val="tx1"/>
                    </a:solidFill>
                    <a:effectLst>
                      <a:outerShdw sx="1000" sy="1000" algn="bl" rotWithShape="0">
                        <a:schemeClr val="accent1"/>
                      </a:outerShdw>
                    </a:effectLst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Pivot_tables!$Z$2:$AA$15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Pivot_tables!$AD$2:$AD$15</c:f>
              <c:numCache>
                <c:formatCode>0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50B1-704E-B402-96822617C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60176"/>
        <c:axId val="147847312"/>
      </c:lineChart>
      <c:lineChart>
        <c:grouping val="standard"/>
        <c:varyColors val="0"/>
        <c:ser>
          <c:idx val="1"/>
          <c:order val="1"/>
          <c:tx>
            <c:strRef>
              <c:f>Pivot_tables!$AC$1</c:f>
              <c:strCache>
                <c:ptCount val="1"/>
                <c:pt idx="0">
                  <c:v>Сумма по полю Clicks</c:v>
                </c:pt>
              </c:strCache>
            </c:strRef>
          </c:tx>
          <c:spPr>
            <a:ln w="28575" cap="rnd">
              <a:solidFill>
                <a:srgbClr val="F9A825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noFill/>
              </a:ln>
              <a:effectLst/>
            </c:spPr>
          </c:marker>
          <c:cat>
            <c:multiLvlStrRef>
              <c:f>Pivot_tables!$Z$2:$AA$15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Pivot_tables!$AC$2:$AC$15</c:f>
              <c:numCache>
                <c:formatCode>_-* #\ ##0_-;\-* #\ ##0_-;_-* "-"??_-;_-@_-</c:formatCode>
                <c:ptCount val="13"/>
                <c:pt idx="0">
                  <c:v>66530.737240117538</c:v>
                </c:pt>
                <c:pt idx="1">
                  <c:v>178097.81991477072</c:v>
                </c:pt>
                <c:pt idx="2">
                  <c:v>109781.01456949617</c:v>
                </c:pt>
                <c:pt idx="3">
                  <c:v>403285.61486873473</c:v>
                </c:pt>
                <c:pt idx="4">
                  <c:v>276407.24843001919</c:v>
                </c:pt>
                <c:pt idx="5">
                  <c:v>248514.26742652591</c:v>
                </c:pt>
                <c:pt idx="6">
                  <c:v>178280.48241148907</c:v>
                </c:pt>
                <c:pt idx="7">
                  <c:v>206251.45203078416</c:v>
                </c:pt>
                <c:pt idx="8">
                  <c:v>284630.10067272536</c:v>
                </c:pt>
                <c:pt idx="9">
                  <c:v>300394.28248537926</c:v>
                </c:pt>
                <c:pt idx="10">
                  <c:v>421193.44811681006</c:v>
                </c:pt>
                <c:pt idx="11">
                  <c:v>290425.50349276047</c:v>
                </c:pt>
                <c:pt idx="12">
                  <c:v>97804.833333333343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50B1-704E-B402-96822617C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3104320"/>
        <c:axId val="252810896"/>
      </c:lineChart>
      <c:catAx>
        <c:axId val="1941601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7847312"/>
        <c:crosses val="autoZero"/>
        <c:auto val="1"/>
        <c:lblAlgn val="ctr"/>
        <c:lblOffset val="100"/>
        <c:noMultiLvlLbl val="0"/>
      </c:catAx>
      <c:valAx>
        <c:axId val="147847312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160176"/>
        <c:crosses val="autoZero"/>
        <c:crossBetween val="between"/>
      </c:valAx>
      <c:valAx>
        <c:axId val="252810896"/>
        <c:scaling>
          <c:orientation val="minMax"/>
          <c:max val="1000000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3104320"/>
        <c:crosses val="max"/>
        <c:crossBetween val="between"/>
      </c:valAx>
      <c:catAx>
        <c:axId val="253104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2810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[Media Analytics Dashboard.xlsx]Pivot_tables!Сводная таблица16</c:name>
    <c:fmtId val="2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bg1"/>
                  </a:solidFill>
                  <a:effectLst>
                    <a:outerShdw dist="38100" dir="2640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905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8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7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7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7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7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7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rgbClr val="0097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ln w="127000" cap="rnd">
            <a:noFill/>
            <a:round/>
          </a:ln>
          <a:effectLst/>
        </c:spPr>
        <c:marker>
          <c:symbol val="circle"/>
          <c:size val="16"/>
          <c:spPr>
            <a:solidFill>
              <a:schemeClr val="bg1"/>
            </a:solidFill>
            <a:ln w="12700">
              <a:solidFill>
                <a:srgbClr val="21212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cap="none" spc="0" baseline="0">
                  <a:ln w="12700">
                    <a:solidFill>
                      <a:sysClr val="windowText" lastClr="000000"/>
                    </a:solidFill>
                    <a:prstDash val="solid"/>
                  </a:ln>
                  <a:solidFill>
                    <a:schemeClr val="tx1"/>
                  </a:solidFill>
                  <a:effectLst>
                    <a:outerShdw sx="1000" sy="1000" algn="bl" rotWithShape="0">
                      <a:schemeClr val="accent1"/>
                    </a:outerShdw>
                  </a:effectLst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ln w="28575" cap="rnd">
            <a:solidFill>
              <a:srgbClr val="F9A825"/>
            </a:solidFill>
            <a:round/>
          </a:ln>
          <a:effectLst/>
        </c:spPr>
        <c:marker>
          <c:symbol val="circle"/>
          <c:size val="7"/>
          <c:spPr>
            <a:solidFill>
              <a:schemeClr val="bg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Pivot_tables!$AB$1</c:f>
              <c:strCache>
                <c:ptCount val="1"/>
                <c:pt idx="0">
                  <c:v>Сумма по полю Reach</c:v>
                </c:pt>
              </c:strCache>
            </c:strRef>
          </c:tx>
          <c:spPr>
            <a:solidFill>
              <a:srgbClr val="0097A7"/>
            </a:solidFill>
            <a:ln>
              <a:noFill/>
            </a:ln>
            <a:effectLst/>
          </c:spPr>
          <c:invertIfNegative val="0"/>
          <c:cat>
            <c:multiLvlStrRef>
              <c:f>Pivot_tables!$Z$2:$AA$15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Pivot_tables!$AB$2:$AB$15</c:f>
              <c:numCache>
                <c:formatCode>_-* #\ ##0_-;\-* #\ ##0_-;_-* "-"??_-;_-@_-</c:formatCode>
                <c:ptCount val="13"/>
                <c:pt idx="0">
                  <c:v>9504391.0343025066</c:v>
                </c:pt>
                <c:pt idx="1">
                  <c:v>25442545.702110104</c:v>
                </c:pt>
                <c:pt idx="2">
                  <c:v>18296835.761582691</c:v>
                </c:pt>
                <c:pt idx="3">
                  <c:v>50410701.85859184</c:v>
                </c:pt>
                <c:pt idx="4">
                  <c:v>30711916.492224351</c:v>
                </c:pt>
                <c:pt idx="5">
                  <c:v>27612696.380725097</c:v>
                </c:pt>
                <c:pt idx="6">
                  <c:v>25468640.344498441</c:v>
                </c:pt>
                <c:pt idx="7">
                  <c:v>29464493.147254877</c:v>
                </c:pt>
                <c:pt idx="8">
                  <c:v>35578762.584090665</c:v>
                </c:pt>
                <c:pt idx="9">
                  <c:v>37549285.31067241</c:v>
                </c:pt>
                <c:pt idx="10">
                  <c:v>52649181.014601253</c:v>
                </c:pt>
                <c:pt idx="11">
                  <c:v>36303187.936595052</c:v>
                </c:pt>
                <c:pt idx="12">
                  <c:v>12225604.166666668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07-0945-AF02-396966437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3"/>
        <c:axId val="194160176"/>
        <c:axId val="147847312"/>
      </c:barChart>
      <c:lineChart>
        <c:grouping val="standard"/>
        <c:varyColors val="0"/>
        <c:ser>
          <c:idx val="2"/>
          <c:order val="2"/>
          <c:tx>
            <c:strRef>
              <c:f>Pivot_tables!$AD$1</c:f>
              <c:strCache>
                <c:ptCount val="1"/>
                <c:pt idx="0">
                  <c:v>Сумма по полю ТВ-флайт</c:v>
                </c:pt>
              </c:strCache>
            </c:strRef>
          </c:tx>
          <c:spPr>
            <a:ln w="127000" cap="rnd">
              <a:noFill/>
              <a:round/>
            </a:ln>
            <a:effectLst/>
          </c:spPr>
          <c:marker>
            <c:symbol val="circle"/>
            <c:size val="16"/>
            <c:spPr>
              <a:solidFill>
                <a:schemeClr val="bg1"/>
              </a:solidFill>
              <a:ln w="12700">
                <a:solidFill>
                  <a:srgbClr val="212121"/>
                </a:solidFill>
              </a:ln>
              <a:effectLst/>
            </c:spPr>
          </c:marker>
          <c:dPt>
            <c:idx val="0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507-0945-AF02-396966437CDB}"/>
              </c:ext>
            </c:extLst>
          </c:dPt>
          <c:dPt>
            <c:idx val="1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507-0945-AF02-396966437CDB}"/>
              </c:ext>
            </c:extLst>
          </c:dPt>
          <c:dPt>
            <c:idx val="2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507-0945-AF02-396966437CDB}"/>
              </c:ext>
            </c:extLst>
          </c:dPt>
          <c:dPt>
            <c:idx val="3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507-0945-AF02-396966437CDB}"/>
              </c:ext>
            </c:extLst>
          </c:dPt>
          <c:dPt>
            <c:idx val="4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507-0945-AF02-396966437CDB}"/>
              </c:ext>
            </c:extLst>
          </c:dPt>
          <c:dPt>
            <c:idx val="5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507-0945-AF02-396966437CDB}"/>
              </c:ext>
            </c:extLst>
          </c:dPt>
          <c:dPt>
            <c:idx val="6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507-0945-AF02-396966437CDB}"/>
              </c:ext>
            </c:extLst>
          </c:dPt>
          <c:dPt>
            <c:idx val="7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507-0945-AF02-396966437CDB}"/>
              </c:ext>
            </c:extLst>
          </c:dPt>
          <c:dPt>
            <c:idx val="8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507-0945-AF02-396966437CDB}"/>
              </c:ext>
            </c:extLst>
          </c:dPt>
          <c:dPt>
            <c:idx val="9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507-0945-AF02-396966437CDB}"/>
              </c:ext>
            </c:extLst>
          </c:dPt>
          <c:dPt>
            <c:idx val="10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0507-0945-AF02-396966437CDB}"/>
              </c:ext>
            </c:extLst>
          </c:dPt>
          <c:dPt>
            <c:idx val="11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507-0945-AF02-396966437CDB}"/>
              </c:ext>
            </c:extLst>
          </c:dPt>
          <c:dPt>
            <c:idx val="12"/>
            <c:marker>
              <c:symbol val="circle"/>
              <c:size val="16"/>
              <c:spPr>
                <a:solidFill>
                  <a:schemeClr val="bg1"/>
                </a:solidFill>
                <a:ln w="12700">
                  <a:solidFill>
                    <a:srgbClr val="21212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0507-0945-AF02-396966437CDB}"/>
              </c:ext>
            </c:extLst>
          </c:dPt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507-0945-AF02-396966437CDB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507-0945-AF02-396966437CDB}"/>
                </c:ext>
              </c:extLst>
            </c:dLbl>
            <c:dLbl>
              <c:idx val="2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507-0945-AF02-396966437CDB}"/>
                </c:ext>
              </c:extLst>
            </c:dLbl>
            <c:dLbl>
              <c:idx val="3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507-0945-AF02-396966437CDB}"/>
                </c:ext>
              </c:extLst>
            </c:dLbl>
            <c:dLbl>
              <c:idx val="4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507-0945-AF02-396966437CDB}"/>
                </c:ext>
              </c:extLst>
            </c:dLbl>
            <c:dLbl>
              <c:idx val="5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507-0945-AF02-396966437CDB}"/>
                </c:ext>
              </c:extLst>
            </c:dLbl>
            <c:dLbl>
              <c:idx val="6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507-0945-AF02-396966437CDB}"/>
                </c:ext>
              </c:extLst>
            </c:dLbl>
            <c:dLbl>
              <c:idx val="7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507-0945-AF02-396966437CDB}"/>
                </c:ext>
              </c:extLst>
            </c:dLbl>
            <c:dLbl>
              <c:idx val="8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507-0945-AF02-396966437CDB}"/>
                </c:ext>
              </c:extLst>
            </c:dLbl>
            <c:dLbl>
              <c:idx val="9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507-0945-AF02-396966437CDB}"/>
                </c:ext>
              </c:extLst>
            </c:dLbl>
            <c:dLbl>
              <c:idx val="1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507-0945-AF02-396966437CDB}"/>
                </c:ext>
              </c:extLst>
            </c:dLbl>
            <c:dLbl>
              <c:idx val="1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507-0945-AF02-396966437CDB}"/>
                </c:ext>
              </c:extLst>
            </c:dLbl>
            <c:dLbl>
              <c:idx val="12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507-0945-AF02-396966437C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cap="none" spc="0" baseline="0">
                    <a:ln w="12700">
                      <a:solidFill>
                        <a:sysClr val="windowText" lastClr="000000"/>
                      </a:solidFill>
                      <a:prstDash val="solid"/>
                    </a:ln>
                    <a:solidFill>
                      <a:schemeClr val="tx1"/>
                    </a:solidFill>
                    <a:effectLst>
                      <a:outerShdw sx="1000" sy="1000" algn="bl" rotWithShape="0">
                        <a:schemeClr val="accent1"/>
                      </a:outerShdw>
                    </a:effectLst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Pivot_tables!$Z$2:$AA$15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Pivot_tables!$AD$2:$AD$15</c:f>
              <c:numCache>
                <c:formatCode>0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507-0945-AF02-396966437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60176"/>
        <c:axId val="147847312"/>
      </c:lineChart>
      <c:lineChart>
        <c:grouping val="standard"/>
        <c:varyColors val="0"/>
        <c:ser>
          <c:idx val="1"/>
          <c:order val="1"/>
          <c:tx>
            <c:strRef>
              <c:f>Pivot_tables!$AC$1</c:f>
              <c:strCache>
                <c:ptCount val="1"/>
                <c:pt idx="0">
                  <c:v>Сумма по полю Clicks</c:v>
                </c:pt>
              </c:strCache>
            </c:strRef>
          </c:tx>
          <c:spPr>
            <a:ln w="28575" cap="rnd">
              <a:solidFill>
                <a:srgbClr val="F9A825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noFill/>
              </a:ln>
              <a:effectLst/>
            </c:spPr>
          </c:marker>
          <c:cat>
            <c:multiLvlStrRef>
              <c:f>Pivot_tables!$Z$2:$AA$15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Pivot_tables!$AC$2:$AC$15</c:f>
              <c:numCache>
                <c:formatCode>_-* #\ ##0_-;\-* #\ ##0_-;_-* "-"??_-;_-@_-</c:formatCode>
                <c:ptCount val="13"/>
                <c:pt idx="0">
                  <c:v>66530.737240117538</c:v>
                </c:pt>
                <c:pt idx="1">
                  <c:v>178097.81991477072</c:v>
                </c:pt>
                <c:pt idx="2">
                  <c:v>109781.01456949617</c:v>
                </c:pt>
                <c:pt idx="3">
                  <c:v>403285.61486873473</c:v>
                </c:pt>
                <c:pt idx="4">
                  <c:v>276407.24843001919</c:v>
                </c:pt>
                <c:pt idx="5">
                  <c:v>248514.26742652591</c:v>
                </c:pt>
                <c:pt idx="6">
                  <c:v>178280.48241148907</c:v>
                </c:pt>
                <c:pt idx="7">
                  <c:v>206251.45203078416</c:v>
                </c:pt>
                <c:pt idx="8">
                  <c:v>284630.10067272536</c:v>
                </c:pt>
                <c:pt idx="9">
                  <c:v>300394.28248537926</c:v>
                </c:pt>
                <c:pt idx="10">
                  <c:v>421193.44811681006</c:v>
                </c:pt>
                <c:pt idx="11">
                  <c:v>290425.50349276047</c:v>
                </c:pt>
                <c:pt idx="12">
                  <c:v>97804.833333333343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507-0945-AF02-396966437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3104320"/>
        <c:axId val="252810896"/>
      </c:lineChart>
      <c:catAx>
        <c:axId val="1941601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7847312"/>
        <c:crosses val="autoZero"/>
        <c:auto val="1"/>
        <c:lblAlgn val="ctr"/>
        <c:lblOffset val="100"/>
        <c:noMultiLvlLbl val="0"/>
      </c:catAx>
      <c:valAx>
        <c:axId val="147847312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160176"/>
        <c:crosses val="autoZero"/>
        <c:crossBetween val="between"/>
      </c:valAx>
      <c:valAx>
        <c:axId val="252810896"/>
        <c:scaling>
          <c:orientation val="minMax"/>
          <c:max val="1000000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3104320"/>
        <c:crosses val="max"/>
        <c:crossBetween val="between"/>
      </c:valAx>
      <c:catAx>
        <c:axId val="253104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2810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[Media Analytics Dashboard.xlsx]Pivot_tables!Сводная таблица8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38100" cap="rnd">
            <a:solidFill>
              <a:srgbClr val="0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Pivot_tables!$C$3</c:f>
              <c:strCache>
                <c:ptCount val="1"/>
                <c:pt idx="0">
                  <c:v>Итог</c:v>
                </c:pt>
              </c:strCache>
            </c:strRef>
          </c:tx>
          <c:spPr>
            <a:ln w="38100" cap="rnd">
              <a:solidFill>
                <a:srgbClr val="000000"/>
              </a:solidFill>
              <a:round/>
            </a:ln>
            <a:effectLst/>
          </c:spPr>
          <c:marker>
            <c:symbol val="none"/>
          </c:marker>
          <c:cat>
            <c:multiLvlStrRef>
              <c:f>Pivot_tables!$A$4:$B$16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Pivot_tables!$C$4:$C$16</c:f>
              <c:numCache>
                <c:formatCode>#,##0</c:formatCode>
                <c:ptCount val="13"/>
                <c:pt idx="0">
                  <c:v>626502</c:v>
                </c:pt>
                <c:pt idx="1">
                  <c:v>1383779</c:v>
                </c:pt>
                <c:pt idx="2">
                  <c:v>1149331</c:v>
                </c:pt>
                <c:pt idx="3">
                  <c:v>1212066</c:v>
                </c:pt>
                <c:pt idx="4">
                  <c:v>1604756</c:v>
                </c:pt>
                <c:pt idx="5">
                  <c:v>1237110</c:v>
                </c:pt>
                <c:pt idx="6">
                  <c:v>1624335</c:v>
                </c:pt>
                <c:pt idx="7">
                  <c:v>1369103</c:v>
                </c:pt>
                <c:pt idx="8">
                  <c:v>1553804</c:v>
                </c:pt>
                <c:pt idx="9">
                  <c:v>1845241</c:v>
                </c:pt>
                <c:pt idx="10">
                  <c:v>1670184</c:v>
                </c:pt>
                <c:pt idx="11">
                  <c:v>2539942</c:v>
                </c:pt>
                <c:pt idx="12">
                  <c:v>1003259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0B2-2648-80BE-C23699DD1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286560"/>
        <c:axId val="626041568"/>
      </c:lineChart>
      <c:catAx>
        <c:axId val="36928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6041568"/>
        <c:crosses val="autoZero"/>
        <c:auto val="1"/>
        <c:lblAlgn val="ctr"/>
        <c:lblOffset val="100"/>
        <c:noMultiLvlLbl val="0"/>
      </c:catAx>
      <c:valAx>
        <c:axId val="626041568"/>
        <c:scaling>
          <c:orientation val="minMax"/>
          <c:max val="2600000"/>
          <c:min val="500000"/>
        </c:scaling>
        <c:delete val="1"/>
        <c:axPos val="l"/>
        <c:numFmt formatCode="#,##0" sourceLinked="1"/>
        <c:majorTickMark val="out"/>
        <c:minorTickMark val="none"/>
        <c:tickLblPos val="nextTo"/>
        <c:crossAx val="36928656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[Media Analytics Dashboard.xlsx]Pivot_tables!Сводная таблица20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Pivot_tables!$BC$1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Pivot_tables!$BA$2:$BB$15</c:f>
              <c:multiLvlStrCache>
                <c:ptCount val="13"/>
                <c:lvl>
                  <c:pt idx="0">
                    <c:v>апр</c:v>
                  </c:pt>
                  <c:pt idx="1">
                    <c:v>май</c:v>
                  </c:pt>
                  <c:pt idx="2">
                    <c:v>июнь</c:v>
                  </c:pt>
                  <c:pt idx="3">
                    <c:v>июль</c:v>
                  </c:pt>
                  <c:pt idx="4">
                    <c:v>авг</c:v>
                  </c:pt>
                  <c:pt idx="5">
                    <c:v>сент</c:v>
                  </c:pt>
                  <c:pt idx="6">
                    <c:v>окт</c:v>
                  </c:pt>
                  <c:pt idx="7">
                    <c:v>нояб</c:v>
                  </c:pt>
                  <c:pt idx="8">
                    <c:v>дек</c:v>
                  </c:pt>
                  <c:pt idx="9">
                    <c:v>янв</c:v>
                  </c:pt>
                  <c:pt idx="10">
                    <c:v>февр</c:v>
                  </c:pt>
                  <c:pt idx="11">
                    <c:v>март</c:v>
                  </c:pt>
                  <c:pt idx="12">
                    <c:v>апр</c:v>
                  </c:pt>
                </c:lvl>
                <c:lvl>
                  <c:pt idx="0">
                    <c:v>2021</c:v>
                  </c:pt>
                  <c:pt idx="9">
                    <c:v>2022</c:v>
                  </c:pt>
                </c:lvl>
              </c:multiLvlStrCache>
            </c:multiLvlStrRef>
          </c:cat>
          <c:val>
            <c:numRef>
              <c:f>Pivot_tables!$BC$2:$BC$15</c:f>
              <c:numCache>
                <c:formatCode>0.00</c:formatCode>
                <c:ptCount val="13"/>
                <c:pt idx="0">
                  <c:v>3.7666666666666671</c:v>
                </c:pt>
                <c:pt idx="1">
                  <c:v>3.8600000000000003</c:v>
                </c:pt>
                <c:pt idx="2">
                  <c:v>3.4249999999999998</c:v>
                </c:pt>
                <c:pt idx="3">
                  <c:v>2.95</c:v>
                </c:pt>
                <c:pt idx="4">
                  <c:v>3.5800000000000005</c:v>
                </c:pt>
                <c:pt idx="5">
                  <c:v>3.25</c:v>
                </c:pt>
                <c:pt idx="6">
                  <c:v>3.6800000000000006</c:v>
                </c:pt>
                <c:pt idx="7">
                  <c:v>3.375</c:v>
                </c:pt>
                <c:pt idx="8">
                  <c:v>2.7</c:v>
                </c:pt>
                <c:pt idx="9">
                  <c:v>3.88</c:v>
                </c:pt>
                <c:pt idx="10">
                  <c:v>4.3249999999999993</c:v>
                </c:pt>
                <c:pt idx="11">
                  <c:v>2.1</c:v>
                </c:pt>
                <c:pt idx="12">
                  <c:v>3.1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996-1747-BC03-10F1949A1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6467999"/>
        <c:axId val="2006113599"/>
      </c:lineChart>
      <c:catAx>
        <c:axId val="18764679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06113599"/>
        <c:crosses val="autoZero"/>
        <c:auto val="1"/>
        <c:lblAlgn val="ctr"/>
        <c:lblOffset val="100"/>
        <c:noMultiLvlLbl val="0"/>
      </c:catAx>
      <c:valAx>
        <c:axId val="2006113599"/>
        <c:scaling>
          <c:orientation val="minMax"/>
          <c:min val="2"/>
        </c:scaling>
        <c:delete val="1"/>
        <c:axPos val="l"/>
        <c:numFmt formatCode="0.00" sourceLinked="1"/>
        <c:majorTickMark val="none"/>
        <c:minorTickMark val="none"/>
        <c:tickLblPos val="nextTo"/>
        <c:crossAx val="18764679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148166</xdr:colOff>
      <xdr:row>0</xdr:row>
      <xdr:rowOff>103716</xdr:rowOff>
    </xdr:from>
    <xdr:to>
      <xdr:col>6</xdr:col>
      <xdr:colOff>423333</xdr:colOff>
      <xdr:row>24</xdr:row>
      <xdr:rowOff>78509</xdr:rowOff>
    </xdr:to>
    <xdr:sp macro="" textlink="">
      <xdr:nvSpPr>
        <xdr:cNvPr id="10" name="Скругленный прямоугольник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48166" y="103716"/>
          <a:ext cx="5228167" cy="4648393"/>
        </a:xfrm>
        <a:prstGeom prst="roundRect">
          <a:avLst>
            <a:gd name="adj" fmla="val 4219"/>
          </a:avLst>
        </a:prstGeom>
        <a:solidFill>
          <a:schemeClr val="bg1"/>
        </a:solidFill>
        <a:ln>
          <a:noFill/>
        </a:ln>
        <a:effectLst>
          <a:outerShdw blurRad="279400" dist="50800" dir="2700000" algn="tl" rotWithShape="0">
            <a:prstClr val="black">
              <a:alpha val="12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368300</xdr:colOff>
      <xdr:row>1</xdr:row>
      <xdr:rowOff>152400</xdr:rowOff>
    </xdr:from>
    <xdr:to>
      <xdr:col>6</xdr:col>
      <xdr:colOff>292100</xdr:colOff>
      <xdr:row>12</xdr:row>
      <xdr:rowOff>24423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426753</xdr:colOff>
      <xdr:row>0</xdr:row>
      <xdr:rowOff>101600</xdr:rowOff>
    </xdr:from>
    <xdr:to>
      <xdr:col>5</xdr:col>
      <xdr:colOff>645583</xdr:colOff>
      <xdr:row>1</xdr:row>
      <xdr:rowOff>165100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1252253" y="101600"/>
          <a:ext cx="352083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60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Популярность</a:t>
          </a:r>
          <a:r>
            <a:rPr lang="ru-RU" sz="1600" baseline="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  запроса "!Наш Банк"</a:t>
          </a:r>
          <a:endParaRPr lang="ru-RU" sz="1600">
            <a:solidFill>
              <a:schemeClr val="tx1">
                <a:lumMod val="65000"/>
                <a:lumOff val="3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1</xdr:col>
      <xdr:colOff>139700</xdr:colOff>
      <xdr:row>12</xdr:row>
      <xdr:rowOff>88900</xdr:rowOff>
    </xdr:from>
    <xdr:to>
      <xdr:col>2</xdr:col>
      <xdr:colOff>238985</xdr:colOff>
      <xdr:row>13</xdr:row>
      <xdr:rowOff>143163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/>
      </xdr:nvSpPr>
      <xdr:spPr>
        <a:xfrm>
          <a:off x="965200" y="2476500"/>
          <a:ext cx="924785" cy="244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20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Минимум</a:t>
          </a:r>
          <a:endParaRPr lang="ru-RU" sz="1200" baseline="0">
            <a:solidFill>
              <a:schemeClr val="tx1">
                <a:lumMod val="65000"/>
                <a:lumOff val="3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0</xdr:col>
      <xdr:colOff>484717</xdr:colOff>
      <xdr:row>14</xdr:row>
      <xdr:rowOff>67082</xdr:rowOff>
    </xdr:from>
    <xdr:to>
      <xdr:col>2</xdr:col>
      <xdr:colOff>336550</xdr:colOff>
      <xdr:row>15</xdr:row>
      <xdr:rowOff>135466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484717" y="2734082"/>
          <a:ext cx="1502833" cy="258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ru-RU" sz="1400" baseline="0">
            <a:solidFill>
              <a:schemeClr val="tx1">
                <a:lumMod val="65000"/>
                <a:lumOff val="3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1</xdr:col>
      <xdr:colOff>241300</xdr:colOff>
      <xdr:row>13</xdr:row>
      <xdr:rowOff>139700</xdr:rowOff>
    </xdr:from>
    <xdr:to>
      <xdr:col>2</xdr:col>
      <xdr:colOff>101402</xdr:colOff>
      <xdr:row>14</xdr:row>
      <xdr:rowOff>172218</xdr:rowOff>
    </xdr:to>
    <xdr:sp macro="" textlink="Pivot_tables!F5">
      <xdr:nvSpPr>
        <xdr:cNvPr id="19" name="TextBox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/>
      </xdr:nvSpPr>
      <xdr:spPr>
        <a:xfrm>
          <a:off x="1066800" y="2717800"/>
          <a:ext cx="685602" cy="223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4EE3356-4B9E-D74E-A905-8EB6D765A4E4}" type="TxLink">
            <a:rPr lang="en-US" sz="1100" b="0" i="0" u="none" strike="noStrike">
              <a:solidFill>
                <a:schemeClr val="accent2">
                  <a:lumMod val="7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  <a:latin typeface="Calibri"/>
              <a:cs typeface="Calibri"/>
            </a:rPr>
            <a:pPr algn="ctr"/>
            <a:t> 626 502 </a:t>
          </a:fld>
          <a:endParaRPr lang="ru-RU" sz="1400" baseline="0">
            <a:solidFill>
              <a:schemeClr val="accent2">
                <a:lumMod val="7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2</xdr:col>
      <xdr:colOff>720527</xdr:colOff>
      <xdr:row>13</xdr:row>
      <xdr:rowOff>101600</xdr:rowOff>
    </xdr:from>
    <xdr:to>
      <xdr:col>3</xdr:col>
      <xdr:colOff>812800</xdr:colOff>
      <xdr:row>15</xdr:row>
      <xdr:rowOff>7118</xdr:rowOff>
    </xdr:to>
    <xdr:sp macro="" textlink="Pivot_tables!F4">
      <xdr:nvSpPr>
        <xdr:cNvPr id="20" name="TextBox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 txBox="1"/>
      </xdr:nvSpPr>
      <xdr:spPr>
        <a:xfrm>
          <a:off x="2371527" y="2679700"/>
          <a:ext cx="917773" cy="2865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ED13B00-E1D8-4F45-9E2F-8A0B4F2343F4}" type="TxLink">
            <a:rPr lang="en-US" sz="1100" b="0" i="0" u="none" strike="noStrike">
              <a:solidFill>
                <a:schemeClr val="accent1">
                  <a:lumMod val="7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  <a:latin typeface="Calibri"/>
              <a:cs typeface="Calibri"/>
            </a:rPr>
            <a:pPr algn="ctr"/>
            <a:t> 1 447 647 </a:t>
          </a:fld>
          <a:endParaRPr lang="ru-RU" sz="1400" baseline="0">
            <a:solidFill>
              <a:schemeClr val="accent1">
                <a:lumMod val="7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4</xdr:col>
      <xdr:colOff>581885</xdr:colOff>
      <xdr:row>13</xdr:row>
      <xdr:rowOff>101600</xdr:rowOff>
    </xdr:from>
    <xdr:to>
      <xdr:col>5</xdr:col>
      <xdr:colOff>558800</xdr:colOff>
      <xdr:row>14</xdr:row>
      <xdr:rowOff>184918</xdr:rowOff>
    </xdr:to>
    <xdr:sp macro="" textlink="Pivot_tables!F3">
      <xdr:nvSpPr>
        <xdr:cNvPr id="21" name="TextBox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/>
      </xdr:nvSpPr>
      <xdr:spPr>
        <a:xfrm>
          <a:off x="3883885" y="2679700"/>
          <a:ext cx="802415" cy="2738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668A396-D767-084F-96E3-253F927DC235}" type="TxLink">
            <a:rPr lang="en-US" sz="1100" b="0" i="0" u="none" strike="noStrike">
              <a:solidFill>
                <a:schemeClr val="accent6">
                  <a:lumMod val="7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  <a:latin typeface="Calibri"/>
              <a:cs typeface="Calibri"/>
            </a:rPr>
            <a:pPr algn="ctr"/>
            <a:t> 2 539 942 </a:t>
          </a:fld>
          <a:endParaRPr lang="ru-RU" sz="1400" baseline="0">
            <a:solidFill>
              <a:schemeClr val="accent6">
                <a:lumMod val="7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0</xdr:col>
      <xdr:colOff>157212</xdr:colOff>
      <xdr:row>25</xdr:row>
      <xdr:rowOff>57727</xdr:rowOff>
    </xdr:from>
    <xdr:to>
      <xdr:col>6</xdr:col>
      <xdr:colOff>438152</xdr:colOff>
      <xdr:row>44</xdr:row>
      <xdr:rowOff>103523</xdr:rowOff>
    </xdr:to>
    <xdr:sp macro="" textlink="">
      <xdr:nvSpPr>
        <xdr:cNvPr id="33" name="Скругленный прямоугольник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157212" y="4756727"/>
          <a:ext cx="5233940" cy="3665296"/>
        </a:xfrm>
        <a:prstGeom prst="roundRect">
          <a:avLst>
            <a:gd name="adj" fmla="val 4219"/>
          </a:avLst>
        </a:prstGeom>
        <a:solidFill>
          <a:schemeClr val="bg1"/>
        </a:solidFill>
        <a:ln>
          <a:noFill/>
        </a:ln>
        <a:effectLst>
          <a:outerShdw blurRad="279400" dist="50800" dir="2700000" algn="tl" rotWithShape="0">
            <a:prstClr val="black">
              <a:alpha val="12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183956</xdr:colOff>
      <xdr:row>28</xdr:row>
      <xdr:rowOff>0</xdr:rowOff>
    </xdr:from>
    <xdr:to>
      <xdr:col>6</xdr:col>
      <xdr:colOff>403319</xdr:colOff>
      <xdr:row>44</xdr:row>
      <xdr:rowOff>54648</xdr:rowOff>
    </xdr:to>
    <xdr:graphicFrame macro="">
      <xdr:nvGraphicFramePr>
        <xdr:cNvPr id="34" name="Диаграмма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25400</xdr:colOff>
      <xdr:row>25</xdr:row>
      <xdr:rowOff>76200</xdr:rowOff>
    </xdr:from>
    <xdr:to>
      <xdr:col>5</xdr:col>
      <xdr:colOff>508000</xdr:colOff>
      <xdr:row>28</xdr:row>
      <xdr:rowOff>76200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850900" y="4940300"/>
          <a:ext cx="378460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40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Сравнение</a:t>
          </a:r>
          <a:r>
            <a:rPr lang="ru-RU" sz="1400" baseline="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 с конкурентами (суммарный объем брендовых запросов за период</a:t>
          </a:r>
          <a:r>
            <a:rPr lang="en-US" sz="1400" baseline="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)</a:t>
          </a:r>
          <a:endParaRPr lang="ru-RU" sz="1400">
            <a:solidFill>
              <a:schemeClr val="tx1">
                <a:lumMod val="65000"/>
                <a:lumOff val="3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2</xdr:col>
      <xdr:colOff>806253</xdr:colOff>
      <xdr:row>12</xdr:row>
      <xdr:rowOff>76200</xdr:rowOff>
    </xdr:from>
    <xdr:to>
      <xdr:col>3</xdr:col>
      <xdr:colOff>736601</xdr:colOff>
      <xdr:row>13</xdr:row>
      <xdr:rowOff>155863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 txBox="1"/>
      </xdr:nvSpPr>
      <xdr:spPr>
        <a:xfrm>
          <a:off x="2457253" y="2463800"/>
          <a:ext cx="755848" cy="2701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20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Среднее</a:t>
          </a:r>
          <a:endParaRPr lang="ru-RU" sz="1200" baseline="0">
            <a:solidFill>
              <a:schemeClr val="tx1">
                <a:lumMod val="65000"/>
                <a:lumOff val="3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4</xdr:col>
      <xdr:colOff>577653</xdr:colOff>
      <xdr:row>12</xdr:row>
      <xdr:rowOff>76200</xdr:rowOff>
    </xdr:from>
    <xdr:to>
      <xdr:col>5</xdr:col>
      <xdr:colOff>647701</xdr:colOff>
      <xdr:row>13</xdr:row>
      <xdr:rowOff>143163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/>
      </xdr:nvSpPr>
      <xdr:spPr>
        <a:xfrm>
          <a:off x="3879653" y="2463800"/>
          <a:ext cx="895548" cy="257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20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Максимум</a:t>
          </a:r>
          <a:endParaRPr lang="ru-RU" sz="1200" baseline="0">
            <a:solidFill>
              <a:schemeClr val="tx1">
                <a:lumMod val="65000"/>
                <a:lumOff val="3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1</xdr:col>
      <xdr:colOff>18086</xdr:colOff>
      <xdr:row>17</xdr:row>
      <xdr:rowOff>63500</xdr:rowOff>
    </xdr:from>
    <xdr:to>
      <xdr:col>6</xdr:col>
      <xdr:colOff>255153</xdr:colOff>
      <xdr:row>23</xdr:row>
      <xdr:rowOff>163945</xdr:rowOff>
    </xdr:to>
    <xdr:graphicFrame macro="">
      <xdr:nvGraphicFramePr>
        <xdr:cNvPr id="43" name="Диаграмма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172369</xdr:colOff>
      <xdr:row>16</xdr:row>
      <xdr:rowOff>25400</xdr:rowOff>
    </xdr:from>
    <xdr:to>
      <xdr:col>6</xdr:col>
      <xdr:colOff>76200</xdr:colOff>
      <xdr:row>17</xdr:row>
      <xdr:rowOff>114300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997869" y="3175000"/>
          <a:ext cx="4031331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40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Коэффициенты</a:t>
          </a:r>
          <a:r>
            <a:rPr lang="ru-RU" sz="1400" baseline="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 сезонности (по запросу !кредит)</a:t>
          </a:r>
          <a:endParaRPr lang="ru-RU" sz="1400">
            <a:solidFill>
              <a:schemeClr val="tx1">
                <a:lumMod val="65000"/>
                <a:lumOff val="3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1</xdr:col>
      <xdr:colOff>172029</xdr:colOff>
      <xdr:row>15</xdr:row>
      <xdr:rowOff>79658</xdr:rowOff>
    </xdr:from>
    <xdr:to>
      <xdr:col>5</xdr:col>
      <xdr:colOff>807029</xdr:colOff>
      <xdr:row>15</xdr:row>
      <xdr:rowOff>79658</xdr:rowOff>
    </xdr:to>
    <xdr:cxnSp macro="">
      <xdr:nvCxnSpPr>
        <xdr:cNvPr id="52" name="Прямая соединительная линия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>
          <a:off x="997529" y="3038758"/>
          <a:ext cx="3937000" cy="0"/>
        </a:xfrm>
        <a:prstGeom prst="line">
          <a:avLst/>
        </a:prstGeom>
        <a:ln>
          <a:solidFill>
            <a:schemeClr val="accent1">
              <a:alpha val="21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0</xdr:row>
      <xdr:rowOff>113915</xdr:rowOff>
    </xdr:from>
    <xdr:to>
      <xdr:col>13</xdr:col>
      <xdr:colOff>533400</xdr:colOff>
      <xdr:row>14</xdr:row>
      <xdr:rowOff>50800</xdr:rowOff>
    </xdr:to>
    <xdr:sp macro="" textlink="">
      <xdr:nvSpPr>
        <xdr:cNvPr id="54" name="Скругленный прямоугольник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/>
      </xdr:nvSpPr>
      <xdr:spPr>
        <a:xfrm>
          <a:off x="5549900" y="113915"/>
          <a:ext cx="5715000" cy="2705485"/>
        </a:xfrm>
        <a:prstGeom prst="roundRect">
          <a:avLst>
            <a:gd name="adj" fmla="val 4219"/>
          </a:avLst>
        </a:prstGeom>
        <a:solidFill>
          <a:schemeClr val="bg1"/>
        </a:solidFill>
        <a:ln>
          <a:noFill/>
        </a:ln>
        <a:effectLst>
          <a:outerShdw blurRad="279400" dist="50800" dir="2700000" algn="tl" rotWithShape="0">
            <a:prstClr val="black">
              <a:alpha val="12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786289</xdr:colOff>
      <xdr:row>0</xdr:row>
      <xdr:rowOff>152400</xdr:rowOff>
    </xdr:from>
    <xdr:to>
      <xdr:col>13</xdr:col>
      <xdr:colOff>497609</xdr:colOff>
      <xdr:row>12</xdr:row>
      <xdr:rowOff>115897</xdr:rowOff>
    </xdr:to>
    <xdr:grpSp>
      <xdr:nvGrpSpPr>
        <xdr:cNvPr id="138" name="Группа 137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GrpSpPr/>
      </xdr:nvGrpSpPr>
      <xdr:grpSpPr>
        <a:xfrm>
          <a:off x="5739289" y="152400"/>
          <a:ext cx="5489820" cy="2351097"/>
          <a:chOff x="7415689" y="177800"/>
          <a:chExt cx="5489820" cy="2351097"/>
        </a:xfrm>
      </xdr:grpSpPr>
      <xdr:sp macro="" textlink="">
        <xdr:nvSpPr>
          <xdr:cNvPr id="6" name="Скругленный прямоугольник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/>
        </xdr:nvSpPr>
        <xdr:spPr>
          <a:xfrm>
            <a:off x="7415689" y="678483"/>
            <a:ext cx="2406207" cy="425125"/>
          </a:xfrm>
          <a:prstGeom prst="roundRect">
            <a:avLst>
              <a:gd name="adj" fmla="val 20389"/>
            </a:avLst>
          </a:prstGeom>
          <a:solidFill>
            <a:srgbClr val="61616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grpSp>
        <xdr:nvGrpSpPr>
          <xdr:cNvPr id="137" name="Группа 136">
            <a:extLst>
              <a:ext uri="{FF2B5EF4-FFF2-40B4-BE49-F238E27FC236}">
                <a16:creationId xmlns:a16="http://schemas.microsoft.com/office/drawing/2014/main" id="{00000000-0008-0000-0400-000089000000}"/>
              </a:ext>
            </a:extLst>
          </xdr:cNvPr>
          <xdr:cNvGrpSpPr/>
        </xdr:nvGrpSpPr>
        <xdr:grpSpPr>
          <a:xfrm>
            <a:off x="7417299" y="177800"/>
            <a:ext cx="5488210" cy="2351097"/>
            <a:chOff x="7417299" y="177800"/>
            <a:chExt cx="5488210" cy="2351097"/>
          </a:xfrm>
        </xdr:grpSpPr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00000000-0008-0000-0400-000037000000}"/>
                </a:ext>
              </a:extLst>
            </xdr:cNvPr>
            <xdr:cNvSpPr txBox="1"/>
          </xdr:nvSpPr>
          <xdr:spPr>
            <a:xfrm>
              <a:off x="9107781" y="177800"/>
              <a:ext cx="2017419" cy="32846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ru-RU" sz="1600">
                  <a:solidFill>
                    <a:schemeClr val="tx1">
                      <a:lumMod val="65000"/>
                      <a:lumOff val="35000"/>
                    </a:schemeClr>
                  </a:solidFill>
                  <a:effectLst>
                    <a:outerShdw sx="1000" sy="1000" algn="ctr" rotWithShape="0">
                      <a:srgbClr val="000000"/>
                    </a:outerShdw>
                  </a:effectLst>
                </a:rPr>
                <a:t>Воронка</a:t>
              </a:r>
              <a:r>
                <a:rPr lang="ru-RU" sz="160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>
                    <a:outerShdw sx="1000" sy="1000" algn="ctr" rotWithShape="0">
                      <a:srgbClr val="000000"/>
                    </a:outerShdw>
                  </a:effectLst>
                </a:rPr>
                <a:t> конверсий</a:t>
              </a:r>
              <a:endParaRPr lang="ru-RU" sz="1600">
                <a:solidFill>
                  <a:schemeClr val="tx1">
                    <a:lumMod val="65000"/>
                    <a:lumOff val="35000"/>
                  </a:schemeClr>
                </a:solidFill>
                <a:effectLst>
                  <a:outerShdw sx="1000" sy="1000" algn="ctr" rotWithShape="0">
                    <a:srgbClr val="000000"/>
                  </a:outerShdw>
                </a:effectLst>
              </a:endParaRPr>
            </a:p>
          </xdr:txBody>
        </xdr:sp>
        <xdr:sp macro="" textlink="">
          <xdr:nvSpPr>
            <xdr:cNvPr id="69" name="Трапеция 68">
              <a:extLst>
                <a:ext uri="{FF2B5EF4-FFF2-40B4-BE49-F238E27FC236}">
                  <a16:creationId xmlns:a16="http://schemas.microsoft.com/office/drawing/2014/main" id="{00000000-0008-0000-0400-000045000000}"/>
                </a:ext>
              </a:extLst>
            </xdr:cNvPr>
            <xdr:cNvSpPr/>
          </xdr:nvSpPr>
          <xdr:spPr>
            <a:xfrm flipV="1">
              <a:off x="9357757" y="676906"/>
              <a:ext cx="2548928" cy="427077"/>
            </a:xfrm>
            <a:prstGeom prst="trapezoid">
              <a:avLst>
                <a:gd name="adj" fmla="val 48029"/>
              </a:avLst>
            </a:prstGeom>
            <a:solidFill>
              <a:srgbClr val="52AAD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sp macro="" textlink="">
          <xdr:nvSpPr>
            <xdr:cNvPr id="84" name="TextBox 83">
              <a:extLst>
                <a:ext uri="{FF2B5EF4-FFF2-40B4-BE49-F238E27FC236}">
                  <a16:creationId xmlns:a16="http://schemas.microsoft.com/office/drawing/2014/main" id="{00000000-0008-0000-0400-000054000000}"/>
                </a:ext>
              </a:extLst>
            </xdr:cNvPr>
            <xdr:cNvSpPr txBox="1"/>
          </xdr:nvSpPr>
          <xdr:spPr>
            <a:xfrm>
              <a:off x="7956792" y="764956"/>
              <a:ext cx="1110237" cy="22046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 b="0" i="0" u="none" strike="noStrike">
                  <a:solidFill>
                    <a:schemeClr val="bg1">
                      <a:lumMod val="9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Impressions</a:t>
              </a:r>
              <a:r>
                <a:rPr lang="en-US" sz="1400">
                  <a:solidFill>
                    <a:schemeClr val="bg1">
                      <a:lumMod val="95000"/>
                    </a:schemeClr>
                  </a:solidFill>
                </a:rPr>
                <a:t> </a:t>
              </a:r>
              <a:endParaRPr lang="ru-RU" sz="1400">
                <a:solidFill>
                  <a:schemeClr val="bg1">
                    <a:lumMod val="95000"/>
                  </a:schemeClr>
                </a:solidFill>
                <a:effectLst>
                  <a:outerShdw sx="1000" sy="1000" algn="ctr" rotWithShape="0">
                    <a:srgbClr val="000000"/>
                  </a:outerShdw>
                </a:effectLst>
              </a:endParaRPr>
            </a:p>
          </xdr:txBody>
        </xdr:sp>
        <xdr:sp macro="" textlink="Pivot_tables!I6">
          <xdr:nvSpPr>
            <xdr:cNvPr id="49" name="TextBox 48">
              <a:extLst>
                <a:ext uri="{FF2B5EF4-FFF2-40B4-BE49-F238E27FC236}">
                  <a16:creationId xmlns:a16="http://schemas.microsoft.com/office/drawing/2014/main" id="{00000000-0008-0000-0400-000031000000}"/>
                </a:ext>
              </a:extLst>
            </xdr:cNvPr>
            <xdr:cNvSpPr txBox="1"/>
          </xdr:nvSpPr>
          <xdr:spPr>
            <a:xfrm>
              <a:off x="9985908" y="773615"/>
              <a:ext cx="1322869" cy="20544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2FCF9799-A8C7-1F42-8358-3A8A29D90338}" type="TxLink">
                <a:rPr lang="en-US" sz="1400" b="0" i="0" u="none" strike="noStrike">
                  <a:solidFill>
                    <a:schemeClr val="bg1"/>
                  </a:solidFill>
                  <a:effectLst>
                    <a:outerShdw sx="1000" sy="1000" algn="ctr" rotWithShape="0">
                      <a:srgbClr val="000000"/>
                    </a:outerShdw>
                  </a:effectLst>
                  <a:latin typeface="Calibri"/>
                  <a:cs typeface="Calibri"/>
                </a:rPr>
                <a:pPr algn="ctr"/>
                <a:t> 1 321 752 027 </a:t>
              </a:fld>
              <a:endParaRPr lang="ru-RU" sz="1800">
                <a:solidFill>
                  <a:schemeClr val="bg1"/>
                </a:solidFill>
                <a:effectLst>
                  <a:outerShdw sx="1000" sy="1000" algn="ctr" rotWithShape="0">
                    <a:srgbClr val="000000"/>
                  </a:outerShdw>
                </a:effectLst>
              </a:endParaRPr>
            </a:p>
          </xdr:txBody>
        </xdr:sp>
        <xdr:sp macro="" textlink="">
          <xdr:nvSpPr>
            <xdr:cNvPr id="51" name="Овал 50">
              <a:extLst>
                <a:ext uri="{FF2B5EF4-FFF2-40B4-BE49-F238E27FC236}">
                  <a16:creationId xmlns:a16="http://schemas.microsoft.com/office/drawing/2014/main" id="{00000000-0008-0000-0400-000033000000}"/>
                </a:ext>
              </a:extLst>
            </xdr:cNvPr>
            <xdr:cNvSpPr/>
          </xdr:nvSpPr>
          <xdr:spPr>
            <a:xfrm>
              <a:off x="7494438" y="729792"/>
              <a:ext cx="302696" cy="306990"/>
            </a:xfrm>
            <a:prstGeom prst="ellipse">
              <a:avLst/>
            </a:prstGeom>
            <a:solidFill>
              <a:srgbClr val="52AAD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sp macro="" textlink="">
          <xdr:nvSpPr>
            <xdr:cNvPr id="50" name="Скругленный прямоугольник 49">
              <a:extLst>
                <a:ext uri="{FF2B5EF4-FFF2-40B4-BE49-F238E27FC236}">
                  <a16:creationId xmlns:a16="http://schemas.microsoft.com/office/drawing/2014/main" id="{00000000-0008-0000-0400-000032000000}"/>
                </a:ext>
              </a:extLst>
            </xdr:cNvPr>
            <xdr:cNvSpPr/>
          </xdr:nvSpPr>
          <xdr:spPr>
            <a:xfrm>
              <a:off x="7423598" y="1153679"/>
              <a:ext cx="2497855" cy="425124"/>
            </a:xfrm>
            <a:prstGeom prst="roundRect">
              <a:avLst>
                <a:gd name="adj" fmla="val 20389"/>
              </a:avLst>
            </a:prstGeom>
            <a:solidFill>
              <a:srgbClr val="61616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sp macro="" textlink="">
          <xdr:nvSpPr>
            <xdr:cNvPr id="57" name="Трапеция 56">
              <a:extLst>
                <a:ext uri="{FF2B5EF4-FFF2-40B4-BE49-F238E27FC236}">
                  <a16:creationId xmlns:a16="http://schemas.microsoft.com/office/drawing/2014/main" id="{00000000-0008-0000-0400-000039000000}"/>
                </a:ext>
              </a:extLst>
            </xdr:cNvPr>
            <xdr:cNvSpPr/>
          </xdr:nvSpPr>
          <xdr:spPr>
            <a:xfrm flipV="1">
              <a:off x="9570255" y="1158004"/>
              <a:ext cx="2125673" cy="421171"/>
            </a:xfrm>
            <a:prstGeom prst="trapezoid">
              <a:avLst>
                <a:gd name="adj" fmla="val 48029"/>
              </a:avLst>
            </a:prstGeom>
            <a:solidFill>
              <a:srgbClr val="FF8A65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00000000-0008-0000-0400-00003A000000}"/>
                </a:ext>
              </a:extLst>
            </xdr:cNvPr>
            <xdr:cNvSpPr txBox="1"/>
          </xdr:nvSpPr>
          <xdr:spPr>
            <a:xfrm>
              <a:off x="7957774" y="1235009"/>
              <a:ext cx="1116010" cy="22084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 b="0" i="0" u="none" strike="noStrike">
                  <a:solidFill>
                    <a:schemeClr val="bg1">
                      <a:lumMod val="9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Reach</a:t>
              </a:r>
              <a:endParaRPr lang="ru-RU" sz="1400">
                <a:solidFill>
                  <a:schemeClr val="bg1">
                    <a:lumMod val="95000"/>
                  </a:schemeClr>
                </a:solidFill>
                <a:effectLst>
                  <a:outerShdw sx="1000" sy="1000" algn="ctr" rotWithShape="0">
                    <a:srgbClr val="000000"/>
                  </a:outerShdw>
                </a:effectLst>
              </a:endParaRPr>
            </a:p>
          </xdr:txBody>
        </xdr:sp>
        <xdr:sp macro="" textlink="Pivot_tables!I7">
          <xdr:nvSpPr>
            <xdr:cNvPr id="59" name="TextBox 58">
              <a:extLst>
                <a:ext uri="{FF2B5EF4-FFF2-40B4-BE49-F238E27FC236}">
                  <a16:creationId xmlns:a16="http://schemas.microsoft.com/office/drawing/2014/main" id="{00000000-0008-0000-0400-00003B000000}"/>
                </a:ext>
              </a:extLst>
            </xdr:cNvPr>
            <xdr:cNvSpPr txBox="1"/>
          </xdr:nvSpPr>
          <xdr:spPr>
            <a:xfrm>
              <a:off x="9952423" y="1244246"/>
              <a:ext cx="1363277" cy="21625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C3F12F6D-6D70-6A47-B6F7-611200027F1D}" type="TxLink">
                <a:rPr lang="en-US" sz="1400" b="0" i="0" u="none" strike="noStrike">
                  <a:solidFill>
                    <a:schemeClr val="bg1"/>
                  </a:solidFill>
                  <a:effectLst>
                    <a:outerShdw sx="1000" sy="1000" algn="ctr" rotWithShape="0">
                      <a:srgbClr val="000000"/>
                    </a:outerShdw>
                  </a:effectLst>
                  <a:latin typeface="Calibri"/>
                  <a:ea typeface="+mn-ea"/>
                  <a:cs typeface="Calibri"/>
                </a:rPr>
                <a:pPr marL="0" indent="0" algn="ctr"/>
                <a:t> 391 218 242 </a:t>
              </a:fld>
              <a:endParaRPr lang="ru-RU" sz="1400" b="0" i="0" u="none" strike="noStrike">
                <a:solidFill>
                  <a:schemeClr val="bg1"/>
                </a:solidFill>
                <a:effectLst>
                  <a:outerShdw sx="1000" sy="1000" algn="ctr" rotWithShape="0">
                    <a:srgbClr val="000000"/>
                  </a:outerShdw>
                </a:effectLst>
                <a:latin typeface="Calibri"/>
                <a:ea typeface="+mn-ea"/>
                <a:cs typeface="Calibri"/>
              </a:endParaRPr>
            </a:p>
          </xdr:txBody>
        </xdr:sp>
        <xdr:sp macro="" textlink="">
          <xdr:nvSpPr>
            <xdr:cNvPr id="60" name="Скругленный прямоугольник 59">
              <a:extLst>
                <a:ext uri="{FF2B5EF4-FFF2-40B4-BE49-F238E27FC236}">
                  <a16:creationId xmlns:a16="http://schemas.microsoft.com/office/drawing/2014/main" id="{00000000-0008-0000-0400-00003C000000}"/>
                </a:ext>
              </a:extLst>
            </xdr:cNvPr>
            <xdr:cNvSpPr/>
          </xdr:nvSpPr>
          <xdr:spPr>
            <a:xfrm>
              <a:off x="7417299" y="1628157"/>
              <a:ext cx="2698619" cy="425173"/>
            </a:xfrm>
            <a:prstGeom prst="roundRect">
              <a:avLst>
                <a:gd name="adj" fmla="val 20389"/>
              </a:avLst>
            </a:prstGeom>
            <a:solidFill>
              <a:srgbClr val="61616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sp macro="" textlink="">
          <xdr:nvSpPr>
            <xdr:cNvPr id="63" name="Трапеция 62">
              <a:extLst>
                <a:ext uri="{FF2B5EF4-FFF2-40B4-BE49-F238E27FC236}">
                  <a16:creationId xmlns:a16="http://schemas.microsoft.com/office/drawing/2014/main" id="{00000000-0008-0000-0400-00003F000000}"/>
                </a:ext>
              </a:extLst>
            </xdr:cNvPr>
            <xdr:cNvSpPr/>
          </xdr:nvSpPr>
          <xdr:spPr>
            <a:xfrm flipV="1">
              <a:off x="9771180" y="1628345"/>
              <a:ext cx="1714202" cy="425358"/>
            </a:xfrm>
            <a:prstGeom prst="trapezoid">
              <a:avLst>
                <a:gd name="adj" fmla="val 48029"/>
              </a:avLst>
            </a:prstGeom>
            <a:solidFill>
              <a:srgbClr val="FF8A8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00000000-0008-0000-0400-000040000000}"/>
                </a:ext>
              </a:extLst>
            </xdr:cNvPr>
            <xdr:cNvSpPr txBox="1"/>
          </xdr:nvSpPr>
          <xdr:spPr>
            <a:xfrm>
              <a:off x="7974566" y="1726347"/>
              <a:ext cx="1110237" cy="22046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 b="0" i="0" u="none" strike="noStrike">
                  <a:solidFill>
                    <a:schemeClr val="bg1">
                      <a:lumMod val="9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Clicks</a:t>
              </a:r>
              <a:r>
                <a:rPr lang="en-US" sz="1400">
                  <a:solidFill>
                    <a:schemeClr val="bg1">
                      <a:lumMod val="95000"/>
                    </a:schemeClr>
                  </a:solidFill>
                </a:rPr>
                <a:t> </a:t>
              </a:r>
              <a:endParaRPr lang="ru-RU" sz="1400">
                <a:solidFill>
                  <a:schemeClr val="bg1">
                    <a:lumMod val="95000"/>
                  </a:schemeClr>
                </a:solidFill>
                <a:effectLst>
                  <a:outerShdw sx="1000" sy="1000" algn="ctr" rotWithShape="0">
                    <a:srgbClr val="000000"/>
                  </a:outerShdw>
                </a:effectLst>
              </a:endParaRPr>
            </a:p>
          </xdr:txBody>
        </xdr:sp>
        <xdr:sp macro="" textlink="Pivot_tables!I8">
          <xdr:nvSpPr>
            <xdr:cNvPr id="66" name="TextBox 65">
              <a:extLst>
                <a:ext uri="{FF2B5EF4-FFF2-40B4-BE49-F238E27FC236}">
                  <a16:creationId xmlns:a16="http://schemas.microsoft.com/office/drawing/2014/main" id="{00000000-0008-0000-0400-000042000000}"/>
                </a:ext>
              </a:extLst>
            </xdr:cNvPr>
            <xdr:cNvSpPr txBox="1"/>
          </xdr:nvSpPr>
          <xdr:spPr>
            <a:xfrm>
              <a:off x="10066723" y="1729810"/>
              <a:ext cx="1113659" cy="22046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8A7322B3-32C7-8A48-B18F-B039B950B88B}" type="TxLink">
                <a:rPr lang="en-US" sz="1400" b="0" i="0" u="none" strike="noStrike">
                  <a:solidFill>
                    <a:schemeClr val="bg1"/>
                  </a:solidFill>
                  <a:effectLst>
                    <a:outerShdw sx="1000" sy="1000" algn="ctr" rotWithShape="0">
                      <a:srgbClr val="000000"/>
                    </a:outerShdw>
                  </a:effectLst>
                  <a:latin typeface="Calibri"/>
                  <a:cs typeface="Calibri"/>
                </a:rPr>
                <a:pPr algn="ctr"/>
                <a:t> 3 061 597 </a:t>
              </a:fld>
              <a:endParaRPr lang="ru-RU" sz="1800">
                <a:solidFill>
                  <a:schemeClr val="bg1"/>
                </a:solidFill>
                <a:effectLst>
                  <a:outerShdw sx="1000" sy="1000" algn="ctr" rotWithShape="0">
                    <a:srgbClr val="000000"/>
                  </a:outerShdw>
                </a:effectLst>
              </a:endParaRPr>
            </a:p>
          </xdr:txBody>
        </xdr:sp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00000000-0008-0000-0400-000049000000}"/>
                </a:ext>
              </a:extLst>
            </xdr:cNvPr>
            <xdr:cNvSpPr txBox="1"/>
          </xdr:nvSpPr>
          <xdr:spPr>
            <a:xfrm>
              <a:off x="7581383" y="784208"/>
              <a:ext cx="124222" cy="18071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ru-RU" sz="1400" b="0" i="0" u="none" strike="noStrike">
                  <a:solidFill>
                    <a:schemeClr val="bg1">
                      <a:lumMod val="9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endParaRPr lang="ru-RU" sz="1400">
                <a:solidFill>
                  <a:schemeClr val="bg1">
                    <a:lumMod val="95000"/>
                  </a:schemeClr>
                </a:solidFill>
                <a:effectLst>
                  <a:outerShdw sx="1000" sy="1000" algn="ctr" rotWithShape="0">
                    <a:srgbClr val="000000"/>
                  </a:outerShdw>
                </a:effectLst>
              </a:endParaRPr>
            </a:p>
          </xdr:txBody>
        </xdr:sp>
        <xdr:sp macro="" textlink="">
          <xdr:nvSpPr>
            <xdr:cNvPr id="67" name="Скругленный прямоугольник 66">
              <a:extLst>
                <a:ext uri="{FF2B5EF4-FFF2-40B4-BE49-F238E27FC236}">
                  <a16:creationId xmlns:a16="http://schemas.microsoft.com/office/drawing/2014/main" id="{00000000-0008-0000-0400-000043000000}"/>
                </a:ext>
              </a:extLst>
            </xdr:cNvPr>
            <xdr:cNvSpPr/>
          </xdr:nvSpPr>
          <xdr:spPr>
            <a:xfrm>
              <a:off x="7417603" y="2103400"/>
              <a:ext cx="2892533" cy="425124"/>
            </a:xfrm>
            <a:prstGeom prst="roundRect">
              <a:avLst>
                <a:gd name="adj" fmla="val 20389"/>
              </a:avLst>
            </a:prstGeom>
            <a:solidFill>
              <a:srgbClr val="61616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sp macro="" textlink="">
          <xdr:nvSpPr>
            <xdr:cNvPr id="74" name="Трапеция 73">
              <a:extLst>
                <a:ext uri="{FF2B5EF4-FFF2-40B4-BE49-F238E27FC236}">
                  <a16:creationId xmlns:a16="http://schemas.microsoft.com/office/drawing/2014/main" id="{00000000-0008-0000-0400-00004A000000}"/>
                </a:ext>
              </a:extLst>
            </xdr:cNvPr>
            <xdr:cNvSpPr/>
          </xdr:nvSpPr>
          <xdr:spPr>
            <a:xfrm flipV="1">
              <a:off x="9973883" y="2101821"/>
              <a:ext cx="1287313" cy="427076"/>
            </a:xfrm>
            <a:prstGeom prst="trapezoid">
              <a:avLst>
                <a:gd name="adj" fmla="val 48029"/>
              </a:avLst>
            </a:prstGeom>
            <a:solidFill>
              <a:srgbClr val="F79C4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sp macro="" textlink="">
          <xdr:nvSpPr>
            <xdr:cNvPr id="83" name="TextBox 82">
              <a:extLst>
                <a:ext uri="{FF2B5EF4-FFF2-40B4-BE49-F238E27FC236}">
                  <a16:creationId xmlns:a16="http://schemas.microsoft.com/office/drawing/2014/main" id="{00000000-0008-0000-0400-000053000000}"/>
                </a:ext>
              </a:extLst>
            </xdr:cNvPr>
            <xdr:cNvSpPr txBox="1"/>
          </xdr:nvSpPr>
          <xdr:spPr>
            <a:xfrm>
              <a:off x="7974870" y="2202953"/>
              <a:ext cx="1110237" cy="22046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 b="0" i="0" u="none" strike="noStrike">
                  <a:solidFill>
                    <a:schemeClr val="bg1">
                      <a:lumMod val="9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PCC + PVC</a:t>
              </a:r>
              <a:endParaRPr lang="ru-RU" sz="1400">
                <a:solidFill>
                  <a:schemeClr val="bg1">
                    <a:lumMod val="95000"/>
                  </a:schemeClr>
                </a:solidFill>
                <a:effectLst>
                  <a:outerShdw sx="1000" sy="1000" algn="ctr" rotWithShape="0">
                    <a:srgbClr val="000000"/>
                  </a:outerShdw>
                </a:effectLst>
              </a:endParaRPr>
            </a:p>
          </xdr:txBody>
        </xdr:sp>
        <xdr:sp macro="" textlink="Pivot_tables!I9">
          <xdr:nvSpPr>
            <xdr:cNvPr id="85" name="TextBox 84">
              <a:extLst>
                <a:ext uri="{FF2B5EF4-FFF2-40B4-BE49-F238E27FC236}">
                  <a16:creationId xmlns:a16="http://schemas.microsoft.com/office/drawing/2014/main" id="{00000000-0008-0000-0400-000055000000}"/>
                </a:ext>
              </a:extLst>
            </xdr:cNvPr>
            <xdr:cNvSpPr txBox="1"/>
          </xdr:nvSpPr>
          <xdr:spPr>
            <a:xfrm>
              <a:off x="10043633" y="2194294"/>
              <a:ext cx="1113659" cy="2146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2771EC77-AC7A-7440-A694-2F1F475570FE}" type="TxLink">
                <a:rPr lang="en-US" sz="1400" b="0" i="0" u="none" strike="noStrike">
                  <a:solidFill>
                    <a:schemeClr val="bg1"/>
                  </a:solidFill>
                  <a:effectLst>
                    <a:outerShdw sx="1000" sy="1000" algn="ctr" rotWithShape="0">
                      <a:srgbClr val="000000"/>
                    </a:outerShdw>
                  </a:effectLst>
                  <a:latin typeface="Calibri"/>
                  <a:cs typeface="Calibri"/>
                </a:rPr>
                <a:pPr algn="ctr"/>
                <a:t> 361 688 </a:t>
              </a:fld>
              <a:endParaRPr lang="ru-RU" sz="1800">
                <a:solidFill>
                  <a:schemeClr val="bg1"/>
                </a:solidFill>
                <a:effectLst>
                  <a:outerShdw sx="1000" sy="1000" algn="ctr" rotWithShape="0">
                    <a:srgbClr val="000000"/>
                  </a:outerShdw>
                </a:effectLst>
              </a:endParaRPr>
            </a:p>
          </xdr:txBody>
        </xdr:sp>
        <xdr:sp macro="" textlink="">
          <xdr:nvSpPr>
            <xdr:cNvPr id="86" name="Овал 85">
              <a:extLst>
                <a:ext uri="{FF2B5EF4-FFF2-40B4-BE49-F238E27FC236}">
                  <a16:creationId xmlns:a16="http://schemas.microsoft.com/office/drawing/2014/main" id="{00000000-0008-0000-0400-000056000000}"/>
                </a:ext>
              </a:extLst>
            </xdr:cNvPr>
            <xdr:cNvSpPr/>
          </xdr:nvSpPr>
          <xdr:spPr>
            <a:xfrm>
              <a:off x="7501943" y="1211237"/>
              <a:ext cx="302696" cy="306990"/>
            </a:xfrm>
            <a:prstGeom prst="ellipse">
              <a:avLst/>
            </a:prstGeom>
            <a:solidFill>
              <a:srgbClr val="FF8A65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00000000-0008-0000-0400-000057000000}"/>
                </a:ext>
              </a:extLst>
            </xdr:cNvPr>
            <xdr:cNvSpPr txBox="1"/>
          </xdr:nvSpPr>
          <xdr:spPr>
            <a:xfrm>
              <a:off x="7588888" y="1265653"/>
              <a:ext cx="124222" cy="18071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ru-RU" sz="1400" b="0" i="0" u="none" strike="noStrike">
                  <a:solidFill>
                    <a:schemeClr val="bg1">
                      <a:lumMod val="9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endParaRPr lang="ru-RU" sz="1400">
                <a:solidFill>
                  <a:schemeClr val="bg1">
                    <a:lumMod val="95000"/>
                  </a:schemeClr>
                </a:solidFill>
                <a:effectLst>
                  <a:outerShdw sx="1000" sy="1000" algn="ctr" rotWithShape="0">
                    <a:srgbClr val="000000"/>
                  </a:outerShdw>
                </a:effectLst>
              </a:endParaRPr>
            </a:p>
          </xdr:txBody>
        </xdr:sp>
        <xdr:sp macro="" textlink="">
          <xdr:nvSpPr>
            <xdr:cNvPr id="88" name="Овал 87">
              <a:extLst>
                <a:ext uri="{FF2B5EF4-FFF2-40B4-BE49-F238E27FC236}">
                  <a16:creationId xmlns:a16="http://schemas.microsoft.com/office/drawing/2014/main" id="{00000000-0008-0000-0400-000058000000}"/>
                </a:ext>
              </a:extLst>
            </xdr:cNvPr>
            <xdr:cNvSpPr/>
          </xdr:nvSpPr>
          <xdr:spPr>
            <a:xfrm>
              <a:off x="7508293" y="1687487"/>
              <a:ext cx="302696" cy="306990"/>
            </a:xfrm>
            <a:prstGeom prst="ellipse">
              <a:avLst/>
            </a:prstGeom>
            <a:solidFill>
              <a:srgbClr val="FF8A8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sp macro="" textlink="">
          <xdr:nvSpPr>
            <xdr:cNvPr id="89" name="TextBox 88">
              <a:extLst>
                <a:ext uri="{FF2B5EF4-FFF2-40B4-BE49-F238E27FC236}">
                  <a16:creationId xmlns:a16="http://schemas.microsoft.com/office/drawing/2014/main" id="{00000000-0008-0000-0400-000059000000}"/>
                </a:ext>
              </a:extLst>
            </xdr:cNvPr>
            <xdr:cNvSpPr txBox="1"/>
          </xdr:nvSpPr>
          <xdr:spPr>
            <a:xfrm>
              <a:off x="7595238" y="1741903"/>
              <a:ext cx="124222" cy="18071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ru-RU" sz="1400" b="0" i="0" u="none" strike="noStrike">
                  <a:solidFill>
                    <a:schemeClr val="bg1">
                      <a:lumMod val="9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endParaRPr lang="ru-RU" sz="1400">
                <a:solidFill>
                  <a:schemeClr val="bg1">
                    <a:lumMod val="95000"/>
                  </a:schemeClr>
                </a:solidFill>
                <a:effectLst>
                  <a:outerShdw sx="1000" sy="1000" algn="ctr" rotWithShape="0">
                    <a:srgbClr val="000000"/>
                  </a:outerShdw>
                </a:effectLst>
              </a:endParaRPr>
            </a:p>
          </xdr:txBody>
        </xdr:sp>
        <xdr:sp macro="" textlink="">
          <xdr:nvSpPr>
            <xdr:cNvPr id="90" name="Овал 89">
              <a:extLst>
                <a:ext uri="{FF2B5EF4-FFF2-40B4-BE49-F238E27FC236}">
                  <a16:creationId xmlns:a16="http://schemas.microsoft.com/office/drawing/2014/main" id="{00000000-0008-0000-0400-00005A000000}"/>
                </a:ext>
              </a:extLst>
            </xdr:cNvPr>
            <xdr:cNvSpPr/>
          </xdr:nvSpPr>
          <xdr:spPr>
            <a:xfrm>
              <a:off x="7514643" y="2163737"/>
              <a:ext cx="302696" cy="306990"/>
            </a:xfrm>
            <a:prstGeom prst="ellipse">
              <a:avLst/>
            </a:prstGeom>
            <a:solidFill>
              <a:srgbClr val="F79C4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00000000-0008-0000-0400-00005B000000}"/>
                </a:ext>
              </a:extLst>
            </xdr:cNvPr>
            <xdr:cNvSpPr txBox="1"/>
          </xdr:nvSpPr>
          <xdr:spPr>
            <a:xfrm>
              <a:off x="7601588" y="2218153"/>
              <a:ext cx="124222" cy="18071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ru-RU" sz="1400" b="0" i="0" u="none" strike="noStrike">
                  <a:solidFill>
                    <a:schemeClr val="bg1">
                      <a:lumMod val="9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4</a:t>
              </a:r>
              <a:endParaRPr lang="ru-RU" sz="1400">
                <a:solidFill>
                  <a:schemeClr val="bg1">
                    <a:lumMod val="95000"/>
                  </a:schemeClr>
                </a:solidFill>
                <a:effectLst>
                  <a:outerShdw sx="1000" sy="1000" algn="ctr" rotWithShape="0">
                    <a:srgbClr val="000000"/>
                  </a:outerShdw>
                </a:effectLst>
              </a:endParaRPr>
            </a:p>
          </xdr:txBody>
        </xdr:sp>
        <xdr:cxnSp macro="">
          <xdr:nvCxnSpPr>
            <xdr:cNvPr id="16" name="Скругленная соединительная линия 15">
              <a:extLst>
                <a:ext uri="{FF2B5EF4-FFF2-40B4-BE49-F238E27FC236}">
                  <a16:creationId xmlns:a16="http://schemas.microsoft.com/office/drawing/2014/main" id="{00000000-0008-0000-0400-000010000000}"/>
                </a:ext>
              </a:extLst>
            </xdr:cNvPr>
            <xdr:cNvCxnSpPr>
              <a:stCxn id="69" idx="3"/>
              <a:endCxn id="57" idx="3"/>
            </xdr:cNvCxnSpPr>
          </xdr:nvCxnSpPr>
          <xdr:spPr>
            <a:xfrm flipH="1">
              <a:off x="11592013" y="890444"/>
              <a:ext cx="209339" cy="478145"/>
            </a:xfrm>
            <a:prstGeom prst="curvedConnector3">
              <a:avLst>
                <a:gd name="adj1" fmla="val -93335"/>
              </a:avLst>
            </a:prstGeom>
            <a:ln w="31750">
              <a:solidFill>
                <a:srgbClr val="ABA7B5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Скругленная соединительная линия 91">
              <a:extLst>
                <a:ext uri="{FF2B5EF4-FFF2-40B4-BE49-F238E27FC236}">
                  <a16:creationId xmlns:a16="http://schemas.microsoft.com/office/drawing/2014/main" id="{00000000-0008-0000-0400-00005C000000}"/>
                </a:ext>
              </a:extLst>
            </xdr:cNvPr>
            <xdr:cNvCxnSpPr>
              <a:stCxn id="57" idx="3"/>
              <a:endCxn id="63" idx="3"/>
            </xdr:cNvCxnSpPr>
          </xdr:nvCxnSpPr>
          <xdr:spPr>
            <a:xfrm flipH="1">
              <a:off x="11380462" y="1368589"/>
              <a:ext cx="211551" cy="472435"/>
            </a:xfrm>
            <a:prstGeom prst="curvedConnector3">
              <a:avLst>
                <a:gd name="adj1" fmla="val -62691"/>
              </a:avLst>
            </a:prstGeom>
            <a:ln w="31750">
              <a:solidFill>
                <a:srgbClr val="ABA7B5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Скругленная соединительная линия 92">
              <a:extLst>
                <a:ext uri="{FF2B5EF4-FFF2-40B4-BE49-F238E27FC236}">
                  <a16:creationId xmlns:a16="http://schemas.microsoft.com/office/drawing/2014/main" id="{00000000-0008-0000-0400-00005D000000}"/>
                </a:ext>
              </a:extLst>
            </xdr:cNvPr>
            <xdr:cNvCxnSpPr>
              <a:stCxn id="63" idx="3"/>
              <a:endCxn id="85" idx="3"/>
            </xdr:cNvCxnSpPr>
          </xdr:nvCxnSpPr>
          <xdr:spPr>
            <a:xfrm flipH="1">
              <a:off x="11157292" y="1841024"/>
              <a:ext cx="223170" cy="460617"/>
            </a:xfrm>
            <a:prstGeom prst="curvedConnector3">
              <a:avLst>
                <a:gd name="adj1" fmla="val -51152"/>
              </a:avLst>
            </a:prstGeom>
            <a:ln w="31750">
              <a:solidFill>
                <a:schemeClr val="accent3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Pivot_tables!J7">
          <xdr:nvSpPr>
            <xdr:cNvPr id="94" name="TextBox 93">
              <a:extLst>
                <a:ext uri="{FF2B5EF4-FFF2-40B4-BE49-F238E27FC236}">
                  <a16:creationId xmlns:a16="http://schemas.microsoft.com/office/drawing/2014/main" id="{00000000-0008-0000-0400-00005E000000}"/>
                </a:ext>
              </a:extLst>
            </xdr:cNvPr>
            <xdr:cNvSpPr txBox="1"/>
          </xdr:nvSpPr>
          <xdr:spPr>
            <a:xfrm>
              <a:off x="11994530" y="990024"/>
              <a:ext cx="910979" cy="30422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FFF881B6-D02E-0648-8581-F4C1E9A6F454}" type="TxLink">
                <a:rPr lang="en-US" sz="1600" b="0" i="0" u="none" strike="noStrike">
                  <a:solidFill>
                    <a:schemeClr val="bg1">
                      <a:lumMod val="50000"/>
                    </a:schemeClr>
                  </a:solidFill>
                  <a:effectLst>
                    <a:outerShdw sx="1000" sy="1000" algn="ctr" rotWithShape="0">
                      <a:srgbClr val="000000"/>
                    </a:outerShdw>
                  </a:effectLst>
                  <a:latin typeface="Calibri"/>
                  <a:cs typeface="Calibri"/>
                </a:rPr>
                <a:pPr algn="ctr"/>
                <a:t>29,60%</a:t>
              </a:fld>
              <a:endParaRPr lang="ru-RU" sz="1800" b="0">
                <a:solidFill>
                  <a:schemeClr val="bg1">
                    <a:lumMod val="50000"/>
                  </a:schemeClr>
                </a:solidFill>
                <a:effectLst>
                  <a:outerShdw sx="1000" sy="1000" algn="ctr" rotWithShape="0">
                    <a:srgbClr val="000000"/>
                  </a:outerShdw>
                </a:effectLst>
              </a:endParaRPr>
            </a:p>
          </xdr:txBody>
        </xdr:sp>
        <xdr:sp macro="" textlink="Pivot_tables!J8">
          <xdr:nvSpPr>
            <xdr:cNvPr id="95" name="TextBox 94">
              <a:extLst>
                <a:ext uri="{FF2B5EF4-FFF2-40B4-BE49-F238E27FC236}">
                  <a16:creationId xmlns:a16="http://schemas.microsoft.com/office/drawing/2014/main" id="{00000000-0008-0000-0400-00005F000000}"/>
                </a:ext>
              </a:extLst>
            </xdr:cNvPr>
            <xdr:cNvSpPr txBox="1"/>
          </xdr:nvSpPr>
          <xdr:spPr>
            <a:xfrm>
              <a:off x="11655094" y="1479551"/>
              <a:ext cx="910979" cy="30999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3139B303-8561-4246-91DA-6E97006BD05A}" type="TxLink">
                <a:rPr lang="en-US" sz="1600" b="0" i="0" u="none" strike="noStrike">
                  <a:solidFill>
                    <a:schemeClr val="bg1">
                      <a:lumMod val="50000"/>
                    </a:schemeClr>
                  </a:solidFill>
                  <a:effectLst>
                    <a:outerShdw sx="1000" sy="1000" algn="ctr" rotWithShape="0">
                      <a:srgbClr val="000000"/>
                    </a:outerShdw>
                  </a:effectLst>
                  <a:latin typeface="Calibri"/>
                  <a:ea typeface="+mn-ea"/>
                  <a:cs typeface="Calibri"/>
                </a:rPr>
                <a:pPr marL="0" indent="0" algn="ctr"/>
                <a:t>0,78%</a:t>
              </a:fld>
              <a:endParaRPr lang="ru-RU" sz="1600" b="0" i="0" u="none" strike="noStrike">
                <a:solidFill>
                  <a:schemeClr val="bg1">
                    <a:lumMod val="50000"/>
                  </a:schemeClr>
                </a:solidFill>
                <a:effectLst>
                  <a:outerShdw sx="1000" sy="1000" algn="ctr" rotWithShape="0">
                    <a:srgbClr val="000000"/>
                  </a:outerShdw>
                </a:effectLst>
                <a:latin typeface="Calibri"/>
                <a:ea typeface="+mn-ea"/>
                <a:cs typeface="Calibri"/>
              </a:endParaRPr>
            </a:p>
          </xdr:txBody>
        </xdr:sp>
        <xdr:sp macro="" textlink="Pivot_tables!J9">
          <xdr:nvSpPr>
            <xdr:cNvPr id="96" name="TextBox 95">
              <a:extLst>
                <a:ext uri="{FF2B5EF4-FFF2-40B4-BE49-F238E27FC236}">
                  <a16:creationId xmlns:a16="http://schemas.microsoft.com/office/drawing/2014/main" id="{00000000-0008-0000-0400-000060000000}"/>
                </a:ext>
              </a:extLst>
            </xdr:cNvPr>
            <xdr:cNvSpPr txBox="1"/>
          </xdr:nvSpPr>
          <xdr:spPr>
            <a:xfrm>
              <a:off x="11434576" y="2031424"/>
              <a:ext cx="910979" cy="30999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8C18ED9A-3CC3-5644-A9CE-6694CC247FE4}" type="TxLink">
                <a:rPr lang="en-US" sz="1600" b="0" i="0" u="none" strike="noStrike">
                  <a:solidFill>
                    <a:schemeClr val="bg1">
                      <a:lumMod val="50000"/>
                    </a:schemeClr>
                  </a:solidFill>
                  <a:effectLst>
                    <a:outerShdw sx="1000" sy="1000" algn="ctr" rotWithShape="0">
                      <a:srgbClr val="000000"/>
                    </a:outerShdw>
                  </a:effectLst>
                  <a:latin typeface="Calibri"/>
                  <a:ea typeface="+mn-ea"/>
                  <a:cs typeface="Calibri"/>
                </a:rPr>
                <a:pPr marL="0" indent="0" algn="ctr"/>
                <a:t>11,81%</a:t>
              </a:fld>
              <a:endParaRPr lang="ru-RU" sz="1600" b="0" i="0" u="none" strike="noStrike">
                <a:solidFill>
                  <a:schemeClr val="bg1">
                    <a:lumMod val="50000"/>
                  </a:schemeClr>
                </a:solidFill>
                <a:effectLst>
                  <a:outerShdw sx="1000" sy="1000" algn="ctr" rotWithShape="0">
                    <a:srgbClr val="000000"/>
                  </a:outerShdw>
                </a:effectLst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13</xdr:col>
      <xdr:colOff>711200</xdr:colOff>
      <xdr:row>0</xdr:row>
      <xdr:rowOff>117377</xdr:rowOff>
    </xdr:from>
    <xdr:to>
      <xdr:col>17</xdr:col>
      <xdr:colOff>600365</xdr:colOff>
      <xdr:row>14</xdr:row>
      <xdr:rowOff>58881</xdr:rowOff>
    </xdr:to>
    <xdr:sp macro="" textlink="">
      <xdr:nvSpPr>
        <xdr:cNvPr id="97" name="Скругленный прямоугольник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/>
      </xdr:nvSpPr>
      <xdr:spPr>
        <a:xfrm>
          <a:off x="11442700" y="117377"/>
          <a:ext cx="3191165" cy="2710104"/>
        </a:xfrm>
        <a:prstGeom prst="roundRect">
          <a:avLst>
            <a:gd name="adj" fmla="val 4219"/>
          </a:avLst>
        </a:prstGeom>
        <a:solidFill>
          <a:schemeClr val="bg1"/>
        </a:solidFill>
        <a:ln>
          <a:noFill/>
        </a:ln>
        <a:effectLst>
          <a:outerShdw blurRad="279400" dist="50800" dir="2700000" algn="tl" rotWithShape="0">
            <a:prstClr val="black">
              <a:alpha val="12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785090</xdr:colOff>
      <xdr:row>2</xdr:row>
      <xdr:rowOff>177800</xdr:rowOff>
    </xdr:from>
    <xdr:to>
      <xdr:col>17</xdr:col>
      <xdr:colOff>571499</xdr:colOff>
      <xdr:row>14</xdr:row>
      <xdr:rowOff>12700</xdr:rowOff>
    </xdr:to>
    <xdr:graphicFrame macro="">
      <xdr:nvGraphicFramePr>
        <xdr:cNvPr id="98" name="Диаграмма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604020</xdr:colOff>
      <xdr:row>15</xdr:row>
      <xdr:rowOff>34636</xdr:rowOff>
    </xdr:from>
    <xdr:to>
      <xdr:col>13</xdr:col>
      <xdr:colOff>558800</xdr:colOff>
      <xdr:row>44</xdr:row>
      <xdr:rowOff>127000</xdr:rowOff>
    </xdr:to>
    <xdr:sp macro="" textlink="">
      <xdr:nvSpPr>
        <xdr:cNvPr id="100" name="Скругленный прямоугольник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/>
      </xdr:nvSpPr>
      <xdr:spPr>
        <a:xfrm>
          <a:off x="5557020" y="2993736"/>
          <a:ext cx="5733280" cy="5616864"/>
        </a:xfrm>
        <a:prstGeom prst="roundRect">
          <a:avLst>
            <a:gd name="adj" fmla="val 4219"/>
          </a:avLst>
        </a:prstGeom>
        <a:solidFill>
          <a:schemeClr val="bg1"/>
        </a:solidFill>
        <a:ln>
          <a:noFill/>
        </a:ln>
        <a:effectLst>
          <a:outerShdw blurRad="279400" dist="50800" dir="2700000" algn="tl" rotWithShape="0">
            <a:prstClr val="black">
              <a:alpha val="12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749300</xdr:colOff>
      <xdr:row>6</xdr:row>
      <xdr:rowOff>38099</xdr:rowOff>
    </xdr:from>
    <xdr:to>
      <xdr:col>21</xdr:col>
      <xdr:colOff>639619</xdr:colOff>
      <xdr:row>14</xdr:row>
      <xdr:rowOff>76200</xdr:rowOff>
    </xdr:to>
    <xdr:sp macro="" textlink="">
      <xdr:nvSpPr>
        <xdr:cNvPr id="101" name="Скругленный прямоугольник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/>
      </xdr:nvSpPr>
      <xdr:spPr>
        <a:xfrm>
          <a:off x="14782800" y="1282699"/>
          <a:ext cx="3192319" cy="1562101"/>
        </a:xfrm>
        <a:prstGeom prst="roundRect">
          <a:avLst>
            <a:gd name="adj" fmla="val 7471"/>
          </a:avLst>
        </a:prstGeom>
        <a:solidFill>
          <a:schemeClr val="bg1"/>
        </a:solidFill>
        <a:ln>
          <a:noFill/>
        </a:ln>
        <a:effectLst>
          <a:outerShdw blurRad="279400" dist="50800" dir="2700000" algn="tl" rotWithShape="0">
            <a:prstClr val="black">
              <a:alpha val="12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706774</xdr:colOff>
      <xdr:row>30</xdr:row>
      <xdr:rowOff>50800</xdr:rowOff>
    </xdr:from>
    <xdr:to>
      <xdr:col>21</xdr:col>
      <xdr:colOff>609600</xdr:colOff>
      <xdr:row>44</xdr:row>
      <xdr:rowOff>96982</xdr:rowOff>
    </xdr:to>
    <xdr:sp macro="" textlink="">
      <xdr:nvSpPr>
        <xdr:cNvPr id="102" name="Скругленный прямоугольник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/>
      </xdr:nvSpPr>
      <xdr:spPr>
        <a:xfrm>
          <a:off x="11438274" y="5867400"/>
          <a:ext cx="6506826" cy="2713182"/>
        </a:xfrm>
        <a:prstGeom prst="roundRect">
          <a:avLst>
            <a:gd name="adj" fmla="val 4219"/>
          </a:avLst>
        </a:prstGeom>
        <a:solidFill>
          <a:schemeClr val="bg1"/>
        </a:solidFill>
        <a:ln>
          <a:noFill/>
        </a:ln>
        <a:effectLst>
          <a:outerShdw blurRad="279400" dist="50800" dir="2700000" algn="tl" rotWithShape="0">
            <a:prstClr val="black">
              <a:alpha val="12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719474</xdr:colOff>
      <xdr:row>15</xdr:row>
      <xdr:rowOff>50800</xdr:rowOff>
    </xdr:from>
    <xdr:to>
      <xdr:col>21</xdr:col>
      <xdr:colOff>622300</xdr:colOff>
      <xdr:row>29</xdr:row>
      <xdr:rowOff>71582</xdr:rowOff>
    </xdr:to>
    <xdr:sp macro="" textlink="">
      <xdr:nvSpPr>
        <xdr:cNvPr id="139" name="Скругленный прямоугольник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SpPr/>
      </xdr:nvSpPr>
      <xdr:spPr>
        <a:xfrm>
          <a:off x="11450974" y="3009900"/>
          <a:ext cx="6506826" cy="2687782"/>
        </a:xfrm>
        <a:prstGeom prst="roundRect">
          <a:avLst>
            <a:gd name="adj" fmla="val 4219"/>
          </a:avLst>
        </a:prstGeom>
        <a:solidFill>
          <a:schemeClr val="bg1"/>
        </a:solidFill>
        <a:ln>
          <a:noFill/>
        </a:ln>
        <a:effectLst>
          <a:outerShdw blurRad="279400" dist="50800" dir="2700000" algn="tl" rotWithShape="0">
            <a:prstClr val="black">
              <a:alpha val="12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635000</xdr:colOff>
      <xdr:row>16</xdr:row>
      <xdr:rowOff>139700</xdr:rowOff>
    </xdr:from>
    <xdr:to>
      <xdr:col>14</xdr:col>
      <xdr:colOff>152400</xdr:colOff>
      <xdr:row>45</xdr:row>
      <xdr:rowOff>25400</xdr:rowOff>
    </xdr:to>
    <xdr:grpSp>
      <xdr:nvGrpSpPr>
        <xdr:cNvPr id="147" name="Группа 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GrpSpPr/>
      </xdr:nvGrpSpPr>
      <xdr:grpSpPr>
        <a:xfrm>
          <a:off x="5588000" y="3289300"/>
          <a:ext cx="6121400" cy="5410200"/>
          <a:chOff x="5118101" y="3289300"/>
          <a:chExt cx="6959600" cy="5410200"/>
        </a:xfrm>
      </xdr:grpSpPr>
      <xdr:graphicFrame macro="">
        <xdr:nvGraphicFramePr>
          <xdr:cNvPr id="141" name="Диаграмма 140">
            <a:extLst>
              <a:ext uri="{FF2B5EF4-FFF2-40B4-BE49-F238E27FC236}">
                <a16:creationId xmlns:a16="http://schemas.microsoft.com/office/drawing/2014/main" id="{00000000-0008-0000-0400-00008D000000}"/>
              </a:ext>
            </a:extLst>
          </xdr:cNvPr>
          <xdr:cNvGraphicFramePr>
            <a:graphicFrameLocks/>
          </xdr:cNvGraphicFramePr>
        </xdr:nvGraphicFramePr>
        <xdr:xfrm>
          <a:off x="5118101" y="3289300"/>
          <a:ext cx="6959600" cy="5410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142" name="TextBox 141">
            <a:extLst>
              <a:ext uri="{FF2B5EF4-FFF2-40B4-BE49-F238E27FC236}">
                <a16:creationId xmlns:a16="http://schemas.microsoft.com/office/drawing/2014/main" id="{00000000-0008-0000-0400-00008E000000}"/>
              </a:ext>
            </a:extLst>
          </xdr:cNvPr>
          <xdr:cNvSpPr txBox="1"/>
        </xdr:nvSpPr>
        <xdr:spPr>
          <a:xfrm>
            <a:off x="6680008" y="6682893"/>
            <a:ext cx="3650481" cy="229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600">
                <a:solidFill>
                  <a:schemeClr val="tx1">
                    <a:lumMod val="65000"/>
                    <a:lumOff val="35000"/>
                  </a:schemeClr>
                </a:solidFill>
                <a:effectLst>
                  <a:outerShdw sx="1000" sy="1000" algn="ctr" rotWithShape="0">
                    <a:srgbClr val="000000"/>
                  </a:outerShdw>
                </a:effectLst>
              </a:rPr>
              <a:t>Банк2</a:t>
            </a:r>
          </a:p>
        </xdr:txBody>
      </xdr:sp>
      <xdr:sp macro="" textlink="">
        <xdr:nvSpPr>
          <xdr:cNvPr id="144" name="TextBox 143">
            <a:extLst>
              <a:ext uri="{FF2B5EF4-FFF2-40B4-BE49-F238E27FC236}">
                <a16:creationId xmlns:a16="http://schemas.microsoft.com/office/drawing/2014/main" id="{00000000-0008-0000-0400-000090000000}"/>
              </a:ext>
            </a:extLst>
          </xdr:cNvPr>
          <xdr:cNvSpPr txBox="1"/>
        </xdr:nvSpPr>
        <xdr:spPr>
          <a:xfrm>
            <a:off x="6705408" y="7648093"/>
            <a:ext cx="3650481" cy="229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600">
                <a:solidFill>
                  <a:schemeClr val="tx1">
                    <a:lumMod val="65000"/>
                    <a:lumOff val="35000"/>
                  </a:schemeClr>
                </a:solidFill>
                <a:effectLst>
                  <a:outerShdw sx="1000" sy="1000" algn="ctr" rotWithShape="0">
                    <a:srgbClr val="000000"/>
                  </a:outerShdw>
                </a:effectLst>
              </a:rPr>
              <a:t>Банк3</a:t>
            </a:r>
          </a:p>
        </xdr:txBody>
      </xdr:sp>
      <xdr:sp macro="" textlink="">
        <xdr:nvSpPr>
          <xdr:cNvPr id="145" name="TextBox 144">
            <a:extLst>
              <a:ext uri="{FF2B5EF4-FFF2-40B4-BE49-F238E27FC236}">
                <a16:creationId xmlns:a16="http://schemas.microsoft.com/office/drawing/2014/main" id="{00000000-0008-0000-0400-000091000000}"/>
              </a:ext>
            </a:extLst>
          </xdr:cNvPr>
          <xdr:cNvSpPr txBox="1"/>
        </xdr:nvSpPr>
        <xdr:spPr>
          <a:xfrm>
            <a:off x="6768908" y="4511193"/>
            <a:ext cx="3650481" cy="229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600">
                <a:solidFill>
                  <a:schemeClr val="tx1">
                    <a:lumMod val="65000"/>
                    <a:lumOff val="35000"/>
                  </a:schemeClr>
                </a:solidFill>
                <a:effectLst>
                  <a:outerShdw sx="1000" sy="1000" algn="ctr" rotWithShape="0">
                    <a:srgbClr val="000000"/>
                  </a:outerShdw>
                </a:effectLst>
              </a:rPr>
              <a:t>Банк1</a:t>
            </a:r>
          </a:p>
        </xdr:txBody>
      </xdr:sp>
    </xdr:grpSp>
    <xdr:clientData/>
  </xdr:twoCellAnchor>
  <xdr:twoCellAnchor>
    <xdr:from>
      <xdr:col>8</xdr:col>
      <xdr:colOff>37909</xdr:colOff>
      <xdr:row>18</xdr:row>
      <xdr:rowOff>25400</xdr:rowOff>
    </xdr:from>
    <xdr:to>
      <xdr:col>9</xdr:col>
      <xdr:colOff>520701</xdr:colOff>
      <xdr:row>19</xdr:row>
      <xdr:rowOff>79543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SpPr txBox="1"/>
      </xdr:nvSpPr>
      <xdr:spPr>
        <a:xfrm>
          <a:off x="6641909" y="3556000"/>
          <a:ext cx="1308292" cy="244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400">
              <a:solidFill>
                <a:schemeClr val="bg1">
                  <a:lumMod val="50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Наш Банк</a:t>
          </a:r>
        </a:p>
      </xdr:txBody>
    </xdr:sp>
    <xdr:clientData/>
  </xdr:twoCellAnchor>
  <xdr:twoCellAnchor>
    <xdr:from>
      <xdr:col>7</xdr:col>
      <xdr:colOff>545908</xdr:colOff>
      <xdr:row>14</xdr:row>
      <xdr:rowOff>167793</xdr:rowOff>
    </xdr:from>
    <xdr:to>
      <xdr:col>13</xdr:col>
      <xdr:colOff>0</xdr:colOff>
      <xdr:row>18</xdr:row>
      <xdr:rowOff>63500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 txBox="1"/>
      </xdr:nvSpPr>
      <xdr:spPr>
        <a:xfrm>
          <a:off x="6324408" y="2936393"/>
          <a:ext cx="4407092" cy="6577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40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Сравнение</a:t>
          </a:r>
          <a:r>
            <a:rPr lang="ru-RU" sz="1400" baseline="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 с конкурентами</a:t>
          </a:r>
          <a:r>
            <a:rPr lang="en-US" sz="1400" baseline="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 </a:t>
          </a:r>
          <a:r>
            <a:rPr lang="ru-RU" sz="1400" baseline="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в динамике (нормированные доли брендовых запросов)</a:t>
          </a:r>
          <a:endParaRPr lang="ru-RU" sz="1400">
            <a:solidFill>
              <a:schemeClr val="tx1">
                <a:lumMod val="65000"/>
                <a:lumOff val="3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13</xdr:col>
      <xdr:colOff>811689</xdr:colOff>
      <xdr:row>0</xdr:row>
      <xdr:rowOff>215900</xdr:rowOff>
    </xdr:from>
    <xdr:to>
      <xdr:col>15</xdr:col>
      <xdr:colOff>685800</xdr:colOff>
      <xdr:row>2</xdr:row>
      <xdr:rowOff>10969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SpPr txBox="1"/>
      </xdr:nvSpPr>
      <xdr:spPr>
        <a:xfrm>
          <a:off x="11543189" y="215900"/>
          <a:ext cx="1525111" cy="277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Conversion</a:t>
          </a:r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 rate</a:t>
          </a:r>
          <a:endParaRPr lang="ru-RU" sz="1600">
            <a:solidFill>
              <a:schemeClr val="tx1">
                <a:lumMod val="65000"/>
                <a:lumOff val="3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18</xdr:col>
      <xdr:colOff>281918</xdr:colOff>
      <xdr:row>10</xdr:row>
      <xdr:rowOff>81645</xdr:rowOff>
    </xdr:from>
    <xdr:to>
      <xdr:col>20</xdr:col>
      <xdr:colOff>65314</xdr:colOff>
      <xdr:row>14</xdr:row>
      <xdr:rowOff>5528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SpPr txBox="1"/>
      </xdr:nvSpPr>
      <xdr:spPr>
        <a:xfrm>
          <a:off x="15173575" y="2070102"/>
          <a:ext cx="1438025" cy="67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80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Количество</a:t>
          </a:r>
          <a:r>
            <a:rPr lang="ru-RU" sz="1800" baseline="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 ТВ-флайтов</a:t>
          </a:r>
          <a:endParaRPr lang="ru-RU" sz="1800">
            <a:solidFill>
              <a:schemeClr val="tx1">
                <a:lumMod val="65000"/>
                <a:lumOff val="3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18</xdr:col>
      <xdr:colOff>261960</xdr:colOff>
      <xdr:row>6</xdr:row>
      <xdr:rowOff>76200</xdr:rowOff>
    </xdr:from>
    <xdr:to>
      <xdr:col>19</xdr:col>
      <xdr:colOff>740229</xdr:colOff>
      <xdr:row>10</xdr:row>
      <xdr:rowOff>79829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SpPr txBox="1"/>
      </xdr:nvSpPr>
      <xdr:spPr>
        <a:xfrm>
          <a:off x="15153617" y="1309914"/>
          <a:ext cx="1305583" cy="7583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 baseline="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Средняя</a:t>
          </a:r>
          <a:r>
            <a:rPr lang="en-US" sz="2000" baseline="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 </a:t>
          </a:r>
          <a:r>
            <a:rPr lang="ru-RU" sz="2000" baseline="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Частота</a:t>
          </a:r>
          <a:endParaRPr lang="ru-RU" sz="2000">
            <a:solidFill>
              <a:schemeClr val="tx1">
                <a:lumMod val="65000"/>
                <a:lumOff val="3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20</xdr:col>
      <xdr:colOff>275771</xdr:colOff>
      <xdr:row>10</xdr:row>
      <xdr:rowOff>152400</xdr:rowOff>
    </xdr:from>
    <xdr:to>
      <xdr:col>21</xdr:col>
      <xdr:colOff>156028</xdr:colOff>
      <xdr:row>13</xdr:row>
      <xdr:rowOff>103497</xdr:rowOff>
    </xdr:to>
    <xdr:sp macro="" textlink="Pivot_tables!AY4">
      <xdr:nvSpPr>
        <xdr:cNvPr id="75" name="TextBox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 txBox="1"/>
      </xdr:nvSpPr>
      <xdr:spPr>
        <a:xfrm>
          <a:off x="16822057" y="2140857"/>
          <a:ext cx="707571" cy="5171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5015D4A-E25A-5A44-8BA9-D85711CF9AAE}" type="TxLink">
            <a:rPr lang="en-US" sz="3200" b="0" i="0" u="none" strike="noStrike">
              <a:solidFill>
                <a:srgbClr val="7030A0"/>
              </a:solidFill>
              <a:effectLst>
                <a:outerShdw sx="1000" sy="1000" algn="ctr" rotWithShape="0">
                  <a:srgbClr val="000000"/>
                </a:outerShdw>
              </a:effectLst>
              <a:latin typeface="Calibri"/>
              <a:ea typeface="+mn-ea"/>
              <a:cs typeface="Calibri"/>
            </a:rPr>
            <a:pPr marL="0" indent="0" algn="ctr"/>
            <a:t>25</a:t>
          </a:fld>
          <a:endParaRPr lang="ru-RU" sz="3200" b="0" i="0" u="none" strike="noStrike">
            <a:solidFill>
              <a:srgbClr val="7030A0"/>
            </a:solidFill>
            <a:effectLst>
              <a:outerShdw sx="1000" sy="1000" algn="ctr" rotWithShape="0">
                <a:srgbClr val="000000"/>
              </a:outerShdw>
            </a:effectLst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17</xdr:col>
      <xdr:colOff>762001</xdr:colOff>
      <xdr:row>0</xdr:row>
      <xdr:rowOff>114299</xdr:rowOff>
    </xdr:from>
    <xdr:to>
      <xdr:col>21</xdr:col>
      <xdr:colOff>626919</xdr:colOff>
      <xdr:row>5</xdr:row>
      <xdr:rowOff>88900</xdr:rowOff>
    </xdr:to>
    <xdr:sp macro="" textlink="">
      <xdr:nvSpPr>
        <xdr:cNvPr id="77" name="Скругленный прямоугольник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/>
      </xdr:nvSpPr>
      <xdr:spPr>
        <a:xfrm>
          <a:off x="14795501" y="114299"/>
          <a:ext cx="3166918" cy="1028701"/>
        </a:xfrm>
        <a:prstGeom prst="roundRect">
          <a:avLst>
            <a:gd name="adj" fmla="val 7923"/>
          </a:avLst>
        </a:prstGeom>
        <a:solidFill>
          <a:srgbClr val="00ACC1"/>
        </a:solidFill>
        <a:ln>
          <a:noFill/>
        </a:ln>
        <a:effectLst>
          <a:outerShdw blurRad="279400" dist="50800" dir="2700000" algn="tl" rotWithShape="0">
            <a:prstClr val="black">
              <a:alpha val="12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773589</xdr:colOff>
      <xdr:row>2</xdr:row>
      <xdr:rowOff>101600</xdr:rowOff>
    </xdr:from>
    <xdr:to>
      <xdr:col>21</xdr:col>
      <xdr:colOff>685800</xdr:colOff>
      <xdr:row>5</xdr:row>
      <xdr:rowOff>50800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14807089" y="584200"/>
          <a:ext cx="3214211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200">
              <a:solidFill>
                <a:schemeClr val="bg1">
                  <a:lumMod val="9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11</a:t>
          </a:r>
          <a:r>
            <a:rPr lang="en-US" sz="2200" baseline="0">
              <a:solidFill>
                <a:schemeClr val="bg1">
                  <a:lumMod val="9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.04.</a:t>
          </a:r>
          <a:r>
            <a:rPr lang="en-US" sz="2200">
              <a:solidFill>
                <a:schemeClr val="bg1">
                  <a:lumMod val="9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2021</a:t>
          </a:r>
          <a:r>
            <a:rPr lang="en-US" sz="2200" baseline="0">
              <a:solidFill>
                <a:schemeClr val="bg1">
                  <a:lumMod val="9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 - 10.04.2022</a:t>
          </a:r>
          <a:endParaRPr lang="ru-RU" sz="2200">
            <a:solidFill>
              <a:schemeClr val="bg1">
                <a:lumMod val="9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18</xdr:col>
      <xdr:colOff>214789</xdr:colOff>
      <xdr:row>0</xdr:row>
      <xdr:rowOff>101600</xdr:rowOff>
    </xdr:from>
    <xdr:to>
      <xdr:col>21</xdr:col>
      <xdr:colOff>254000</xdr:colOff>
      <xdr:row>2</xdr:row>
      <xdr:rowOff>139700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/>
      </xdr:nvSpPr>
      <xdr:spPr>
        <a:xfrm>
          <a:off x="15073789" y="101600"/>
          <a:ext cx="2515711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300">
              <a:solidFill>
                <a:schemeClr val="bg1">
                  <a:lumMod val="9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Отчет</a:t>
          </a:r>
          <a:r>
            <a:rPr lang="ru-RU" sz="2300" baseline="0">
              <a:solidFill>
                <a:schemeClr val="bg1">
                  <a:lumMod val="9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 за период:</a:t>
          </a:r>
          <a:endParaRPr lang="ru-RU" sz="2300">
            <a:solidFill>
              <a:schemeClr val="bg1">
                <a:lumMod val="9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18</xdr:col>
      <xdr:colOff>355600</xdr:colOff>
      <xdr:row>2</xdr:row>
      <xdr:rowOff>76200</xdr:rowOff>
    </xdr:from>
    <xdr:to>
      <xdr:col>21</xdr:col>
      <xdr:colOff>203200</xdr:colOff>
      <xdr:row>2</xdr:row>
      <xdr:rowOff>76200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15214600" y="558800"/>
          <a:ext cx="232410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457008</xdr:colOff>
      <xdr:row>16</xdr:row>
      <xdr:rowOff>2693</xdr:rowOff>
    </xdr:from>
    <xdr:to>
      <xdr:col>20</xdr:col>
      <xdr:colOff>190500</xdr:colOff>
      <xdr:row>17</xdr:row>
      <xdr:rowOff>38100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12839508" y="3152293"/>
          <a:ext cx="3860992" cy="2259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60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Медиа-активность в динамике</a:t>
          </a:r>
        </a:p>
      </xdr:txBody>
    </xdr:sp>
    <xdr:clientData/>
  </xdr:twoCellAnchor>
  <xdr:twoCellAnchor>
    <xdr:from>
      <xdr:col>14</xdr:col>
      <xdr:colOff>444308</xdr:colOff>
      <xdr:row>30</xdr:row>
      <xdr:rowOff>155093</xdr:rowOff>
    </xdr:from>
    <xdr:to>
      <xdr:col>21</xdr:col>
      <xdr:colOff>177800</xdr:colOff>
      <xdr:row>32</xdr:row>
      <xdr:rowOff>88900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12001308" y="5971693"/>
          <a:ext cx="5511992" cy="3148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60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Медиа-активность + </a:t>
          </a:r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"!</a:t>
          </a:r>
          <a:r>
            <a:rPr lang="ru-RU" sz="1600" baseline="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Наш Банк"</a:t>
          </a:r>
          <a:endParaRPr lang="ru-RU" sz="1600">
            <a:solidFill>
              <a:schemeClr val="tx1">
                <a:lumMod val="65000"/>
                <a:lumOff val="3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16</xdr:col>
      <xdr:colOff>63500</xdr:colOff>
      <xdr:row>0</xdr:row>
      <xdr:rowOff>279400</xdr:rowOff>
    </xdr:from>
    <xdr:to>
      <xdr:col>16</xdr:col>
      <xdr:colOff>546100</xdr:colOff>
      <xdr:row>0</xdr:row>
      <xdr:rowOff>279400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>
          <a:off x="13271500" y="279400"/>
          <a:ext cx="482600" cy="0"/>
        </a:xfrm>
        <a:prstGeom prst="line">
          <a:avLst/>
        </a:prstGeom>
        <a:ln w="28575">
          <a:solidFill>
            <a:srgbClr val="EF9A9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544989</xdr:colOff>
      <xdr:row>0</xdr:row>
      <xdr:rowOff>139700</xdr:rowOff>
    </xdr:from>
    <xdr:to>
      <xdr:col>17</xdr:col>
      <xdr:colOff>444500</xdr:colOff>
      <xdr:row>1</xdr:row>
      <xdr:rowOff>112569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13752989" y="139700"/>
          <a:ext cx="725011" cy="264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PCC rate</a:t>
          </a:r>
          <a:endParaRPr lang="ru-RU" sz="1200">
            <a:solidFill>
              <a:schemeClr val="tx1">
                <a:lumMod val="65000"/>
                <a:lumOff val="3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16</xdr:col>
      <xdr:colOff>63500</xdr:colOff>
      <xdr:row>1</xdr:row>
      <xdr:rowOff>177800</xdr:rowOff>
    </xdr:from>
    <xdr:to>
      <xdr:col>16</xdr:col>
      <xdr:colOff>546100</xdr:colOff>
      <xdr:row>1</xdr:row>
      <xdr:rowOff>177800</xdr:rowOff>
    </xdr:to>
    <xdr:cxnSp macro="">
      <xdr:nvCxnSpPr>
        <xdr:cNvPr id="105" name="Прямая соединительная линия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CxnSpPr/>
      </xdr:nvCxnSpPr>
      <xdr:spPr>
        <a:xfrm>
          <a:off x="13271500" y="469900"/>
          <a:ext cx="482600" cy="0"/>
        </a:xfrm>
        <a:prstGeom prst="line">
          <a:avLst/>
        </a:prstGeom>
        <a:ln w="28575">
          <a:solidFill>
            <a:srgbClr val="4CAF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544989</xdr:colOff>
      <xdr:row>1</xdr:row>
      <xdr:rowOff>38100</xdr:rowOff>
    </xdr:from>
    <xdr:to>
      <xdr:col>17</xdr:col>
      <xdr:colOff>444500</xdr:colOff>
      <xdr:row>2</xdr:row>
      <xdr:rowOff>112569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 txBox="1"/>
      </xdr:nvSpPr>
      <xdr:spPr>
        <a:xfrm>
          <a:off x="13752989" y="330200"/>
          <a:ext cx="725011" cy="264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PVC rate</a:t>
          </a:r>
          <a:endParaRPr lang="ru-RU" sz="1200">
            <a:solidFill>
              <a:schemeClr val="tx1">
                <a:lumMod val="65000"/>
                <a:lumOff val="3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16</xdr:col>
      <xdr:colOff>63500</xdr:colOff>
      <xdr:row>2</xdr:row>
      <xdr:rowOff>177800</xdr:rowOff>
    </xdr:from>
    <xdr:to>
      <xdr:col>16</xdr:col>
      <xdr:colOff>546100</xdr:colOff>
      <xdr:row>2</xdr:row>
      <xdr:rowOff>177800</xdr:rowOff>
    </xdr:to>
    <xdr:cxnSp macro="">
      <xdr:nvCxnSpPr>
        <xdr:cNvPr id="107" name="Прямая соединительная линия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CxnSpPr/>
      </xdr:nvCxnSpPr>
      <xdr:spPr>
        <a:xfrm>
          <a:off x="13271500" y="660400"/>
          <a:ext cx="482600" cy="0"/>
        </a:xfrm>
        <a:prstGeom prst="line">
          <a:avLst/>
        </a:prstGeom>
        <a:ln w="28575">
          <a:solidFill>
            <a:srgbClr val="21212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506889</xdr:colOff>
      <xdr:row>2</xdr:row>
      <xdr:rowOff>12700</xdr:rowOff>
    </xdr:from>
    <xdr:to>
      <xdr:col>17</xdr:col>
      <xdr:colOff>520700</xdr:colOff>
      <xdr:row>3</xdr:row>
      <xdr:rowOff>125269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 txBox="1"/>
      </xdr:nvSpPr>
      <xdr:spPr>
        <a:xfrm>
          <a:off x="13714889" y="495300"/>
          <a:ext cx="839311" cy="3030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PCC</a:t>
          </a:r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+PVC</a:t>
          </a:r>
          <a:endParaRPr lang="ru-RU" sz="1200">
            <a:solidFill>
              <a:schemeClr val="tx1">
                <a:lumMod val="65000"/>
                <a:lumOff val="3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13</xdr:col>
      <xdr:colOff>805373</xdr:colOff>
      <xdr:row>17</xdr:row>
      <xdr:rowOff>138981</xdr:rowOff>
    </xdr:from>
    <xdr:to>
      <xdr:col>21</xdr:col>
      <xdr:colOff>513273</xdr:colOff>
      <xdr:row>28</xdr:row>
      <xdr:rowOff>62780</xdr:rowOff>
    </xdr:to>
    <xdr:graphicFrame macro="">
      <xdr:nvGraphicFramePr>
        <xdr:cNvPr id="109" name="Диаграмма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227489</xdr:colOff>
      <xdr:row>22</xdr:row>
      <xdr:rowOff>127000</xdr:rowOff>
    </xdr:from>
    <xdr:to>
      <xdr:col>0</xdr:col>
      <xdr:colOff>431800</xdr:colOff>
      <xdr:row>24</xdr:row>
      <xdr:rowOff>10969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SpPr txBox="1"/>
      </xdr:nvSpPr>
      <xdr:spPr>
        <a:xfrm>
          <a:off x="227489" y="4419600"/>
          <a:ext cx="204311" cy="264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bg2">
                  <a:lumMod val="7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1</a:t>
          </a:r>
          <a:endParaRPr lang="ru-RU" sz="1600">
            <a:solidFill>
              <a:schemeClr val="bg2">
                <a:lumMod val="7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6</xdr:col>
      <xdr:colOff>646589</xdr:colOff>
      <xdr:row>12</xdr:row>
      <xdr:rowOff>127000</xdr:rowOff>
    </xdr:from>
    <xdr:to>
      <xdr:col>7</xdr:col>
      <xdr:colOff>25400</xdr:colOff>
      <xdr:row>14</xdr:row>
      <xdr:rowOff>10969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SpPr txBox="1"/>
      </xdr:nvSpPr>
      <xdr:spPr>
        <a:xfrm>
          <a:off x="5599589" y="2514600"/>
          <a:ext cx="204311" cy="264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bg2">
                  <a:lumMod val="7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2</a:t>
          </a:r>
          <a:endParaRPr lang="ru-RU" sz="1600">
            <a:solidFill>
              <a:schemeClr val="bg2">
                <a:lumMod val="7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13</xdr:col>
      <xdr:colOff>748189</xdr:colOff>
      <xdr:row>12</xdr:row>
      <xdr:rowOff>152400</xdr:rowOff>
    </xdr:from>
    <xdr:to>
      <xdr:col>14</xdr:col>
      <xdr:colOff>127000</xdr:colOff>
      <xdr:row>14</xdr:row>
      <xdr:rowOff>36369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 txBox="1"/>
      </xdr:nvSpPr>
      <xdr:spPr>
        <a:xfrm>
          <a:off x="11479689" y="2540000"/>
          <a:ext cx="204311" cy="264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bg2">
                  <a:lumMod val="7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3</a:t>
          </a:r>
          <a:endParaRPr lang="ru-RU" sz="1600">
            <a:solidFill>
              <a:schemeClr val="bg2">
                <a:lumMod val="7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17</xdr:col>
      <xdr:colOff>798989</xdr:colOff>
      <xdr:row>12</xdr:row>
      <xdr:rowOff>139700</xdr:rowOff>
    </xdr:from>
    <xdr:to>
      <xdr:col>18</xdr:col>
      <xdr:colOff>177800</xdr:colOff>
      <xdr:row>14</xdr:row>
      <xdr:rowOff>23669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 txBox="1"/>
      </xdr:nvSpPr>
      <xdr:spPr>
        <a:xfrm>
          <a:off x="14832489" y="2527300"/>
          <a:ext cx="204311" cy="264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bg2">
                  <a:lumMod val="7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4</a:t>
          </a:r>
          <a:endParaRPr lang="ru-RU" sz="1600">
            <a:solidFill>
              <a:schemeClr val="bg2">
                <a:lumMod val="7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0</xdr:col>
      <xdr:colOff>214789</xdr:colOff>
      <xdr:row>42</xdr:row>
      <xdr:rowOff>177800</xdr:rowOff>
    </xdr:from>
    <xdr:to>
      <xdr:col>0</xdr:col>
      <xdr:colOff>419100</xdr:colOff>
      <xdr:row>44</xdr:row>
      <xdr:rowOff>61769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SpPr txBox="1"/>
      </xdr:nvSpPr>
      <xdr:spPr>
        <a:xfrm>
          <a:off x="214789" y="8280400"/>
          <a:ext cx="204311" cy="264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bg2">
                  <a:lumMod val="7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5</a:t>
          </a:r>
          <a:endParaRPr lang="ru-RU" sz="1600">
            <a:solidFill>
              <a:schemeClr val="bg2">
                <a:lumMod val="7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6</xdr:col>
      <xdr:colOff>671989</xdr:colOff>
      <xdr:row>43</xdr:row>
      <xdr:rowOff>25400</xdr:rowOff>
    </xdr:from>
    <xdr:to>
      <xdr:col>7</xdr:col>
      <xdr:colOff>50800</xdr:colOff>
      <xdr:row>44</xdr:row>
      <xdr:rowOff>99869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>
          <a:off x="5624989" y="8318500"/>
          <a:ext cx="204311" cy="264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bg2">
                  <a:lumMod val="7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6</a:t>
          </a:r>
          <a:endParaRPr lang="ru-RU" sz="1600">
            <a:solidFill>
              <a:schemeClr val="bg2">
                <a:lumMod val="7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13</xdr:col>
      <xdr:colOff>760889</xdr:colOff>
      <xdr:row>27</xdr:row>
      <xdr:rowOff>165100</xdr:rowOff>
    </xdr:from>
    <xdr:to>
      <xdr:col>14</xdr:col>
      <xdr:colOff>139700</xdr:colOff>
      <xdr:row>29</xdr:row>
      <xdr:rowOff>49069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 txBox="1"/>
      </xdr:nvSpPr>
      <xdr:spPr>
        <a:xfrm>
          <a:off x="11492389" y="5410200"/>
          <a:ext cx="204311" cy="264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bg2">
                  <a:lumMod val="7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7</a:t>
          </a:r>
          <a:endParaRPr lang="ru-RU" sz="1600">
            <a:solidFill>
              <a:schemeClr val="bg2">
                <a:lumMod val="7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13</xdr:col>
      <xdr:colOff>760889</xdr:colOff>
      <xdr:row>42</xdr:row>
      <xdr:rowOff>177800</xdr:rowOff>
    </xdr:from>
    <xdr:to>
      <xdr:col>14</xdr:col>
      <xdr:colOff>139700</xdr:colOff>
      <xdr:row>44</xdr:row>
      <xdr:rowOff>61769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 txBox="1"/>
      </xdr:nvSpPr>
      <xdr:spPr>
        <a:xfrm>
          <a:off x="11492389" y="8280400"/>
          <a:ext cx="204311" cy="264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chemeClr val="bg2">
                  <a:lumMod val="7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8</a:t>
          </a:r>
          <a:endParaRPr lang="ru-RU" sz="1600">
            <a:solidFill>
              <a:schemeClr val="bg2">
                <a:lumMod val="7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16</xdr:col>
      <xdr:colOff>454760</xdr:colOff>
      <xdr:row>28</xdr:row>
      <xdr:rowOff>63500</xdr:rowOff>
    </xdr:from>
    <xdr:to>
      <xdr:col>19</xdr:col>
      <xdr:colOff>38100</xdr:colOff>
      <xdr:row>29</xdr:row>
      <xdr:rowOff>45517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SpPr txBox="1"/>
      </xdr:nvSpPr>
      <xdr:spPr>
        <a:xfrm>
          <a:off x="13662760" y="5499100"/>
          <a:ext cx="2059840" cy="172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20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Количество</a:t>
          </a:r>
          <a:r>
            <a:rPr lang="ru-RU" sz="1200" baseline="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 ТВ-флайтов</a:t>
          </a:r>
          <a:endParaRPr lang="ru-RU" sz="1200">
            <a:solidFill>
              <a:schemeClr val="tx1">
                <a:lumMod val="65000"/>
                <a:lumOff val="3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14</xdr:col>
      <xdr:colOff>71367</xdr:colOff>
      <xdr:row>17</xdr:row>
      <xdr:rowOff>133293</xdr:rowOff>
    </xdr:from>
    <xdr:to>
      <xdr:col>14</xdr:col>
      <xdr:colOff>553967</xdr:colOff>
      <xdr:row>17</xdr:row>
      <xdr:rowOff>133293</xdr:rowOff>
    </xdr:to>
    <xdr:cxnSp macro="">
      <xdr:nvCxnSpPr>
        <xdr:cNvPr id="121" name="Прямая соединительная линия 120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CxnSpPr/>
      </xdr:nvCxnSpPr>
      <xdr:spPr>
        <a:xfrm>
          <a:off x="11636234" y="3482497"/>
          <a:ext cx="482600" cy="0"/>
        </a:xfrm>
        <a:prstGeom prst="line">
          <a:avLst/>
        </a:prstGeom>
        <a:ln w="28575">
          <a:solidFill>
            <a:srgbClr val="0097A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35866</xdr:colOff>
      <xdr:row>16</xdr:row>
      <xdr:rowOff>89911</xdr:rowOff>
    </xdr:from>
    <xdr:to>
      <xdr:col>14</xdr:col>
      <xdr:colOff>595664</xdr:colOff>
      <xdr:row>17</xdr:row>
      <xdr:rowOff>118187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SpPr txBox="1"/>
      </xdr:nvSpPr>
      <xdr:spPr>
        <a:xfrm>
          <a:off x="11600733" y="3248053"/>
          <a:ext cx="559798" cy="219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Reach</a:t>
          </a:r>
          <a:endParaRPr lang="ru-RU" sz="1200">
            <a:solidFill>
              <a:schemeClr val="tx1">
                <a:lumMod val="65000"/>
                <a:lumOff val="3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20</xdr:col>
      <xdr:colOff>757618</xdr:colOff>
      <xdr:row>17</xdr:row>
      <xdr:rowOff>133967</xdr:rowOff>
    </xdr:from>
    <xdr:to>
      <xdr:col>21</xdr:col>
      <xdr:colOff>414156</xdr:colOff>
      <xdr:row>17</xdr:row>
      <xdr:rowOff>133967</xdr:rowOff>
    </xdr:to>
    <xdr:cxnSp macro="">
      <xdr:nvCxnSpPr>
        <xdr:cNvPr id="123" name="Прямая соединительная линия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CxnSpPr/>
      </xdr:nvCxnSpPr>
      <xdr:spPr>
        <a:xfrm>
          <a:off x="17278857" y="3483171"/>
          <a:ext cx="482600" cy="0"/>
        </a:xfrm>
        <a:prstGeom prst="line">
          <a:avLst/>
        </a:prstGeom>
        <a:ln w="28575">
          <a:solidFill>
            <a:srgbClr val="F9A82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687228</xdr:colOff>
      <xdr:row>16</xdr:row>
      <xdr:rowOff>127281</xdr:rowOff>
    </xdr:from>
    <xdr:to>
      <xdr:col>21</xdr:col>
      <xdr:colOff>432216</xdr:colOff>
      <xdr:row>17</xdr:row>
      <xdr:rowOff>103187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SpPr txBox="1"/>
      </xdr:nvSpPr>
      <xdr:spPr>
        <a:xfrm>
          <a:off x="17197228" y="3278469"/>
          <a:ext cx="570488" cy="166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Clicks</a:t>
          </a:r>
          <a:endParaRPr lang="ru-RU" sz="1200">
            <a:solidFill>
              <a:schemeClr val="tx1">
                <a:lumMod val="65000"/>
                <a:lumOff val="3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13</xdr:col>
      <xdr:colOff>774700</xdr:colOff>
      <xdr:row>32</xdr:row>
      <xdr:rowOff>25400</xdr:rowOff>
    </xdr:from>
    <xdr:to>
      <xdr:col>21</xdr:col>
      <xdr:colOff>482600</xdr:colOff>
      <xdr:row>42</xdr:row>
      <xdr:rowOff>139699</xdr:rowOff>
    </xdr:to>
    <xdr:graphicFrame macro="">
      <xdr:nvGraphicFramePr>
        <xdr:cNvPr id="125" name="Диаграмма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526776</xdr:colOff>
      <xdr:row>33</xdr:row>
      <xdr:rowOff>88900</xdr:rowOff>
    </xdr:from>
    <xdr:to>
      <xdr:col>20</xdr:col>
      <xdr:colOff>800100</xdr:colOff>
      <xdr:row>44</xdr:row>
      <xdr:rowOff>159110</xdr:rowOff>
    </xdr:to>
    <xdr:graphicFrame macro="">
      <xdr:nvGraphicFramePr>
        <xdr:cNvPr id="149" name="Диаграмма 148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51452</xdr:colOff>
      <xdr:row>32</xdr:row>
      <xdr:rowOff>41028</xdr:rowOff>
    </xdr:from>
    <xdr:to>
      <xdr:col>14</xdr:col>
      <xdr:colOff>534052</xdr:colOff>
      <xdr:row>32</xdr:row>
      <xdr:rowOff>41028</xdr:rowOff>
    </xdr:to>
    <xdr:cxnSp macro="">
      <xdr:nvCxnSpPr>
        <xdr:cNvPr id="126" name="Прямая соединительная линия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CxnSpPr/>
      </xdr:nvCxnSpPr>
      <xdr:spPr>
        <a:xfrm>
          <a:off x="11608452" y="6240216"/>
          <a:ext cx="482600" cy="0"/>
        </a:xfrm>
        <a:prstGeom prst="line">
          <a:avLst/>
        </a:prstGeom>
        <a:ln w="28575">
          <a:solidFill>
            <a:srgbClr val="0097A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15951</xdr:colOff>
      <xdr:row>30</xdr:row>
      <xdr:rowOff>188146</xdr:rowOff>
    </xdr:from>
    <xdr:to>
      <xdr:col>14</xdr:col>
      <xdr:colOff>575749</xdr:colOff>
      <xdr:row>32</xdr:row>
      <xdr:rowOff>25922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SpPr txBox="1"/>
      </xdr:nvSpPr>
      <xdr:spPr>
        <a:xfrm>
          <a:off x="11572951" y="6006334"/>
          <a:ext cx="559798" cy="218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Reach</a:t>
          </a:r>
          <a:endParaRPr lang="ru-RU" sz="1200">
            <a:solidFill>
              <a:schemeClr val="tx1">
                <a:lumMod val="65000"/>
                <a:lumOff val="3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20</xdr:col>
      <xdr:colOff>751268</xdr:colOff>
      <xdr:row>32</xdr:row>
      <xdr:rowOff>36336</xdr:rowOff>
    </xdr:from>
    <xdr:to>
      <xdr:col>21</xdr:col>
      <xdr:colOff>407806</xdr:colOff>
      <xdr:row>32</xdr:row>
      <xdr:rowOff>36336</xdr:rowOff>
    </xdr:to>
    <xdr:cxnSp macro="">
      <xdr:nvCxnSpPr>
        <xdr:cNvPr id="128" name="Прямая соединительная линия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CxnSpPr/>
      </xdr:nvCxnSpPr>
      <xdr:spPr>
        <a:xfrm>
          <a:off x="17261268" y="6235524"/>
          <a:ext cx="482038" cy="0"/>
        </a:xfrm>
        <a:prstGeom prst="line">
          <a:avLst/>
        </a:prstGeom>
        <a:ln w="28575">
          <a:solidFill>
            <a:srgbClr val="F9A82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680878</xdr:colOff>
      <xdr:row>31</xdr:row>
      <xdr:rowOff>29650</xdr:rowOff>
    </xdr:from>
    <xdr:to>
      <xdr:col>21</xdr:col>
      <xdr:colOff>425866</xdr:colOff>
      <xdr:row>32</xdr:row>
      <xdr:rowOff>5556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SpPr txBox="1"/>
      </xdr:nvSpPr>
      <xdr:spPr>
        <a:xfrm>
          <a:off x="17190878" y="6038338"/>
          <a:ext cx="570488" cy="166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  <a:effectLst>
                <a:outerShdw sx="1000" sy="1000" algn="ctr" rotWithShape="0">
                  <a:srgbClr val="000000"/>
                </a:outerShdw>
              </a:effectLst>
            </a:rPr>
            <a:t>Clicks</a:t>
          </a:r>
          <a:endParaRPr lang="ru-RU" sz="1200">
            <a:solidFill>
              <a:schemeClr val="tx1">
                <a:lumMod val="65000"/>
                <a:lumOff val="35000"/>
              </a:schemeClr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19</xdr:col>
      <xdr:colOff>587828</xdr:colOff>
      <xdr:row>5</xdr:row>
      <xdr:rowOff>166916</xdr:rowOff>
    </xdr:from>
    <xdr:to>
      <xdr:col>21</xdr:col>
      <xdr:colOff>457200</xdr:colOff>
      <xdr:row>10</xdr:row>
      <xdr:rowOff>108857</xdr:rowOff>
    </xdr:to>
    <xdr:graphicFrame macro="">
      <xdr:nvGraphicFramePr>
        <xdr:cNvPr id="131" name="Диаграмма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20</xdr:col>
      <xdr:colOff>35172</xdr:colOff>
      <xdr:row>6</xdr:row>
      <xdr:rowOff>67128</xdr:rowOff>
    </xdr:from>
    <xdr:to>
      <xdr:col>20</xdr:col>
      <xdr:colOff>774698</xdr:colOff>
      <xdr:row>8</xdr:row>
      <xdr:rowOff>112695</xdr:rowOff>
    </xdr:to>
    <xdr:sp macro="" textlink="Pivot_tables!AW4">
      <xdr:nvSpPr>
        <xdr:cNvPr id="72" name="TextBox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16581458" y="1300842"/>
          <a:ext cx="739526" cy="422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105C8CC-A115-9D40-ADF9-B51ECBBFD206}" type="TxLink">
            <a:rPr lang="en-US" sz="2400" b="0" i="0" u="none" strike="noStrike">
              <a:solidFill>
                <a:srgbClr val="7030A0"/>
              </a:solidFill>
              <a:effectLst>
                <a:outerShdw sx="1000" sy="1000" algn="ctr" rotWithShape="0">
                  <a:srgbClr val="000000"/>
                </a:outerShdw>
              </a:effectLst>
              <a:latin typeface="Calibri"/>
              <a:cs typeface="Calibri"/>
            </a:rPr>
            <a:pPr algn="ctr"/>
            <a:t>3,42</a:t>
          </a:fld>
          <a:endParaRPr lang="ru-RU" sz="3600">
            <a:solidFill>
              <a:srgbClr val="7030A0"/>
            </a:solidFill>
            <a:effectLst>
              <a:outerShdw sx="1000" sy="1000" algn="ctr" rotWithShape="0">
                <a:srgbClr val="000000"/>
              </a:outerShdw>
            </a:effectLst>
          </a:endParaRPr>
        </a:p>
      </xdr:txBody>
    </xdr:sp>
    <xdr:clientData/>
  </xdr:twoCellAnchor>
  <xdr:twoCellAnchor>
    <xdr:from>
      <xdr:col>18</xdr:col>
      <xdr:colOff>439057</xdr:colOff>
      <xdr:row>10</xdr:row>
      <xdr:rowOff>79828</xdr:rowOff>
    </xdr:from>
    <xdr:to>
      <xdr:col>21</xdr:col>
      <xdr:colOff>286657</xdr:colOff>
      <xdr:row>10</xdr:row>
      <xdr:rowOff>79828</xdr:rowOff>
    </xdr:to>
    <xdr:cxnSp macro="">
      <xdr:nvCxnSpPr>
        <xdr:cNvPr id="132" name="Прямая соединительная линия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CxnSpPr/>
      </xdr:nvCxnSpPr>
      <xdr:spPr>
        <a:xfrm>
          <a:off x="15330714" y="2068285"/>
          <a:ext cx="232954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0.09854</cdr:x>
      <cdr:y>0.06808</cdr:y>
    </cdr:from>
    <cdr:to>
      <cdr:x>0.18066</cdr:x>
      <cdr:y>0.07951</cdr:y>
    </cdr:to>
    <cdr:sp macro="" textlink="">
      <cdr:nvSpPr>
        <cdr:cNvPr id="2" name="Прямоугольник 1">
          <a:extLst xmlns:a="http://schemas.openxmlformats.org/drawingml/2006/main">
            <a:ext uri="{FF2B5EF4-FFF2-40B4-BE49-F238E27FC236}">
              <a16:creationId xmlns:a16="http://schemas.microsoft.com/office/drawing/2014/main" id="{6B220EAF-5FCE-ECB9-8112-CA51F17448F7}"/>
            </a:ext>
          </a:extLst>
        </cdr:cNvPr>
        <cdr:cNvSpPr/>
      </cdr:nvSpPr>
      <cdr:spPr>
        <a:xfrm xmlns:a="http://schemas.openxmlformats.org/drawingml/2006/main">
          <a:off x="685799" y="368300"/>
          <a:ext cx="571500" cy="61888"/>
        </a:xfrm>
        <a:prstGeom xmlns:a="http://schemas.openxmlformats.org/drawingml/2006/main" prst="rect">
          <a:avLst/>
        </a:prstGeom>
        <a:solidFill xmlns:a="http://schemas.openxmlformats.org/drawingml/2006/main">
          <a:srgbClr val="F2574E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втор" refreshedDate="44682.852751851853" createdVersion="7" refreshedVersion="7" minRefreshableVersion="3" recordCount="1248" xr:uid="{B0215F0F-1308-4C42-906C-253779960E71}">
  <cacheSource type="worksheet">
    <worksheetSource name="brand"/>
  </cacheSource>
  <cacheFields count="5">
    <cacheField name="Запрос" numFmtId="0">
      <sharedItems count="24">
        <s v="!Совкомбанк"/>
        <s v="!Кредитная карта"/>
        <s v="!Открытие"/>
        <s v="!Тинькофф кредит"/>
        <s v="!Рассрочка"/>
        <s v="!Газпромбанк"/>
        <s v="!Райффайзен"/>
        <s v="!Открытие банк"/>
        <s v="!ВТБ кредит"/>
        <s v="!Открытие кредит"/>
        <s v="!МТС банк"/>
        <s v="!Уралсиб"/>
        <s v="!Тинькофф"/>
        <s v="!Альфа банк"/>
        <s v="!Кредит"/>
        <s v="!Совкомбанк кредит"/>
        <s v="!Банк Открытие"/>
        <s v="!Альфа кредит"/>
        <s v="!ВТБ"/>
        <s v="!Почта банк кредит"/>
        <s v="!Газпромбанк кредит"/>
        <s v="!Ренессанс банк"/>
        <s v="!Хоум кредит"/>
        <s v="!Росбанк"/>
      </sharedItems>
    </cacheField>
    <cacheField name="Неделя " numFmtId="167">
      <sharedItems containsSemiMixedTypes="0" containsNonDate="0" containsDate="1" containsString="0" minDate="2021-04-11T00:00:00" maxDate="2022-04-11T00:00:00" count="53">
        <d v="2022-04-10T00:00:00"/>
        <d v="2022-04-03T00:00:00"/>
        <d v="2022-03-27T00:00:00"/>
        <d v="2022-03-20T00:00:00"/>
        <d v="2022-03-13T00:00:00"/>
        <d v="2022-03-06T00:00:00"/>
        <d v="2022-02-27T00:00:00"/>
        <d v="2022-02-20T00:00:00"/>
        <d v="2022-02-13T00:00:00"/>
        <d v="2022-02-06T00:00:00"/>
        <d v="2022-01-30T00:00:00"/>
        <d v="2022-01-23T00:00:00"/>
        <d v="2022-01-16T00:00:00"/>
        <d v="2022-01-09T00:00:00"/>
        <d v="2022-01-02T00:00:00"/>
        <d v="2021-12-26T00:00:00"/>
        <d v="2021-12-19T00:00:00"/>
        <d v="2021-12-12T00:00:00"/>
        <d v="2021-12-05T00:00:00"/>
        <d v="2021-11-28T00:00:00"/>
        <d v="2021-11-21T00:00:00"/>
        <d v="2021-11-14T00:00:00"/>
        <d v="2021-11-07T00:00:00"/>
        <d v="2021-10-31T00:00:00"/>
        <d v="2021-10-24T00:00:00"/>
        <d v="2021-10-17T00:00:00"/>
        <d v="2021-10-10T00:00:00"/>
        <d v="2021-10-03T00:00:00"/>
        <d v="2021-09-26T00:00:00"/>
        <d v="2021-09-19T00:00:00"/>
        <d v="2021-09-12T00:00:00"/>
        <d v="2021-09-05T00:00:00"/>
        <d v="2021-08-29T00:00:00"/>
        <d v="2021-08-22T00:00:00"/>
        <d v="2021-08-15T00:00:00"/>
        <d v="2021-08-08T00:00:00"/>
        <d v="2021-08-01T00:00:00"/>
        <d v="2021-07-25T00:00:00"/>
        <d v="2021-07-18T00:00:00"/>
        <d v="2021-07-11T00:00:00"/>
        <d v="2021-07-04T00:00:00"/>
        <d v="2021-06-27T00:00:00"/>
        <d v="2021-06-20T00:00:00"/>
        <d v="2021-06-13T00:00:00"/>
        <d v="2021-06-06T00:00:00"/>
        <d v="2021-05-30T00:00:00"/>
        <d v="2021-05-23T00:00:00"/>
        <d v="2021-05-16T00:00:00"/>
        <d v="2021-05-09T00:00:00"/>
        <d v="2021-05-02T00:00:00"/>
        <d v="2021-04-25T00:00:00"/>
        <d v="2021-04-18T00:00:00"/>
        <d v="2021-04-11T00:00:00"/>
      </sharedItems>
      <fieldGroup par="4" base="1">
        <rangePr groupBy="months" startDate="2021-04-11T00:00:00" endDate="2022-04-11T00:00:00"/>
        <groupItems count="14">
          <s v="&lt;11.04.2021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11.04.2022"/>
        </groupItems>
      </fieldGroup>
    </cacheField>
    <cacheField name="Значение в шт." numFmtId="3">
      <sharedItems containsSemiMixedTypes="0" containsString="0" containsNumber="1" containsInteger="1" minValue="9579" maxValue="4779355" count="1245">
        <n v="459955"/>
        <n v="584995"/>
        <n v="1297199"/>
        <n v="51454"/>
        <n v="272434"/>
        <n v="391463"/>
        <n v="83816"/>
        <n v="327830"/>
        <n v="58935"/>
        <n v="19179"/>
        <n v="123206"/>
        <n v="140014"/>
        <n v="1807920"/>
        <n v="1198738"/>
        <n v="2488993"/>
        <n v="515600"/>
        <n v="27704"/>
        <n v="539165"/>
        <n v="1351757"/>
        <n v="383288"/>
        <n v="33348"/>
        <n v="51303"/>
        <n v="3330837"/>
        <n v="274446"/>
        <n v="37552"/>
        <n v="14185"/>
        <n v="452083"/>
        <n v="83160"/>
        <n v="383354"/>
        <n v="35787"/>
        <n v="196327"/>
        <n v="57020"/>
        <n v="20303"/>
        <n v="133706"/>
        <n v="170170"/>
        <n v="141059"/>
        <n v="1890991"/>
        <n v="1260220"/>
        <n v="2580539"/>
        <n v="513941"/>
        <n v="28193"/>
        <n v="463432"/>
        <n v="1374715"/>
        <n v="395112"/>
        <n v="33588"/>
        <n v="49448"/>
        <n v="3314983"/>
        <n v="281173"/>
        <n v="36920"/>
        <n v="14011"/>
        <n v="385120"/>
        <n v="83440"/>
        <n v="395149"/>
        <n v="37986"/>
        <n v="177922"/>
        <n v="58855"/>
        <n v="19443"/>
        <n v="134683"/>
        <n v="176213"/>
        <n v="135762"/>
        <n v="1828865"/>
        <n v="1255958"/>
        <n v="2658564"/>
        <n v="474034"/>
        <n v="28350"/>
        <n v="465311"/>
        <n v="1353963"/>
        <n v="363128"/>
        <n v="32658"/>
        <n v="51164"/>
        <n v="3765967"/>
        <n v="261828"/>
        <n v="37946"/>
        <n v="14444"/>
        <n v="426915"/>
        <n v="95605"/>
        <n v="363169"/>
        <n v="41196"/>
        <n v="207928"/>
        <n v="61813"/>
        <n v="20632"/>
        <n v="127632"/>
        <n v="212709"/>
        <n v="142339"/>
        <n v="1911226"/>
        <n v="1239491"/>
        <n v="2641444"/>
        <n v="501309"/>
        <n v="25250"/>
        <n v="456481"/>
        <n v="1263166"/>
        <n v="393862"/>
        <n v="30714"/>
        <n v="49502"/>
        <n v="4000036"/>
        <n v="232237"/>
        <n v="36618"/>
        <n v="13260"/>
        <n v="471669"/>
        <n v="101914"/>
        <n v="393909"/>
        <n v="50125"/>
        <n v="213681"/>
        <n v="58311"/>
        <n v="17915"/>
        <n v="125857"/>
        <n v="222381"/>
        <n v="142864"/>
        <n v="2134623"/>
        <n v="1183998"/>
        <n v="2572389"/>
        <n v="935167"/>
        <n v="33698"/>
        <n v="484587"/>
        <n v="1775709"/>
        <n v="736182"/>
        <n v="43680"/>
        <n v="63123"/>
        <n v="4779355"/>
        <n v="289396"/>
        <n v="52478"/>
        <n v="25936"/>
        <n v="840976"/>
        <n v="181551"/>
        <n v="736232"/>
        <n v="87795"/>
        <n v="320313"/>
        <n v="90288"/>
        <n v="24475"/>
        <n v="185480"/>
        <n v="406992"/>
        <n v="239582"/>
        <n v="2988388"/>
        <n v="1738394"/>
        <n v="3547191"/>
        <n v="461636"/>
        <n v="26918"/>
        <n v="450584"/>
        <n v="1292041"/>
        <n v="384451"/>
        <n v="35067"/>
        <n v="55861"/>
        <n v="2700143"/>
        <n v="333259"/>
        <n v="49724"/>
        <n v="20852"/>
        <n v="399596"/>
        <n v="161005"/>
        <n v="384503"/>
        <n v="39537"/>
        <n v="200840"/>
        <n v="65735"/>
        <n v="18858"/>
        <n v="120009"/>
        <n v="241266"/>
        <n v="135732"/>
        <n v="2424067"/>
        <n v="1207335"/>
        <n v="2544116"/>
        <n v="378141"/>
        <n v="27820"/>
        <n v="488017"/>
        <n v="1243727"/>
        <n v="277687"/>
        <n v="36808"/>
        <n v="60237"/>
        <n v="1744048"/>
        <n v="346033"/>
        <n v="49488"/>
        <n v="21703"/>
        <n v="330680"/>
        <n v="81168"/>
        <n v="277752"/>
        <n v="34092"/>
        <n v="171632"/>
        <n v="65399"/>
        <n v="19360"/>
        <n v="114708"/>
        <n v="188092"/>
        <n v="115449"/>
        <n v="1681550"/>
        <n v="1011709"/>
        <n v="2525876"/>
        <n v="361111"/>
        <n v="27604"/>
        <n v="430455"/>
        <n v="1378701"/>
        <n v="279001"/>
        <n v="34063"/>
        <n v="62991"/>
        <n v="1708241"/>
        <n v="346240"/>
        <n v="40169"/>
        <n v="18206"/>
        <n v="317737"/>
        <n v="86028"/>
        <n v="279058"/>
        <n v="34544"/>
        <n v="172517"/>
        <n v="64929"/>
        <n v="19564"/>
        <n v="113811"/>
        <n v="180745"/>
        <n v="121534"/>
        <n v="1718145"/>
        <n v="857999"/>
        <n v="2564832"/>
        <n v="360096"/>
        <n v="26858"/>
        <n v="447030"/>
        <n v="2224303"/>
        <n v="271545"/>
        <n v="34318"/>
        <n v="60250"/>
        <n v="1660102"/>
        <n v="332947"/>
        <n v="39233"/>
        <n v="18190"/>
        <n v="321106"/>
        <n v="102435"/>
        <n v="271600"/>
        <n v="32544"/>
        <n v="177279"/>
        <n v="63177"/>
        <n v="18540"/>
        <n v="114060"/>
        <n v="170036"/>
        <n v="117846"/>
        <n v="1735871"/>
        <n v="878348"/>
        <n v="2543034"/>
        <n v="383756"/>
        <n v="27347"/>
        <n v="426655"/>
        <n v="1283292"/>
        <n v="290996"/>
        <n v="33650"/>
        <n v="56090"/>
        <n v="1630022"/>
        <n v="332830"/>
        <n v="36036"/>
        <n v="17368"/>
        <n v="303584"/>
        <n v="109928"/>
        <n v="291060"/>
        <n v="31224"/>
        <n v="171073"/>
        <n v="59555"/>
        <n v="15800"/>
        <n v="111316"/>
        <n v="158917"/>
        <n v="119494"/>
        <n v="1636077"/>
        <n v="861329"/>
        <n v="2391660"/>
        <n v="382948"/>
        <n v="26759"/>
        <n v="395175"/>
        <n v="1195655"/>
        <n v="264494"/>
        <n v="32581"/>
        <n v="55080"/>
        <n v="1684208"/>
        <n v="326697"/>
        <n v="35851"/>
        <n v="19765"/>
        <n v="311651"/>
        <n v="99722"/>
        <n v="264559"/>
        <n v="32720"/>
        <n v="165281"/>
        <n v="60677"/>
        <n v="15778"/>
        <n v="122264"/>
        <n v="158676"/>
        <n v="117693"/>
        <n v="1552665"/>
        <n v="843474"/>
        <n v="2342460"/>
        <n v="380705"/>
        <n v="26706"/>
        <n v="399122"/>
        <n v="1155223"/>
        <n v="269159"/>
        <n v="32293"/>
        <n v="53691"/>
        <n v="1739069"/>
        <n v="327800"/>
        <n v="36878"/>
        <n v="17334"/>
        <n v="331535"/>
        <n v="99861"/>
        <n v="269221"/>
        <n v="39847"/>
        <n v="177490"/>
        <n v="58457"/>
        <n v="14329"/>
        <n v="124840"/>
        <n v="171705"/>
        <n v="118126"/>
        <n v="1541800"/>
        <n v="874385"/>
        <n v="2289566"/>
        <n v="291646"/>
        <n v="19468"/>
        <n v="303324"/>
        <n v="697467"/>
        <n v="141887"/>
        <n v="20977"/>
        <n v="40191"/>
        <n v="1051076"/>
        <n v="313202"/>
        <n v="25595"/>
        <n v="9753"/>
        <n v="200025"/>
        <n v="42915"/>
        <n v="141958"/>
        <n v="23728"/>
        <n v="122412"/>
        <n v="36917"/>
        <n v="9790"/>
        <n v="78224"/>
        <n v="90445"/>
        <n v="62743"/>
        <n v="1124856"/>
        <n v="490749"/>
        <n v="1601589"/>
        <n v="290641"/>
        <n v="15265"/>
        <n v="316124"/>
        <n v="792628"/>
        <n v="222319"/>
        <n v="20469"/>
        <n v="34522"/>
        <n v="1475488"/>
        <n v="281864"/>
        <n v="24721"/>
        <n v="9780"/>
        <n v="248700"/>
        <n v="75243"/>
        <n v="222376"/>
        <n v="28299"/>
        <n v="141514"/>
        <n v="32343"/>
        <n v="9579"/>
        <n v="88592"/>
        <n v="138931"/>
        <n v="101799"/>
        <n v="1229496"/>
        <n v="881979"/>
        <n v="1510509"/>
        <n v="342503"/>
        <n v="24960"/>
        <n v="478837"/>
        <n v="1210461"/>
        <n v="270317"/>
        <n v="34621"/>
        <n v="50370"/>
        <n v="1800446"/>
        <n v="357719"/>
        <n v="37958"/>
        <n v="16779"/>
        <n v="313350"/>
        <n v="84482"/>
        <n v="270378"/>
        <n v="41894"/>
        <n v="179178"/>
        <n v="53561"/>
        <n v="16871"/>
        <n v="123388"/>
        <n v="165607"/>
        <n v="115780"/>
        <n v="1454604"/>
        <n v="934100"/>
        <n v="2284487"/>
        <n v="376535"/>
        <n v="28526"/>
        <n v="492599"/>
        <n v="1286655"/>
        <n v="281166"/>
        <n v="35820"/>
        <n v="55212"/>
        <n v="1855695"/>
        <n v="367045"/>
        <n v="65895"/>
        <n v="18921"/>
        <n v="321751"/>
        <n v="84735"/>
        <n v="281218"/>
        <n v="43859"/>
        <n v="185819"/>
        <n v="63862"/>
        <n v="20707"/>
        <n v="123867"/>
        <n v="176411"/>
        <n v="114654"/>
        <n v="1528549"/>
        <n v="967973"/>
        <n v="2531895"/>
        <n v="355064"/>
        <n v="28357"/>
        <n v="489231"/>
        <n v="1342154"/>
        <n v="276795"/>
        <n v="36821"/>
        <n v="54737"/>
        <n v="1812856"/>
        <n v="360804"/>
        <n v="69992"/>
        <n v="18831"/>
        <n v="305256"/>
        <n v="83403"/>
        <n v="276873"/>
        <n v="39483"/>
        <n v="172841"/>
        <n v="63285"/>
        <n v="21210"/>
        <n v="114761"/>
        <n v="170147"/>
        <n v="118144"/>
        <n v="1586681"/>
        <n v="964164"/>
        <n v="2532819"/>
        <n v="369232"/>
        <n v="28627"/>
        <n v="516803"/>
        <n v="1247282"/>
        <n v="280585"/>
        <n v="36410"/>
        <n v="57746"/>
        <n v="1939303"/>
        <n v="347983"/>
        <n v="50341"/>
        <n v="20999"/>
        <n v="321022"/>
        <n v="83938"/>
        <n v="280644"/>
        <n v="36901"/>
        <n v="187657"/>
        <n v="66356"/>
        <n v="20705"/>
        <n v="117186"/>
        <n v="170673"/>
        <n v="123516"/>
        <n v="1571932"/>
        <n v="939635"/>
        <n v="2523113"/>
        <n v="352289"/>
        <n v="28747"/>
        <n v="508672"/>
        <n v="1212100"/>
        <n v="278903"/>
        <n v="36415"/>
        <n v="60122"/>
        <n v="1811542"/>
        <n v="355119"/>
        <n v="51385"/>
        <n v="24059"/>
        <n v="300014"/>
        <n v="80989"/>
        <n v="278984"/>
        <n v="35425"/>
        <n v="201085"/>
        <n v="64362"/>
        <n v="21809"/>
        <n v="120890"/>
        <n v="157414"/>
        <n v="119403"/>
        <n v="1599478"/>
        <n v="898193"/>
        <n v="2534679"/>
        <n v="317408"/>
        <n v="27612"/>
        <n v="497543"/>
        <n v="1214990"/>
        <n v="275465"/>
        <n v="37063"/>
        <n v="62425"/>
        <n v="1804337"/>
        <n v="347173"/>
        <n v="49219"/>
        <n v="24760"/>
        <n v="300864"/>
        <n v="78472"/>
        <n v="275522"/>
        <n v="35577"/>
        <n v="206395"/>
        <n v="64028"/>
        <n v="22045"/>
        <n v="120518"/>
        <n v="157551"/>
        <n v="117114"/>
        <n v="1608449"/>
        <n v="899162"/>
        <n v="2577802"/>
        <n v="315442"/>
        <n v="26324"/>
        <n v="469606"/>
        <n v="1166991"/>
        <n v="253364"/>
        <n v="38747"/>
        <n v="63436"/>
        <n v="1733011"/>
        <n v="356040"/>
        <n v="49008"/>
        <n v="23868"/>
        <n v="309805"/>
        <n v="80406"/>
        <n v="253427"/>
        <n v="34564"/>
        <n v="212465"/>
        <n v="64657"/>
        <n v="17700"/>
        <n v="115042"/>
        <n v="159791"/>
        <n v="117302"/>
        <n v="1630333"/>
        <n v="949179"/>
        <n v="2491293"/>
        <n v="278263"/>
        <n v="23018"/>
        <n v="424878"/>
        <n v="892025"/>
        <n v="205915"/>
        <n v="34687"/>
        <n v="55825"/>
        <n v="1454870"/>
        <n v="336007"/>
        <n v="45063"/>
        <n v="18473"/>
        <n v="255368"/>
        <n v="64373"/>
        <n v="205963"/>
        <n v="29560"/>
        <n v="189745"/>
        <n v="55082"/>
        <n v="15714"/>
        <n v="96435"/>
        <n v="141676"/>
        <n v="92295"/>
        <n v="1529744"/>
        <n v="735519"/>
        <n v="2226460"/>
        <n v="315269"/>
        <n v="24114"/>
        <n v="491066"/>
        <n v="1057296"/>
        <n v="266823"/>
        <n v="42016"/>
        <n v="54407"/>
        <n v="1711896"/>
        <n v="332549"/>
        <n v="40929"/>
        <n v="22115"/>
        <n v="310959"/>
        <n v="79897"/>
        <n v="266875"/>
        <n v="35424"/>
        <n v="197080"/>
        <n v="59657"/>
        <n v="16521"/>
        <n v="107764"/>
        <n v="180537"/>
        <n v="115348"/>
        <n v="1881837"/>
        <n v="926513"/>
        <n v="2345336"/>
        <n v="307703"/>
        <n v="24954"/>
        <n v="508709"/>
        <n v="1137234"/>
        <n v="249222"/>
        <n v="43122"/>
        <n v="53719"/>
        <n v="1700990"/>
        <n v="314343"/>
        <n v="41702"/>
        <n v="24048"/>
        <n v="303145"/>
        <n v="74508"/>
        <n v="249269"/>
        <n v="34437"/>
        <n v="172435"/>
        <n v="61668"/>
        <n v="16804"/>
        <n v="116263"/>
        <n v="157707"/>
        <n v="104441"/>
        <n v="1615806"/>
        <n v="858237"/>
        <n v="2300874"/>
        <n v="308569"/>
        <n v="25429"/>
        <n v="418791"/>
        <n v="1175179"/>
        <n v="251523"/>
        <n v="37233"/>
        <n v="53218"/>
        <n v="1663755"/>
        <n v="318135"/>
        <n v="41926"/>
        <n v="22955"/>
        <n v="307451"/>
        <n v="75581"/>
        <n v="251568"/>
        <n v="32871"/>
        <n v="174029"/>
        <n v="62072"/>
        <n v="15354"/>
        <n v="107722"/>
        <n v="159230"/>
        <n v="105517"/>
        <n v="1392391"/>
        <n v="868270"/>
        <n v="2264313"/>
        <n v="2286155"/>
        <n v="24432"/>
        <n v="433113"/>
        <n v="1143465"/>
        <n v="245285"/>
        <n v="35265"/>
        <n v="51902"/>
        <n v="1649022"/>
        <n v="319325"/>
        <n v="43860"/>
        <n v="22125"/>
        <n v="316213"/>
        <n v="74580"/>
        <n v="245312"/>
        <n v="34634"/>
        <n v="176207"/>
        <n v="65741"/>
        <n v="15475"/>
        <n v="104736"/>
        <n v="133982"/>
        <n v="109950"/>
        <n v="1355356"/>
        <n v="815202"/>
        <n v="282204"/>
        <n v="2289049"/>
        <n v="24889"/>
        <n v="416990"/>
        <n v="1210993"/>
        <n v="242860"/>
        <n v="32495"/>
        <n v="50603"/>
        <n v="1695534"/>
        <n v="333903"/>
        <n v="43034"/>
        <n v="20246"/>
        <n v="300905"/>
        <n v="73978"/>
        <n v="242922"/>
        <n v="32920"/>
        <n v="192318"/>
        <n v="65197"/>
        <n v="14947"/>
        <n v="109908"/>
        <n v="126854"/>
        <n v="111679"/>
        <n v="1333939"/>
        <n v="819280"/>
        <n v="286772"/>
        <n v="2471722"/>
        <n v="26641"/>
        <n v="422227"/>
        <n v="1272468"/>
        <n v="248818"/>
        <n v="32378"/>
        <n v="55389"/>
        <n v="1645054"/>
        <n v="349908"/>
        <n v="50403"/>
        <n v="25032"/>
        <n v="294455"/>
        <n v="73972"/>
        <n v="248884"/>
        <n v="34607"/>
        <n v="219078"/>
        <n v="75240"/>
        <n v="17198"/>
        <n v="115254"/>
        <n v="128942"/>
        <n v="109965"/>
        <n v="1312414"/>
        <n v="806931"/>
        <n v="287609"/>
        <n v="2573089"/>
        <n v="26420"/>
        <n v="400552"/>
        <n v="1299856"/>
        <n v="256829"/>
        <n v="33015"/>
        <n v="69505"/>
        <n v="1619370"/>
        <n v="318796"/>
        <n v="57443"/>
        <n v="25123"/>
        <n v="289460"/>
        <n v="75382"/>
        <n v="256868"/>
        <n v="35095"/>
        <n v="230303"/>
        <n v="74400"/>
        <n v="19205"/>
        <n v="111393"/>
        <n v="130599"/>
        <n v="108495"/>
        <n v="1355058"/>
        <n v="806556"/>
        <n v="289307"/>
        <n v="2303569"/>
        <n v="24172"/>
        <n v="407138"/>
        <n v="1368325"/>
        <n v="242714"/>
        <n v="33025"/>
        <n v="53685"/>
        <n v="1570757"/>
        <n v="300601"/>
        <n v="70346"/>
        <n v="25014"/>
        <n v="286314"/>
        <n v="74939"/>
        <n v="242758"/>
        <n v="33326"/>
        <n v="215924"/>
        <n v="72169"/>
        <n v="18696"/>
        <n v="105465"/>
        <n v="128629"/>
        <n v="109639"/>
        <n v="1328399"/>
        <n v="800627"/>
        <n v="272207"/>
        <n v="2449585"/>
        <n v="25080"/>
        <n v="423917"/>
        <n v="1187327"/>
        <n v="280058"/>
        <n v="35391"/>
        <n v="54486"/>
        <n v="1692832"/>
        <n v="304303"/>
        <n v="76182"/>
        <n v="23721"/>
        <n v="334731"/>
        <n v="78438"/>
        <n v="280109"/>
        <n v="34998"/>
        <n v="227290"/>
        <n v="67131"/>
        <n v="21233"/>
        <n v="119170"/>
        <n v="132363"/>
        <n v="118366"/>
        <n v="1371854"/>
        <n v="839373"/>
        <n v="285674"/>
        <n v="2606782"/>
        <n v="28011"/>
        <n v="428499"/>
        <n v="973771"/>
        <n v="273672"/>
        <n v="37541"/>
        <n v="57914"/>
        <n v="1475531"/>
        <n v="307982"/>
        <n v="76238"/>
        <n v="22474"/>
        <n v="332348"/>
        <n v="74046"/>
        <n v="273727"/>
        <n v="35057"/>
        <n v="228977"/>
        <n v="67736"/>
        <n v="21633"/>
        <n v="114958"/>
        <n v="133162"/>
        <n v="127143"/>
        <n v="1327901"/>
        <n v="838753"/>
        <n v="295995"/>
        <n v="2775178"/>
        <n v="27815"/>
        <n v="412149"/>
        <n v="934243"/>
        <n v="266030"/>
        <n v="36386"/>
        <n v="59952"/>
        <n v="1509846"/>
        <n v="306379"/>
        <n v="72177"/>
        <n v="22730"/>
        <n v="328397"/>
        <n v="71924"/>
        <n v="266074"/>
        <n v="34199"/>
        <n v="225453"/>
        <n v="75983"/>
        <n v="19511"/>
        <n v="123878"/>
        <n v="130913"/>
        <n v="120812"/>
        <n v="1293890"/>
        <n v="820216"/>
        <n v="292229"/>
        <n v="2483311"/>
        <n v="26997"/>
        <n v="388345"/>
        <n v="886517"/>
        <n v="265556"/>
        <n v="33414"/>
        <n v="59003"/>
        <n v="1516964"/>
        <n v="296077"/>
        <n v="48854"/>
        <n v="21806"/>
        <n v="330889"/>
        <n v="73072"/>
        <n v="265597"/>
        <n v="32862"/>
        <n v="177362"/>
        <n v="70251"/>
        <n v="15598"/>
        <n v="121193"/>
        <n v="134626"/>
        <n v="109834"/>
        <n v="1300351"/>
        <n v="812870"/>
        <n v="293741"/>
        <n v="2531262"/>
        <n v="26411"/>
        <n v="401893"/>
        <n v="914137"/>
        <n v="283134"/>
        <n v="31924"/>
        <n v="55098"/>
        <n v="1492801"/>
        <n v="286717"/>
        <n v="49297"/>
        <n v="21405"/>
        <n v="302162"/>
        <n v="71157"/>
        <n v="283173"/>
        <n v="31158"/>
        <n v="174121"/>
        <n v="68835"/>
        <n v="16440"/>
        <n v="107854"/>
        <n v="132420"/>
        <n v="102654"/>
        <n v="1252100"/>
        <n v="826211"/>
        <n v="288560"/>
        <n v="2591138"/>
        <n v="27685"/>
        <n v="451124"/>
        <n v="915172"/>
        <n v="252357"/>
        <n v="31370"/>
        <n v="52729"/>
        <n v="1525510"/>
        <n v="289178"/>
        <n v="54543"/>
        <n v="22663"/>
        <n v="302005"/>
        <n v="72087"/>
        <n v="252399"/>
        <n v="30489"/>
        <n v="172543"/>
        <n v="73326"/>
        <n v="15464"/>
        <n v="115482"/>
        <n v="139023"/>
        <n v="103801"/>
        <n v="1231348"/>
        <n v="851151"/>
        <n v="297312"/>
        <n v="2423247"/>
        <n v="27696"/>
        <n v="432767"/>
        <n v="1132111"/>
        <n v="242547"/>
        <n v="30431"/>
        <n v="52532"/>
        <n v="1509989"/>
        <n v="298957"/>
        <n v="58628"/>
        <n v="22096"/>
        <n v="281111"/>
        <n v="68987"/>
        <n v="242590"/>
        <n v="29617"/>
        <n v="159803"/>
        <n v="77521"/>
        <n v="14627"/>
        <n v="125860"/>
        <n v="132877"/>
        <n v="98519"/>
        <n v="1199162"/>
        <n v="806300"/>
        <n v="287555"/>
        <n v="2427753"/>
        <n v="26307"/>
        <n v="417251"/>
        <n v="803142"/>
        <n v="241539"/>
        <n v="30288"/>
        <n v="53557"/>
        <n v="1576280"/>
        <n v="310904"/>
        <n v="61794"/>
        <n v="21808"/>
        <n v="283529"/>
        <n v="71027"/>
        <n v="241582"/>
        <n v="29709"/>
        <n v="165431"/>
        <n v="76418"/>
        <n v="13964"/>
        <n v="114824"/>
        <n v="132066"/>
        <n v="101268"/>
        <n v="1247611"/>
        <n v="881072"/>
        <n v="284851"/>
        <n v="2419720"/>
        <n v="23835"/>
        <n v="400817"/>
        <n v="820356"/>
        <n v="251198"/>
        <n v="29325"/>
        <n v="55713"/>
        <n v="1495224"/>
        <n v="295822"/>
        <n v="61125"/>
        <n v="20299"/>
        <n v="268194"/>
        <n v="71046"/>
        <n v="251221"/>
        <n v="30324"/>
        <n v="160997"/>
        <n v="62523"/>
        <n v="16280"/>
        <n v="106599"/>
        <n v="129350"/>
        <n v="102508"/>
        <n v="1290346"/>
        <n v="834571"/>
        <n v="276878"/>
        <n v="2445654"/>
        <n v="24086"/>
        <n v="414158"/>
        <n v="872700"/>
        <n v="262606"/>
        <n v="30114"/>
        <n v="63703"/>
        <n v="1550181"/>
        <n v="281604"/>
        <n v="61777"/>
        <n v="21130"/>
        <n v="280081"/>
        <n v="73697"/>
        <n v="262632"/>
        <n v="31401"/>
        <n v="164020"/>
        <n v="62873"/>
        <n v="16820"/>
        <n v="115333"/>
        <n v="137309"/>
        <n v="111838"/>
        <n v="1596674"/>
        <n v="883378"/>
        <n v="260858"/>
        <n v="2254263"/>
        <n v="24560"/>
        <n v="377829"/>
        <n v="893418"/>
        <n v="255651"/>
        <n v="29229"/>
        <n v="53941"/>
        <n v="1418018"/>
        <n v="275069"/>
        <n v="60909"/>
        <n v="21951"/>
        <n v="268850"/>
        <n v="69875"/>
        <n v="255673"/>
        <n v="31691"/>
        <n v="155003"/>
        <n v="57961"/>
        <n v="17707"/>
        <n v="110590"/>
        <n v="135820"/>
        <n v="103084"/>
        <n v="1418503"/>
        <n v="761067"/>
        <n v="263663"/>
        <n v="2271956"/>
        <n v="25205"/>
        <n v="362136"/>
        <n v="947967"/>
        <n v="257633"/>
        <n v="30616"/>
        <n v="57865"/>
        <n v="1427270"/>
        <n v="267613"/>
        <n v="60043"/>
        <n v="22165"/>
        <n v="271332"/>
        <n v="68442"/>
        <n v="257670"/>
        <n v="36535"/>
        <n v="158755"/>
        <n v="59429"/>
        <n v="18141"/>
        <n v="111259"/>
        <n v="139960"/>
        <n v="101872"/>
        <n v="1127108"/>
        <n v="745359"/>
        <n v="265241"/>
        <n v="2441798"/>
        <n v="401651"/>
        <n v="1110840"/>
        <n v="266906"/>
        <n v="30765"/>
        <n v="57022"/>
        <n v="1596015"/>
        <n v="293150"/>
        <n v="52803"/>
        <n v="22177"/>
        <n v="288936"/>
        <n v="73975"/>
        <n v="266941"/>
        <n v="34408"/>
        <n v="157368"/>
        <n v="65311"/>
        <n v="17783"/>
        <n v="110561"/>
        <n v="144374"/>
        <n v="106574"/>
        <n v="1219479"/>
        <n v="795653"/>
        <n v="264433"/>
        <n v="2705144"/>
        <n v="25660"/>
        <n v="471898"/>
        <n v="1125406"/>
        <n v="254780"/>
        <n v="31057"/>
        <n v="58448"/>
        <n v="1544741"/>
        <n v="294719"/>
        <n v="55962"/>
        <n v="23638"/>
        <n v="290946"/>
        <n v="74321"/>
        <n v="254817"/>
        <n v="33565"/>
        <n v="165616"/>
        <n v="67969"/>
        <n v="17102"/>
        <n v="123172"/>
        <n v="139714"/>
        <n v="103887"/>
        <n v="1207176"/>
        <n v="792173"/>
        <n v="256455"/>
        <n v="2609205"/>
        <n v="25369"/>
        <n v="427535"/>
        <n v="1108893"/>
        <n v="244997"/>
        <n v="33393"/>
        <n v="58986"/>
        <n v="1605788"/>
        <n v="283277"/>
        <n v="56519"/>
        <n v="26396"/>
        <n v="297998"/>
        <n v="74826"/>
        <n v="245039"/>
        <n v="34592"/>
        <n v="170365"/>
        <n v="68416"/>
        <n v="15002"/>
        <n v="129097"/>
        <n v="138052"/>
        <n v="104893"/>
        <n v="1188874"/>
        <n v="789075"/>
        <n v="254537"/>
        <n v="3090173"/>
        <n v="26965"/>
        <n v="414686"/>
        <n v="1156798"/>
        <n v="253551"/>
        <n v="36896"/>
        <n v="68390"/>
        <n v="1749314"/>
        <n v="289270"/>
        <n v="64898"/>
        <n v="29843"/>
        <n v="308763"/>
        <n v="73638"/>
        <n v="253588"/>
        <n v="42165"/>
        <n v="168779"/>
        <n v="80979"/>
        <n v="16386"/>
        <n v="155797"/>
        <n v="137584"/>
        <n v="101013"/>
        <n v="1196190"/>
        <n v="812291"/>
        <n v="261157"/>
        <n v="2918494"/>
        <n v="23300"/>
        <n v="364898"/>
        <n v="1098224"/>
        <n v="234782"/>
        <n v="59910"/>
        <n v="1566762"/>
        <n v="278815"/>
        <n v="57753"/>
        <n v="27250"/>
        <n v="299581"/>
        <n v="69706"/>
        <n v="234824"/>
        <n v="45916"/>
        <n v="167459"/>
        <n v="72383"/>
        <n v="16362"/>
        <n v="141041"/>
        <n v="131712"/>
        <n v="96350"/>
        <n v="1166713"/>
        <n v="818431"/>
        <n v="252131"/>
        <n v="2068878"/>
        <n v="19566"/>
        <n v="304202"/>
        <n v="840098"/>
        <n v="191308"/>
        <n v="27409"/>
        <n v="50018"/>
        <n v="1205748"/>
        <n v="260575"/>
        <n v="47447"/>
        <n v="19843"/>
        <n v="235716"/>
        <n v="54279"/>
        <n v="191346"/>
        <n v="34966"/>
        <n v="144600"/>
        <n v="56522"/>
        <n v="12722"/>
        <n v="124632"/>
        <n v="102463"/>
        <n v="81262"/>
        <n v="1008450"/>
        <n v="582694"/>
        <n v="228057"/>
        <n v="2316087"/>
        <n v="22902"/>
        <n v="349637"/>
        <n v="1095102"/>
        <n v="265686"/>
        <n v="31776"/>
        <n v="56547"/>
        <n v="1531924"/>
        <n v="259200"/>
        <n v="54431"/>
        <n v="21683"/>
        <n v="276502"/>
        <n v="79752"/>
        <n v="265716"/>
        <n v="34309"/>
        <n v="171101"/>
        <n v="60160"/>
        <n v="14499"/>
        <n v="146827"/>
        <n v="145716"/>
        <n v="126889"/>
        <n v="1259511"/>
        <n v="811669"/>
        <n v="269795"/>
        <n v="2689746"/>
        <n v="27935"/>
        <n v="405502"/>
        <n v="1211602"/>
        <n v="261342"/>
        <n v="41581"/>
        <n v="65408"/>
        <n v="1569918"/>
        <n v="286807"/>
        <n v="67032"/>
        <n v="28541"/>
        <n v="297889"/>
        <n v="77279"/>
        <n v="261375"/>
        <n v="179285"/>
        <n v="73895"/>
        <n v="18312"/>
        <n v="159279"/>
        <n v="153157"/>
        <n v="108402"/>
        <n v="1388954"/>
        <n v="825679"/>
        <n v="279318"/>
        <n v="2595627"/>
        <n v="26671"/>
        <n v="358176"/>
        <n v="1194068"/>
        <n v="253371"/>
        <n v="39878"/>
        <n v="62028"/>
        <n v="1524291"/>
        <n v="272061"/>
        <n v="64341"/>
        <n v="27643"/>
        <n v="292582"/>
        <n v="74924"/>
        <n v="253406"/>
        <n v="30651"/>
        <n v="179116"/>
        <n v="70437"/>
        <n v="18130"/>
        <n v="137031"/>
        <n v="148906"/>
        <n v="110595"/>
        <n v="1280728"/>
        <n v="796321"/>
        <n v="265242"/>
        <n v="27336"/>
        <n v="257308"/>
        <n v="44916"/>
        <n v="1484988"/>
        <n v="66355"/>
        <n v="31688"/>
        <n v="31229"/>
        <n v="182290"/>
        <n v="148617"/>
      </sharedItems>
    </cacheField>
    <cacheField name="Группа запросов" numFmtId="0">
      <sharedItems count="14">
        <s v="Совкомбанк"/>
        <s v="Общие"/>
        <s v="Открытие"/>
        <s v="Тинькофф"/>
        <s v="Газпромбанк"/>
        <s v="Райффайзен"/>
        <s v="ВТБ"/>
        <s v="МТС"/>
        <s v="Уралсиб"/>
        <s v="Альфа"/>
        <s v="Почта банк"/>
        <s v="Ренессанс"/>
        <s v="Хоум кредит"/>
        <s v="Росбанк"/>
      </sharedItems>
    </cacheField>
    <cacheField name="Годы" numFmtId="0" databaseField="0">
      <fieldGroup base="1">
        <rangePr groupBy="years" startDate="2021-04-11T00:00:00" endDate="2022-04-11T00:00:00"/>
        <groupItems count="4">
          <s v="&lt;11.04.2021"/>
          <s v="2021"/>
          <s v="2022"/>
          <s v="&gt;11.04.2022"/>
        </groupItems>
      </fieldGroup>
    </cacheField>
  </cacheFields>
  <extLst>
    <ext xmlns:x14="http://schemas.microsoft.com/office/spreadsheetml/2009/9/main" uri="{725AE2AE-9491-48be-B2B4-4EB974FC3084}">
      <x14:pivotCacheDefinition pivotCacheId="397473214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втор" refreshedDate="44683.685429513891" createdVersion="7" refreshedVersion="7" minRefreshableVersion="3" recordCount="53" xr:uid="{8FEF3772-11AA-D74A-8945-9D34F8CA7A5D}">
  <cacheSource type="worksheet">
    <worksheetSource name="media"/>
  </cacheSource>
  <cacheFields count="14">
    <cacheField name="Недели" numFmtId="14">
      <sharedItems containsSemiMixedTypes="0" containsNonDate="0" containsDate="1" containsString="0" minDate="2021-04-11T00:00:00" maxDate="2022-04-11T00:00:00" count="53">
        <d v="2021-04-11T00:00:00"/>
        <d v="2021-04-18T00:00:00"/>
        <d v="2021-04-25T00:00:00"/>
        <d v="2021-05-02T00:00:00"/>
        <d v="2021-05-09T00:00:00"/>
        <d v="2021-05-16T00:00:00"/>
        <d v="2021-05-23T00:00:00"/>
        <d v="2021-05-30T00:00:00"/>
        <d v="2021-06-06T00:00:00"/>
        <d v="2021-06-13T00:00:00"/>
        <d v="2021-06-20T00:00:00"/>
        <d v="2021-06-27T00:00:00"/>
        <d v="2021-07-04T00:00:00"/>
        <d v="2021-07-11T00:00:00"/>
        <d v="2021-07-18T00:00:00"/>
        <d v="2021-07-25T00:00:00"/>
        <d v="2021-08-01T00:00:00"/>
        <d v="2021-08-08T00:00:00"/>
        <d v="2021-08-15T00:00:00"/>
        <d v="2021-08-22T00:00:00"/>
        <d v="2021-08-29T00:00:00"/>
        <d v="2021-09-05T00:00:00"/>
        <d v="2021-09-12T00:00:00"/>
        <d v="2021-09-19T00:00:00"/>
        <d v="2021-09-26T00:00:00"/>
        <d v="2021-10-03T00:00:00"/>
        <d v="2021-10-10T00:00:00"/>
        <d v="2021-10-17T00:00:00"/>
        <d v="2021-10-24T00:00:00"/>
        <d v="2021-10-31T00:00:00"/>
        <d v="2021-11-07T00:00:00"/>
        <d v="2021-11-14T00:00:00"/>
        <d v="2021-11-21T00:00:00"/>
        <d v="2021-11-28T00:00:00"/>
        <d v="2021-12-05T00:00:00"/>
        <d v="2021-12-12T00:00:00"/>
        <d v="2021-12-19T00:00:00"/>
        <d v="2021-12-26T00:00:00"/>
        <d v="2022-01-02T00:00:00"/>
        <d v="2022-01-09T00:00:00"/>
        <d v="2022-01-16T00:00:00"/>
        <d v="2022-01-23T00:00:00"/>
        <d v="2022-01-30T00:00:00"/>
        <d v="2022-02-06T00:00:00"/>
        <d v="2022-02-13T00:00:00"/>
        <d v="2022-02-20T00:00:00"/>
        <d v="2022-02-27T00:00:00"/>
        <d v="2022-03-06T00:00:00"/>
        <d v="2022-03-13T00:00:00"/>
        <d v="2022-03-20T00:00:00"/>
        <d v="2022-03-27T00:00:00"/>
        <d v="2022-04-03T00:00:00"/>
        <d v="2022-04-10T00:00:00"/>
      </sharedItems>
      <fieldGroup par="13" base="0">
        <rangePr groupBy="months" startDate="2021-04-11T00:00:00" endDate="2022-04-11T00:00:00"/>
        <groupItems count="14">
          <s v="&lt;11.04.2021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11.04.2022"/>
        </groupItems>
      </fieldGroup>
    </cacheField>
    <cacheField name="Impressions" numFmtId="3">
      <sharedItems containsSemiMixedTypes="0" containsString="0" containsNumber="1" minValue="1823547.5903618201" maxValue="65777910.781682834"/>
    </cacheField>
    <cacheField name="Reach" numFmtId="165">
      <sharedItems containsSemiMixedTypes="0" containsString="0" containsNumber="1" minValue="911773.79518091003" maxValue="17916666.666666668"/>
    </cacheField>
    <cacheField name="Clicks" numFmtId="165">
      <sharedItems containsSemiMixedTypes="0" containsString="0" containsNumber="1" minValue="7294.1903614472803" maxValue="143333.33333333337"/>
    </cacheField>
    <cacheField name="post click conversions" numFmtId="165">
      <sharedItems containsSemiMixedTypes="0" containsString="0" containsNumber="1" minValue="14.588380722894563" maxValue="3538.8274536885251"/>
    </cacheField>
    <cacheField name="post views conversions" numFmtId="165">
      <sharedItems containsSemiMixedTypes="0" containsString="0" containsNumber="1" minValue="248.0024722892075" maxValue="15717.812409788186"/>
    </cacheField>
    <cacheField name="pcc + pvc" numFmtId="165">
      <sharedItems containsSemiMixedTypes="0" containsString="0" containsNumber="1" minValue="262.59085301210206" maxValue="17793.749897873418"/>
    </cacheField>
    <cacheField name="Частота " numFmtId="166">
      <sharedItems containsSemiMixedTypes="0" containsString="0" containsNumber="1" minValue="1.8" maxValue="4.5999999999999996" count="23">
        <n v="3.5"/>
        <n v="4"/>
        <n v="3.8"/>
        <n v="4.2"/>
        <n v="4.3"/>
        <n v="3.7"/>
        <n v="3.3"/>
        <n v="3.6"/>
        <n v="3.1"/>
        <n v="2.8"/>
        <n v="3"/>
        <n v="2.9"/>
        <n v="3.2"/>
        <n v="3.4"/>
        <n v="2.7"/>
        <n v="2.6"/>
        <n v="3.9"/>
        <n v="4.5"/>
        <n v="4.5999999999999996"/>
        <n v="2"/>
        <n v="1.8"/>
        <n v="2.2000000000000002"/>
        <n v="2.4"/>
      </sharedItems>
    </cacheField>
    <cacheField name="ТВ-флайт" numFmtId="0">
      <sharedItems containsSemiMixedTypes="0" containsString="0" containsNumber="1" containsInteger="1" minValue="0" maxValue="1"/>
    </cacheField>
    <cacheField name="conversion rate (total)" numFmtId="10">
      <sharedItems containsSemiMixedTypes="0" containsString="0" containsNumber="1" minValue="3.5999999999999997E-2" maxValue="0.24000000000000002" count="25">
        <n v="5.5E-2"/>
        <n v="5.5000000000000007E-2"/>
        <n v="5.4999999999999993E-2"/>
        <n v="6.9999999999999993E-2"/>
        <n v="7.0000000000000007E-2"/>
        <n v="0.14899999999999999"/>
        <n v="0.14900000000000002"/>
        <n v="0.17300000000000001"/>
        <n v="0.17299999999999999"/>
        <n v="0.18800000000000003"/>
        <n v="0.17899999999999999"/>
        <n v="0.17900000000000002"/>
        <n v="0.18999999999999997"/>
        <n v="0.19"/>
        <n v="0.18"/>
        <n v="0.18000000000000002"/>
        <n v="0.17999999999999997"/>
        <n v="0.24000000000000002"/>
        <n v="0.24"/>
        <n v="6.4000000000000001E-2"/>
        <n v="4.9000000000000002E-2"/>
        <n v="4.5999999999999999E-2"/>
        <n v="4.6000000000000006E-2"/>
        <n v="3.5999999999999997E-2"/>
        <n v="3.6000000000000004E-2"/>
      </sharedItems>
    </cacheField>
    <cacheField name="PCC rate" numFmtId="10">
      <sharedItems containsSemiMixedTypes="0" containsString="0" containsNumber="1" minValue="2E-3" maxValue="3.5000000000000003E-2"/>
    </cacheField>
    <cacheField name="PVC rate" numFmtId="10">
      <sharedItems containsSemiMixedTypes="0" containsString="0" containsNumber="1" minValue="2.7E-2" maxValue="0.21200000000000002" count="21">
        <n v="2.7000000000000003E-2"/>
        <n v="2.7000000000000007E-2"/>
        <n v="2.7E-2"/>
        <n v="3.4999999999999996E-2"/>
        <n v="3.5000000000000003E-2"/>
        <n v="0.11899999999999999"/>
        <n v="0.11900000000000001"/>
        <n v="0.14599999999999999"/>
        <n v="0.14600000000000002"/>
        <n v="0.16100000000000003"/>
        <n v="0.161"/>
        <n v="0.16399999999999998"/>
        <n v="0.16400000000000001"/>
        <n v="0.14899999999999999"/>
        <n v="0.14900000000000002"/>
        <n v="0.21200000000000002"/>
        <n v="0.21199999999999999"/>
        <n v="3.6000000000000004E-2"/>
        <n v="3.5999999999999997E-2"/>
        <n v="3.4000000000000002E-2"/>
        <n v="3.3999999999999996E-2"/>
      </sharedItems>
    </cacheField>
    <cacheField name="Кварталы" numFmtId="0" databaseField="0">
      <fieldGroup base="0">
        <rangePr groupBy="quarters" startDate="2021-04-11T00:00:00" endDate="2022-04-11T00:00:00"/>
        <groupItems count="6">
          <s v="&lt;11.04.2021"/>
          <s v="Кв-л1"/>
          <s v="Кв-л2"/>
          <s v="Кв-л3"/>
          <s v="Кв-л4"/>
          <s v="&gt;11.04.2022"/>
        </groupItems>
      </fieldGroup>
    </cacheField>
    <cacheField name="Годы" numFmtId="0" databaseField="0">
      <fieldGroup base="0">
        <rangePr groupBy="years" startDate="2021-04-11T00:00:00" endDate="2022-04-11T00:00:00"/>
        <groupItems count="4">
          <s v="&lt;11.04.2021"/>
          <s v="2021"/>
          <s v="2022"/>
          <s v="&gt;11.04.2022"/>
        </groupItems>
      </fieldGroup>
    </cacheField>
  </cacheFields>
  <extLst>
    <ext xmlns:x14="http://schemas.microsoft.com/office/spreadsheetml/2009/9/main" uri="{725AE2AE-9491-48be-B2B4-4EB974FC3084}">
      <x14:pivotCacheDefinition pivotCacheId="166074851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8">
  <r>
    <x v="0"/>
    <x v="0"/>
    <x v="0"/>
    <x v="0"/>
  </r>
  <r>
    <x v="1"/>
    <x v="0"/>
    <x v="1"/>
    <x v="1"/>
  </r>
  <r>
    <x v="2"/>
    <x v="0"/>
    <x v="2"/>
    <x v="2"/>
  </r>
  <r>
    <x v="3"/>
    <x v="0"/>
    <x v="3"/>
    <x v="3"/>
  </r>
  <r>
    <x v="4"/>
    <x v="0"/>
    <x v="4"/>
    <x v="1"/>
  </r>
  <r>
    <x v="5"/>
    <x v="0"/>
    <x v="5"/>
    <x v="4"/>
  </r>
  <r>
    <x v="6"/>
    <x v="0"/>
    <x v="6"/>
    <x v="5"/>
  </r>
  <r>
    <x v="7"/>
    <x v="0"/>
    <x v="7"/>
    <x v="2"/>
  </r>
  <r>
    <x v="8"/>
    <x v="0"/>
    <x v="8"/>
    <x v="6"/>
  </r>
  <r>
    <x v="9"/>
    <x v="0"/>
    <x v="9"/>
    <x v="2"/>
  </r>
  <r>
    <x v="10"/>
    <x v="0"/>
    <x v="10"/>
    <x v="7"/>
  </r>
  <r>
    <x v="11"/>
    <x v="0"/>
    <x v="11"/>
    <x v="8"/>
  </r>
  <r>
    <x v="12"/>
    <x v="0"/>
    <x v="12"/>
    <x v="3"/>
  </r>
  <r>
    <x v="13"/>
    <x v="0"/>
    <x v="13"/>
    <x v="9"/>
  </r>
  <r>
    <x v="14"/>
    <x v="0"/>
    <x v="14"/>
    <x v="1"/>
  </r>
  <r>
    <x v="0"/>
    <x v="1"/>
    <x v="15"/>
    <x v="0"/>
  </r>
  <r>
    <x v="15"/>
    <x v="1"/>
    <x v="16"/>
    <x v="0"/>
  </r>
  <r>
    <x v="1"/>
    <x v="1"/>
    <x v="17"/>
    <x v="1"/>
  </r>
  <r>
    <x v="2"/>
    <x v="1"/>
    <x v="18"/>
    <x v="2"/>
  </r>
  <r>
    <x v="16"/>
    <x v="1"/>
    <x v="19"/>
    <x v="2"/>
  </r>
  <r>
    <x v="17"/>
    <x v="1"/>
    <x v="20"/>
    <x v="9"/>
  </r>
  <r>
    <x v="3"/>
    <x v="1"/>
    <x v="21"/>
    <x v="3"/>
  </r>
  <r>
    <x v="18"/>
    <x v="1"/>
    <x v="22"/>
    <x v="6"/>
  </r>
  <r>
    <x v="4"/>
    <x v="1"/>
    <x v="23"/>
    <x v="1"/>
  </r>
  <r>
    <x v="19"/>
    <x v="1"/>
    <x v="24"/>
    <x v="10"/>
  </r>
  <r>
    <x v="20"/>
    <x v="1"/>
    <x v="25"/>
    <x v="4"/>
  </r>
  <r>
    <x v="5"/>
    <x v="1"/>
    <x v="26"/>
    <x v="4"/>
  </r>
  <r>
    <x v="6"/>
    <x v="1"/>
    <x v="27"/>
    <x v="5"/>
  </r>
  <r>
    <x v="7"/>
    <x v="1"/>
    <x v="28"/>
    <x v="2"/>
  </r>
  <r>
    <x v="21"/>
    <x v="1"/>
    <x v="29"/>
    <x v="11"/>
  </r>
  <r>
    <x v="22"/>
    <x v="1"/>
    <x v="30"/>
    <x v="12"/>
  </r>
  <r>
    <x v="8"/>
    <x v="1"/>
    <x v="31"/>
    <x v="6"/>
  </r>
  <r>
    <x v="9"/>
    <x v="1"/>
    <x v="32"/>
    <x v="2"/>
  </r>
  <r>
    <x v="10"/>
    <x v="1"/>
    <x v="33"/>
    <x v="7"/>
  </r>
  <r>
    <x v="23"/>
    <x v="1"/>
    <x v="34"/>
    <x v="13"/>
  </r>
  <r>
    <x v="11"/>
    <x v="1"/>
    <x v="35"/>
    <x v="8"/>
  </r>
  <r>
    <x v="12"/>
    <x v="1"/>
    <x v="36"/>
    <x v="3"/>
  </r>
  <r>
    <x v="13"/>
    <x v="1"/>
    <x v="37"/>
    <x v="9"/>
  </r>
  <r>
    <x v="14"/>
    <x v="1"/>
    <x v="38"/>
    <x v="1"/>
  </r>
  <r>
    <x v="0"/>
    <x v="2"/>
    <x v="39"/>
    <x v="0"/>
  </r>
  <r>
    <x v="15"/>
    <x v="2"/>
    <x v="40"/>
    <x v="0"/>
  </r>
  <r>
    <x v="1"/>
    <x v="2"/>
    <x v="41"/>
    <x v="1"/>
  </r>
  <r>
    <x v="2"/>
    <x v="2"/>
    <x v="42"/>
    <x v="2"/>
  </r>
  <r>
    <x v="16"/>
    <x v="2"/>
    <x v="43"/>
    <x v="2"/>
  </r>
  <r>
    <x v="17"/>
    <x v="2"/>
    <x v="44"/>
    <x v="9"/>
  </r>
  <r>
    <x v="3"/>
    <x v="2"/>
    <x v="45"/>
    <x v="3"/>
  </r>
  <r>
    <x v="18"/>
    <x v="2"/>
    <x v="46"/>
    <x v="6"/>
  </r>
  <r>
    <x v="4"/>
    <x v="2"/>
    <x v="47"/>
    <x v="1"/>
  </r>
  <r>
    <x v="19"/>
    <x v="2"/>
    <x v="48"/>
    <x v="10"/>
  </r>
  <r>
    <x v="20"/>
    <x v="2"/>
    <x v="49"/>
    <x v="4"/>
  </r>
  <r>
    <x v="5"/>
    <x v="2"/>
    <x v="50"/>
    <x v="4"/>
  </r>
  <r>
    <x v="6"/>
    <x v="2"/>
    <x v="51"/>
    <x v="5"/>
  </r>
  <r>
    <x v="7"/>
    <x v="2"/>
    <x v="52"/>
    <x v="2"/>
  </r>
  <r>
    <x v="21"/>
    <x v="2"/>
    <x v="53"/>
    <x v="11"/>
  </r>
  <r>
    <x v="22"/>
    <x v="2"/>
    <x v="54"/>
    <x v="12"/>
  </r>
  <r>
    <x v="8"/>
    <x v="2"/>
    <x v="55"/>
    <x v="6"/>
  </r>
  <r>
    <x v="9"/>
    <x v="2"/>
    <x v="56"/>
    <x v="2"/>
  </r>
  <r>
    <x v="10"/>
    <x v="2"/>
    <x v="57"/>
    <x v="7"/>
  </r>
  <r>
    <x v="23"/>
    <x v="2"/>
    <x v="58"/>
    <x v="13"/>
  </r>
  <r>
    <x v="11"/>
    <x v="2"/>
    <x v="59"/>
    <x v="8"/>
  </r>
  <r>
    <x v="12"/>
    <x v="2"/>
    <x v="60"/>
    <x v="3"/>
  </r>
  <r>
    <x v="13"/>
    <x v="2"/>
    <x v="61"/>
    <x v="9"/>
  </r>
  <r>
    <x v="14"/>
    <x v="2"/>
    <x v="62"/>
    <x v="1"/>
  </r>
  <r>
    <x v="0"/>
    <x v="3"/>
    <x v="63"/>
    <x v="0"/>
  </r>
  <r>
    <x v="15"/>
    <x v="3"/>
    <x v="64"/>
    <x v="0"/>
  </r>
  <r>
    <x v="1"/>
    <x v="3"/>
    <x v="65"/>
    <x v="1"/>
  </r>
  <r>
    <x v="2"/>
    <x v="3"/>
    <x v="66"/>
    <x v="2"/>
  </r>
  <r>
    <x v="16"/>
    <x v="3"/>
    <x v="67"/>
    <x v="2"/>
  </r>
  <r>
    <x v="17"/>
    <x v="3"/>
    <x v="68"/>
    <x v="9"/>
  </r>
  <r>
    <x v="3"/>
    <x v="3"/>
    <x v="69"/>
    <x v="3"/>
  </r>
  <r>
    <x v="18"/>
    <x v="3"/>
    <x v="70"/>
    <x v="6"/>
  </r>
  <r>
    <x v="4"/>
    <x v="3"/>
    <x v="71"/>
    <x v="1"/>
  </r>
  <r>
    <x v="19"/>
    <x v="3"/>
    <x v="72"/>
    <x v="10"/>
  </r>
  <r>
    <x v="20"/>
    <x v="3"/>
    <x v="73"/>
    <x v="4"/>
  </r>
  <r>
    <x v="5"/>
    <x v="3"/>
    <x v="74"/>
    <x v="4"/>
  </r>
  <r>
    <x v="6"/>
    <x v="3"/>
    <x v="75"/>
    <x v="5"/>
  </r>
  <r>
    <x v="7"/>
    <x v="3"/>
    <x v="76"/>
    <x v="2"/>
  </r>
  <r>
    <x v="21"/>
    <x v="3"/>
    <x v="77"/>
    <x v="11"/>
  </r>
  <r>
    <x v="22"/>
    <x v="3"/>
    <x v="78"/>
    <x v="12"/>
  </r>
  <r>
    <x v="8"/>
    <x v="3"/>
    <x v="79"/>
    <x v="6"/>
  </r>
  <r>
    <x v="9"/>
    <x v="3"/>
    <x v="80"/>
    <x v="2"/>
  </r>
  <r>
    <x v="10"/>
    <x v="3"/>
    <x v="81"/>
    <x v="7"/>
  </r>
  <r>
    <x v="23"/>
    <x v="3"/>
    <x v="82"/>
    <x v="13"/>
  </r>
  <r>
    <x v="11"/>
    <x v="3"/>
    <x v="83"/>
    <x v="8"/>
  </r>
  <r>
    <x v="12"/>
    <x v="3"/>
    <x v="84"/>
    <x v="3"/>
  </r>
  <r>
    <x v="13"/>
    <x v="3"/>
    <x v="85"/>
    <x v="9"/>
  </r>
  <r>
    <x v="14"/>
    <x v="3"/>
    <x v="86"/>
    <x v="1"/>
  </r>
  <r>
    <x v="0"/>
    <x v="4"/>
    <x v="87"/>
    <x v="0"/>
  </r>
  <r>
    <x v="15"/>
    <x v="4"/>
    <x v="88"/>
    <x v="0"/>
  </r>
  <r>
    <x v="1"/>
    <x v="4"/>
    <x v="89"/>
    <x v="1"/>
  </r>
  <r>
    <x v="2"/>
    <x v="4"/>
    <x v="90"/>
    <x v="2"/>
  </r>
  <r>
    <x v="16"/>
    <x v="4"/>
    <x v="91"/>
    <x v="2"/>
  </r>
  <r>
    <x v="17"/>
    <x v="4"/>
    <x v="92"/>
    <x v="9"/>
  </r>
  <r>
    <x v="3"/>
    <x v="4"/>
    <x v="93"/>
    <x v="3"/>
  </r>
  <r>
    <x v="18"/>
    <x v="4"/>
    <x v="94"/>
    <x v="6"/>
  </r>
  <r>
    <x v="4"/>
    <x v="4"/>
    <x v="95"/>
    <x v="1"/>
  </r>
  <r>
    <x v="19"/>
    <x v="4"/>
    <x v="96"/>
    <x v="10"/>
  </r>
  <r>
    <x v="20"/>
    <x v="4"/>
    <x v="97"/>
    <x v="4"/>
  </r>
  <r>
    <x v="5"/>
    <x v="4"/>
    <x v="98"/>
    <x v="4"/>
  </r>
  <r>
    <x v="6"/>
    <x v="4"/>
    <x v="99"/>
    <x v="5"/>
  </r>
  <r>
    <x v="7"/>
    <x v="4"/>
    <x v="100"/>
    <x v="2"/>
  </r>
  <r>
    <x v="21"/>
    <x v="4"/>
    <x v="101"/>
    <x v="11"/>
  </r>
  <r>
    <x v="22"/>
    <x v="4"/>
    <x v="102"/>
    <x v="12"/>
  </r>
  <r>
    <x v="8"/>
    <x v="4"/>
    <x v="103"/>
    <x v="6"/>
  </r>
  <r>
    <x v="9"/>
    <x v="4"/>
    <x v="104"/>
    <x v="2"/>
  </r>
  <r>
    <x v="10"/>
    <x v="4"/>
    <x v="105"/>
    <x v="7"/>
  </r>
  <r>
    <x v="23"/>
    <x v="4"/>
    <x v="106"/>
    <x v="13"/>
  </r>
  <r>
    <x v="11"/>
    <x v="4"/>
    <x v="107"/>
    <x v="8"/>
  </r>
  <r>
    <x v="12"/>
    <x v="4"/>
    <x v="108"/>
    <x v="3"/>
  </r>
  <r>
    <x v="13"/>
    <x v="4"/>
    <x v="109"/>
    <x v="9"/>
  </r>
  <r>
    <x v="14"/>
    <x v="4"/>
    <x v="110"/>
    <x v="1"/>
  </r>
  <r>
    <x v="0"/>
    <x v="5"/>
    <x v="111"/>
    <x v="0"/>
  </r>
  <r>
    <x v="15"/>
    <x v="5"/>
    <x v="112"/>
    <x v="0"/>
  </r>
  <r>
    <x v="1"/>
    <x v="5"/>
    <x v="113"/>
    <x v="1"/>
  </r>
  <r>
    <x v="2"/>
    <x v="5"/>
    <x v="114"/>
    <x v="2"/>
  </r>
  <r>
    <x v="16"/>
    <x v="5"/>
    <x v="115"/>
    <x v="2"/>
  </r>
  <r>
    <x v="17"/>
    <x v="5"/>
    <x v="116"/>
    <x v="9"/>
  </r>
  <r>
    <x v="3"/>
    <x v="5"/>
    <x v="117"/>
    <x v="3"/>
  </r>
  <r>
    <x v="18"/>
    <x v="5"/>
    <x v="118"/>
    <x v="6"/>
  </r>
  <r>
    <x v="4"/>
    <x v="5"/>
    <x v="119"/>
    <x v="1"/>
  </r>
  <r>
    <x v="19"/>
    <x v="5"/>
    <x v="120"/>
    <x v="10"/>
  </r>
  <r>
    <x v="20"/>
    <x v="5"/>
    <x v="121"/>
    <x v="4"/>
  </r>
  <r>
    <x v="5"/>
    <x v="5"/>
    <x v="122"/>
    <x v="4"/>
  </r>
  <r>
    <x v="6"/>
    <x v="5"/>
    <x v="123"/>
    <x v="5"/>
  </r>
  <r>
    <x v="7"/>
    <x v="5"/>
    <x v="124"/>
    <x v="2"/>
  </r>
  <r>
    <x v="21"/>
    <x v="5"/>
    <x v="125"/>
    <x v="11"/>
  </r>
  <r>
    <x v="22"/>
    <x v="5"/>
    <x v="126"/>
    <x v="12"/>
  </r>
  <r>
    <x v="8"/>
    <x v="5"/>
    <x v="127"/>
    <x v="6"/>
  </r>
  <r>
    <x v="9"/>
    <x v="5"/>
    <x v="128"/>
    <x v="2"/>
  </r>
  <r>
    <x v="10"/>
    <x v="5"/>
    <x v="129"/>
    <x v="7"/>
  </r>
  <r>
    <x v="23"/>
    <x v="5"/>
    <x v="130"/>
    <x v="13"/>
  </r>
  <r>
    <x v="11"/>
    <x v="5"/>
    <x v="131"/>
    <x v="8"/>
  </r>
  <r>
    <x v="12"/>
    <x v="5"/>
    <x v="132"/>
    <x v="3"/>
  </r>
  <r>
    <x v="13"/>
    <x v="5"/>
    <x v="133"/>
    <x v="9"/>
  </r>
  <r>
    <x v="14"/>
    <x v="5"/>
    <x v="134"/>
    <x v="1"/>
  </r>
  <r>
    <x v="0"/>
    <x v="6"/>
    <x v="135"/>
    <x v="0"/>
  </r>
  <r>
    <x v="15"/>
    <x v="6"/>
    <x v="136"/>
    <x v="0"/>
  </r>
  <r>
    <x v="1"/>
    <x v="6"/>
    <x v="137"/>
    <x v="1"/>
  </r>
  <r>
    <x v="2"/>
    <x v="6"/>
    <x v="138"/>
    <x v="2"/>
  </r>
  <r>
    <x v="16"/>
    <x v="6"/>
    <x v="139"/>
    <x v="2"/>
  </r>
  <r>
    <x v="17"/>
    <x v="6"/>
    <x v="140"/>
    <x v="9"/>
  </r>
  <r>
    <x v="3"/>
    <x v="6"/>
    <x v="141"/>
    <x v="3"/>
  </r>
  <r>
    <x v="18"/>
    <x v="6"/>
    <x v="142"/>
    <x v="6"/>
  </r>
  <r>
    <x v="4"/>
    <x v="6"/>
    <x v="143"/>
    <x v="1"/>
  </r>
  <r>
    <x v="19"/>
    <x v="6"/>
    <x v="144"/>
    <x v="10"/>
  </r>
  <r>
    <x v="20"/>
    <x v="6"/>
    <x v="145"/>
    <x v="4"/>
  </r>
  <r>
    <x v="5"/>
    <x v="6"/>
    <x v="146"/>
    <x v="4"/>
  </r>
  <r>
    <x v="6"/>
    <x v="6"/>
    <x v="147"/>
    <x v="5"/>
  </r>
  <r>
    <x v="7"/>
    <x v="6"/>
    <x v="148"/>
    <x v="2"/>
  </r>
  <r>
    <x v="21"/>
    <x v="6"/>
    <x v="149"/>
    <x v="11"/>
  </r>
  <r>
    <x v="22"/>
    <x v="6"/>
    <x v="150"/>
    <x v="12"/>
  </r>
  <r>
    <x v="8"/>
    <x v="6"/>
    <x v="151"/>
    <x v="6"/>
  </r>
  <r>
    <x v="9"/>
    <x v="6"/>
    <x v="152"/>
    <x v="2"/>
  </r>
  <r>
    <x v="10"/>
    <x v="6"/>
    <x v="153"/>
    <x v="7"/>
  </r>
  <r>
    <x v="23"/>
    <x v="6"/>
    <x v="154"/>
    <x v="13"/>
  </r>
  <r>
    <x v="11"/>
    <x v="6"/>
    <x v="155"/>
    <x v="8"/>
  </r>
  <r>
    <x v="12"/>
    <x v="6"/>
    <x v="156"/>
    <x v="3"/>
  </r>
  <r>
    <x v="13"/>
    <x v="6"/>
    <x v="157"/>
    <x v="9"/>
  </r>
  <r>
    <x v="14"/>
    <x v="6"/>
    <x v="158"/>
    <x v="1"/>
  </r>
  <r>
    <x v="0"/>
    <x v="7"/>
    <x v="159"/>
    <x v="0"/>
  </r>
  <r>
    <x v="15"/>
    <x v="7"/>
    <x v="160"/>
    <x v="0"/>
  </r>
  <r>
    <x v="1"/>
    <x v="7"/>
    <x v="161"/>
    <x v="1"/>
  </r>
  <r>
    <x v="2"/>
    <x v="7"/>
    <x v="162"/>
    <x v="2"/>
  </r>
  <r>
    <x v="16"/>
    <x v="7"/>
    <x v="163"/>
    <x v="2"/>
  </r>
  <r>
    <x v="17"/>
    <x v="7"/>
    <x v="164"/>
    <x v="9"/>
  </r>
  <r>
    <x v="3"/>
    <x v="7"/>
    <x v="165"/>
    <x v="3"/>
  </r>
  <r>
    <x v="18"/>
    <x v="7"/>
    <x v="166"/>
    <x v="6"/>
  </r>
  <r>
    <x v="4"/>
    <x v="7"/>
    <x v="167"/>
    <x v="1"/>
  </r>
  <r>
    <x v="19"/>
    <x v="7"/>
    <x v="168"/>
    <x v="10"/>
  </r>
  <r>
    <x v="20"/>
    <x v="7"/>
    <x v="169"/>
    <x v="4"/>
  </r>
  <r>
    <x v="5"/>
    <x v="7"/>
    <x v="170"/>
    <x v="4"/>
  </r>
  <r>
    <x v="6"/>
    <x v="7"/>
    <x v="171"/>
    <x v="5"/>
  </r>
  <r>
    <x v="7"/>
    <x v="7"/>
    <x v="172"/>
    <x v="2"/>
  </r>
  <r>
    <x v="21"/>
    <x v="7"/>
    <x v="173"/>
    <x v="11"/>
  </r>
  <r>
    <x v="22"/>
    <x v="7"/>
    <x v="174"/>
    <x v="12"/>
  </r>
  <r>
    <x v="8"/>
    <x v="7"/>
    <x v="175"/>
    <x v="6"/>
  </r>
  <r>
    <x v="9"/>
    <x v="7"/>
    <x v="176"/>
    <x v="2"/>
  </r>
  <r>
    <x v="10"/>
    <x v="7"/>
    <x v="177"/>
    <x v="7"/>
  </r>
  <r>
    <x v="23"/>
    <x v="7"/>
    <x v="178"/>
    <x v="13"/>
  </r>
  <r>
    <x v="11"/>
    <x v="7"/>
    <x v="179"/>
    <x v="8"/>
  </r>
  <r>
    <x v="12"/>
    <x v="7"/>
    <x v="180"/>
    <x v="3"/>
  </r>
  <r>
    <x v="13"/>
    <x v="7"/>
    <x v="181"/>
    <x v="9"/>
  </r>
  <r>
    <x v="14"/>
    <x v="7"/>
    <x v="182"/>
    <x v="1"/>
  </r>
  <r>
    <x v="0"/>
    <x v="8"/>
    <x v="183"/>
    <x v="0"/>
  </r>
  <r>
    <x v="15"/>
    <x v="8"/>
    <x v="184"/>
    <x v="0"/>
  </r>
  <r>
    <x v="1"/>
    <x v="8"/>
    <x v="185"/>
    <x v="1"/>
  </r>
  <r>
    <x v="2"/>
    <x v="8"/>
    <x v="186"/>
    <x v="2"/>
  </r>
  <r>
    <x v="16"/>
    <x v="8"/>
    <x v="187"/>
    <x v="2"/>
  </r>
  <r>
    <x v="17"/>
    <x v="8"/>
    <x v="188"/>
    <x v="9"/>
  </r>
  <r>
    <x v="3"/>
    <x v="8"/>
    <x v="189"/>
    <x v="3"/>
  </r>
  <r>
    <x v="18"/>
    <x v="8"/>
    <x v="190"/>
    <x v="6"/>
  </r>
  <r>
    <x v="4"/>
    <x v="8"/>
    <x v="191"/>
    <x v="1"/>
  </r>
  <r>
    <x v="19"/>
    <x v="8"/>
    <x v="192"/>
    <x v="10"/>
  </r>
  <r>
    <x v="20"/>
    <x v="8"/>
    <x v="193"/>
    <x v="4"/>
  </r>
  <r>
    <x v="5"/>
    <x v="8"/>
    <x v="194"/>
    <x v="4"/>
  </r>
  <r>
    <x v="6"/>
    <x v="8"/>
    <x v="195"/>
    <x v="5"/>
  </r>
  <r>
    <x v="7"/>
    <x v="8"/>
    <x v="196"/>
    <x v="2"/>
  </r>
  <r>
    <x v="21"/>
    <x v="8"/>
    <x v="197"/>
    <x v="11"/>
  </r>
  <r>
    <x v="22"/>
    <x v="8"/>
    <x v="198"/>
    <x v="12"/>
  </r>
  <r>
    <x v="8"/>
    <x v="8"/>
    <x v="199"/>
    <x v="6"/>
  </r>
  <r>
    <x v="9"/>
    <x v="8"/>
    <x v="200"/>
    <x v="2"/>
  </r>
  <r>
    <x v="10"/>
    <x v="8"/>
    <x v="201"/>
    <x v="7"/>
  </r>
  <r>
    <x v="23"/>
    <x v="8"/>
    <x v="202"/>
    <x v="13"/>
  </r>
  <r>
    <x v="11"/>
    <x v="8"/>
    <x v="203"/>
    <x v="8"/>
  </r>
  <r>
    <x v="12"/>
    <x v="8"/>
    <x v="204"/>
    <x v="3"/>
  </r>
  <r>
    <x v="13"/>
    <x v="8"/>
    <x v="205"/>
    <x v="9"/>
  </r>
  <r>
    <x v="14"/>
    <x v="8"/>
    <x v="206"/>
    <x v="1"/>
  </r>
  <r>
    <x v="0"/>
    <x v="9"/>
    <x v="207"/>
    <x v="0"/>
  </r>
  <r>
    <x v="15"/>
    <x v="9"/>
    <x v="208"/>
    <x v="0"/>
  </r>
  <r>
    <x v="1"/>
    <x v="9"/>
    <x v="209"/>
    <x v="1"/>
  </r>
  <r>
    <x v="2"/>
    <x v="9"/>
    <x v="210"/>
    <x v="2"/>
  </r>
  <r>
    <x v="16"/>
    <x v="9"/>
    <x v="211"/>
    <x v="2"/>
  </r>
  <r>
    <x v="17"/>
    <x v="9"/>
    <x v="212"/>
    <x v="9"/>
  </r>
  <r>
    <x v="3"/>
    <x v="9"/>
    <x v="213"/>
    <x v="3"/>
  </r>
  <r>
    <x v="18"/>
    <x v="9"/>
    <x v="214"/>
    <x v="6"/>
  </r>
  <r>
    <x v="4"/>
    <x v="9"/>
    <x v="215"/>
    <x v="1"/>
  </r>
  <r>
    <x v="19"/>
    <x v="9"/>
    <x v="216"/>
    <x v="10"/>
  </r>
  <r>
    <x v="20"/>
    <x v="9"/>
    <x v="217"/>
    <x v="4"/>
  </r>
  <r>
    <x v="5"/>
    <x v="9"/>
    <x v="218"/>
    <x v="4"/>
  </r>
  <r>
    <x v="6"/>
    <x v="9"/>
    <x v="219"/>
    <x v="5"/>
  </r>
  <r>
    <x v="7"/>
    <x v="9"/>
    <x v="220"/>
    <x v="2"/>
  </r>
  <r>
    <x v="21"/>
    <x v="9"/>
    <x v="221"/>
    <x v="11"/>
  </r>
  <r>
    <x v="22"/>
    <x v="9"/>
    <x v="222"/>
    <x v="12"/>
  </r>
  <r>
    <x v="8"/>
    <x v="9"/>
    <x v="223"/>
    <x v="6"/>
  </r>
  <r>
    <x v="9"/>
    <x v="9"/>
    <x v="224"/>
    <x v="2"/>
  </r>
  <r>
    <x v="10"/>
    <x v="9"/>
    <x v="225"/>
    <x v="7"/>
  </r>
  <r>
    <x v="23"/>
    <x v="9"/>
    <x v="226"/>
    <x v="13"/>
  </r>
  <r>
    <x v="11"/>
    <x v="9"/>
    <x v="227"/>
    <x v="8"/>
  </r>
  <r>
    <x v="12"/>
    <x v="9"/>
    <x v="228"/>
    <x v="3"/>
  </r>
  <r>
    <x v="13"/>
    <x v="9"/>
    <x v="229"/>
    <x v="9"/>
  </r>
  <r>
    <x v="14"/>
    <x v="9"/>
    <x v="230"/>
    <x v="1"/>
  </r>
  <r>
    <x v="0"/>
    <x v="10"/>
    <x v="231"/>
    <x v="0"/>
  </r>
  <r>
    <x v="15"/>
    <x v="10"/>
    <x v="232"/>
    <x v="0"/>
  </r>
  <r>
    <x v="1"/>
    <x v="10"/>
    <x v="233"/>
    <x v="1"/>
  </r>
  <r>
    <x v="2"/>
    <x v="10"/>
    <x v="234"/>
    <x v="2"/>
  </r>
  <r>
    <x v="16"/>
    <x v="10"/>
    <x v="235"/>
    <x v="2"/>
  </r>
  <r>
    <x v="17"/>
    <x v="10"/>
    <x v="236"/>
    <x v="9"/>
  </r>
  <r>
    <x v="3"/>
    <x v="10"/>
    <x v="237"/>
    <x v="3"/>
  </r>
  <r>
    <x v="18"/>
    <x v="10"/>
    <x v="238"/>
    <x v="6"/>
  </r>
  <r>
    <x v="4"/>
    <x v="10"/>
    <x v="239"/>
    <x v="1"/>
  </r>
  <r>
    <x v="19"/>
    <x v="10"/>
    <x v="240"/>
    <x v="10"/>
  </r>
  <r>
    <x v="20"/>
    <x v="10"/>
    <x v="241"/>
    <x v="4"/>
  </r>
  <r>
    <x v="5"/>
    <x v="10"/>
    <x v="242"/>
    <x v="4"/>
  </r>
  <r>
    <x v="6"/>
    <x v="10"/>
    <x v="243"/>
    <x v="5"/>
  </r>
  <r>
    <x v="7"/>
    <x v="10"/>
    <x v="244"/>
    <x v="2"/>
  </r>
  <r>
    <x v="21"/>
    <x v="10"/>
    <x v="245"/>
    <x v="11"/>
  </r>
  <r>
    <x v="22"/>
    <x v="10"/>
    <x v="246"/>
    <x v="12"/>
  </r>
  <r>
    <x v="8"/>
    <x v="10"/>
    <x v="247"/>
    <x v="6"/>
  </r>
  <r>
    <x v="9"/>
    <x v="10"/>
    <x v="248"/>
    <x v="2"/>
  </r>
  <r>
    <x v="10"/>
    <x v="10"/>
    <x v="249"/>
    <x v="7"/>
  </r>
  <r>
    <x v="23"/>
    <x v="10"/>
    <x v="250"/>
    <x v="13"/>
  </r>
  <r>
    <x v="11"/>
    <x v="10"/>
    <x v="251"/>
    <x v="8"/>
  </r>
  <r>
    <x v="12"/>
    <x v="10"/>
    <x v="252"/>
    <x v="3"/>
  </r>
  <r>
    <x v="13"/>
    <x v="10"/>
    <x v="253"/>
    <x v="9"/>
  </r>
  <r>
    <x v="14"/>
    <x v="10"/>
    <x v="254"/>
    <x v="1"/>
  </r>
  <r>
    <x v="0"/>
    <x v="11"/>
    <x v="255"/>
    <x v="0"/>
  </r>
  <r>
    <x v="15"/>
    <x v="11"/>
    <x v="256"/>
    <x v="0"/>
  </r>
  <r>
    <x v="1"/>
    <x v="11"/>
    <x v="257"/>
    <x v="1"/>
  </r>
  <r>
    <x v="2"/>
    <x v="11"/>
    <x v="258"/>
    <x v="2"/>
  </r>
  <r>
    <x v="16"/>
    <x v="11"/>
    <x v="259"/>
    <x v="2"/>
  </r>
  <r>
    <x v="17"/>
    <x v="11"/>
    <x v="260"/>
    <x v="9"/>
  </r>
  <r>
    <x v="3"/>
    <x v="11"/>
    <x v="261"/>
    <x v="3"/>
  </r>
  <r>
    <x v="18"/>
    <x v="11"/>
    <x v="262"/>
    <x v="6"/>
  </r>
  <r>
    <x v="4"/>
    <x v="11"/>
    <x v="263"/>
    <x v="1"/>
  </r>
  <r>
    <x v="19"/>
    <x v="11"/>
    <x v="264"/>
    <x v="10"/>
  </r>
  <r>
    <x v="20"/>
    <x v="11"/>
    <x v="265"/>
    <x v="4"/>
  </r>
  <r>
    <x v="5"/>
    <x v="11"/>
    <x v="266"/>
    <x v="4"/>
  </r>
  <r>
    <x v="6"/>
    <x v="11"/>
    <x v="267"/>
    <x v="5"/>
  </r>
  <r>
    <x v="7"/>
    <x v="11"/>
    <x v="268"/>
    <x v="2"/>
  </r>
  <r>
    <x v="21"/>
    <x v="11"/>
    <x v="269"/>
    <x v="11"/>
  </r>
  <r>
    <x v="22"/>
    <x v="11"/>
    <x v="270"/>
    <x v="12"/>
  </r>
  <r>
    <x v="8"/>
    <x v="11"/>
    <x v="271"/>
    <x v="6"/>
  </r>
  <r>
    <x v="9"/>
    <x v="11"/>
    <x v="272"/>
    <x v="2"/>
  </r>
  <r>
    <x v="10"/>
    <x v="11"/>
    <x v="273"/>
    <x v="7"/>
  </r>
  <r>
    <x v="23"/>
    <x v="11"/>
    <x v="274"/>
    <x v="13"/>
  </r>
  <r>
    <x v="11"/>
    <x v="11"/>
    <x v="275"/>
    <x v="8"/>
  </r>
  <r>
    <x v="12"/>
    <x v="11"/>
    <x v="276"/>
    <x v="3"/>
  </r>
  <r>
    <x v="13"/>
    <x v="11"/>
    <x v="277"/>
    <x v="9"/>
  </r>
  <r>
    <x v="14"/>
    <x v="11"/>
    <x v="278"/>
    <x v="1"/>
  </r>
  <r>
    <x v="0"/>
    <x v="12"/>
    <x v="279"/>
    <x v="0"/>
  </r>
  <r>
    <x v="15"/>
    <x v="12"/>
    <x v="280"/>
    <x v="0"/>
  </r>
  <r>
    <x v="1"/>
    <x v="12"/>
    <x v="281"/>
    <x v="1"/>
  </r>
  <r>
    <x v="2"/>
    <x v="12"/>
    <x v="282"/>
    <x v="2"/>
  </r>
  <r>
    <x v="16"/>
    <x v="12"/>
    <x v="283"/>
    <x v="2"/>
  </r>
  <r>
    <x v="17"/>
    <x v="12"/>
    <x v="284"/>
    <x v="9"/>
  </r>
  <r>
    <x v="3"/>
    <x v="12"/>
    <x v="285"/>
    <x v="3"/>
  </r>
  <r>
    <x v="18"/>
    <x v="12"/>
    <x v="286"/>
    <x v="6"/>
  </r>
  <r>
    <x v="4"/>
    <x v="12"/>
    <x v="287"/>
    <x v="1"/>
  </r>
  <r>
    <x v="19"/>
    <x v="12"/>
    <x v="288"/>
    <x v="10"/>
  </r>
  <r>
    <x v="20"/>
    <x v="12"/>
    <x v="289"/>
    <x v="4"/>
  </r>
  <r>
    <x v="5"/>
    <x v="12"/>
    <x v="290"/>
    <x v="4"/>
  </r>
  <r>
    <x v="6"/>
    <x v="12"/>
    <x v="291"/>
    <x v="5"/>
  </r>
  <r>
    <x v="7"/>
    <x v="12"/>
    <x v="292"/>
    <x v="2"/>
  </r>
  <r>
    <x v="21"/>
    <x v="12"/>
    <x v="293"/>
    <x v="11"/>
  </r>
  <r>
    <x v="22"/>
    <x v="12"/>
    <x v="294"/>
    <x v="12"/>
  </r>
  <r>
    <x v="8"/>
    <x v="12"/>
    <x v="295"/>
    <x v="6"/>
  </r>
  <r>
    <x v="9"/>
    <x v="12"/>
    <x v="296"/>
    <x v="2"/>
  </r>
  <r>
    <x v="10"/>
    <x v="12"/>
    <x v="297"/>
    <x v="7"/>
  </r>
  <r>
    <x v="23"/>
    <x v="12"/>
    <x v="298"/>
    <x v="13"/>
  </r>
  <r>
    <x v="11"/>
    <x v="12"/>
    <x v="299"/>
    <x v="8"/>
  </r>
  <r>
    <x v="12"/>
    <x v="12"/>
    <x v="300"/>
    <x v="3"/>
  </r>
  <r>
    <x v="13"/>
    <x v="12"/>
    <x v="301"/>
    <x v="9"/>
  </r>
  <r>
    <x v="14"/>
    <x v="12"/>
    <x v="302"/>
    <x v="1"/>
  </r>
  <r>
    <x v="0"/>
    <x v="13"/>
    <x v="303"/>
    <x v="0"/>
  </r>
  <r>
    <x v="15"/>
    <x v="13"/>
    <x v="304"/>
    <x v="0"/>
  </r>
  <r>
    <x v="1"/>
    <x v="13"/>
    <x v="305"/>
    <x v="1"/>
  </r>
  <r>
    <x v="2"/>
    <x v="13"/>
    <x v="306"/>
    <x v="2"/>
  </r>
  <r>
    <x v="16"/>
    <x v="13"/>
    <x v="307"/>
    <x v="2"/>
  </r>
  <r>
    <x v="17"/>
    <x v="13"/>
    <x v="308"/>
    <x v="9"/>
  </r>
  <r>
    <x v="3"/>
    <x v="13"/>
    <x v="309"/>
    <x v="3"/>
  </r>
  <r>
    <x v="18"/>
    <x v="13"/>
    <x v="310"/>
    <x v="6"/>
  </r>
  <r>
    <x v="4"/>
    <x v="13"/>
    <x v="311"/>
    <x v="1"/>
  </r>
  <r>
    <x v="19"/>
    <x v="13"/>
    <x v="312"/>
    <x v="10"/>
  </r>
  <r>
    <x v="20"/>
    <x v="13"/>
    <x v="313"/>
    <x v="4"/>
  </r>
  <r>
    <x v="5"/>
    <x v="13"/>
    <x v="314"/>
    <x v="4"/>
  </r>
  <r>
    <x v="6"/>
    <x v="13"/>
    <x v="315"/>
    <x v="5"/>
  </r>
  <r>
    <x v="7"/>
    <x v="13"/>
    <x v="316"/>
    <x v="2"/>
  </r>
  <r>
    <x v="21"/>
    <x v="13"/>
    <x v="317"/>
    <x v="11"/>
  </r>
  <r>
    <x v="22"/>
    <x v="13"/>
    <x v="318"/>
    <x v="12"/>
  </r>
  <r>
    <x v="8"/>
    <x v="13"/>
    <x v="319"/>
    <x v="6"/>
  </r>
  <r>
    <x v="9"/>
    <x v="13"/>
    <x v="320"/>
    <x v="2"/>
  </r>
  <r>
    <x v="10"/>
    <x v="13"/>
    <x v="321"/>
    <x v="7"/>
  </r>
  <r>
    <x v="23"/>
    <x v="13"/>
    <x v="322"/>
    <x v="13"/>
  </r>
  <r>
    <x v="11"/>
    <x v="13"/>
    <x v="323"/>
    <x v="8"/>
  </r>
  <r>
    <x v="12"/>
    <x v="13"/>
    <x v="324"/>
    <x v="3"/>
  </r>
  <r>
    <x v="13"/>
    <x v="13"/>
    <x v="325"/>
    <x v="9"/>
  </r>
  <r>
    <x v="14"/>
    <x v="13"/>
    <x v="326"/>
    <x v="1"/>
  </r>
  <r>
    <x v="0"/>
    <x v="14"/>
    <x v="327"/>
    <x v="0"/>
  </r>
  <r>
    <x v="15"/>
    <x v="14"/>
    <x v="328"/>
    <x v="0"/>
  </r>
  <r>
    <x v="1"/>
    <x v="14"/>
    <x v="329"/>
    <x v="1"/>
  </r>
  <r>
    <x v="2"/>
    <x v="14"/>
    <x v="330"/>
    <x v="2"/>
  </r>
  <r>
    <x v="16"/>
    <x v="14"/>
    <x v="331"/>
    <x v="2"/>
  </r>
  <r>
    <x v="17"/>
    <x v="14"/>
    <x v="332"/>
    <x v="9"/>
  </r>
  <r>
    <x v="3"/>
    <x v="14"/>
    <x v="333"/>
    <x v="3"/>
  </r>
  <r>
    <x v="18"/>
    <x v="14"/>
    <x v="334"/>
    <x v="6"/>
  </r>
  <r>
    <x v="4"/>
    <x v="14"/>
    <x v="335"/>
    <x v="1"/>
  </r>
  <r>
    <x v="19"/>
    <x v="14"/>
    <x v="336"/>
    <x v="10"/>
  </r>
  <r>
    <x v="20"/>
    <x v="14"/>
    <x v="337"/>
    <x v="4"/>
  </r>
  <r>
    <x v="5"/>
    <x v="14"/>
    <x v="338"/>
    <x v="4"/>
  </r>
  <r>
    <x v="6"/>
    <x v="14"/>
    <x v="339"/>
    <x v="5"/>
  </r>
  <r>
    <x v="7"/>
    <x v="14"/>
    <x v="340"/>
    <x v="2"/>
  </r>
  <r>
    <x v="21"/>
    <x v="14"/>
    <x v="341"/>
    <x v="11"/>
  </r>
  <r>
    <x v="22"/>
    <x v="14"/>
    <x v="342"/>
    <x v="12"/>
  </r>
  <r>
    <x v="8"/>
    <x v="14"/>
    <x v="343"/>
    <x v="6"/>
  </r>
  <r>
    <x v="9"/>
    <x v="14"/>
    <x v="344"/>
    <x v="2"/>
  </r>
  <r>
    <x v="10"/>
    <x v="14"/>
    <x v="345"/>
    <x v="7"/>
  </r>
  <r>
    <x v="23"/>
    <x v="14"/>
    <x v="346"/>
    <x v="13"/>
  </r>
  <r>
    <x v="11"/>
    <x v="14"/>
    <x v="347"/>
    <x v="8"/>
  </r>
  <r>
    <x v="12"/>
    <x v="14"/>
    <x v="348"/>
    <x v="3"/>
  </r>
  <r>
    <x v="13"/>
    <x v="14"/>
    <x v="349"/>
    <x v="9"/>
  </r>
  <r>
    <x v="14"/>
    <x v="14"/>
    <x v="350"/>
    <x v="1"/>
  </r>
  <r>
    <x v="0"/>
    <x v="15"/>
    <x v="351"/>
    <x v="0"/>
  </r>
  <r>
    <x v="15"/>
    <x v="15"/>
    <x v="352"/>
    <x v="0"/>
  </r>
  <r>
    <x v="1"/>
    <x v="15"/>
    <x v="353"/>
    <x v="1"/>
  </r>
  <r>
    <x v="2"/>
    <x v="15"/>
    <x v="354"/>
    <x v="2"/>
  </r>
  <r>
    <x v="16"/>
    <x v="15"/>
    <x v="355"/>
    <x v="2"/>
  </r>
  <r>
    <x v="17"/>
    <x v="15"/>
    <x v="356"/>
    <x v="9"/>
  </r>
  <r>
    <x v="3"/>
    <x v="15"/>
    <x v="357"/>
    <x v="3"/>
  </r>
  <r>
    <x v="18"/>
    <x v="15"/>
    <x v="358"/>
    <x v="6"/>
  </r>
  <r>
    <x v="4"/>
    <x v="15"/>
    <x v="359"/>
    <x v="1"/>
  </r>
  <r>
    <x v="19"/>
    <x v="15"/>
    <x v="360"/>
    <x v="10"/>
  </r>
  <r>
    <x v="20"/>
    <x v="15"/>
    <x v="361"/>
    <x v="4"/>
  </r>
  <r>
    <x v="5"/>
    <x v="15"/>
    <x v="362"/>
    <x v="4"/>
  </r>
  <r>
    <x v="6"/>
    <x v="15"/>
    <x v="363"/>
    <x v="5"/>
  </r>
  <r>
    <x v="7"/>
    <x v="15"/>
    <x v="364"/>
    <x v="2"/>
  </r>
  <r>
    <x v="21"/>
    <x v="15"/>
    <x v="365"/>
    <x v="11"/>
  </r>
  <r>
    <x v="22"/>
    <x v="15"/>
    <x v="366"/>
    <x v="12"/>
  </r>
  <r>
    <x v="8"/>
    <x v="15"/>
    <x v="367"/>
    <x v="6"/>
  </r>
  <r>
    <x v="9"/>
    <x v="15"/>
    <x v="368"/>
    <x v="2"/>
  </r>
  <r>
    <x v="10"/>
    <x v="15"/>
    <x v="369"/>
    <x v="7"/>
  </r>
  <r>
    <x v="23"/>
    <x v="15"/>
    <x v="370"/>
    <x v="13"/>
  </r>
  <r>
    <x v="11"/>
    <x v="15"/>
    <x v="371"/>
    <x v="8"/>
  </r>
  <r>
    <x v="12"/>
    <x v="15"/>
    <x v="372"/>
    <x v="3"/>
  </r>
  <r>
    <x v="13"/>
    <x v="15"/>
    <x v="373"/>
    <x v="9"/>
  </r>
  <r>
    <x v="14"/>
    <x v="15"/>
    <x v="374"/>
    <x v="1"/>
  </r>
  <r>
    <x v="0"/>
    <x v="16"/>
    <x v="375"/>
    <x v="0"/>
  </r>
  <r>
    <x v="15"/>
    <x v="16"/>
    <x v="376"/>
    <x v="0"/>
  </r>
  <r>
    <x v="1"/>
    <x v="16"/>
    <x v="377"/>
    <x v="1"/>
  </r>
  <r>
    <x v="2"/>
    <x v="16"/>
    <x v="378"/>
    <x v="2"/>
  </r>
  <r>
    <x v="16"/>
    <x v="16"/>
    <x v="379"/>
    <x v="2"/>
  </r>
  <r>
    <x v="17"/>
    <x v="16"/>
    <x v="380"/>
    <x v="9"/>
  </r>
  <r>
    <x v="3"/>
    <x v="16"/>
    <x v="381"/>
    <x v="3"/>
  </r>
  <r>
    <x v="18"/>
    <x v="16"/>
    <x v="382"/>
    <x v="6"/>
  </r>
  <r>
    <x v="4"/>
    <x v="16"/>
    <x v="383"/>
    <x v="1"/>
  </r>
  <r>
    <x v="19"/>
    <x v="16"/>
    <x v="384"/>
    <x v="10"/>
  </r>
  <r>
    <x v="20"/>
    <x v="16"/>
    <x v="385"/>
    <x v="4"/>
  </r>
  <r>
    <x v="5"/>
    <x v="16"/>
    <x v="386"/>
    <x v="4"/>
  </r>
  <r>
    <x v="6"/>
    <x v="16"/>
    <x v="387"/>
    <x v="5"/>
  </r>
  <r>
    <x v="7"/>
    <x v="16"/>
    <x v="388"/>
    <x v="2"/>
  </r>
  <r>
    <x v="21"/>
    <x v="16"/>
    <x v="389"/>
    <x v="11"/>
  </r>
  <r>
    <x v="22"/>
    <x v="16"/>
    <x v="390"/>
    <x v="12"/>
  </r>
  <r>
    <x v="8"/>
    <x v="16"/>
    <x v="391"/>
    <x v="6"/>
  </r>
  <r>
    <x v="9"/>
    <x v="16"/>
    <x v="392"/>
    <x v="2"/>
  </r>
  <r>
    <x v="10"/>
    <x v="16"/>
    <x v="393"/>
    <x v="7"/>
  </r>
  <r>
    <x v="23"/>
    <x v="16"/>
    <x v="394"/>
    <x v="13"/>
  </r>
  <r>
    <x v="11"/>
    <x v="16"/>
    <x v="395"/>
    <x v="8"/>
  </r>
  <r>
    <x v="12"/>
    <x v="16"/>
    <x v="396"/>
    <x v="3"/>
  </r>
  <r>
    <x v="13"/>
    <x v="16"/>
    <x v="397"/>
    <x v="9"/>
  </r>
  <r>
    <x v="14"/>
    <x v="16"/>
    <x v="398"/>
    <x v="1"/>
  </r>
  <r>
    <x v="0"/>
    <x v="17"/>
    <x v="399"/>
    <x v="0"/>
  </r>
  <r>
    <x v="15"/>
    <x v="17"/>
    <x v="400"/>
    <x v="0"/>
  </r>
  <r>
    <x v="1"/>
    <x v="17"/>
    <x v="401"/>
    <x v="1"/>
  </r>
  <r>
    <x v="2"/>
    <x v="17"/>
    <x v="402"/>
    <x v="2"/>
  </r>
  <r>
    <x v="16"/>
    <x v="17"/>
    <x v="403"/>
    <x v="2"/>
  </r>
  <r>
    <x v="17"/>
    <x v="17"/>
    <x v="404"/>
    <x v="9"/>
  </r>
  <r>
    <x v="3"/>
    <x v="17"/>
    <x v="405"/>
    <x v="3"/>
  </r>
  <r>
    <x v="18"/>
    <x v="17"/>
    <x v="406"/>
    <x v="6"/>
  </r>
  <r>
    <x v="4"/>
    <x v="17"/>
    <x v="407"/>
    <x v="1"/>
  </r>
  <r>
    <x v="19"/>
    <x v="17"/>
    <x v="408"/>
    <x v="10"/>
  </r>
  <r>
    <x v="20"/>
    <x v="17"/>
    <x v="409"/>
    <x v="4"/>
  </r>
  <r>
    <x v="5"/>
    <x v="17"/>
    <x v="410"/>
    <x v="4"/>
  </r>
  <r>
    <x v="6"/>
    <x v="17"/>
    <x v="411"/>
    <x v="5"/>
  </r>
  <r>
    <x v="7"/>
    <x v="17"/>
    <x v="412"/>
    <x v="2"/>
  </r>
  <r>
    <x v="21"/>
    <x v="17"/>
    <x v="413"/>
    <x v="11"/>
  </r>
  <r>
    <x v="22"/>
    <x v="17"/>
    <x v="414"/>
    <x v="12"/>
  </r>
  <r>
    <x v="8"/>
    <x v="17"/>
    <x v="415"/>
    <x v="6"/>
  </r>
  <r>
    <x v="9"/>
    <x v="17"/>
    <x v="416"/>
    <x v="2"/>
  </r>
  <r>
    <x v="10"/>
    <x v="17"/>
    <x v="417"/>
    <x v="7"/>
  </r>
  <r>
    <x v="23"/>
    <x v="17"/>
    <x v="418"/>
    <x v="13"/>
  </r>
  <r>
    <x v="11"/>
    <x v="17"/>
    <x v="419"/>
    <x v="8"/>
  </r>
  <r>
    <x v="12"/>
    <x v="17"/>
    <x v="420"/>
    <x v="3"/>
  </r>
  <r>
    <x v="13"/>
    <x v="17"/>
    <x v="421"/>
    <x v="9"/>
  </r>
  <r>
    <x v="14"/>
    <x v="17"/>
    <x v="422"/>
    <x v="1"/>
  </r>
  <r>
    <x v="0"/>
    <x v="18"/>
    <x v="423"/>
    <x v="0"/>
  </r>
  <r>
    <x v="15"/>
    <x v="18"/>
    <x v="424"/>
    <x v="0"/>
  </r>
  <r>
    <x v="1"/>
    <x v="18"/>
    <x v="425"/>
    <x v="1"/>
  </r>
  <r>
    <x v="2"/>
    <x v="18"/>
    <x v="426"/>
    <x v="2"/>
  </r>
  <r>
    <x v="16"/>
    <x v="18"/>
    <x v="427"/>
    <x v="2"/>
  </r>
  <r>
    <x v="17"/>
    <x v="18"/>
    <x v="428"/>
    <x v="9"/>
  </r>
  <r>
    <x v="3"/>
    <x v="18"/>
    <x v="429"/>
    <x v="3"/>
  </r>
  <r>
    <x v="18"/>
    <x v="18"/>
    <x v="430"/>
    <x v="6"/>
  </r>
  <r>
    <x v="4"/>
    <x v="18"/>
    <x v="431"/>
    <x v="1"/>
  </r>
  <r>
    <x v="19"/>
    <x v="18"/>
    <x v="432"/>
    <x v="10"/>
  </r>
  <r>
    <x v="20"/>
    <x v="18"/>
    <x v="433"/>
    <x v="4"/>
  </r>
  <r>
    <x v="5"/>
    <x v="18"/>
    <x v="434"/>
    <x v="4"/>
  </r>
  <r>
    <x v="6"/>
    <x v="18"/>
    <x v="435"/>
    <x v="5"/>
  </r>
  <r>
    <x v="7"/>
    <x v="18"/>
    <x v="436"/>
    <x v="2"/>
  </r>
  <r>
    <x v="21"/>
    <x v="18"/>
    <x v="437"/>
    <x v="11"/>
  </r>
  <r>
    <x v="22"/>
    <x v="18"/>
    <x v="438"/>
    <x v="12"/>
  </r>
  <r>
    <x v="8"/>
    <x v="18"/>
    <x v="439"/>
    <x v="6"/>
  </r>
  <r>
    <x v="9"/>
    <x v="18"/>
    <x v="440"/>
    <x v="2"/>
  </r>
  <r>
    <x v="10"/>
    <x v="18"/>
    <x v="441"/>
    <x v="7"/>
  </r>
  <r>
    <x v="23"/>
    <x v="18"/>
    <x v="442"/>
    <x v="13"/>
  </r>
  <r>
    <x v="11"/>
    <x v="18"/>
    <x v="443"/>
    <x v="8"/>
  </r>
  <r>
    <x v="12"/>
    <x v="18"/>
    <x v="444"/>
    <x v="3"/>
  </r>
  <r>
    <x v="13"/>
    <x v="18"/>
    <x v="445"/>
    <x v="9"/>
  </r>
  <r>
    <x v="14"/>
    <x v="18"/>
    <x v="446"/>
    <x v="1"/>
  </r>
  <r>
    <x v="0"/>
    <x v="19"/>
    <x v="447"/>
    <x v="0"/>
  </r>
  <r>
    <x v="15"/>
    <x v="19"/>
    <x v="448"/>
    <x v="0"/>
  </r>
  <r>
    <x v="1"/>
    <x v="19"/>
    <x v="449"/>
    <x v="1"/>
  </r>
  <r>
    <x v="2"/>
    <x v="19"/>
    <x v="450"/>
    <x v="2"/>
  </r>
  <r>
    <x v="16"/>
    <x v="19"/>
    <x v="451"/>
    <x v="2"/>
  </r>
  <r>
    <x v="17"/>
    <x v="19"/>
    <x v="452"/>
    <x v="9"/>
  </r>
  <r>
    <x v="3"/>
    <x v="19"/>
    <x v="453"/>
    <x v="3"/>
  </r>
  <r>
    <x v="18"/>
    <x v="19"/>
    <x v="454"/>
    <x v="6"/>
  </r>
  <r>
    <x v="4"/>
    <x v="19"/>
    <x v="455"/>
    <x v="1"/>
  </r>
  <r>
    <x v="19"/>
    <x v="19"/>
    <x v="456"/>
    <x v="10"/>
  </r>
  <r>
    <x v="20"/>
    <x v="19"/>
    <x v="457"/>
    <x v="4"/>
  </r>
  <r>
    <x v="5"/>
    <x v="19"/>
    <x v="458"/>
    <x v="4"/>
  </r>
  <r>
    <x v="6"/>
    <x v="19"/>
    <x v="459"/>
    <x v="5"/>
  </r>
  <r>
    <x v="7"/>
    <x v="19"/>
    <x v="460"/>
    <x v="2"/>
  </r>
  <r>
    <x v="21"/>
    <x v="19"/>
    <x v="461"/>
    <x v="11"/>
  </r>
  <r>
    <x v="22"/>
    <x v="19"/>
    <x v="462"/>
    <x v="12"/>
  </r>
  <r>
    <x v="8"/>
    <x v="19"/>
    <x v="463"/>
    <x v="6"/>
  </r>
  <r>
    <x v="9"/>
    <x v="19"/>
    <x v="464"/>
    <x v="2"/>
  </r>
  <r>
    <x v="10"/>
    <x v="19"/>
    <x v="465"/>
    <x v="7"/>
  </r>
  <r>
    <x v="23"/>
    <x v="19"/>
    <x v="466"/>
    <x v="13"/>
  </r>
  <r>
    <x v="11"/>
    <x v="19"/>
    <x v="467"/>
    <x v="8"/>
  </r>
  <r>
    <x v="12"/>
    <x v="19"/>
    <x v="468"/>
    <x v="3"/>
  </r>
  <r>
    <x v="13"/>
    <x v="19"/>
    <x v="469"/>
    <x v="9"/>
  </r>
  <r>
    <x v="14"/>
    <x v="19"/>
    <x v="470"/>
    <x v="1"/>
  </r>
  <r>
    <x v="0"/>
    <x v="20"/>
    <x v="471"/>
    <x v="0"/>
  </r>
  <r>
    <x v="15"/>
    <x v="20"/>
    <x v="472"/>
    <x v="0"/>
  </r>
  <r>
    <x v="1"/>
    <x v="20"/>
    <x v="473"/>
    <x v="1"/>
  </r>
  <r>
    <x v="2"/>
    <x v="20"/>
    <x v="474"/>
    <x v="2"/>
  </r>
  <r>
    <x v="16"/>
    <x v="20"/>
    <x v="475"/>
    <x v="2"/>
  </r>
  <r>
    <x v="17"/>
    <x v="20"/>
    <x v="476"/>
    <x v="9"/>
  </r>
  <r>
    <x v="3"/>
    <x v="20"/>
    <x v="477"/>
    <x v="3"/>
  </r>
  <r>
    <x v="18"/>
    <x v="20"/>
    <x v="478"/>
    <x v="6"/>
  </r>
  <r>
    <x v="4"/>
    <x v="20"/>
    <x v="479"/>
    <x v="1"/>
  </r>
  <r>
    <x v="19"/>
    <x v="20"/>
    <x v="480"/>
    <x v="10"/>
  </r>
  <r>
    <x v="20"/>
    <x v="20"/>
    <x v="481"/>
    <x v="4"/>
  </r>
  <r>
    <x v="5"/>
    <x v="20"/>
    <x v="482"/>
    <x v="4"/>
  </r>
  <r>
    <x v="6"/>
    <x v="20"/>
    <x v="483"/>
    <x v="5"/>
  </r>
  <r>
    <x v="7"/>
    <x v="20"/>
    <x v="484"/>
    <x v="2"/>
  </r>
  <r>
    <x v="21"/>
    <x v="20"/>
    <x v="485"/>
    <x v="11"/>
  </r>
  <r>
    <x v="22"/>
    <x v="20"/>
    <x v="486"/>
    <x v="12"/>
  </r>
  <r>
    <x v="8"/>
    <x v="20"/>
    <x v="487"/>
    <x v="6"/>
  </r>
  <r>
    <x v="9"/>
    <x v="20"/>
    <x v="488"/>
    <x v="2"/>
  </r>
  <r>
    <x v="10"/>
    <x v="20"/>
    <x v="489"/>
    <x v="7"/>
  </r>
  <r>
    <x v="23"/>
    <x v="20"/>
    <x v="490"/>
    <x v="13"/>
  </r>
  <r>
    <x v="11"/>
    <x v="20"/>
    <x v="491"/>
    <x v="8"/>
  </r>
  <r>
    <x v="12"/>
    <x v="20"/>
    <x v="492"/>
    <x v="3"/>
  </r>
  <r>
    <x v="13"/>
    <x v="20"/>
    <x v="493"/>
    <x v="9"/>
  </r>
  <r>
    <x v="14"/>
    <x v="20"/>
    <x v="494"/>
    <x v="1"/>
  </r>
  <r>
    <x v="0"/>
    <x v="21"/>
    <x v="495"/>
    <x v="0"/>
  </r>
  <r>
    <x v="15"/>
    <x v="21"/>
    <x v="496"/>
    <x v="0"/>
  </r>
  <r>
    <x v="1"/>
    <x v="21"/>
    <x v="497"/>
    <x v="1"/>
  </r>
  <r>
    <x v="2"/>
    <x v="21"/>
    <x v="498"/>
    <x v="2"/>
  </r>
  <r>
    <x v="16"/>
    <x v="21"/>
    <x v="499"/>
    <x v="2"/>
  </r>
  <r>
    <x v="17"/>
    <x v="21"/>
    <x v="500"/>
    <x v="9"/>
  </r>
  <r>
    <x v="3"/>
    <x v="21"/>
    <x v="501"/>
    <x v="3"/>
  </r>
  <r>
    <x v="18"/>
    <x v="21"/>
    <x v="502"/>
    <x v="6"/>
  </r>
  <r>
    <x v="4"/>
    <x v="21"/>
    <x v="503"/>
    <x v="1"/>
  </r>
  <r>
    <x v="19"/>
    <x v="21"/>
    <x v="504"/>
    <x v="10"/>
  </r>
  <r>
    <x v="20"/>
    <x v="21"/>
    <x v="505"/>
    <x v="4"/>
  </r>
  <r>
    <x v="5"/>
    <x v="21"/>
    <x v="506"/>
    <x v="4"/>
  </r>
  <r>
    <x v="6"/>
    <x v="21"/>
    <x v="507"/>
    <x v="5"/>
  </r>
  <r>
    <x v="7"/>
    <x v="21"/>
    <x v="508"/>
    <x v="2"/>
  </r>
  <r>
    <x v="21"/>
    <x v="21"/>
    <x v="509"/>
    <x v="11"/>
  </r>
  <r>
    <x v="22"/>
    <x v="21"/>
    <x v="510"/>
    <x v="12"/>
  </r>
  <r>
    <x v="8"/>
    <x v="21"/>
    <x v="511"/>
    <x v="6"/>
  </r>
  <r>
    <x v="9"/>
    <x v="21"/>
    <x v="512"/>
    <x v="2"/>
  </r>
  <r>
    <x v="10"/>
    <x v="21"/>
    <x v="513"/>
    <x v="7"/>
  </r>
  <r>
    <x v="23"/>
    <x v="21"/>
    <x v="514"/>
    <x v="13"/>
  </r>
  <r>
    <x v="11"/>
    <x v="21"/>
    <x v="515"/>
    <x v="8"/>
  </r>
  <r>
    <x v="12"/>
    <x v="21"/>
    <x v="516"/>
    <x v="3"/>
  </r>
  <r>
    <x v="13"/>
    <x v="21"/>
    <x v="517"/>
    <x v="9"/>
  </r>
  <r>
    <x v="14"/>
    <x v="21"/>
    <x v="518"/>
    <x v="1"/>
  </r>
  <r>
    <x v="0"/>
    <x v="22"/>
    <x v="519"/>
    <x v="0"/>
  </r>
  <r>
    <x v="15"/>
    <x v="22"/>
    <x v="520"/>
    <x v="0"/>
  </r>
  <r>
    <x v="1"/>
    <x v="22"/>
    <x v="521"/>
    <x v="1"/>
  </r>
  <r>
    <x v="2"/>
    <x v="22"/>
    <x v="522"/>
    <x v="2"/>
  </r>
  <r>
    <x v="16"/>
    <x v="22"/>
    <x v="523"/>
    <x v="2"/>
  </r>
  <r>
    <x v="17"/>
    <x v="22"/>
    <x v="524"/>
    <x v="9"/>
  </r>
  <r>
    <x v="3"/>
    <x v="22"/>
    <x v="525"/>
    <x v="3"/>
  </r>
  <r>
    <x v="18"/>
    <x v="22"/>
    <x v="526"/>
    <x v="6"/>
  </r>
  <r>
    <x v="4"/>
    <x v="22"/>
    <x v="527"/>
    <x v="1"/>
  </r>
  <r>
    <x v="19"/>
    <x v="22"/>
    <x v="528"/>
    <x v="10"/>
  </r>
  <r>
    <x v="20"/>
    <x v="22"/>
    <x v="529"/>
    <x v="4"/>
  </r>
  <r>
    <x v="5"/>
    <x v="22"/>
    <x v="530"/>
    <x v="4"/>
  </r>
  <r>
    <x v="6"/>
    <x v="22"/>
    <x v="531"/>
    <x v="5"/>
  </r>
  <r>
    <x v="7"/>
    <x v="22"/>
    <x v="532"/>
    <x v="2"/>
  </r>
  <r>
    <x v="21"/>
    <x v="22"/>
    <x v="533"/>
    <x v="11"/>
  </r>
  <r>
    <x v="22"/>
    <x v="22"/>
    <x v="534"/>
    <x v="12"/>
  </r>
  <r>
    <x v="8"/>
    <x v="22"/>
    <x v="535"/>
    <x v="6"/>
  </r>
  <r>
    <x v="9"/>
    <x v="22"/>
    <x v="536"/>
    <x v="2"/>
  </r>
  <r>
    <x v="10"/>
    <x v="22"/>
    <x v="537"/>
    <x v="7"/>
  </r>
  <r>
    <x v="23"/>
    <x v="22"/>
    <x v="538"/>
    <x v="13"/>
  </r>
  <r>
    <x v="11"/>
    <x v="22"/>
    <x v="539"/>
    <x v="8"/>
  </r>
  <r>
    <x v="12"/>
    <x v="22"/>
    <x v="540"/>
    <x v="3"/>
  </r>
  <r>
    <x v="13"/>
    <x v="22"/>
    <x v="541"/>
    <x v="9"/>
  </r>
  <r>
    <x v="14"/>
    <x v="22"/>
    <x v="542"/>
    <x v="1"/>
  </r>
  <r>
    <x v="0"/>
    <x v="23"/>
    <x v="543"/>
    <x v="0"/>
  </r>
  <r>
    <x v="15"/>
    <x v="23"/>
    <x v="544"/>
    <x v="0"/>
  </r>
  <r>
    <x v="1"/>
    <x v="23"/>
    <x v="545"/>
    <x v="1"/>
  </r>
  <r>
    <x v="2"/>
    <x v="23"/>
    <x v="546"/>
    <x v="2"/>
  </r>
  <r>
    <x v="16"/>
    <x v="23"/>
    <x v="547"/>
    <x v="2"/>
  </r>
  <r>
    <x v="17"/>
    <x v="23"/>
    <x v="548"/>
    <x v="9"/>
  </r>
  <r>
    <x v="3"/>
    <x v="23"/>
    <x v="549"/>
    <x v="3"/>
  </r>
  <r>
    <x v="18"/>
    <x v="23"/>
    <x v="550"/>
    <x v="6"/>
  </r>
  <r>
    <x v="4"/>
    <x v="23"/>
    <x v="551"/>
    <x v="1"/>
  </r>
  <r>
    <x v="19"/>
    <x v="23"/>
    <x v="552"/>
    <x v="10"/>
  </r>
  <r>
    <x v="20"/>
    <x v="23"/>
    <x v="553"/>
    <x v="4"/>
  </r>
  <r>
    <x v="5"/>
    <x v="23"/>
    <x v="554"/>
    <x v="4"/>
  </r>
  <r>
    <x v="6"/>
    <x v="23"/>
    <x v="555"/>
    <x v="5"/>
  </r>
  <r>
    <x v="7"/>
    <x v="23"/>
    <x v="556"/>
    <x v="2"/>
  </r>
  <r>
    <x v="21"/>
    <x v="23"/>
    <x v="557"/>
    <x v="11"/>
  </r>
  <r>
    <x v="22"/>
    <x v="23"/>
    <x v="558"/>
    <x v="12"/>
  </r>
  <r>
    <x v="8"/>
    <x v="23"/>
    <x v="559"/>
    <x v="6"/>
  </r>
  <r>
    <x v="9"/>
    <x v="23"/>
    <x v="560"/>
    <x v="2"/>
  </r>
  <r>
    <x v="10"/>
    <x v="23"/>
    <x v="561"/>
    <x v="7"/>
  </r>
  <r>
    <x v="23"/>
    <x v="23"/>
    <x v="562"/>
    <x v="13"/>
  </r>
  <r>
    <x v="11"/>
    <x v="23"/>
    <x v="563"/>
    <x v="8"/>
  </r>
  <r>
    <x v="12"/>
    <x v="23"/>
    <x v="564"/>
    <x v="3"/>
  </r>
  <r>
    <x v="13"/>
    <x v="23"/>
    <x v="565"/>
    <x v="9"/>
  </r>
  <r>
    <x v="14"/>
    <x v="23"/>
    <x v="566"/>
    <x v="1"/>
  </r>
  <r>
    <x v="0"/>
    <x v="24"/>
    <x v="567"/>
    <x v="0"/>
  </r>
  <r>
    <x v="15"/>
    <x v="24"/>
    <x v="568"/>
    <x v="0"/>
  </r>
  <r>
    <x v="1"/>
    <x v="24"/>
    <x v="569"/>
    <x v="1"/>
  </r>
  <r>
    <x v="2"/>
    <x v="24"/>
    <x v="570"/>
    <x v="2"/>
  </r>
  <r>
    <x v="16"/>
    <x v="24"/>
    <x v="571"/>
    <x v="2"/>
  </r>
  <r>
    <x v="17"/>
    <x v="24"/>
    <x v="572"/>
    <x v="9"/>
  </r>
  <r>
    <x v="3"/>
    <x v="24"/>
    <x v="573"/>
    <x v="3"/>
  </r>
  <r>
    <x v="18"/>
    <x v="24"/>
    <x v="574"/>
    <x v="6"/>
  </r>
  <r>
    <x v="4"/>
    <x v="24"/>
    <x v="575"/>
    <x v="1"/>
  </r>
  <r>
    <x v="19"/>
    <x v="24"/>
    <x v="576"/>
    <x v="10"/>
  </r>
  <r>
    <x v="20"/>
    <x v="24"/>
    <x v="577"/>
    <x v="4"/>
  </r>
  <r>
    <x v="5"/>
    <x v="24"/>
    <x v="578"/>
    <x v="4"/>
  </r>
  <r>
    <x v="6"/>
    <x v="24"/>
    <x v="579"/>
    <x v="5"/>
  </r>
  <r>
    <x v="7"/>
    <x v="24"/>
    <x v="580"/>
    <x v="2"/>
  </r>
  <r>
    <x v="21"/>
    <x v="24"/>
    <x v="581"/>
    <x v="11"/>
  </r>
  <r>
    <x v="22"/>
    <x v="24"/>
    <x v="582"/>
    <x v="12"/>
  </r>
  <r>
    <x v="8"/>
    <x v="24"/>
    <x v="583"/>
    <x v="6"/>
  </r>
  <r>
    <x v="9"/>
    <x v="24"/>
    <x v="584"/>
    <x v="2"/>
  </r>
  <r>
    <x v="10"/>
    <x v="24"/>
    <x v="585"/>
    <x v="7"/>
  </r>
  <r>
    <x v="23"/>
    <x v="24"/>
    <x v="586"/>
    <x v="13"/>
  </r>
  <r>
    <x v="11"/>
    <x v="24"/>
    <x v="587"/>
    <x v="8"/>
  </r>
  <r>
    <x v="12"/>
    <x v="24"/>
    <x v="588"/>
    <x v="3"/>
  </r>
  <r>
    <x v="13"/>
    <x v="24"/>
    <x v="589"/>
    <x v="9"/>
  </r>
  <r>
    <x v="14"/>
    <x v="24"/>
    <x v="590"/>
    <x v="1"/>
  </r>
  <r>
    <x v="0"/>
    <x v="25"/>
    <x v="591"/>
    <x v="0"/>
  </r>
  <r>
    <x v="15"/>
    <x v="25"/>
    <x v="592"/>
    <x v="0"/>
  </r>
  <r>
    <x v="1"/>
    <x v="25"/>
    <x v="593"/>
    <x v="1"/>
  </r>
  <r>
    <x v="2"/>
    <x v="25"/>
    <x v="594"/>
    <x v="2"/>
  </r>
  <r>
    <x v="16"/>
    <x v="25"/>
    <x v="595"/>
    <x v="2"/>
  </r>
  <r>
    <x v="17"/>
    <x v="25"/>
    <x v="596"/>
    <x v="9"/>
  </r>
  <r>
    <x v="3"/>
    <x v="25"/>
    <x v="597"/>
    <x v="3"/>
  </r>
  <r>
    <x v="18"/>
    <x v="25"/>
    <x v="598"/>
    <x v="6"/>
  </r>
  <r>
    <x v="4"/>
    <x v="25"/>
    <x v="599"/>
    <x v="1"/>
  </r>
  <r>
    <x v="19"/>
    <x v="25"/>
    <x v="600"/>
    <x v="10"/>
  </r>
  <r>
    <x v="20"/>
    <x v="25"/>
    <x v="601"/>
    <x v="4"/>
  </r>
  <r>
    <x v="5"/>
    <x v="25"/>
    <x v="602"/>
    <x v="4"/>
  </r>
  <r>
    <x v="6"/>
    <x v="25"/>
    <x v="603"/>
    <x v="5"/>
  </r>
  <r>
    <x v="7"/>
    <x v="25"/>
    <x v="604"/>
    <x v="2"/>
  </r>
  <r>
    <x v="21"/>
    <x v="25"/>
    <x v="605"/>
    <x v="11"/>
  </r>
  <r>
    <x v="22"/>
    <x v="25"/>
    <x v="606"/>
    <x v="12"/>
  </r>
  <r>
    <x v="8"/>
    <x v="25"/>
    <x v="607"/>
    <x v="6"/>
  </r>
  <r>
    <x v="9"/>
    <x v="25"/>
    <x v="608"/>
    <x v="2"/>
  </r>
  <r>
    <x v="10"/>
    <x v="25"/>
    <x v="609"/>
    <x v="7"/>
  </r>
  <r>
    <x v="23"/>
    <x v="25"/>
    <x v="610"/>
    <x v="13"/>
  </r>
  <r>
    <x v="11"/>
    <x v="25"/>
    <x v="611"/>
    <x v="8"/>
  </r>
  <r>
    <x v="12"/>
    <x v="25"/>
    <x v="612"/>
    <x v="3"/>
  </r>
  <r>
    <x v="13"/>
    <x v="25"/>
    <x v="613"/>
    <x v="9"/>
  </r>
  <r>
    <x v="14"/>
    <x v="25"/>
    <x v="614"/>
    <x v="1"/>
  </r>
  <r>
    <x v="14"/>
    <x v="26"/>
    <x v="615"/>
    <x v="1"/>
  </r>
  <r>
    <x v="15"/>
    <x v="26"/>
    <x v="616"/>
    <x v="0"/>
  </r>
  <r>
    <x v="1"/>
    <x v="26"/>
    <x v="617"/>
    <x v="1"/>
  </r>
  <r>
    <x v="2"/>
    <x v="26"/>
    <x v="618"/>
    <x v="2"/>
  </r>
  <r>
    <x v="16"/>
    <x v="26"/>
    <x v="619"/>
    <x v="2"/>
  </r>
  <r>
    <x v="17"/>
    <x v="26"/>
    <x v="620"/>
    <x v="9"/>
  </r>
  <r>
    <x v="3"/>
    <x v="26"/>
    <x v="621"/>
    <x v="3"/>
  </r>
  <r>
    <x v="18"/>
    <x v="26"/>
    <x v="622"/>
    <x v="6"/>
  </r>
  <r>
    <x v="4"/>
    <x v="26"/>
    <x v="623"/>
    <x v="1"/>
  </r>
  <r>
    <x v="19"/>
    <x v="26"/>
    <x v="624"/>
    <x v="10"/>
  </r>
  <r>
    <x v="20"/>
    <x v="26"/>
    <x v="625"/>
    <x v="4"/>
  </r>
  <r>
    <x v="5"/>
    <x v="26"/>
    <x v="626"/>
    <x v="4"/>
  </r>
  <r>
    <x v="6"/>
    <x v="26"/>
    <x v="627"/>
    <x v="5"/>
  </r>
  <r>
    <x v="7"/>
    <x v="26"/>
    <x v="628"/>
    <x v="2"/>
  </r>
  <r>
    <x v="21"/>
    <x v="26"/>
    <x v="629"/>
    <x v="11"/>
  </r>
  <r>
    <x v="22"/>
    <x v="26"/>
    <x v="630"/>
    <x v="12"/>
  </r>
  <r>
    <x v="8"/>
    <x v="26"/>
    <x v="631"/>
    <x v="6"/>
  </r>
  <r>
    <x v="9"/>
    <x v="26"/>
    <x v="632"/>
    <x v="2"/>
  </r>
  <r>
    <x v="10"/>
    <x v="26"/>
    <x v="633"/>
    <x v="7"/>
  </r>
  <r>
    <x v="23"/>
    <x v="26"/>
    <x v="634"/>
    <x v="13"/>
  </r>
  <r>
    <x v="11"/>
    <x v="26"/>
    <x v="635"/>
    <x v="8"/>
  </r>
  <r>
    <x v="12"/>
    <x v="26"/>
    <x v="636"/>
    <x v="3"/>
  </r>
  <r>
    <x v="13"/>
    <x v="26"/>
    <x v="637"/>
    <x v="9"/>
  </r>
  <r>
    <x v="0"/>
    <x v="26"/>
    <x v="638"/>
    <x v="0"/>
  </r>
  <r>
    <x v="14"/>
    <x v="27"/>
    <x v="639"/>
    <x v="1"/>
  </r>
  <r>
    <x v="15"/>
    <x v="27"/>
    <x v="640"/>
    <x v="0"/>
  </r>
  <r>
    <x v="1"/>
    <x v="27"/>
    <x v="641"/>
    <x v="1"/>
  </r>
  <r>
    <x v="2"/>
    <x v="27"/>
    <x v="642"/>
    <x v="2"/>
  </r>
  <r>
    <x v="16"/>
    <x v="27"/>
    <x v="643"/>
    <x v="2"/>
  </r>
  <r>
    <x v="17"/>
    <x v="27"/>
    <x v="644"/>
    <x v="9"/>
  </r>
  <r>
    <x v="3"/>
    <x v="27"/>
    <x v="645"/>
    <x v="3"/>
  </r>
  <r>
    <x v="18"/>
    <x v="27"/>
    <x v="646"/>
    <x v="6"/>
  </r>
  <r>
    <x v="4"/>
    <x v="27"/>
    <x v="647"/>
    <x v="1"/>
  </r>
  <r>
    <x v="19"/>
    <x v="27"/>
    <x v="648"/>
    <x v="10"/>
  </r>
  <r>
    <x v="20"/>
    <x v="27"/>
    <x v="649"/>
    <x v="4"/>
  </r>
  <r>
    <x v="5"/>
    <x v="27"/>
    <x v="650"/>
    <x v="4"/>
  </r>
  <r>
    <x v="6"/>
    <x v="27"/>
    <x v="651"/>
    <x v="5"/>
  </r>
  <r>
    <x v="7"/>
    <x v="27"/>
    <x v="652"/>
    <x v="2"/>
  </r>
  <r>
    <x v="21"/>
    <x v="27"/>
    <x v="653"/>
    <x v="11"/>
  </r>
  <r>
    <x v="22"/>
    <x v="27"/>
    <x v="654"/>
    <x v="12"/>
  </r>
  <r>
    <x v="8"/>
    <x v="27"/>
    <x v="655"/>
    <x v="6"/>
  </r>
  <r>
    <x v="9"/>
    <x v="27"/>
    <x v="656"/>
    <x v="2"/>
  </r>
  <r>
    <x v="10"/>
    <x v="27"/>
    <x v="657"/>
    <x v="7"/>
  </r>
  <r>
    <x v="23"/>
    <x v="27"/>
    <x v="658"/>
    <x v="13"/>
  </r>
  <r>
    <x v="11"/>
    <x v="27"/>
    <x v="659"/>
    <x v="8"/>
  </r>
  <r>
    <x v="12"/>
    <x v="27"/>
    <x v="660"/>
    <x v="3"/>
  </r>
  <r>
    <x v="13"/>
    <x v="27"/>
    <x v="661"/>
    <x v="9"/>
  </r>
  <r>
    <x v="0"/>
    <x v="27"/>
    <x v="662"/>
    <x v="0"/>
  </r>
  <r>
    <x v="14"/>
    <x v="28"/>
    <x v="663"/>
    <x v="1"/>
  </r>
  <r>
    <x v="15"/>
    <x v="28"/>
    <x v="664"/>
    <x v="0"/>
  </r>
  <r>
    <x v="1"/>
    <x v="28"/>
    <x v="665"/>
    <x v="1"/>
  </r>
  <r>
    <x v="2"/>
    <x v="28"/>
    <x v="666"/>
    <x v="2"/>
  </r>
  <r>
    <x v="16"/>
    <x v="28"/>
    <x v="667"/>
    <x v="2"/>
  </r>
  <r>
    <x v="17"/>
    <x v="28"/>
    <x v="668"/>
    <x v="9"/>
  </r>
  <r>
    <x v="3"/>
    <x v="28"/>
    <x v="669"/>
    <x v="3"/>
  </r>
  <r>
    <x v="18"/>
    <x v="28"/>
    <x v="670"/>
    <x v="6"/>
  </r>
  <r>
    <x v="4"/>
    <x v="28"/>
    <x v="671"/>
    <x v="1"/>
  </r>
  <r>
    <x v="19"/>
    <x v="28"/>
    <x v="672"/>
    <x v="10"/>
  </r>
  <r>
    <x v="20"/>
    <x v="28"/>
    <x v="673"/>
    <x v="4"/>
  </r>
  <r>
    <x v="5"/>
    <x v="28"/>
    <x v="674"/>
    <x v="4"/>
  </r>
  <r>
    <x v="6"/>
    <x v="28"/>
    <x v="675"/>
    <x v="5"/>
  </r>
  <r>
    <x v="7"/>
    <x v="28"/>
    <x v="676"/>
    <x v="2"/>
  </r>
  <r>
    <x v="21"/>
    <x v="28"/>
    <x v="677"/>
    <x v="11"/>
  </r>
  <r>
    <x v="22"/>
    <x v="28"/>
    <x v="678"/>
    <x v="12"/>
  </r>
  <r>
    <x v="8"/>
    <x v="28"/>
    <x v="679"/>
    <x v="6"/>
  </r>
  <r>
    <x v="9"/>
    <x v="28"/>
    <x v="680"/>
    <x v="2"/>
  </r>
  <r>
    <x v="10"/>
    <x v="28"/>
    <x v="681"/>
    <x v="7"/>
  </r>
  <r>
    <x v="23"/>
    <x v="28"/>
    <x v="682"/>
    <x v="13"/>
  </r>
  <r>
    <x v="11"/>
    <x v="28"/>
    <x v="683"/>
    <x v="8"/>
  </r>
  <r>
    <x v="12"/>
    <x v="28"/>
    <x v="684"/>
    <x v="3"/>
  </r>
  <r>
    <x v="13"/>
    <x v="28"/>
    <x v="685"/>
    <x v="9"/>
  </r>
  <r>
    <x v="0"/>
    <x v="28"/>
    <x v="686"/>
    <x v="0"/>
  </r>
  <r>
    <x v="14"/>
    <x v="29"/>
    <x v="687"/>
    <x v="1"/>
  </r>
  <r>
    <x v="15"/>
    <x v="29"/>
    <x v="688"/>
    <x v="0"/>
  </r>
  <r>
    <x v="1"/>
    <x v="29"/>
    <x v="689"/>
    <x v="1"/>
  </r>
  <r>
    <x v="2"/>
    <x v="29"/>
    <x v="690"/>
    <x v="2"/>
  </r>
  <r>
    <x v="16"/>
    <x v="29"/>
    <x v="691"/>
    <x v="2"/>
  </r>
  <r>
    <x v="17"/>
    <x v="29"/>
    <x v="692"/>
    <x v="9"/>
  </r>
  <r>
    <x v="3"/>
    <x v="29"/>
    <x v="693"/>
    <x v="3"/>
  </r>
  <r>
    <x v="18"/>
    <x v="29"/>
    <x v="694"/>
    <x v="6"/>
  </r>
  <r>
    <x v="4"/>
    <x v="29"/>
    <x v="695"/>
    <x v="1"/>
  </r>
  <r>
    <x v="19"/>
    <x v="29"/>
    <x v="696"/>
    <x v="10"/>
  </r>
  <r>
    <x v="20"/>
    <x v="29"/>
    <x v="697"/>
    <x v="4"/>
  </r>
  <r>
    <x v="5"/>
    <x v="29"/>
    <x v="698"/>
    <x v="4"/>
  </r>
  <r>
    <x v="6"/>
    <x v="29"/>
    <x v="699"/>
    <x v="5"/>
  </r>
  <r>
    <x v="7"/>
    <x v="29"/>
    <x v="700"/>
    <x v="2"/>
  </r>
  <r>
    <x v="21"/>
    <x v="29"/>
    <x v="701"/>
    <x v="11"/>
  </r>
  <r>
    <x v="22"/>
    <x v="29"/>
    <x v="702"/>
    <x v="12"/>
  </r>
  <r>
    <x v="8"/>
    <x v="29"/>
    <x v="703"/>
    <x v="6"/>
  </r>
  <r>
    <x v="9"/>
    <x v="29"/>
    <x v="704"/>
    <x v="2"/>
  </r>
  <r>
    <x v="10"/>
    <x v="29"/>
    <x v="705"/>
    <x v="7"/>
  </r>
  <r>
    <x v="23"/>
    <x v="29"/>
    <x v="706"/>
    <x v="13"/>
  </r>
  <r>
    <x v="11"/>
    <x v="29"/>
    <x v="707"/>
    <x v="8"/>
  </r>
  <r>
    <x v="12"/>
    <x v="29"/>
    <x v="708"/>
    <x v="3"/>
  </r>
  <r>
    <x v="13"/>
    <x v="29"/>
    <x v="709"/>
    <x v="9"/>
  </r>
  <r>
    <x v="0"/>
    <x v="29"/>
    <x v="710"/>
    <x v="0"/>
  </r>
  <r>
    <x v="14"/>
    <x v="30"/>
    <x v="711"/>
    <x v="1"/>
  </r>
  <r>
    <x v="15"/>
    <x v="30"/>
    <x v="712"/>
    <x v="0"/>
  </r>
  <r>
    <x v="1"/>
    <x v="30"/>
    <x v="713"/>
    <x v="1"/>
  </r>
  <r>
    <x v="2"/>
    <x v="30"/>
    <x v="714"/>
    <x v="2"/>
  </r>
  <r>
    <x v="16"/>
    <x v="30"/>
    <x v="715"/>
    <x v="2"/>
  </r>
  <r>
    <x v="17"/>
    <x v="30"/>
    <x v="716"/>
    <x v="9"/>
  </r>
  <r>
    <x v="3"/>
    <x v="30"/>
    <x v="717"/>
    <x v="3"/>
  </r>
  <r>
    <x v="18"/>
    <x v="30"/>
    <x v="718"/>
    <x v="6"/>
  </r>
  <r>
    <x v="4"/>
    <x v="30"/>
    <x v="719"/>
    <x v="1"/>
  </r>
  <r>
    <x v="19"/>
    <x v="30"/>
    <x v="720"/>
    <x v="10"/>
  </r>
  <r>
    <x v="20"/>
    <x v="30"/>
    <x v="721"/>
    <x v="4"/>
  </r>
  <r>
    <x v="5"/>
    <x v="30"/>
    <x v="722"/>
    <x v="4"/>
  </r>
  <r>
    <x v="6"/>
    <x v="30"/>
    <x v="723"/>
    <x v="5"/>
  </r>
  <r>
    <x v="7"/>
    <x v="30"/>
    <x v="724"/>
    <x v="2"/>
  </r>
  <r>
    <x v="21"/>
    <x v="30"/>
    <x v="725"/>
    <x v="11"/>
  </r>
  <r>
    <x v="22"/>
    <x v="30"/>
    <x v="726"/>
    <x v="12"/>
  </r>
  <r>
    <x v="8"/>
    <x v="30"/>
    <x v="727"/>
    <x v="6"/>
  </r>
  <r>
    <x v="9"/>
    <x v="30"/>
    <x v="728"/>
    <x v="2"/>
  </r>
  <r>
    <x v="10"/>
    <x v="30"/>
    <x v="729"/>
    <x v="7"/>
  </r>
  <r>
    <x v="23"/>
    <x v="30"/>
    <x v="730"/>
    <x v="13"/>
  </r>
  <r>
    <x v="11"/>
    <x v="30"/>
    <x v="731"/>
    <x v="8"/>
  </r>
  <r>
    <x v="12"/>
    <x v="30"/>
    <x v="732"/>
    <x v="3"/>
  </r>
  <r>
    <x v="13"/>
    <x v="30"/>
    <x v="733"/>
    <x v="9"/>
  </r>
  <r>
    <x v="0"/>
    <x v="30"/>
    <x v="734"/>
    <x v="0"/>
  </r>
  <r>
    <x v="14"/>
    <x v="31"/>
    <x v="735"/>
    <x v="1"/>
  </r>
  <r>
    <x v="15"/>
    <x v="31"/>
    <x v="736"/>
    <x v="0"/>
  </r>
  <r>
    <x v="1"/>
    <x v="31"/>
    <x v="737"/>
    <x v="1"/>
  </r>
  <r>
    <x v="2"/>
    <x v="31"/>
    <x v="738"/>
    <x v="2"/>
  </r>
  <r>
    <x v="16"/>
    <x v="31"/>
    <x v="739"/>
    <x v="2"/>
  </r>
  <r>
    <x v="17"/>
    <x v="31"/>
    <x v="740"/>
    <x v="9"/>
  </r>
  <r>
    <x v="3"/>
    <x v="31"/>
    <x v="741"/>
    <x v="3"/>
  </r>
  <r>
    <x v="18"/>
    <x v="31"/>
    <x v="742"/>
    <x v="6"/>
  </r>
  <r>
    <x v="4"/>
    <x v="31"/>
    <x v="743"/>
    <x v="1"/>
  </r>
  <r>
    <x v="19"/>
    <x v="31"/>
    <x v="744"/>
    <x v="10"/>
  </r>
  <r>
    <x v="20"/>
    <x v="31"/>
    <x v="745"/>
    <x v="4"/>
  </r>
  <r>
    <x v="5"/>
    <x v="31"/>
    <x v="746"/>
    <x v="4"/>
  </r>
  <r>
    <x v="6"/>
    <x v="31"/>
    <x v="747"/>
    <x v="5"/>
  </r>
  <r>
    <x v="7"/>
    <x v="31"/>
    <x v="748"/>
    <x v="2"/>
  </r>
  <r>
    <x v="21"/>
    <x v="31"/>
    <x v="749"/>
    <x v="11"/>
  </r>
  <r>
    <x v="22"/>
    <x v="31"/>
    <x v="750"/>
    <x v="12"/>
  </r>
  <r>
    <x v="8"/>
    <x v="31"/>
    <x v="751"/>
    <x v="6"/>
  </r>
  <r>
    <x v="9"/>
    <x v="31"/>
    <x v="752"/>
    <x v="2"/>
  </r>
  <r>
    <x v="10"/>
    <x v="31"/>
    <x v="753"/>
    <x v="7"/>
  </r>
  <r>
    <x v="23"/>
    <x v="31"/>
    <x v="754"/>
    <x v="13"/>
  </r>
  <r>
    <x v="11"/>
    <x v="31"/>
    <x v="755"/>
    <x v="8"/>
  </r>
  <r>
    <x v="12"/>
    <x v="31"/>
    <x v="756"/>
    <x v="3"/>
  </r>
  <r>
    <x v="13"/>
    <x v="31"/>
    <x v="757"/>
    <x v="9"/>
  </r>
  <r>
    <x v="0"/>
    <x v="31"/>
    <x v="758"/>
    <x v="0"/>
  </r>
  <r>
    <x v="14"/>
    <x v="32"/>
    <x v="759"/>
    <x v="1"/>
  </r>
  <r>
    <x v="15"/>
    <x v="32"/>
    <x v="760"/>
    <x v="0"/>
  </r>
  <r>
    <x v="1"/>
    <x v="32"/>
    <x v="761"/>
    <x v="1"/>
  </r>
  <r>
    <x v="2"/>
    <x v="32"/>
    <x v="762"/>
    <x v="2"/>
  </r>
  <r>
    <x v="16"/>
    <x v="32"/>
    <x v="763"/>
    <x v="2"/>
  </r>
  <r>
    <x v="17"/>
    <x v="32"/>
    <x v="764"/>
    <x v="9"/>
  </r>
  <r>
    <x v="3"/>
    <x v="32"/>
    <x v="765"/>
    <x v="3"/>
  </r>
  <r>
    <x v="18"/>
    <x v="32"/>
    <x v="766"/>
    <x v="6"/>
  </r>
  <r>
    <x v="4"/>
    <x v="32"/>
    <x v="767"/>
    <x v="1"/>
  </r>
  <r>
    <x v="19"/>
    <x v="32"/>
    <x v="768"/>
    <x v="10"/>
  </r>
  <r>
    <x v="20"/>
    <x v="32"/>
    <x v="769"/>
    <x v="4"/>
  </r>
  <r>
    <x v="5"/>
    <x v="32"/>
    <x v="770"/>
    <x v="4"/>
  </r>
  <r>
    <x v="6"/>
    <x v="32"/>
    <x v="771"/>
    <x v="5"/>
  </r>
  <r>
    <x v="7"/>
    <x v="32"/>
    <x v="772"/>
    <x v="2"/>
  </r>
  <r>
    <x v="21"/>
    <x v="32"/>
    <x v="773"/>
    <x v="11"/>
  </r>
  <r>
    <x v="22"/>
    <x v="32"/>
    <x v="774"/>
    <x v="12"/>
  </r>
  <r>
    <x v="8"/>
    <x v="32"/>
    <x v="775"/>
    <x v="6"/>
  </r>
  <r>
    <x v="9"/>
    <x v="32"/>
    <x v="776"/>
    <x v="2"/>
  </r>
  <r>
    <x v="10"/>
    <x v="32"/>
    <x v="777"/>
    <x v="7"/>
  </r>
  <r>
    <x v="23"/>
    <x v="32"/>
    <x v="778"/>
    <x v="13"/>
  </r>
  <r>
    <x v="11"/>
    <x v="32"/>
    <x v="779"/>
    <x v="8"/>
  </r>
  <r>
    <x v="12"/>
    <x v="32"/>
    <x v="780"/>
    <x v="3"/>
  </r>
  <r>
    <x v="13"/>
    <x v="32"/>
    <x v="781"/>
    <x v="9"/>
  </r>
  <r>
    <x v="0"/>
    <x v="32"/>
    <x v="782"/>
    <x v="0"/>
  </r>
  <r>
    <x v="14"/>
    <x v="33"/>
    <x v="783"/>
    <x v="1"/>
  </r>
  <r>
    <x v="15"/>
    <x v="33"/>
    <x v="784"/>
    <x v="0"/>
  </r>
  <r>
    <x v="1"/>
    <x v="33"/>
    <x v="785"/>
    <x v="1"/>
  </r>
  <r>
    <x v="2"/>
    <x v="33"/>
    <x v="786"/>
    <x v="2"/>
  </r>
  <r>
    <x v="16"/>
    <x v="33"/>
    <x v="787"/>
    <x v="2"/>
  </r>
  <r>
    <x v="17"/>
    <x v="33"/>
    <x v="788"/>
    <x v="9"/>
  </r>
  <r>
    <x v="3"/>
    <x v="33"/>
    <x v="789"/>
    <x v="3"/>
  </r>
  <r>
    <x v="18"/>
    <x v="33"/>
    <x v="790"/>
    <x v="6"/>
  </r>
  <r>
    <x v="4"/>
    <x v="33"/>
    <x v="791"/>
    <x v="1"/>
  </r>
  <r>
    <x v="19"/>
    <x v="33"/>
    <x v="792"/>
    <x v="10"/>
  </r>
  <r>
    <x v="20"/>
    <x v="33"/>
    <x v="793"/>
    <x v="4"/>
  </r>
  <r>
    <x v="5"/>
    <x v="33"/>
    <x v="794"/>
    <x v="4"/>
  </r>
  <r>
    <x v="6"/>
    <x v="33"/>
    <x v="795"/>
    <x v="5"/>
  </r>
  <r>
    <x v="7"/>
    <x v="33"/>
    <x v="796"/>
    <x v="2"/>
  </r>
  <r>
    <x v="21"/>
    <x v="33"/>
    <x v="797"/>
    <x v="11"/>
  </r>
  <r>
    <x v="22"/>
    <x v="33"/>
    <x v="798"/>
    <x v="12"/>
  </r>
  <r>
    <x v="8"/>
    <x v="33"/>
    <x v="799"/>
    <x v="6"/>
  </r>
  <r>
    <x v="9"/>
    <x v="33"/>
    <x v="800"/>
    <x v="2"/>
  </r>
  <r>
    <x v="10"/>
    <x v="33"/>
    <x v="801"/>
    <x v="7"/>
  </r>
  <r>
    <x v="23"/>
    <x v="33"/>
    <x v="802"/>
    <x v="13"/>
  </r>
  <r>
    <x v="11"/>
    <x v="33"/>
    <x v="803"/>
    <x v="8"/>
  </r>
  <r>
    <x v="12"/>
    <x v="33"/>
    <x v="804"/>
    <x v="3"/>
  </r>
  <r>
    <x v="13"/>
    <x v="33"/>
    <x v="805"/>
    <x v="9"/>
  </r>
  <r>
    <x v="0"/>
    <x v="33"/>
    <x v="806"/>
    <x v="0"/>
  </r>
  <r>
    <x v="14"/>
    <x v="34"/>
    <x v="807"/>
    <x v="1"/>
  </r>
  <r>
    <x v="15"/>
    <x v="34"/>
    <x v="808"/>
    <x v="0"/>
  </r>
  <r>
    <x v="1"/>
    <x v="34"/>
    <x v="809"/>
    <x v="1"/>
  </r>
  <r>
    <x v="2"/>
    <x v="34"/>
    <x v="810"/>
    <x v="2"/>
  </r>
  <r>
    <x v="16"/>
    <x v="34"/>
    <x v="811"/>
    <x v="2"/>
  </r>
  <r>
    <x v="17"/>
    <x v="34"/>
    <x v="812"/>
    <x v="9"/>
  </r>
  <r>
    <x v="3"/>
    <x v="34"/>
    <x v="813"/>
    <x v="3"/>
  </r>
  <r>
    <x v="18"/>
    <x v="34"/>
    <x v="814"/>
    <x v="6"/>
  </r>
  <r>
    <x v="4"/>
    <x v="34"/>
    <x v="815"/>
    <x v="1"/>
  </r>
  <r>
    <x v="19"/>
    <x v="34"/>
    <x v="816"/>
    <x v="10"/>
  </r>
  <r>
    <x v="20"/>
    <x v="34"/>
    <x v="817"/>
    <x v="4"/>
  </r>
  <r>
    <x v="5"/>
    <x v="34"/>
    <x v="818"/>
    <x v="4"/>
  </r>
  <r>
    <x v="6"/>
    <x v="34"/>
    <x v="819"/>
    <x v="5"/>
  </r>
  <r>
    <x v="7"/>
    <x v="34"/>
    <x v="820"/>
    <x v="2"/>
  </r>
  <r>
    <x v="21"/>
    <x v="34"/>
    <x v="821"/>
    <x v="11"/>
  </r>
  <r>
    <x v="22"/>
    <x v="34"/>
    <x v="822"/>
    <x v="12"/>
  </r>
  <r>
    <x v="8"/>
    <x v="34"/>
    <x v="823"/>
    <x v="6"/>
  </r>
  <r>
    <x v="9"/>
    <x v="34"/>
    <x v="824"/>
    <x v="2"/>
  </r>
  <r>
    <x v="10"/>
    <x v="34"/>
    <x v="825"/>
    <x v="7"/>
  </r>
  <r>
    <x v="23"/>
    <x v="34"/>
    <x v="826"/>
    <x v="13"/>
  </r>
  <r>
    <x v="11"/>
    <x v="34"/>
    <x v="827"/>
    <x v="8"/>
  </r>
  <r>
    <x v="12"/>
    <x v="34"/>
    <x v="828"/>
    <x v="3"/>
  </r>
  <r>
    <x v="13"/>
    <x v="34"/>
    <x v="829"/>
    <x v="9"/>
  </r>
  <r>
    <x v="0"/>
    <x v="34"/>
    <x v="830"/>
    <x v="0"/>
  </r>
  <r>
    <x v="14"/>
    <x v="35"/>
    <x v="831"/>
    <x v="1"/>
  </r>
  <r>
    <x v="15"/>
    <x v="35"/>
    <x v="832"/>
    <x v="0"/>
  </r>
  <r>
    <x v="1"/>
    <x v="35"/>
    <x v="833"/>
    <x v="1"/>
  </r>
  <r>
    <x v="2"/>
    <x v="35"/>
    <x v="834"/>
    <x v="2"/>
  </r>
  <r>
    <x v="16"/>
    <x v="35"/>
    <x v="835"/>
    <x v="2"/>
  </r>
  <r>
    <x v="17"/>
    <x v="35"/>
    <x v="836"/>
    <x v="9"/>
  </r>
  <r>
    <x v="3"/>
    <x v="35"/>
    <x v="837"/>
    <x v="3"/>
  </r>
  <r>
    <x v="18"/>
    <x v="35"/>
    <x v="838"/>
    <x v="6"/>
  </r>
  <r>
    <x v="4"/>
    <x v="35"/>
    <x v="839"/>
    <x v="1"/>
  </r>
  <r>
    <x v="19"/>
    <x v="35"/>
    <x v="840"/>
    <x v="10"/>
  </r>
  <r>
    <x v="20"/>
    <x v="35"/>
    <x v="841"/>
    <x v="4"/>
  </r>
  <r>
    <x v="5"/>
    <x v="35"/>
    <x v="842"/>
    <x v="4"/>
  </r>
  <r>
    <x v="6"/>
    <x v="35"/>
    <x v="843"/>
    <x v="5"/>
  </r>
  <r>
    <x v="7"/>
    <x v="35"/>
    <x v="844"/>
    <x v="2"/>
  </r>
  <r>
    <x v="21"/>
    <x v="35"/>
    <x v="845"/>
    <x v="11"/>
  </r>
  <r>
    <x v="22"/>
    <x v="35"/>
    <x v="846"/>
    <x v="12"/>
  </r>
  <r>
    <x v="8"/>
    <x v="35"/>
    <x v="847"/>
    <x v="6"/>
  </r>
  <r>
    <x v="9"/>
    <x v="35"/>
    <x v="848"/>
    <x v="2"/>
  </r>
  <r>
    <x v="10"/>
    <x v="35"/>
    <x v="849"/>
    <x v="7"/>
  </r>
  <r>
    <x v="23"/>
    <x v="35"/>
    <x v="850"/>
    <x v="13"/>
  </r>
  <r>
    <x v="11"/>
    <x v="35"/>
    <x v="851"/>
    <x v="8"/>
  </r>
  <r>
    <x v="12"/>
    <x v="35"/>
    <x v="852"/>
    <x v="3"/>
  </r>
  <r>
    <x v="13"/>
    <x v="35"/>
    <x v="853"/>
    <x v="9"/>
  </r>
  <r>
    <x v="0"/>
    <x v="35"/>
    <x v="854"/>
    <x v="0"/>
  </r>
  <r>
    <x v="14"/>
    <x v="36"/>
    <x v="855"/>
    <x v="1"/>
  </r>
  <r>
    <x v="15"/>
    <x v="36"/>
    <x v="856"/>
    <x v="0"/>
  </r>
  <r>
    <x v="1"/>
    <x v="36"/>
    <x v="857"/>
    <x v="1"/>
  </r>
  <r>
    <x v="2"/>
    <x v="36"/>
    <x v="858"/>
    <x v="2"/>
  </r>
  <r>
    <x v="16"/>
    <x v="36"/>
    <x v="859"/>
    <x v="2"/>
  </r>
  <r>
    <x v="17"/>
    <x v="36"/>
    <x v="860"/>
    <x v="9"/>
  </r>
  <r>
    <x v="3"/>
    <x v="36"/>
    <x v="861"/>
    <x v="3"/>
  </r>
  <r>
    <x v="18"/>
    <x v="36"/>
    <x v="862"/>
    <x v="6"/>
  </r>
  <r>
    <x v="4"/>
    <x v="36"/>
    <x v="863"/>
    <x v="1"/>
  </r>
  <r>
    <x v="19"/>
    <x v="36"/>
    <x v="864"/>
    <x v="10"/>
  </r>
  <r>
    <x v="20"/>
    <x v="36"/>
    <x v="865"/>
    <x v="4"/>
  </r>
  <r>
    <x v="5"/>
    <x v="36"/>
    <x v="866"/>
    <x v="4"/>
  </r>
  <r>
    <x v="6"/>
    <x v="36"/>
    <x v="867"/>
    <x v="5"/>
  </r>
  <r>
    <x v="7"/>
    <x v="36"/>
    <x v="868"/>
    <x v="2"/>
  </r>
  <r>
    <x v="21"/>
    <x v="36"/>
    <x v="869"/>
    <x v="11"/>
  </r>
  <r>
    <x v="22"/>
    <x v="36"/>
    <x v="870"/>
    <x v="12"/>
  </r>
  <r>
    <x v="8"/>
    <x v="36"/>
    <x v="871"/>
    <x v="6"/>
  </r>
  <r>
    <x v="9"/>
    <x v="36"/>
    <x v="872"/>
    <x v="2"/>
  </r>
  <r>
    <x v="10"/>
    <x v="36"/>
    <x v="873"/>
    <x v="7"/>
  </r>
  <r>
    <x v="23"/>
    <x v="36"/>
    <x v="874"/>
    <x v="13"/>
  </r>
  <r>
    <x v="11"/>
    <x v="36"/>
    <x v="875"/>
    <x v="8"/>
  </r>
  <r>
    <x v="12"/>
    <x v="36"/>
    <x v="876"/>
    <x v="3"/>
  </r>
  <r>
    <x v="13"/>
    <x v="36"/>
    <x v="877"/>
    <x v="9"/>
  </r>
  <r>
    <x v="0"/>
    <x v="36"/>
    <x v="878"/>
    <x v="0"/>
  </r>
  <r>
    <x v="14"/>
    <x v="37"/>
    <x v="879"/>
    <x v="1"/>
  </r>
  <r>
    <x v="15"/>
    <x v="37"/>
    <x v="880"/>
    <x v="0"/>
  </r>
  <r>
    <x v="1"/>
    <x v="37"/>
    <x v="881"/>
    <x v="1"/>
  </r>
  <r>
    <x v="2"/>
    <x v="37"/>
    <x v="882"/>
    <x v="2"/>
  </r>
  <r>
    <x v="16"/>
    <x v="37"/>
    <x v="883"/>
    <x v="2"/>
  </r>
  <r>
    <x v="17"/>
    <x v="37"/>
    <x v="884"/>
    <x v="9"/>
  </r>
  <r>
    <x v="3"/>
    <x v="37"/>
    <x v="885"/>
    <x v="3"/>
  </r>
  <r>
    <x v="18"/>
    <x v="37"/>
    <x v="886"/>
    <x v="6"/>
  </r>
  <r>
    <x v="4"/>
    <x v="37"/>
    <x v="887"/>
    <x v="1"/>
  </r>
  <r>
    <x v="19"/>
    <x v="37"/>
    <x v="888"/>
    <x v="10"/>
  </r>
  <r>
    <x v="20"/>
    <x v="37"/>
    <x v="889"/>
    <x v="4"/>
  </r>
  <r>
    <x v="5"/>
    <x v="37"/>
    <x v="890"/>
    <x v="4"/>
  </r>
  <r>
    <x v="6"/>
    <x v="37"/>
    <x v="891"/>
    <x v="5"/>
  </r>
  <r>
    <x v="7"/>
    <x v="37"/>
    <x v="892"/>
    <x v="2"/>
  </r>
  <r>
    <x v="21"/>
    <x v="37"/>
    <x v="893"/>
    <x v="11"/>
  </r>
  <r>
    <x v="22"/>
    <x v="37"/>
    <x v="894"/>
    <x v="12"/>
  </r>
  <r>
    <x v="8"/>
    <x v="37"/>
    <x v="895"/>
    <x v="6"/>
  </r>
  <r>
    <x v="9"/>
    <x v="37"/>
    <x v="896"/>
    <x v="2"/>
  </r>
  <r>
    <x v="10"/>
    <x v="37"/>
    <x v="897"/>
    <x v="7"/>
  </r>
  <r>
    <x v="23"/>
    <x v="37"/>
    <x v="898"/>
    <x v="13"/>
  </r>
  <r>
    <x v="11"/>
    <x v="37"/>
    <x v="899"/>
    <x v="8"/>
  </r>
  <r>
    <x v="12"/>
    <x v="37"/>
    <x v="900"/>
    <x v="3"/>
  </r>
  <r>
    <x v="13"/>
    <x v="37"/>
    <x v="901"/>
    <x v="9"/>
  </r>
  <r>
    <x v="0"/>
    <x v="37"/>
    <x v="902"/>
    <x v="0"/>
  </r>
  <r>
    <x v="14"/>
    <x v="38"/>
    <x v="903"/>
    <x v="1"/>
  </r>
  <r>
    <x v="15"/>
    <x v="38"/>
    <x v="904"/>
    <x v="0"/>
  </r>
  <r>
    <x v="1"/>
    <x v="38"/>
    <x v="905"/>
    <x v="1"/>
  </r>
  <r>
    <x v="2"/>
    <x v="38"/>
    <x v="906"/>
    <x v="2"/>
  </r>
  <r>
    <x v="16"/>
    <x v="38"/>
    <x v="907"/>
    <x v="2"/>
  </r>
  <r>
    <x v="17"/>
    <x v="38"/>
    <x v="908"/>
    <x v="9"/>
  </r>
  <r>
    <x v="3"/>
    <x v="38"/>
    <x v="909"/>
    <x v="3"/>
  </r>
  <r>
    <x v="18"/>
    <x v="38"/>
    <x v="910"/>
    <x v="6"/>
  </r>
  <r>
    <x v="4"/>
    <x v="38"/>
    <x v="911"/>
    <x v="1"/>
  </r>
  <r>
    <x v="19"/>
    <x v="38"/>
    <x v="912"/>
    <x v="10"/>
  </r>
  <r>
    <x v="20"/>
    <x v="38"/>
    <x v="913"/>
    <x v="4"/>
  </r>
  <r>
    <x v="5"/>
    <x v="38"/>
    <x v="914"/>
    <x v="4"/>
  </r>
  <r>
    <x v="6"/>
    <x v="38"/>
    <x v="915"/>
    <x v="5"/>
  </r>
  <r>
    <x v="7"/>
    <x v="38"/>
    <x v="916"/>
    <x v="2"/>
  </r>
  <r>
    <x v="21"/>
    <x v="38"/>
    <x v="917"/>
    <x v="11"/>
  </r>
  <r>
    <x v="22"/>
    <x v="38"/>
    <x v="918"/>
    <x v="12"/>
  </r>
  <r>
    <x v="8"/>
    <x v="38"/>
    <x v="919"/>
    <x v="6"/>
  </r>
  <r>
    <x v="9"/>
    <x v="38"/>
    <x v="920"/>
    <x v="2"/>
  </r>
  <r>
    <x v="10"/>
    <x v="38"/>
    <x v="921"/>
    <x v="7"/>
  </r>
  <r>
    <x v="23"/>
    <x v="38"/>
    <x v="922"/>
    <x v="13"/>
  </r>
  <r>
    <x v="11"/>
    <x v="38"/>
    <x v="923"/>
    <x v="8"/>
  </r>
  <r>
    <x v="12"/>
    <x v="38"/>
    <x v="924"/>
    <x v="3"/>
  </r>
  <r>
    <x v="13"/>
    <x v="38"/>
    <x v="925"/>
    <x v="9"/>
  </r>
  <r>
    <x v="0"/>
    <x v="38"/>
    <x v="926"/>
    <x v="0"/>
  </r>
  <r>
    <x v="14"/>
    <x v="39"/>
    <x v="927"/>
    <x v="1"/>
  </r>
  <r>
    <x v="15"/>
    <x v="39"/>
    <x v="928"/>
    <x v="0"/>
  </r>
  <r>
    <x v="1"/>
    <x v="39"/>
    <x v="929"/>
    <x v="1"/>
  </r>
  <r>
    <x v="2"/>
    <x v="39"/>
    <x v="930"/>
    <x v="2"/>
  </r>
  <r>
    <x v="16"/>
    <x v="39"/>
    <x v="931"/>
    <x v="2"/>
  </r>
  <r>
    <x v="17"/>
    <x v="39"/>
    <x v="932"/>
    <x v="9"/>
  </r>
  <r>
    <x v="3"/>
    <x v="39"/>
    <x v="933"/>
    <x v="3"/>
  </r>
  <r>
    <x v="18"/>
    <x v="39"/>
    <x v="934"/>
    <x v="6"/>
  </r>
  <r>
    <x v="4"/>
    <x v="39"/>
    <x v="935"/>
    <x v="1"/>
  </r>
  <r>
    <x v="19"/>
    <x v="39"/>
    <x v="936"/>
    <x v="10"/>
  </r>
  <r>
    <x v="20"/>
    <x v="39"/>
    <x v="937"/>
    <x v="4"/>
  </r>
  <r>
    <x v="5"/>
    <x v="39"/>
    <x v="938"/>
    <x v="4"/>
  </r>
  <r>
    <x v="6"/>
    <x v="39"/>
    <x v="939"/>
    <x v="5"/>
  </r>
  <r>
    <x v="7"/>
    <x v="39"/>
    <x v="940"/>
    <x v="2"/>
  </r>
  <r>
    <x v="21"/>
    <x v="39"/>
    <x v="941"/>
    <x v="11"/>
  </r>
  <r>
    <x v="22"/>
    <x v="39"/>
    <x v="942"/>
    <x v="12"/>
  </r>
  <r>
    <x v="8"/>
    <x v="39"/>
    <x v="943"/>
    <x v="6"/>
  </r>
  <r>
    <x v="9"/>
    <x v="39"/>
    <x v="944"/>
    <x v="2"/>
  </r>
  <r>
    <x v="10"/>
    <x v="39"/>
    <x v="945"/>
    <x v="7"/>
  </r>
  <r>
    <x v="23"/>
    <x v="39"/>
    <x v="946"/>
    <x v="13"/>
  </r>
  <r>
    <x v="11"/>
    <x v="39"/>
    <x v="947"/>
    <x v="8"/>
  </r>
  <r>
    <x v="12"/>
    <x v="39"/>
    <x v="948"/>
    <x v="3"/>
  </r>
  <r>
    <x v="13"/>
    <x v="39"/>
    <x v="949"/>
    <x v="9"/>
  </r>
  <r>
    <x v="0"/>
    <x v="39"/>
    <x v="950"/>
    <x v="0"/>
  </r>
  <r>
    <x v="14"/>
    <x v="40"/>
    <x v="951"/>
    <x v="1"/>
  </r>
  <r>
    <x v="15"/>
    <x v="40"/>
    <x v="952"/>
    <x v="0"/>
  </r>
  <r>
    <x v="1"/>
    <x v="40"/>
    <x v="953"/>
    <x v="1"/>
  </r>
  <r>
    <x v="2"/>
    <x v="40"/>
    <x v="954"/>
    <x v="2"/>
  </r>
  <r>
    <x v="16"/>
    <x v="40"/>
    <x v="955"/>
    <x v="2"/>
  </r>
  <r>
    <x v="17"/>
    <x v="40"/>
    <x v="956"/>
    <x v="9"/>
  </r>
  <r>
    <x v="3"/>
    <x v="40"/>
    <x v="957"/>
    <x v="3"/>
  </r>
  <r>
    <x v="18"/>
    <x v="40"/>
    <x v="958"/>
    <x v="6"/>
  </r>
  <r>
    <x v="4"/>
    <x v="40"/>
    <x v="959"/>
    <x v="1"/>
  </r>
  <r>
    <x v="19"/>
    <x v="40"/>
    <x v="960"/>
    <x v="10"/>
  </r>
  <r>
    <x v="20"/>
    <x v="40"/>
    <x v="961"/>
    <x v="4"/>
  </r>
  <r>
    <x v="5"/>
    <x v="40"/>
    <x v="962"/>
    <x v="4"/>
  </r>
  <r>
    <x v="6"/>
    <x v="40"/>
    <x v="963"/>
    <x v="5"/>
  </r>
  <r>
    <x v="7"/>
    <x v="40"/>
    <x v="964"/>
    <x v="2"/>
  </r>
  <r>
    <x v="21"/>
    <x v="40"/>
    <x v="965"/>
    <x v="11"/>
  </r>
  <r>
    <x v="22"/>
    <x v="40"/>
    <x v="966"/>
    <x v="12"/>
  </r>
  <r>
    <x v="8"/>
    <x v="40"/>
    <x v="967"/>
    <x v="6"/>
  </r>
  <r>
    <x v="9"/>
    <x v="40"/>
    <x v="968"/>
    <x v="2"/>
  </r>
  <r>
    <x v="10"/>
    <x v="40"/>
    <x v="969"/>
    <x v="7"/>
  </r>
  <r>
    <x v="23"/>
    <x v="40"/>
    <x v="970"/>
    <x v="13"/>
  </r>
  <r>
    <x v="11"/>
    <x v="40"/>
    <x v="971"/>
    <x v="8"/>
  </r>
  <r>
    <x v="12"/>
    <x v="40"/>
    <x v="972"/>
    <x v="3"/>
  </r>
  <r>
    <x v="13"/>
    <x v="40"/>
    <x v="973"/>
    <x v="9"/>
  </r>
  <r>
    <x v="0"/>
    <x v="40"/>
    <x v="974"/>
    <x v="0"/>
  </r>
  <r>
    <x v="14"/>
    <x v="41"/>
    <x v="975"/>
    <x v="1"/>
  </r>
  <r>
    <x v="15"/>
    <x v="41"/>
    <x v="976"/>
    <x v="0"/>
  </r>
  <r>
    <x v="1"/>
    <x v="41"/>
    <x v="977"/>
    <x v="1"/>
  </r>
  <r>
    <x v="2"/>
    <x v="41"/>
    <x v="978"/>
    <x v="2"/>
  </r>
  <r>
    <x v="16"/>
    <x v="41"/>
    <x v="979"/>
    <x v="2"/>
  </r>
  <r>
    <x v="17"/>
    <x v="41"/>
    <x v="980"/>
    <x v="9"/>
  </r>
  <r>
    <x v="3"/>
    <x v="41"/>
    <x v="981"/>
    <x v="3"/>
  </r>
  <r>
    <x v="18"/>
    <x v="41"/>
    <x v="982"/>
    <x v="6"/>
  </r>
  <r>
    <x v="4"/>
    <x v="41"/>
    <x v="983"/>
    <x v="1"/>
  </r>
  <r>
    <x v="19"/>
    <x v="41"/>
    <x v="984"/>
    <x v="10"/>
  </r>
  <r>
    <x v="20"/>
    <x v="41"/>
    <x v="985"/>
    <x v="4"/>
  </r>
  <r>
    <x v="5"/>
    <x v="41"/>
    <x v="986"/>
    <x v="4"/>
  </r>
  <r>
    <x v="6"/>
    <x v="41"/>
    <x v="987"/>
    <x v="5"/>
  </r>
  <r>
    <x v="7"/>
    <x v="41"/>
    <x v="988"/>
    <x v="2"/>
  </r>
  <r>
    <x v="21"/>
    <x v="41"/>
    <x v="989"/>
    <x v="11"/>
  </r>
  <r>
    <x v="22"/>
    <x v="41"/>
    <x v="990"/>
    <x v="12"/>
  </r>
  <r>
    <x v="8"/>
    <x v="41"/>
    <x v="991"/>
    <x v="6"/>
  </r>
  <r>
    <x v="9"/>
    <x v="41"/>
    <x v="992"/>
    <x v="2"/>
  </r>
  <r>
    <x v="10"/>
    <x v="41"/>
    <x v="993"/>
    <x v="7"/>
  </r>
  <r>
    <x v="23"/>
    <x v="41"/>
    <x v="994"/>
    <x v="13"/>
  </r>
  <r>
    <x v="11"/>
    <x v="41"/>
    <x v="995"/>
    <x v="8"/>
  </r>
  <r>
    <x v="12"/>
    <x v="41"/>
    <x v="996"/>
    <x v="3"/>
  </r>
  <r>
    <x v="13"/>
    <x v="41"/>
    <x v="997"/>
    <x v="9"/>
  </r>
  <r>
    <x v="0"/>
    <x v="41"/>
    <x v="998"/>
    <x v="0"/>
  </r>
  <r>
    <x v="14"/>
    <x v="42"/>
    <x v="999"/>
    <x v="1"/>
  </r>
  <r>
    <x v="15"/>
    <x v="42"/>
    <x v="1000"/>
    <x v="0"/>
  </r>
  <r>
    <x v="1"/>
    <x v="42"/>
    <x v="1001"/>
    <x v="1"/>
  </r>
  <r>
    <x v="2"/>
    <x v="42"/>
    <x v="1002"/>
    <x v="2"/>
  </r>
  <r>
    <x v="16"/>
    <x v="42"/>
    <x v="1003"/>
    <x v="2"/>
  </r>
  <r>
    <x v="17"/>
    <x v="42"/>
    <x v="1004"/>
    <x v="9"/>
  </r>
  <r>
    <x v="3"/>
    <x v="42"/>
    <x v="1005"/>
    <x v="3"/>
  </r>
  <r>
    <x v="18"/>
    <x v="42"/>
    <x v="1006"/>
    <x v="6"/>
  </r>
  <r>
    <x v="4"/>
    <x v="42"/>
    <x v="1007"/>
    <x v="1"/>
  </r>
  <r>
    <x v="19"/>
    <x v="42"/>
    <x v="1008"/>
    <x v="10"/>
  </r>
  <r>
    <x v="20"/>
    <x v="42"/>
    <x v="1009"/>
    <x v="4"/>
  </r>
  <r>
    <x v="5"/>
    <x v="42"/>
    <x v="1010"/>
    <x v="4"/>
  </r>
  <r>
    <x v="6"/>
    <x v="42"/>
    <x v="1011"/>
    <x v="5"/>
  </r>
  <r>
    <x v="7"/>
    <x v="42"/>
    <x v="1012"/>
    <x v="2"/>
  </r>
  <r>
    <x v="21"/>
    <x v="42"/>
    <x v="1013"/>
    <x v="11"/>
  </r>
  <r>
    <x v="22"/>
    <x v="42"/>
    <x v="1014"/>
    <x v="12"/>
  </r>
  <r>
    <x v="8"/>
    <x v="42"/>
    <x v="1015"/>
    <x v="6"/>
  </r>
  <r>
    <x v="9"/>
    <x v="42"/>
    <x v="1016"/>
    <x v="2"/>
  </r>
  <r>
    <x v="10"/>
    <x v="42"/>
    <x v="1017"/>
    <x v="7"/>
  </r>
  <r>
    <x v="23"/>
    <x v="42"/>
    <x v="1018"/>
    <x v="13"/>
  </r>
  <r>
    <x v="11"/>
    <x v="42"/>
    <x v="1019"/>
    <x v="8"/>
  </r>
  <r>
    <x v="12"/>
    <x v="42"/>
    <x v="1020"/>
    <x v="3"/>
  </r>
  <r>
    <x v="13"/>
    <x v="42"/>
    <x v="1021"/>
    <x v="9"/>
  </r>
  <r>
    <x v="0"/>
    <x v="42"/>
    <x v="1022"/>
    <x v="0"/>
  </r>
  <r>
    <x v="14"/>
    <x v="43"/>
    <x v="1023"/>
    <x v="1"/>
  </r>
  <r>
    <x v="15"/>
    <x v="43"/>
    <x v="544"/>
    <x v="0"/>
  </r>
  <r>
    <x v="1"/>
    <x v="43"/>
    <x v="1024"/>
    <x v="1"/>
  </r>
  <r>
    <x v="2"/>
    <x v="43"/>
    <x v="1025"/>
    <x v="2"/>
  </r>
  <r>
    <x v="16"/>
    <x v="43"/>
    <x v="1026"/>
    <x v="2"/>
  </r>
  <r>
    <x v="17"/>
    <x v="43"/>
    <x v="1027"/>
    <x v="9"/>
  </r>
  <r>
    <x v="3"/>
    <x v="43"/>
    <x v="1028"/>
    <x v="3"/>
  </r>
  <r>
    <x v="18"/>
    <x v="43"/>
    <x v="1029"/>
    <x v="6"/>
  </r>
  <r>
    <x v="4"/>
    <x v="43"/>
    <x v="1030"/>
    <x v="1"/>
  </r>
  <r>
    <x v="19"/>
    <x v="43"/>
    <x v="1031"/>
    <x v="10"/>
  </r>
  <r>
    <x v="20"/>
    <x v="43"/>
    <x v="1032"/>
    <x v="4"/>
  </r>
  <r>
    <x v="5"/>
    <x v="43"/>
    <x v="1033"/>
    <x v="4"/>
  </r>
  <r>
    <x v="6"/>
    <x v="43"/>
    <x v="1034"/>
    <x v="5"/>
  </r>
  <r>
    <x v="7"/>
    <x v="43"/>
    <x v="1035"/>
    <x v="2"/>
  </r>
  <r>
    <x v="21"/>
    <x v="43"/>
    <x v="1036"/>
    <x v="11"/>
  </r>
  <r>
    <x v="22"/>
    <x v="43"/>
    <x v="1037"/>
    <x v="12"/>
  </r>
  <r>
    <x v="8"/>
    <x v="43"/>
    <x v="1038"/>
    <x v="6"/>
  </r>
  <r>
    <x v="9"/>
    <x v="43"/>
    <x v="1039"/>
    <x v="2"/>
  </r>
  <r>
    <x v="10"/>
    <x v="43"/>
    <x v="1040"/>
    <x v="7"/>
  </r>
  <r>
    <x v="23"/>
    <x v="43"/>
    <x v="1041"/>
    <x v="13"/>
  </r>
  <r>
    <x v="11"/>
    <x v="43"/>
    <x v="1042"/>
    <x v="8"/>
  </r>
  <r>
    <x v="12"/>
    <x v="43"/>
    <x v="1043"/>
    <x v="3"/>
  </r>
  <r>
    <x v="13"/>
    <x v="43"/>
    <x v="1044"/>
    <x v="9"/>
  </r>
  <r>
    <x v="0"/>
    <x v="43"/>
    <x v="1045"/>
    <x v="0"/>
  </r>
  <r>
    <x v="14"/>
    <x v="44"/>
    <x v="1046"/>
    <x v="1"/>
  </r>
  <r>
    <x v="15"/>
    <x v="44"/>
    <x v="1047"/>
    <x v="0"/>
  </r>
  <r>
    <x v="1"/>
    <x v="44"/>
    <x v="1048"/>
    <x v="1"/>
  </r>
  <r>
    <x v="2"/>
    <x v="44"/>
    <x v="1049"/>
    <x v="2"/>
  </r>
  <r>
    <x v="16"/>
    <x v="44"/>
    <x v="1050"/>
    <x v="2"/>
  </r>
  <r>
    <x v="17"/>
    <x v="44"/>
    <x v="1051"/>
    <x v="9"/>
  </r>
  <r>
    <x v="3"/>
    <x v="44"/>
    <x v="1052"/>
    <x v="3"/>
  </r>
  <r>
    <x v="18"/>
    <x v="44"/>
    <x v="1053"/>
    <x v="6"/>
  </r>
  <r>
    <x v="4"/>
    <x v="44"/>
    <x v="1054"/>
    <x v="1"/>
  </r>
  <r>
    <x v="19"/>
    <x v="44"/>
    <x v="1055"/>
    <x v="10"/>
  </r>
  <r>
    <x v="20"/>
    <x v="44"/>
    <x v="1056"/>
    <x v="4"/>
  </r>
  <r>
    <x v="5"/>
    <x v="44"/>
    <x v="1057"/>
    <x v="4"/>
  </r>
  <r>
    <x v="6"/>
    <x v="44"/>
    <x v="1058"/>
    <x v="5"/>
  </r>
  <r>
    <x v="7"/>
    <x v="44"/>
    <x v="1059"/>
    <x v="2"/>
  </r>
  <r>
    <x v="21"/>
    <x v="44"/>
    <x v="1060"/>
    <x v="11"/>
  </r>
  <r>
    <x v="22"/>
    <x v="44"/>
    <x v="1061"/>
    <x v="12"/>
  </r>
  <r>
    <x v="8"/>
    <x v="44"/>
    <x v="1062"/>
    <x v="6"/>
  </r>
  <r>
    <x v="9"/>
    <x v="44"/>
    <x v="1063"/>
    <x v="2"/>
  </r>
  <r>
    <x v="10"/>
    <x v="44"/>
    <x v="1064"/>
    <x v="7"/>
  </r>
  <r>
    <x v="23"/>
    <x v="44"/>
    <x v="1065"/>
    <x v="13"/>
  </r>
  <r>
    <x v="11"/>
    <x v="44"/>
    <x v="1066"/>
    <x v="8"/>
  </r>
  <r>
    <x v="12"/>
    <x v="44"/>
    <x v="1067"/>
    <x v="3"/>
  </r>
  <r>
    <x v="13"/>
    <x v="44"/>
    <x v="1068"/>
    <x v="9"/>
  </r>
  <r>
    <x v="0"/>
    <x v="44"/>
    <x v="1069"/>
    <x v="0"/>
  </r>
  <r>
    <x v="14"/>
    <x v="45"/>
    <x v="1070"/>
    <x v="1"/>
  </r>
  <r>
    <x v="15"/>
    <x v="45"/>
    <x v="1071"/>
    <x v="0"/>
  </r>
  <r>
    <x v="1"/>
    <x v="45"/>
    <x v="1072"/>
    <x v="1"/>
  </r>
  <r>
    <x v="2"/>
    <x v="45"/>
    <x v="1073"/>
    <x v="2"/>
  </r>
  <r>
    <x v="16"/>
    <x v="45"/>
    <x v="1074"/>
    <x v="2"/>
  </r>
  <r>
    <x v="17"/>
    <x v="45"/>
    <x v="1075"/>
    <x v="9"/>
  </r>
  <r>
    <x v="3"/>
    <x v="45"/>
    <x v="1076"/>
    <x v="3"/>
  </r>
  <r>
    <x v="18"/>
    <x v="45"/>
    <x v="1077"/>
    <x v="6"/>
  </r>
  <r>
    <x v="4"/>
    <x v="45"/>
    <x v="1078"/>
    <x v="1"/>
  </r>
  <r>
    <x v="19"/>
    <x v="45"/>
    <x v="1079"/>
    <x v="10"/>
  </r>
  <r>
    <x v="20"/>
    <x v="45"/>
    <x v="1080"/>
    <x v="4"/>
  </r>
  <r>
    <x v="5"/>
    <x v="45"/>
    <x v="1081"/>
    <x v="4"/>
  </r>
  <r>
    <x v="6"/>
    <x v="45"/>
    <x v="1082"/>
    <x v="5"/>
  </r>
  <r>
    <x v="7"/>
    <x v="45"/>
    <x v="1083"/>
    <x v="2"/>
  </r>
  <r>
    <x v="21"/>
    <x v="45"/>
    <x v="1084"/>
    <x v="11"/>
  </r>
  <r>
    <x v="22"/>
    <x v="45"/>
    <x v="1085"/>
    <x v="12"/>
  </r>
  <r>
    <x v="8"/>
    <x v="45"/>
    <x v="1086"/>
    <x v="6"/>
  </r>
  <r>
    <x v="9"/>
    <x v="45"/>
    <x v="1087"/>
    <x v="2"/>
  </r>
  <r>
    <x v="10"/>
    <x v="45"/>
    <x v="1088"/>
    <x v="7"/>
  </r>
  <r>
    <x v="23"/>
    <x v="45"/>
    <x v="1089"/>
    <x v="13"/>
  </r>
  <r>
    <x v="11"/>
    <x v="45"/>
    <x v="1090"/>
    <x v="8"/>
  </r>
  <r>
    <x v="12"/>
    <x v="45"/>
    <x v="1091"/>
    <x v="3"/>
  </r>
  <r>
    <x v="13"/>
    <x v="45"/>
    <x v="1092"/>
    <x v="9"/>
  </r>
  <r>
    <x v="0"/>
    <x v="45"/>
    <x v="1093"/>
    <x v="0"/>
  </r>
  <r>
    <x v="14"/>
    <x v="46"/>
    <x v="1094"/>
    <x v="1"/>
  </r>
  <r>
    <x v="15"/>
    <x v="46"/>
    <x v="1095"/>
    <x v="0"/>
  </r>
  <r>
    <x v="1"/>
    <x v="46"/>
    <x v="1096"/>
    <x v="1"/>
  </r>
  <r>
    <x v="2"/>
    <x v="46"/>
    <x v="1097"/>
    <x v="2"/>
  </r>
  <r>
    <x v="16"/>
    <x v="46"/>
    <x v="1098"/>
    <x v="2"/>
  </r>
  <r>
    <x v="17"/>
    <x v="46"/>
    <x v="1099"/>
    <x v="9"/>
  </r>
  <r>
    <x v="3"/>
    <x v="46"/>
    <x v="1100"/>
    <x v="3"/>
  </r>
  <r>
    <x v="18"/>
    <x v="46"/>
    <x v="1101"/>
    <x v="6"/>
  </r>
  <r>
    <x v="4"/>
    <x v="46"/>
    <x v="1102"/>
    <x v="1"/>
  </r>
  <r>
    <x v="19"/>
    <x v="46"/>
    <x v="1103"/>
    <x v="10"/>
  </r>
  <r>
    <x v="20"/>
    <x v="46"/>
    <x v="1104"/>
    <x v="4"/>
  </r>
  <r>
    <x v="5"/>
    <x v="46"/>
    <x v="1105"/>
    <x v="4"/>
  </r>
  <r>
    <x v="6"/>
    <x v="46"/>
    <x v="1106"/>
    <x v="5"/>
  </r>
  <r>
    <x v="7"/>
    <x v="46"/>
    <x v="1107"/>
    <x v="2"/>
  </r>
  <r>
    <x v="21"/>
    <x v="46"/>
    <x v="1108"/>
    <x v="11"/>
  </r>
  <r>
    <x v="22"/>
    <x v="46"/>
    <x v="1109"/>
    <x v="12"/>
  </r>
  <r>
    <x v="8"/>
    <x v="46"/>
    <x v="1110"/>
    <x v="6"/>
  </r>
  <r>
    <x v="9"/>
    <x v="46"/>
    <x v="1111"/>
    <x v="2"/>
  </r>
  <r>
    <x v="10"/>
    <x v="46"/>
    <x v="1112"/>
    <x v="7"/>
  </r>
  <r>
    <x v="23"/>
    <x v="46"/>
    <x v="1113"/>
    <x v="13"/>
  </r>
  <r>
    <x v="11"/>
    <x v="46"/>
    <x v="1114"/>
    <x v="8"/>
  </r>
  <r>
    <x v="12"/>
    <x v="46"/>
    <x v="1115"/>
    <x v="3"/>
  </r>
  <r>
    <x v="13"/>
    <x v="46"/>
    <x v="1116"/>
    <x v="9"/>
  </r>
  <r>
    <x v="0"/>
    <x v="46"/>
    <x v="1117"/>
    <x v="0"/>
  </r>
  <r>
    <x v="14"/>
    <x v="47"/>
    <x v="1118"/>
    <x v="1"/>
  </r>
  <r>
    <x v="15"/>
    <x v="47"/>
    <x v="1119"/>
    <x v="0"/>
  </r>
  <r>
    <x v="1"/>
    <x v="47"/>
    <x v="1120"/>
    <x v="1"/>
  </r>
  <r>
    <x v="2"/>
    <x v="47"/>
    <x v="1121"/>
    <x v="2"/>
  </r>
  <r>
    <x v="16"/>
    <x v="47"/>
    <x v="1122"/>
    <x v="2"/>
  </r>
  <r>
    <x v="17"/>
    <x v="47"/>
    <x v="1036"/>
    <x v="9"/>
  </r>
  <r>
    <x v="3"/>
    <x v="47"/>
    <x v="1123"/>
    <x v="3"/>
  </r>
  <r>
    <x v="18"/>
    <x v="47"/>
    <x v="1124"/>
    <x v="6"/>
  </r>
  <r>
    <x v="4"/>
    <x v="47"/>
    <x v="1125"/>
    <x v="1"/>
  </r>
  <r>
    <x v="19"/>
    <x v="47"/>
    <x v="1126"/>
    <x v="10"/>
  </r>
  <r>
    <x v="20"/>
    <x v="47"/>
    <x v="1127"/>
    <x v="4"/>
  </r>
  <r>
    <x v="5"/>
    <x v="47"/>
    <x v="1128"/>
    <x v="4"/>
  </r>
  <r>
    <x v="6"/>
    <x v="47"/>
    <x v="1129"/>
    <x v="5"/>
  </r>
  <r>
    <x v="7"/>
    <x v="47"/>
    <x v="1130"/>
    <x v="2"/>
  </r>
  <r>
    <x v="21"/>
    <x v="47"/>
    <x v="1131"/>
    <x v="11"/>
  </r>
  <r>
    <x v="22"/>
    <x v="47"/>
    <x v="1132"/>
    <x v="12"/>
  </r>
  <r>
    <x v="8"/>
    <x v="47"/>
    <x v="1133"/>
    <x v="6"/>
  </r>
  <r>
    <x v="9"/>
    <x v="47"/>
    <x v="1134"/>
    <x v="2"/>
  </r>
  <r>
    <x v="10"/>
    <x v="47"/>
    <x v="1135"/>
    <x v="7"/>
  </r>
  <r>
    <x v="23"/>
    <x v="47"/>
    <x v="1136"/>
    <x v="13"/>
  </r>
  <r>
    <x v="11"/>
    <x v="47"/>
    <x v="1137"/>
    <x v="8"/>
  </r>
  <r>
    <x v="12"/>
    <x v="47"/>
    <x v="1138"/>
    <x v="3"/>
  </r>
  <r>
    <x v="13"/>
    <x v="47"/>
    <x v="1139"/>
    <x v="9"/>
  </r>
  <r>
    <x v="0"/>
    <x v="47"/>
    <x v="1140"/>
    <x v="0"/>
  </r>
  <r>
    <x v="14"/>
    <x v="48"/>
    <x v="1141"/>
    <x v="1"/>
  </r>
  <r>
    <x v="15"/>
    <x v="48"/>
    <x v="1142"/>
    <x v="0"/>
  </r>
  <r>
    <x v="1"/>
    <x v="48"/>
    <x v="1143"/>
    <x v="1"/>
  </r>
  <r>
    <x v="2"/>
    <x v="48"/>
    <x v="1144"/>
    <x v="2"/>
  </r>
  <r>
    <x v="16"/>
    <x v="48"/>
    <x v="1145"/>
    <x v="2"/>
  </r>
  <r>
    <x v="17"/>
    <x v="48"/>
    <x v="1146"/>
    <x v="9"/>
  </r>
  <r>
    <x v="3"/>
    <x v="48"/>
    <x v="1147"/>
    <x v="3"/>
  </r>
  <r>
    <x v="18"/>
    <x v="48"/>
    <x v="1148"/>
    <x v="6"/>
  </r>
  <r>
    <x v="4"/>
    <x v="48"/>
    <x v="1149"/>
    <x v="1"/>
  </r>
  <r>
    <x v="19"/>
    <x v="48"/>
    <x v="1150"/>
    <x v="10"/>
  </r>
  <r>
    <x v="20"/>
    <x v="48"/>
    <x v="1151"/>
    <x v="4"/>
  </r>
  <r>
    <x v="5"/>
    <x v="48"/>
    <x v="1152"/>
    <x v="4"/>
  </r>
  <r>
    <x v="6"/>
    <x v="48"/>
    <x v="1153"/>
    <x v="5"/>
  </r>
  <r>
    <x v="7"/>
    <x v="48"/>
    <x v="1154"/>
    <x v="2"/>
  </r>
  <r>
    <x v="21"/>
    <x v="48"/>
    <x v="1155"/>
    <x v="11"/>
  </r>
  <r>
    <x v="22"/>
    <x v="48"/>
    <x v="1156"/>
    <x v="12"/>
  </r>
  <r>
    <x v="8"/>
    <x v="48"/>
    <x v="1157"/>
    <x v="6"/>
  </r>
  <r>
    <x v="9"/>
    <x v="48"/>
    <x v="1158"/>
    <x v="2"/>
  </r>
  <r>
    <x v="10"/>
    <x v="48"/>
    <x v="1159"/>
    <x v="7"/>
  </r>
  <r>
    <x v="23"/>
    <x v="48"/>
    <x v="1160"/>
    <x v="13"/>
  </r>
  <r>
    <x v="11"/>
    <x v="48"/>
    <x v="1161"/>
    <x v="8"/>
  </r>
  <r>
    <x v="12"/>
    <x v="48"/>
    <x v="1162"/>
    <x v="3"/>
  </r>
  <r>
    <x v="13"/>
    <x v="48"/>
    <x v="1163"/>
    <x v="9"/>
  </r>
  <r>
    <x v="0"/>
    <x v="48"/>
    <x v="1164"/>
    <x v="0"/>
  </r>
  <r>
    <x v="14"/>
    <x v="49"/>
    <x v="1165"/>
    <x v="1"/>
  </r>
  <r>
    <x v="15"/>
    <x v="49"/>
    <x v="1166"/>
    <x v="0"/>
  </r>
  <r>
    <x v="1"/>
    <x v="49"/>
    <x v="1167"/>
    <x v="1"/>
  </r>
  <r>
    <x v="2"/>
    <x v="49"/>
    <x v="1168"/>
    <x v="2"/>
  </r>
  <r>
    <x v="16"/>
    <x v="49"/>
    <x v="1169"/>
    <x v="2"/>
  </r>
  <r>
    <x v="17"/>
    <x v="49"/>
    <x v="1170"/>
    <x v="9"/>
  </r>
  <r>
    <x v="3"/>
    <x v="49"/>
    <x v="1171"/>
    <x v="3"/>
  </r>
  <r>
    <x v="18"/>
    <x v="49"/>
    <x v="1172"/>
    <x v="6"/>
  </r>
  <r>
    <x v="4"/>
    <x v="49"/>
    <x v="1173"/>
    <x v="1"/>
  </r>
  <r>
    <x v="19"/>
    <x v="49"/>
    <x v="1174"/>
    <x v="10"/>
  </r>
  <r>
    <x v="20"/>
    <x v="49"/>
    <x v="1175"/>
    <x v="4"/>
  </r>
  <r>
    <x v="5"/>
    <x v="49"/>
    <x v="1176"/>
    <x v="4"/>
  </r>
  <r>
    <x v="6"/>
    <x v="49"/>
    <x v="1177"/>
    <x v="5"/>
  </r>
  <r>
    <x v="7"/>
    <x v="49"/>
    <x v="1178"/>
    <x v="2"/>
  </r>
  <r>
    <x v="21"/>
    <x v="49"/>
    <x v="1179"/>
    <x v="11"/>
  </r>
  <r>
    <x v="22"/>
    <x v="49"/>
    <x v="1180"/>
    <x v="12"/>
  </r>
  <r>
    <x v="8"/>
    <x v="49"/>
    <x v="1181"/>
    <x v="6"/>
  </r>
  <r>
    <x v="9"/>
    <x v="49"/>
    <x v="1182"/>
    <x v="2"/>
  </r>
  <r>
    <x v="10"/>
    <x v="49"/>
    <x v="1183"/>
    <x v="7"/>
  </r>
  <r>
    <x v="23"/>
    <x v="49"/>
    <x v="1184"/>
    <x v="13"/>
  </r>
  <r>
    <x v="11"/>
    <x v="49"/>
    <x v="1185"/>
    <x v="8"/>
  </r>
  <r>
    <x v="12"/>
    <x v="49"/>
    <x v="1186"/>
    <x v="3"/>
  </r>
  <r>
    <x v="13"/>
    <x v="49"/>
    <x v="1187"/>
    <x v="9"/>
  </r>
  <r>
    <x v="0"/>
    <x v="49"/>
    <x v="1188"/>
    <x v="0"/>
  </r>
  <r>
    <x v="14"/>
    <x v="50"/>
    <x v="1189"/>
    <x v="1"/>
  </r>
  <r>
    <x v="15"/>
    <x v="50"/>
    <x v="1190"/>
    <x v="0"/>
  </r>
  <r>
    <x v="1"/>
    <x v="50"/>
    <x v="1191"/>
    <x v="1"/>
  </r>
  <r>
    <x v="2"/>
    <x v="50"/>
    <x v="1192"/>
    <x v="2"/>
  </r>
  <r>
    <x v="16"/>
    <x v="50"/>
    <x v="1193"/>
    <x v="2"/>
  </r>
  <r>
    <x v="17"/>
    <x v="50"/>
    <x v="1194"/>
    <x v="9"/>
  </r>
  <r>
    <x v="3"/>
    <x v="50"/>
    <x v="1195"/>
    <x v="3"/>
  </r>
  <r>
    <x v="18"/>
    <x v="50"/>
    <x v="1196"/>
    <x v="6"/>
  </r>
  <r>
    <x v="4"/>
    <x v="50"/>
    <x v="1197"/>
    <x v="1"/>
  </r>
  <r>
    <x v="19"/>
    <x v="50"/>
    <x v="1198"/>
    <x v="10"/>
  </r>
  <r>
    <x v="20"/>
    <x v="50"/>
    <x v="1199"/>
    <x v="4"/>
  </r>
  <r>
    <x v="5"/>
    <x v="50"/>
    <x v="1200"/>
    <x v="4"/>
  </r>
  <r>
    <x v="6"/>
    <x v="50"/>
    <x v="1201"/>
    <x v="5"/>
  </r>
  <r>
    <x v="7"/>
    <x v="50"/>
    <x v="1202"/>
    <x v="2"/>
  </r>
  <r>
    <x v="21"/>
    <x v="50"/>
    <x v="44"/>
    <x v="11"/>
  </r>
  <r>
    <x v="22"/>
    <x v="50"/>
    <x v="1203"/>
    <x v="12"/>
  </r>
  <r>
    <x v="8"/>
    <x v="50"/>
    <x v="1204"/>
    <x v="6"/>
  </r>
  <r>
    <x v="9"/>
    <x v="50"/>
    <x v="1205"/>
    <x v="2"/>
  </r>
  <r>
    <x v="10"/>
    <x v="50"/>
    <x v="1206"/>
    <x v="7"/>
  </r>
  <r>
    <x v="23"/>
    <x v="50"/>
    <x v="1207"/>
    <x v="13"/>
  </r>
  <r>
    <x v="11"/>
    <x v="50"/>
    <x v="1208"/>
    <x v="8"/>
  </r>
  <r>
    <x v="12"/>
    <x v="50"/>
    <x v="1209"/>
    <x v="3"/>
  </r>
  <r>
    <x v="13"/>
    <x v="50"/>
    <x v="1210"/>
    <x v="9"/>
  </r>
  <r>
    <x v="0"/>
    <x v="50"/>
    <x v="1211"/>
    <x v="0"/>
  </r>
  <r>
    <x v="14"/>
    <x v="51"/>
    <x v="1212"/>
    <x v="1"/>
  </r>
  <r>
    <x v="15"/>
    <x v="51"/>
    <x v="1213"/>
    <x v="0"/>
  </r>
  <r>
    <x v="1"/>
    <x v="51"/>
    <x v="1214"/>
    <x v="1"/>
  </r>
  <r>
    <x v="2"/>
    <x v="51"/>
    <x v="1215"/>
    <x v="2"/>
  </r>
  <r>
    <x v="16"/>
    <x v="51"/>
    <x v="1216"/>
    <x v="2"/>
  </r>
  <r>
    <x v="17"/>
    <x v="51"/>
    <x v="1217"/>
    <x v="9"/>
  </r>
  <r>
    <x v="3"/>
    <x v="51"/>
    <x v="1218"/>
    <x v="3"/>
  </r>
  <r>
    <x v="18"/>
    <x v="51"/>
    <x v="1219"/>
    <x v="6"/>
  </r>
  <r>
    <x v="4"/>
    <x v="51"/>
    <x v="1220"/>
    <x v="1"/>
  </r>
  <r>
    <x v="19"/>
    <x v="51"/>
    <x v="1221"/>
    <x v="10"/>
  </r>
  <r>
    <x v="20"/>
    <x v="51"/>
    <x v="1222"/>
    <x v="4"/>
  </r>
  <r>
    <x v="5"/>
    <x v="51"/>
    <x v="1223"/>
    <x v="4"/>
  </r>
  <r>
    <x v="6"/>
    <x v="51"/>
    <x v="1224"/>
    <x v="5"/>
  </r>
  <r>
    <x v="7"/>
    <x v="51"/>
    <x v="1225"/>
    <x v="2"/>
  </r>
  <r>
    <x v="21"/>
    <x v="51"/>
    <x v="1226"/>
    <x v="11"/>
  </r>
  <r>
    <x v="22"/>
    <x v="51"/>
    <x v="1227"/>
    <x v="12"/>
  </r>
  <r>
    <x v="8"/>
    <x v="51"/>
    <x v="1228"/>
    <x v="6"/>
  </r>
  <r>
    <x v="9"/>
    <x v="51"/>
    <x v="1229"/>
    <x v="2"/>
  </r>
  <r>
    <x v="10"/>
    <x v="51"/>
    <x v="1230"/>
    <x v="7"/>
  </r>
  <r>
    <x v="23"/>
    <x v="51"/>
    <x v="1231"/>
    <x v="13"/>
  </r>
  <r>
    <x v="11"/>
    <x v="51"/>
    <x v="1232"/>
    <x v="8"/>
  </r>
  <r>
    <x v="12"/>
    <x v="51"/>
    <x v="1233"/>
    <x v="3"/>
  </r>
  <r>
    <x v="13"/>
    <x v="51"/>
    <x v="1234"/>
    <x v="9"/>
  </r>
  <r>
    <x v="0"/>
    <x v="51"/>
    <x v="1235"/>
    <x v="0"/>
  </r>
  <r>
    <x v="15"/>
    <x v="52"/>
    <x v="1236"/>
    <x v="0"/>
  </r>
  <r>
    <x v="16"/>
    <x v="52"/>
    <x v="1237"/>
    <x v="2"/>
  </r>
  <r>
    <x v="17"/>
    <x v="52"/>
    <x v="1238"/>
    <x v="9"/>
  </r>
  <r>
    <x v="18"/>
    <x v="52"/>
    <x v="1239"/>
    <x v="6"/>
  </r>
  <r>
    <x v="19"/>
    <x v="52"/>
    <x v="1240"/>
    <x v="10"/>
  </r>
  <r>
    <x v="20"/>
    <x v="52"/>
    <x v="1241"/>
    <x v="4"/>
  </r>
  <r>
    <x v="21"/>
    <x v="52"/>
    <x v="1242"/>
    <x v="11"/>
  </r>
  <r>
    <x v="22"/>
    <x v="52"/>
    <x v="1243"/>
    <x v="12"/>
  </r>
  <r>
    <x v="23"/>
    <x v="52"/>
    <x v="1244"/>
    <x v="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n v="12000000"/>
    <n v="3428571.4285714286"/>
    <n v="24000"/>
    <n v="672"/>
    <n v="648.00000000000011"/>
    <n v="1320"/>
    <x v="0"/>
    <n v="1"/>
    <x v="0"/>
    <n v="2.8000000000000001E-2"/>
    <x v="0"/>
  </r>
  <r>
    <x v="1"/>
    <n v="14918238.463580478"/>
    <n v="3729559.6158951195"/>
    <n v="26106.917311265835"/>
    <n v="730.99368471544335"/>
    <n v="704.8867674041777"/>
    <n v="1435.8804521196212"/>
    <x v="1"/>
    <n v="0"/>
    <x v="1"/>
    <n v="2.7999999999999997E-2"/>
    <x v="1"/>
  </r>
  <r>
    <x v="2"/>
    <n v="8915787.9613766447"/>
    <n v="2346259.9898359594"/>
    <n v="16423.819928851713"/>
    <n v="459.86695800784793"/>
    <n v="443.4431380789963"/>
    <n v="903.31009608684417"/>
    <x v="2"/>
    <n v="0"/>
    <x v="2"/>
    <n v="2.7999999999999997E-2"/>
    <x v="0"/>
  </r>
  <r>
    <x v="3"/>
    <n v="10091401.124905879"/>
    <n v="2402714.5535490187"/>
    <n v="16819.001874843132"/>
    <n v="470.93205249560765"/>
    <n v="454.11305062076462"/>
    <n v="925.04510311637227"/>
    <x v="3"/>
    <n v="0"/>
    <x v="0"/>
    <n v="2.7999999999999997E-2"/>
    <x v="0"/>
  </r>
  <r>
    <x v="4"/>
    <n v="11684000.401095174"/>
    <n v="2717209.3956035292"/>
    <n v="19020.465769224702"/>
    <n v="532.5730415382917"/>
    <n v="513.55257576906695"/>
    <n v="1046.1256173073587"/>
    <x v="4"/>
    <n v="0"/>
    <x v="0"/>
    <n v="2.8000000000000004E-2"/>
    <x v="2"/>
  </r>
  <r>
    <x v="5"/>
    <n v="15715103.849451091"/>
    <n v="4247325.3647165112"/>
    <n v="29731.277553015574"/>
    <n v="832.475771484436"/>
    <n v="802.74449393142061"/>
    <n v="1635.2202654158566"/>
    <x v="5"/>
    <n v="0"/>
    <x v="0"/>
    <n v="2.7999999999999997E-2"/>
    <x v="0"/>
  </r>
  <r>
    <x v="6"/>
    <n v="30816881.392175272"/>
    <n v="9338448.9067197796"/>
    <n v="65369.142347038454"/>
    <n v="1830.3359857170767"/>
    <n v="1764.9668433700383"/>
    <n v="3595.3028290871152"/>
    <x v="6"/>
    <n v="1"/>
    <x v="1"/>
    <n v="2.8000000000000001E-2"/>
    <x v="2"/>
  </r>
  <r>
    <x v="7"/>
    <n v="25600020.429780804"/>
    <n v="6736847.4815212646"/>
    <n v="47157.93237064885"/>
    <n v="1320.4221063781679"/>
    <n v="1273.2641740075189"/>
    <n v="2593.6862803856866"/>
    <x v="2"/>
    <n v="1"/>
    <x v="2"/>
    <n v="2.8000000000000001E-2"/>
    <x v="2"/>
  </r>
  <r>
    <x v="8"/>
    <n v="24516073.942591429"/>
    <n v="7429113.3159367973"/>
    <n v="44574.679895620786"/>
    <n v="1560.1137963467274"/>
    <n v="1560.1137963467274"/>
    <n v="3120.2275926934549"/>
    <x v="6"/>
    <n v="1"/>
    <x v="3"/>
    <n v="3.4999999999999996E-2"/>
    <x v="3"/>
  </r>
  <r>
    <x v="9"/>
    <n v="17605262.882972453"/>
    <n v="4890350.8008256815"/>
    <n v="29342.104804954088"/>
    <n v="1026.973668173393"/>
    <n v="1026.973668173393"/>
    <n v="2053.947336346786"/>
    <x v="7"/>
    <n v="1"/>
    <x v="3"/>
    <n v="3.4999999999999996E-2"/>
    <x v="3"/>
  </r>
  <r>
    <x v="10"/>
    <n v="11917356.357791539"/>
    <n v="3844308.5025133998"/>
    <n v="23065.8510150804"/>
    <n v="807.30478552781392"/>
    <n v="807.30478552781392"/>
    <n v="1614.6095710556278"/>
    <x v="8"/>
    <n v="1"/>
    <x v="3"/>
    <n v="3.4999999999999996E-2"/>
    <x v="3"/>
  </r>
  <r>
    <x v="11"/>
    <n v="7892333.6265352145"/>
    <n v="2133063.1423068144"/>
    <n v="12798.378853840886"/>
    <n v="447.94325988443103"/>
    <n v="447.94325988443103"/>
    <n v="895.88651976886206"/>
    <x v="5"/>
    <n v="1"/>
    <x v="4"/>
    <n v="3.5000000000000003E-2"/>
    <x v="4"/>
  </r>
  <r>
    <x v="12"/>
    <n v="39690809.91133672"/>
    <n v="14175289.25404883"/>
    <n v="113402.31403239064"/>
    <n v="3402.069420971719"/>
    <n v="13494.875369854486"/>
    <n v="16896.944790826205"/>
    <x v="9"/>
    <n v="0"/>
    <x v="5"/>
    <n v="0.03"/>
    <x v="5"/>
  </r>
  <r>
    <x v="13"/>
    <n v="35547216.946860343"/>
    <n v="11849072.315620115"/>
    <n v="94792.578524960933"/>
    <n v="2843.7773557488281"/>
    <n v="11280.316844470351"/>
    <n v="14124.09420021918"/>
    <x v="10"/>
    <n v="0"/>
    <x v="6"/>
    <n v="3.0000000000000002E-2"/>
    <x v="6"/>
  </r>
  <r>
    <x v="14"/>
    <n v="45709854.610143445"/>
    <n v="14745114.390368853"/>
    <n v="117960.91512295083"/>
    <n v="3538.8274536885251"/>
    <n v="14037.348899631148"/>
    <n v="17576.176353319672"/>
    <x v="8"/>
    <n v="1"/>
    <x v="5"/>
    <n v="3.0000000000000002E-2"/>
    <x v="5"/>
  </r>
  <r>
    <x v="15"/>
    <n v="27959555.105806716"/>
    <n v="9641225.8985540401"/>
    <n v="77129.807188432329"/>
    <n v="2313.8942156529702"/>
    <n v="9178.4470554234467"/>
    <n v="11492.341271076417"/>
    <x v="11"/>
    <n v="1"/>
    <x v="5"/>
    <n v="3.0000000000000002E-2"/>
    <x v="5"/>
  </r>
  <r>
    <x v="16"/>
    <n v="16293463.621998342"/>
    <n v="4655275.3205709551"/>
    <n v="41897.4778851386"/>
    <n v="1131.2319028987422"/>
    <n v="6117.0317712302358"/>
    <n v="7248.263674128978"/>
    <x v="0"/>
    <n v="1"/>
    <x v="7"/>
    <n v="2.7E-2"/>
    <x v="7"/>
  </r>
  <r>
    <x v="17"/>
    <n v="14906470.80269127"/>
    <n v="4140686.334080908"/>
    <n v="37266.177006728176"/>
    <n v="1006.1867791816608"/>
    <n v="5440.8618429823136"/>
    <n v="6447.0486221639749"/>
    <x v="7"/>
    <n v="1"/>
    <x v="7"/>
    <n v="2.7E-2"/>
    <x v="7"/>
  </r>
  <r>
    <x v="18"/>
    <n v="30062762.108149804"/>
    <n v="8125070.8400404872"/>
    <n v="73125.637560364383"/>
    <n v="1974.3922141298383"/>
    <n v="10676.343083813199"/>
    <n v="12650.735297943038"/>
    <x v="5"/>
    <n v="1"/>
    <x v="8"/>
    <n v="2.7E-2"/>
    <x v="7"/>
  </r>
  <r>
    <x v="19"/>
    <n v="22978094.50684448"/>
    <n v="6046866.9754853901"/>
    <n v="54421.802779368518"/>
    <n v="1469.3886750429501"/>
    <n v="7945.5832057878033"/>
    <n v="9414.9718808307534"/>
    <x v="2"/>
    <n v="1"/>
    <x v="8"/>
    <n v="2.7000000000000003E-2"/>
    <x v="7"/>
  </r>
  <r>
    <x v="20"/>
    <n v="25555256.172753811"/>
    <n v="7744017.0220466098"/>
    <n v="69696.153198419488"/>
    <n v="1881.7961363573261"/>
    <n v="10175.638366969246"/>
    <n v="12057.434503326573"/>
    <x v="6"/>
    <n v="0"/>
    <x v="7"/>
    <n v="2.7E-2"/>
    <x v="8"/>
  </r>
  <r>
    <x v="21"/>
    <n v="24978799.369998429"/>
    <n v="8057677.2161285253"/>
    <n v="72519.094945156728"/>
    <n v="1958.0155635192318"/>
    <n v="11675.574286170235"/>
    <n v="13633.589849689466"/>
    <x v="8"/>
    <n v="0"/>
    <x v="9"/>
    <n v="2.7000000000000003E-2"/>
    <x v="9"/>
  </r>
  <r>
    <x v="22"/>
    <n v="23840566.276378691"/>
    <n v="7450176.961368341"/>
    <n v="67051.59265231507"/>
    <n v="1206.9286677416712"/>
    <n v="10795.306417022726"/>
    <n v="12002.235084764397"/>
    <x v="12"/>
    <n v="0"/>
    <x v="10"/>
    <n v="1.7999999999999999E-2"/>
    <x v="10"/>
  </r>
  <r>
    <x v="23"/>
    <n v="28618214.096066587"/>
    <n v="8417121.7929607611"/>
    <n v="75754.096136646855"/>
    <n v="1363.5737304596435"/>
    <n v="12196.409478000143"/>
    <n v="13559.983208459787"/>
    <x v="13"/>
    <n v="1"/>
    <x v="10"/>
    <n v="1.8000000000000002E-2"/>
    <x v="10"/>
  </r>
  <r>
    <x v="24"/>
    <n v="12169477.353882648"/>
    <n v="3687720.4102674695"/>
    <n v="33189.48369240723"/>
    <n v="597.41070646333014"/>
    <n v="5343.5068744775645"/>
    <n v="5940.9175809408944"/>
    <x v="6"/>
    <n v="1"/>
    <x v="11"/>
    <n v="1.7999999999999999E-2"/>
    <x v="10"/>
  </r>
  <r>
    <x v="25"/>
    <n v="11197773.939653752"/>
    <n v="3110492.7610149314"/>
    <n v="21773.449327104521"/>
    <n v="566.10968250471751"/>
    <n v="3570.8456896451412"/>
    <n v="4136.9553721498587"/>
    <x v="7"/>
    <n v="1"/>
    <x v="12"/>
    <n v="2.5999999999999999E-2"/>
    <x v="11"/>
  </r>
  <r>
    <x v="26"/>
    <n v="18243740.321413673"/>
    <n v="4930740.6274091005"/>
    <n v="34515.184391863702"/>
    <n v="897.39479418845633"/>
    <n v="5660.4902402656471"/>
    <n v="6557.8850344541033"/>
    <x v="5"/>
    <n v="1"/>
    <x v="13"/>
    <n v="2.6000000000000002E-2"/>
    <x v="12"/>
  </r>
  <r>
    <x v="27"/>
    <n v="24755166.131709412"/>
    <n v="6514517.4030814245"/>
    <n v="45601.62182156997"/>
    <n v="1185.6421673608193"/>
    <n v="7478.6659787374747"/>
    <n v="8664.3081460982939"/>
    <x v="2"/>
    <n v="1"/>
    <x v="13"/>
    <n v="2.6000000000000002E-2"/>
    <x v="11"/>
  </r>
  <r>
    <x v="28"/>
    <n v="18332524.148527727"/>
    <n v="4954736.2563588452"/>
    <n v="34683.153794511913"/>
    <n v="901.76199865730973"/>
    <n v="5688.0372222999531"/>
    <n v="6589.7992209572631"/>
    <x v="5"/>
    <n v="1"/>
    <x v="13"/>
    <n v="2.5999999999999999E-2"/>
    <x v="11"/>
  </r>
  <r>
    <x v="29"/>
    <n v="21449351.867882896"/>
    <n v="5958153.2966341376"/>
    <n v="41707.073076438959"/>
    <n v="1084.3838999874131"/>
    <n v="6839.959984535988"/>
    <n v="7924.3438845234014"/>
    <x v="7"/>
    <n v="0"/>
    <x v="12"/>
    <n v="2.6000000000000002E-2"/>
    <x v="11"/>
  </r>
  <r>
    <x v="30"/>
    <n v="22973682.102788769"/>
    <n v="6961721.8493299307"/>
    <n v="48732.052945309515"/>
    <n v="1510.6936413045948"/>
    <n v="7261.0758888511173"/>
    <n v="8771.7695301557123"/>
    <x v="6"/>
    <n v="0"/>
    <x v="14"/>
    <n v="3.0999999999999996E-2"/>
    <x v="13"/>
  </r>
  <r>
    <x v="31"/>
    <n v="22967738.000919167"/>
    <n v="6562210.8574054763"/>
    <n v="45935.476001838331"/>
    <n v="1423.9997560569882"/>
    <n v="6844.3859242739118"/>
    <n v="8268.385680330899"/>
    <x v="0"/>
    <n v="0"/>
    <x v="14"/>
    <n v="3.1E-2"/>
    <x v="14"/>
  </r>
  <r>
    <x v="32"/>
    <n v="31447467.292037025"/>
    <n v="9249255.0858932436"/>
    <n v="64744.785601252697"/>
    <n v="2007.0883536388337"/>
    <n v="9646.9730545866532"/>
    <n v="11654.061408225487"/>
    <x v="13"/>
    <n v="0"/>
    <x v="15"/>
    <n v="3.1000000000000003E-2"/>
    <x v="14"/>
  </r>
  <r>
    <x v="33"/>
    <n v="22081307.670266554"/>
    <n v="6691305.354626229"/>
    <n v="46839.137482383594"/>
    <n v="1452.0132619538915"/>
    <n v="6979.031484875155"/>
    <n v="8431.0447468290458"/>
    <x v="6"/>
    <n v="1"/>
    <x v="16"/>
    <n v="3.1000000000000003E-2"/>
    <x v="13"/>
  </r>
  <r>
    <x v="34"/>
    <n v="23451102.507228777"/>
    <n v="8685593.521195842"/>
    <n v="69484.748169566737"/>
    <n v="1945.5729487478686"/>
    <n v="14730.766611948149"/>
    <n v="16676.339560696018"/>
    <x v="14"/>
    <n v="1"/>
    <x v="17"/>
    <n v="2.8000000000000001E-2"/>
    <x v="15"/>
  </r>
  <r>
    <x v="35"/>
    <n v="25166704.77904183"/>
    <n v="8988108.8496577963"/>
    <n v="71904.870797262382"/>
    <n v="2013.3363823233467"/>
    <n v="15243.832609019624"/>
    <n v="17257.168991342973"/>
    <x v="9"/>
    <n v="1"/>
    <x v="17"/>
    <n v="2.8000000000000001E-2"/>
    <x v="16"/>
  </r>
  <r>
    <x v="36"/>
    <n v="24095702.98670359"/>
    <n v="9267578.071809072"/>
    <n v="74140.624574472575"/>
    <n v="2075.937488085232"/>
    <n v="15717.812409788186"/>
    <n v="17793.749897873418"/>
    <x v="15"/>
    <n v="1"/>
    <x v="17"/>
    <n v="2.7999999999999997E-2"/>
    <x v="16"/>
  </r>
  <r>
    <x v="37"/>
    <n v="23321201.781855479"/>
    <n v="8637482.1414279547"/>
    <n v="69099.857131423647"/>
    <n v="1934.795999679862"/>
    <n v="14649.169711861812"/>
    <n v="16583.965711541674"/>
    <x v="14"/>
    <n v="0"/>
    <x v="18"/>
    <n v="2.7999999999999997E-2"/>
    <x v="16"/>
  </r>
  <r>
    <x v="38"/>
    <n v="4131144.3704212122"/>
    <n v="1032786.092605303"/>
    <n v="8262.2887408424249"/>
    <n v="231.34408474358787"/>
    <n v="297.4423946703273"/>
    <n v="528.78647941391523"/>
    <x v="1"/>
    <n v="0"/>
    <x v="19"/>
    <n v="2.7999999999999997E-2"/>
    <x v="17"/>
  </r>
  <r>
    <x v="39"/>
    <n v="19002239.328988843"/>
    <n v="5000589.2971023275"/>
    <n v="40004.714376818622"/>
    <n v="520.06128689864204"/>
    <n v="1440.1697175654706"/>
    <n v="1960.2310044641126"/>
    <x v="2"/>
    <n v="0"/>
    <x v="20"/>
    <n v="1.2999999999999999E-2"/>
    <x v="17"/>
  </r>
  <r>
    <x v="40"/>
    <n v="24126101.214741539"/>
    <n v="6520567.895876091"/>
    <n v="52164.543167008727"/>
    <n v="678.13906117111344"/>
    <n v="1877.9235540123141"/>
    <n v="2556.0626151834276"/>
    <x v="5"/>
    <n v="0"/>
    <x v="20"/>
    <n v="1.2999999999999999E-2"/>
    <x v="18"/>
  </r>
  <r>
    <x v="41"/>
    <n v="49209627.677066937"/>
    <n v="12617853.250529984"/>
    <n v="100942.82600423988"/>
    <n v="1312.2567380551184"/>
    <n v="3633.9417361526353"/>
    <n v="4946.1984742077539"/>
    <x v="16"/>
    <n v="0"/>
    <x v="20"/>
    <n v="1.2999999999999999E-2"/>
    <x v="18"/>
  </r>
  <r>
    <x v="42"/>
    <n v="49509955.09823481"/>
    <n v="12377488.774558702"/>
    <n v="99019.910196469631"/>
    <n v="1287.2588325541053"/>
    <n v="3564.7167670729068"/>
    <n v="4851.9755996270123"/>
    <x v="1"/>
    <n v="0"/>
    <x v="20"/>
    <n v="1.3000000000000001E-2"/>
    <x v="17"/>
  </r>
  <r>
    <x v="43"/>
    <n v="58806679.895425916"/>
    <n v="14001590.451291883"/>
    <n v="112012.72361033507"/>
    <n v="1344.1526833240207"/>
    <n v="3808.4326027513926"/>
    <n v="5152.585286075413"/>
    <x v="3"/>
    <n v="0"/>
    <x v="21"/>
    <n v="1.1999999999999999E-2"/>
    <x v="19"/>
  </r>
  <r>
    <x v="44"/>
    <n v="63599455.574914806"/>
    <n v="15899863.893728701"/>
    <n v="127198.91114982963"/>
    <n v="1526.3869337979556"/>
    <n v="4324.7629790942074"/>
    <n v="5851.1499128921632"/>
    <x v="1"/>
    <n v="0"/>
    <x v="22"/>
    <n v="1.2E-2"/>
    <x v="19"/>
  </r>
  <r>
    <x v="45"/>
    <n v="65777910.781682834"/>
    <n v="14617313.507040629"/>
    <n v="116938.50805632504"/>
    <n v="1403.2620966759005"/>
    <n v="3975.909273915051"/>
    <n v="5379.1713705909515"/>
    <x v="17"/>
    <n v="0"/>
    <x v="21"/>
    <n v="1.2E-2"/>
    <x v="20"/>
  </r>
  <r>
    <x v="46"/>
    <n v="37399900.547684178"/>
    <n v="8130413.162540039"/>
    <n v="65043.305300320309"/>
    <n v="780.5196636038437"/>
    <n v="2211.4723802108906"/>
    <n v="2991.9920438147342"/>
    <x v="18"/>
    <n v="1"/>
    <x v="21"/>
    <n v="1.2E-2"/>
    <x v="19"/>
  </r>
  <r>
    <x v="47"/>
    <n v="1823547.5903618201"/>
    <n v="911773.79518091003"/>
    <n v="7294.1903614472803"/>
    <n v="14.588380722894563"/>
    <n v="248.0024722892075"/>
    <n v="262.59085301210206"/>
    <x v="19"/>
    <n v="1"/>
    <x v="23"/>
    <n v="2.0000000000000005E-3"/>
    <x v="20"/>
  </r>
  <r>
    <x v="48"/>
    <n v="2000000"/>
    <n v="1111111.111111111"/>
    <n v="8888.8888888888887"/>
    <n v="17.777777777777779"/>
    <n v="302.22222222222217"/>
    <n v="319.99999999999994"/>
    <x v="20"/>
    <n v="0"/>
    <x v="23"/>
    <n v="2E-3"/>
    <x v="20"/>
  </r>
  <r>
    <x v="49"/>
    <n v="36000000"/>
    <n v="16363636.363636361"/>
    <n v="130909.0909090909"/>
    <n v="261.81818181818181"/>
    <n v="4450.909090909091"/>
    <n v="4712.727272727273"/>
    <x v="21"/>
    <n v="0"/>
    <x v="24"/>
    <n v="2E-3"/>
    <x v="19"/>
  </r>
  <r>
    <x v="50"/>
    <n v="43000000"/>
    <n v="17916666.666666668"/>
    <n v="143333.33333333337"/>
    <n v="286.66666666666674"/>
    <n v="4873.3333333333339"/>
    <n v="5160.0000000000009"/>
    <x v="22"/>
    <n v="0"/>
    <x v="23"/>
    <n v="2E-3"/>
    <x v="20"/>
  </r>
  <r>
    <x v="51"/>
    <n v="18344000"/>
    <n v="6114666.666666667"/>
    <n v="48917.333333333343"/>
    <n v="97.834666666666692"/>
    <n v="1663.1893333333335"/>
    <n v="1761.0240000000001"/>
    <x v="10"/>
    <n v="0"/>
    <x v="23"/>
    <n v="2E-3"/>
    <x v="20"/>
  </r>
  <r>
    <x v="52"/>
    <n v="19555000"/>
    <n v="6110937.5"/>
    <n v="48887.5"/>
    <n v="97.775000000000006"/>
    <n v="1662.175"/>
    <n v="1759.95"/>
    <x v="12"/>
    <n v="0"/>
    <x v="24"/>
    <n v="2E-3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6BFDF9-0AE0-1444-86F9-E5ED7A8E0443}" name="Сводная таблица8" cacheId="27" applyNumberFormats="0" applyBorderFormats="0" applyFontFormats="0" applyPatternFormats="0" applyAlignmentFormats="0" applyWidthHeightFormats="1" dataCaption="Значения" updatedVersion="7" minRefreshableVersion="3" useAutoFormatting="1" rowGrandTotals="0" colGrandTotals="0" itemPrintTitles="1" createdVersion="7" indent="0" compact="0" compactData="0" multipleFieldFilters="0" chartFormat="9">
  <location ref="A3:C16" firstHeaderRow="1" firstDataRow="1" firstDataCol="2" rowPageCount="1" colPageCount="1"/>
  <pivotFields count="5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Месяц" axis="axisRow" compact="0" numFmtId="167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>
      <items count="15">
        <item h="1" x="9"/>
        <item h="1" x="6"/>
        <item h="1" x="4"/>
        <item h="1" x="7"/>
        <item h="1" x="1"/>
        <item h="1" x="2"/>
        <item h="1" x="10"/>
        <item h="1" x="5"/>
        <item h="1" x="11"/>
        <item h="1" x="13"/>
        <item x="0"/>
        <item h="1" x="3"/>
        <item h="1" x="8"/>
        <item h="1" x="1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1"/>
  </rowFields>
  <rowItems count="13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</rowItems>
  <colItems count="1">
    <i/>
  </colItems>
  <pageFields count="1">
    <pageField fld="3" hier="-1"/>
  </pageFields>
  <dataFields count="1">
    <dataField name="Количество запросов" fld="2" baseField="0" baseItem="0" numFmtId="3"/>
  </dataFields>
  <chartFormats count="2">
    <chartFormat chart="2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6A2485-18C7-3E4E-A8F4-C8322DA2CC61}" name="Сводная таблица10" cacheId="27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compact="0" compactData="0" multipleFieldFilters="0" chartFormat="4">
  <location ref="M3:N17" firstHeaderRow="1" firstDataRow="1" firstDataCol="1" rowPageCount="1" colPageCount="1"/>
  <pivotFields count="5">
    <pivotField axis="axisPage" compact="0" outline="0" multipleItemSelectionAllowed="1" showAll="0">
      <items count="25">
        <item x="13"/>
        <item h="1" x="17"/>
        <item x="16"/>
        <item x="18"/>
        <item h="1" x="8"/>
        <item x="5"/>
        <item h="1" x="20"/>
        <item h="1" x="14"/>
        <item h="1" x="1"/>
        <item x="10"/>
        <item h="1" x="2"/>
        <item h="1" x="7"/>
        <item h="1" x="9"/>
        <item x="19"/>
        <item x="6"/>
        <item h="1" x="4"/>
        <item x="21"/>
        <item x="23"/>
        <item x="0"/>
        <item h="1" x="15"/>
        <item x="12"/>
        <item h="1" x="3"/>
        <item x="11"/>
        <item x="2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7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>
      <items count="15">
        <item x="9"/>
        <item x="6"/>
        <item x="4"/>
        <item x="7"/>
        <item x="1"/>
        <item x="2"/>
        <item x="10"/>
        <item x="5"/>
        <item x="11"/>
        <item x="13"/>
        <item x="0"/>
        <item x="3"/>
        <item x="8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14">
    <i>
      <x v="8"/>
    </i>
    <i>
      <x v="6"/>
    </i>
    <i>
      <x v="7"/>
    </i>
    <i>
      <x v="12"/>
    </i>
    <i>
      <x v="3"/>
    </i>
    <i>
      <x v="9"/>
    </i>
    <i>
      <x v="13"/>
    </i>
    <i>
      <x v="5"/>
    </i>
    <i>
      <x v="2"/>
    </i>
    <i>
      <x v="10"/>
    </i>
    <i>
      <x/>
    </i>
    <i>
      <x v="11"/>
    </i>
    <i>
      <x v="1"/>
    </i>
    <i t="grand">
      <x/>
    </i>
  </rowItems>
  <colItems count="1">
    <i/>
  </colItems>
  <pageFields count="1">
    <pageField fld="0" hier="-1"/>
  </pageFields>
  <dataFields count="1">
    <dataField name="Сумма по полю Значение в шт." fld="2" baseField="0" baseItem="0" numFmtId="3"/>
  </dataFields>
  <chartFormats count="14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E04F20-7274-9245-AC0F-57C271E9D2BC}" name="Сводная таблица20" cacheId="28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compact="0" compactData="0" multipleFieldFilters="0" chartFormat="4">
  <location ref="BA1:BC15" firstHeaderRow="1" firstDataRow="1" firstDataCol="2"/>
  <pivotFields count="14">
    <pivotField axis="axisRow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6" outline="0" showAll="0">
      <items count="24">
        <item x="20"/>
        <item x="19"/>
        <item x="21"/>
        <item x="22"/>
        <item x="15"/>
        <item x="14"/>
        <item x="9"/>
        <item x="11"/>
        <item x="10"/>
        <item x="8"/>
        <item x="12"/>
        <item x="6"/>
        <item x="13"/>
        <item x="0"/>
        <item x="7"/>
        <item x="5"/>
        <item x="2"/>
        <item x="16"/>
        <item x="1"/>
        <item x="3"/>
        <item x="4"/>
        <item x="17"/>
        <item x="1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sd="0" x="0"/>
        <item x="1"/>
        <item x="2"/>
        <item sd="0"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3"/>
    <field x="0"/>
  </rowFields>
  <rowItems count="14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Среднее по полю Частота " fld="7" subtotal="average" baseField="0" baseItem="0" numFmtId="2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626D97-2959-2A4C-A75D-0C1C2F020D97}" name="Сводная таблица16" cacheId="28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compact="0" compactData="0" multipleFieldFilters="0" chartFormat="24">
  <location ref="Z1:AD15" firstHeaderRow="0" firstDataRow="1" firstDataCol="2"/>
  <pivotFields count="14">
    <pivotField axis="axisRow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5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5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sd="0" x="0"/>
        <item x="1"/>
        <item x="2"/>
        <item sd="0"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3"/>
    <field x="0"/>
  </rowFields>
  <rowItems count="14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Сумма по полю Reach" fld="2" baseField="0" baseItem="0"/>
    <dataField name="Сумма по полю Clicks" fld="3" baseField="0" baseItem="0"/>
    <dataField name="Сумма по полю ТВ-флайт" fld="8" baseField="0" baseItem="0" numFmtId="1"/>
  </dataFields>
  <formats count="4">
    <format dxfId="3">
      <pivotArea outline="0" collapsedLevelsAreSubtotals="1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outline="0" fieldPosition="0">
        <references count="1">
          <reference field="4294967294" count="1" selected="0">
            <x v="2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2"/>
          </reference>
        </references>
      </pivotArea>
    </format>
  </formats>
  <chartFormats count="96">
    <chartFormat chart="7" format="9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98">
      <pivotArea type="data" outline="0" fieldPosition="0">
        <references count="3">
          <reference field="4294967294" count="1" selected="0">
            <x v="2"/>
          </reference>
          <reference field="0" count="1" selected="0">
            <x v="4"/>
          </reference>
          <reference field="13" count="1" selected="0">
            <x v="1"/>
          </reference>
        </references>
      </pivotArea>
    </chartFormat>
    <chartFormat chart="7" format="99">
      <pivotArea type="data" outline="0" fieldPosition="0">
        <references count="3">
          <reference field="4294967294" count="1" selected="0">
            <x v="2"/>
          </reference>
          <reference field="0" count="1" selected="0">
            <x v="5"/>
          </reference>
          <reference field="13" count="1" selected="0">
            <x v="1"/>
          </reference>
        </references>
      </pivotArea>
    </chartFormat>
    <chartFormat chart="7" format="100">
      <pivotArea type="data" outline="0" fieldPosition="0">
        <references count="3">
          <reference field="4294967294" count="1" selected="0">
            <x v="2"/>
          </reference>
          <reference field="0" count="1" selected="0">
            <x v="6"/>
          </reference>
          <reference field="13" count="1" selected="0">
            <x v="1"/>
          </reference>
        </references>
      </pivotArea>
    </chartFormat>
    <chartFormat chart="7" format="101">
      <pivotArea type="data" outline="0" fieldPosition="0">
        <references count="3">
          <reference field="4294967294" count="1" selected="0">
            <x v="2"/>
          </reference>
          <reference field="0" count="1" selected="0">
            <x v="7"/>
          </reference>
          <reference field="13" count="1" selected="0">
            <x v="1"/>
          </reference>
        </references>
      </pivotArea>
    </chartFormat>
    <chartFormat chart="7" format="102">
      <pivotArea type="data" outline="0" fieldPosition="0">
        <references count="3">
          <reference field="4294967294" count="1" selected="0">
            <x v="2"/>
          </reference>
          <reference field="0" count="1" selected="0">
            <x v="8"/>
          </reference>
          <reference field="13" count="1" selected="0">
            <x v="1"/>
          </reference>
        </references>
      </pivotArea>
    </chartFormat>
    <chartFormat chart="7" format="103">
      <pivotArea type="data" outline="0" fieldPosition="0">
        <references count="3">
          <reference field="4294967294" count="1" selected="0">
            <x v="2"/>
          </reference>
          <reference field="0" count="1" selected="0">
            <x v="9"/>
          </reference>
          <reference field="13" count="1" selected="0">
            <x v="1"/>
          </reference>
        </references>
      </pivotArea>
    </chartFormat>
    <chartFormat chart="7" format="104">
      <pivotArea type="data" outline="0" fieldPosition="0">
        <references count="3">
          <reference field="4294967294" count="1" selected="0">
            <x v="2"/>
          </reference>
          <reference field="0" count="1" selected="0">
            <x v="10"/>
          </reference>
          <reference field="13" count="1" selected="0">
            <x v="1"/>
          </reference>
        </references>
      </pivotArea>
    </chartFormat>
    <chartFormat chart="7" format="105">
      <pivotArea type="data" outline="0" fieldPosition="0">
        <references count="3">
          <reference field="4294967294" count="1" selected="0">
            <x v="2"/>
          </reference>
          <reference field="0" count="1" selected="0">
            <x v="11"/>
          </reference>
          <reference field="13" count="1" selected="0">
            <x v="1"/>
          </reference>
        </references>
      </pivotArea>
    </chartFormat>
    <chartFormat chart="7" format="106">
      <pivotArea type="data" outline="0" fieldPosition="0">
        <references count="3">
          <reference field="4294967294" count="1" selected="0">
            <x v="2"/>
          </reference>
          <reference field="0" count="1" selected="0">
            <x v="12"/>
          </reference>
          <reference field="13" count="1" selected="0">
            <x v="1"/>
          </reference>
        </references>
      </pivotArea>
    </chartFormat>
    <chartFormat chart="7" format="107">
      <pivotArea type="data" outline="0" fieldPosition="0">
        <references count="3">
          <reference field="4294967294" count="1" selected="0">
            <x v="2"/>
          </reference>
          <reference field="0" count="1" selected="0">
            <x v="1"/>
          </reference>
          <reference field="13" count="1" selected="0">
            <x v="2"/>
          </reference>
        </references>
      </pivotArea>
    </chartFormat>
    <chartFormat chart="7" format="108">
      <pivotArea type="data" outline="0" fieldPosition="0">
        <references count="3">
          <reference field="4294967294" count="1" selected="0">
            <x v="2"/>
          </reference>
          <reference field="0" count="1" selected="0">
            <x v="2"/>
          </reference>
          <reference field="13" count="1" selected="0">
            <x v="2"/>
          </reference>
        </references>
      </pivotArea>
    </chartFormat>
    <chartFormat chart="7" format="109">
      <pivotArea type="data" outline="0" fieldPosition="0">
        <references count="3">
          <reference field="4294967294" count="1" selected="0">
            <x v="2"/>
          </reference>
          <reference field="0" count="1" selected="0">
            <x v="3"/>
          </reference>
          <reference field="13" count="1" selected="0">
            <x v="2"/>
          </reference>
        </references>
      </pivotArea>
    </chartFormat>
    <chartFormat chart="7" format="110">
      <pivotArea type="data" outline="0" fieldPosition="0">
        <references count="3">
          <reference field="4294967294" count="1" selected="0">
            <x v="2"/>
          </reference>
          <reference field="0" count="1" selected="0">
            <x v="4"/>
          </reference>
          <reference field="13" count="1" selected="0">
            <x v="2"/>
          </reference>
        </references>
      </pivotArea>
    </chartFormat>
    <chartFormat chart="7" format="1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114">
      <pivotArea type="data" outline="0" fieldPosition="0">
        <references count="3">
          <reference field="4294967294" count="1" selected="0">
            <x v="2"/>
          </reference>
          <reference field="0" count="1" selected="0">
            <x v="4"/>
          </reference>
          <reference field="13" count="1" selected="0">
            <x v="1"/>
          </reference>
        </references>
      </pivotArea>
    </chartFormat>
    <chartFormat chart="8" format="115">
      <pivotArea type="data" outline="0" fieldPosition="0">
        <references count="3">
          <reference field="4294967294" count="1" selected="0">
            <x v="2"/>
          </reference>
          <reference field="0" count="1" selected="0">
            <x v="5"/>
          </reference>
          <reference field="13" count="1" selected="0">
            <x v="1"/>
          </reference>
        </references>
      </pivotArea>
    </chartFormat>
    <chartFormat chart="8" format="116">
      <pivotArea type="data" outline="0" fieldPosition="0">
        <references count="3">
          <reference field="4294967294" count="1" selected="0">
            <x v="2"/>
          </reference>
          <reference field="0" count="1" selected="0">
            <x v="6"/>
          </reference>
          <reference field="13" count="1" selected="0">
            <x v="1"/>
          </reference>
        </references>
      </pivotArea>
    </chartFormat>
    <chartFormat chart="8" format="117">
      <pivotArea type="data" outline="0" fieldPosition="0">
        <references count="3">
          <reference field="4294967294" count="1" selected="0">
            <x v="2"/>
          </reference>
          <reference field="0" count="1" selected="0">
            <x v="7"/>
          </reference>
          <reference field="13" count="1" selected="0">
            <x v="1"/>
          </reference>
        </references>
      </pivotArea>
    </chartFormat>
    <chartFormat chart="8" format="118">
      <pivotArea type="data" outline="0" fieldPosition="0">
        <references count="3">
          <reference field="4294967294" count="1" selected="0">
            <x v="2"/>
          </reference>
          <reference field="0" count="1" selected="0">
            <x v="8"/>
          </reference>
          <reference field="13" count="1" selected="0">
            <x v="1"/>
          </reference>
        </references>
      </pivotArea>
    </chartFormat>
    <chartFormat chart="8" format="119">
      <pivotArea type="data" outline="0" fieldPosition="0">
        <references count="3">
          <reference field="4294967294" count="1" selected="0">
            <x v="2"/>
          </reference>
          <reference field="0" count="1" selected="0">
            <x v="9"/>
          </reference>
          <reference field="13" count="1" selected="0">
            <x v="1"/>
          </reference>
        </references>
      </pivotArea>
    </chartFormat>
    <chartFormat chart="8" format="120">
      <pivotArea type="data" outline="0" fieldPosition="0">
        <references count="3">
          <reference field="4294967294" count="1" selected="0">
            <x v="2"/>
          </reference>
          <reference field="0" count="1" selected="0">
            <x v="10"/>
          </reference>
          <reference field="13" count="1" selected="0">
            <x v="1"/>
          </reference>
        </references>
      </pivotArea>
    </chartFormat>
    <chartFormat chart="8" format="121">
      <pivotArea type="data" outline="0" fieldPosition="0">
        <references count="3">
          <reference field="4294967294" count="1" selected="0">
            <x v="2"/>
          </reference>
          <reference field="0" count="1" selected="0">
            <x v="11"/>
          </reference>
          <reference field="13" count="1" selected="0">
            <x v="1"/>
          </reference>
        </references>
      </pivotArea>
    </chartFormat>
    <chartFormat chart="8" format="122">
      <pivotArea type="data" outline="0" fieldPosition="0">
        <references count="3">
          <reference field="4294967294" count="1" selected="0">
            <x v="2"/>
          </reference>
          <reference field="0" count="1" selected="0">
            <x v="12"/>
          </reference>
          <reference field="13" count="1" selected="0">
            <x v="1"/>
          </reference>
        </references>
      </pivotArea>
    </chartFormat>
    <chartFormat chart="8" format="123">
      <pivotArea type="data" outline="0" fieldPosition="0">
        <references count="3">
          <reference field="4294967294" count="1" selected="0">
            <x v="2"/>
          </reference>
          <reference field="0" count="1" selected="0">
            <x v="1"/>
          </reference>
          <reference field="13" count="1" selected="0">
            <x v="2"/>
          </reference>
        </references>
      </pivotArea>
    </chartFormat>
    <chartFormat chart="8" format="124">
      <pivotArea type="data" outline="0" fieldPosition="0">
        <references count="3">
          <reference field="4294967294" count="1" selected="0">
            <x v="2"/>
          </reference>
          <reference field="0" count="1" selected="0">
            <x v="2"/>
          </reference>
          <reference field="13" count="1" selected="0">
            <x v="2"/>
          </reference>
        </references>
      </pivotArea>
    </chartFormat>
    <chartFormat chart="8" format="125">
      <pivotArea type="data" outline="0" fieldPosition="0">
        <references count="3">
          <reference field="4294967294" count="1" selected="0">
            <x v="2"/>
          </reference>
          <reference field="0" count="1" selected="0">
            <x v="3"/>
          </reference>
          <reference field="13" count="1" selected="0">
            <x v="2"/>
          </reference>
        </references>
      </pivotArea>
    </chartFormat>
    <chartFormat chart="8" format="126">
      <pivotArea type="data" outline="0" fieldPosition="0">
        <references count="3">
          <reference field="4294967294" count="1" selected="0">
            <x v="2"/>
          </reference>
          <reference field="0" count="1" selected="0">
            <x v="4"/>
          </reference>
          <reference field="13" count="1" selected="0">
            <x v="2"/>
          </reference>
        </references>
      </pivotArea>
    </chartFormat>
    <chartFormat chart="8" format="12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17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7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178">
      <pivotArea type="data" outline="0" fieldPosition="0">
        <references count="3">
          <reference field="4294967294" count="1" selected="0">
            <x v="2"/>
          </reference>
          <reference field="0" count="1" selected="0">
            <x v="4"/>
          </reference>
          <reference field="13" count="1" selected="0">
            <x v="1"/>
          </reference>
        </references>
      </pivotArea>
    </chartFormat>
    <chartFormat chart="14" format="179">
      <pivotArea type="data" outline="0" fieldPosition="0">
        <references count="3">
          <reference field="4294967294" count="1" selected="0">
            <x v="2"/>
          </reference>
          <reference field="0" count="1" selected="0">
            <x v="5"/>
          </reference>
          <reference field="13" count="1" selected="0">
            <x v="1"/>
          </reference>
        </references>
      </pivotArea>
    </chartFormat>
    <chartFormat chart="14" format="180">
      <pivotArea type="data" outline="0" fieldPosition="0">
        <references count="3">
          <reference field="4294967294" count="1" selected="0">
            <x v="2"/>
          </reference>
          <reference field="0" count="1" selected="0">
            <x v="6"/>
          </reference>
          <reference field="13" count="1" selected="0">
            <x v="1"/>
          </reference>
        </references>
      </pivotArea>
    </chartFormat>
    <chartFormat chart="14" format="181">
      <pivotArea type="data" outline="0" fieldPosition="0">
        <references count="3">
          <reference field="4294967294" count="1" selected="0">
            <x v="2"/>
          </reference>
          <reference field="0" count="1" selected="0">
            <x v="7"/>
          </reference>
          <reference field="13" count="1" selected="0">
            <x v="1"/>
          </reference>
        </references>
      </pivotArea>
    </chartFormat>
    <chartFormat chart="14" format="182">
      <pivotArea type="data" outline="0" fieldPosition="0">
        <references count="3">
          <reference field="4294967294" count="1" selected="0">
            <x v="2"/>
          </reference>
          <reference field="0" count="1" selected="0">
            <x v="8"/>
          </reference>
          <reference field="13" count="1" selected="0">
            <x v="1"/>
          </reference>
        </references>
      </pivotArea>
    </chartFormat>
    <chartFormat chart="14" format="183">
      <pivotArea type="data" outline="0" fieldPosition="0">
        <references count="3">
          <reference field="4294967294" count="1" selected="0">
            <x v="2"/>
          </reference>
          <reference field="0" count="1" selected="0">
            <x v="9"/>
          </reference>
          <reference field="13" count="1" selected="0">
            <x v="1"/>
          </reference>
        </references>
      </pivotArea>
    </chartFormat>
    <chartFormat chart="14" format="184">
      <pivotArea type="data" outline="0" fieldPosition="0">
        <references count="3">
          <reference field="4294967294" count="1" selected="0">
            <x v="2"/>
          </reference>
          <reference field="0" count="1" selected="0">
            <x v="10"/>
          </reference>
          <reference field="13" count="1" selected="0">
            <x v="1"/>
          </reference>
        </references>
      </pivotArea>
    </chartFormat>
    <chartFormat chart="14" format="185">
      <pivotArea type="data" outline="0" fieldPosition="0">
        <references count="3">
          <reference field="4294967294" count="1" selected="0">
            <x v="2"/>
          </reference>
          <reference field="0" count="1" selected="0">
            <x v="11"/>
          </reference>
          <reference field="13" count="1" selected="0">
            <x v="1"/>
          </reference>
        </references>
      </pivotArea>
    </chartFormat>
    <chartFormat chart="14" format="186">
      <pivotArea type="data" outline="0" fieldPosition="0">
        <references count="3">
          <reference field="4294967294" count="1" selected="0">
            <x v="2"/>
          </reference>
          <reference field="0" count="1" selected="0">
            <x v="12"/>
          </reference>
          <reference field="13" count="1" selected="0">
            <x v="1"/>
          </reference>
        </references>
      </pivotArea>
    </chartFormat>
    <chartFormat chart="14" format="187">
      <pivotArea type="data" outline="0" fieldPosition="0">
        <references count="3">
          <reference field="4294967294" count="1" selected="0">
            <x v="2"/>
          </reference>
          <reference field="0" count="1" selected="0">
            <x v="1"/>
          </reference>
          <reference field="13" count="1" selected="0">
            <x v="2"/>
          </reference>
        </references>
      </pivotArea>
    </chartFormat>
    <chartFormat chart="14" format="188">
      <pivotArea type="data" outline="0" fieldPosition="0">
        <references count="3">
          <reference field="4294967294" count="1" selected="0">
            <x v="2"/>
          </reference>
          <reference field="0" count="1" selected="0">
            <x v="2"/>
          </reference>
          <reference field="13" count="1" selected="0">
            <x v="2"/>
          </reference>
        </references>
      </pivotArea>
    </chartFormat>
    <chartFormat chart="14" format="189">
      <pivotArea type="data" outline="0" fieldPosition="0">
        <references count="3">
          <reference field="4294967294" count="1" selected="0">
            <x v="2"/>
          </reference>
          <reference field="0" count="1" selected="0">
            <x v="3"/>
          </reference>
          <reference field="13" count="1" selected="0">
            <x v="2"/>
          </reference>
        </references>
      </pivotArea>
    </chartFormat>
    <chartFormat chart="14" format="190">
      <pivotArea type="data" outline="0" fieldPosition="0">
        <references count="3">
          <reference field="4294967294" count="1" selected="0">
            <x v="2"/>
          </reference>
          <reference field="0" count="1" selected="0">
            <x v="4"/>
          </reference>
          <reference field="13" count="1" selected="0">
            <x v="2"/>
          </reference>
        </references>
      </pivotArea>
    </chartFormat>
    <chartFormat chart="14" format="19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19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9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194">
      <pivotArea type="data" outline="0" fieldPosition="0">
        <references count="3">
          <reference field="4294967294" count="1" selected="0">
            <x v="2"/>
          </reference>
          <reference field="0" count="1" selected="0">
            <x v="4"/>
          </reference>
          <reference field="13" count="1" selected="0">
            <x v="1"/>
          </reference>
        </references>
      </pivotArea>
    </chartFormat>
    <chartFormat chart="15" format="195">
      <pivotArea type="data" outline="0" fieldPosition="0">
        <references count="3">
          <reference field="4294967294" count="1" selected="0">
            <x v="2"/>
          </reference>
          <reference field="0" count="1" selected="0">
            <x v="5"/>
          </reference>
          <reference field="13" count="1" selected="0">
            <x v="1"/>
          </reference>
        </references>
      </pivotArea>
    </chartFormat>
    <chartFormat chart="15" format="196">
      <pivotArea type="data" outline="0" fieldPosition="0">
        <references count="3">
          <reference field="4294967294" count="1" selected="0">
            <x v="2"/>
          </reference>
          <reference field="0" count="1" selected="0">
            <x v="6"/>
          </reference>
          <reference field="13" count="1" selected="0">
            <x v="1"/>
          </reference>
        </references>
      </pivotArea>
    </chartFormat>
    <chartFormat chart="15" format="197">
      <pivotArea type="data" outline="0" fieldPosition="0">
        <references count="3">
          <reference field="4294967294" count="1" selected="0">
            <x v="2"/>
          </reference>
          <reference field="0" count="1" selected="0">
            <x v="7"/>
          </reference>
          <reference field="13" count="1" selected="0">
            <x v="1"/>
          </reference>
        </references>
      </pivotArea>
    </chartFormat>
    <chartFormat chart="15" format="198">
      <pivotArea type="data" outline="0" fieldPosition="0">
        <references count="3">
          <reference field="4294967294" count="1" selected="0">
            <x v="2"/>
          </reference>
          <reference field="0" count="1" selected="0">
            <x v="8"/>
          </reference>
          <reference field="13" count="1" selected="0">
            <x v="1"/>
          </reference>
        </references>
      </pivotArea>
    </chartFormat>
    <chartFormat chart="15" format="199">
      <pivotArea type="data" outline="0" fieldPosition="0">
        <references count="3">
          <reference field="4294967294" count="1" selected="0">
            <x v="2"/>
          </reference>
          <reference field="0" count="1" selected="0">
            <x v="9"/>
          </reference>
          <reference field="13" count="1" selected="0">
            <x v="1"/>
          </reference>
        </references>
      </pivotArea>
    </chartFormat>
    <chartFormat chart="15" format="200">
      <pivotArea type="data" outline="0" fieldPosition="0">
        <references count="3">
          <reference field="4294967294" count="1" selected="0">
            <x v="2"/>
          </reference>
          <reference field="0" count="1" selected="0">
            <x v="10"/>
          </reference>
          <reference field="13" count="1" selected="0">
            <x v="1"/>
          </reference>
        </references>
      </pivotArea>
    </chartFormat>
    <chartFormat chart="15" format="201">
      <pivotArea type="data" outline="0" fieldPosition="0">
        <references count="3">
          <reference field="4294967294" count="1" selected="0">
            <x v="2"/>
          </reference>
          <reference field="0" count="1" selected="0">
            <x v="11"/>
          </reference>
          <reference field="13" count="1" selected="0">
            <x v="1"/>
          </reference>
        </references>
      </pivotArea>
    </chartFormat>
    <chartFormat chart="15" format="202">
      <pivotArea type="data" outline="0" fieldPosition="0">
        <references count="3">
          <reference field="4294967294" count="1" selected="0">
            <x v="2"/>
          </reference>
          <reference field="0" count="1" selected="0">
            <x v="12"/>
          </reference>
          <reference field="13" count="1" selected="0">
            <x v="1"/>
          </reference>
        </references>
      </pivotArea>
    </chartFormat>
    <chartFormat chart="15" format="203">
      <pivotArea type="data" outline="0" fieldPosition="0">
        <references count="3">
          <reference field="4294967294" count="1" selected="0">
            <x v="2"/>
          </reference>
          <reference field="0" count="1" selected="0">
            <x v="1"/>
          </reference>
          <reference field="13" count="1" selected="0">
            <x v="2"/>
          </reference>
        </references>
      </pivotArea>
    </chartFormat>
    <chartFormat chart="15" format="204">
      <pivotArea type="data" outline="0" fieldPosition="0">
        <references count="3">
          <reference field="4294967294" count="1" selected="0">
            <x v="2"/>
          </reference>
          <reference field="0" count="1" selected="0">
            <x v="2"/>
          </reference>
          <reference field="13" count="1" selected="0">
            <x v="2"/>
          </reference>
        </references>
      </pivotArea>
    </chartFormat>
    <chartFormat chart="15" format="205">
      <pivotArea type="data" outline="0" fieldPosition="0">
        <references count="3">
          <reference field="4294967294" count="1" selected="0">
            <x v="2"/>
          </reference>
          <reference field="0" count="1" selected="0">
            <x v="3"/>
          </reference>
          <reference field="13" count="1" selected="0">
            <x v="2"/>
          </reference>
        </references>
      </pivotArea>
    </chartFormat>
    <chartFormat chart="15" format="206">
      <pivotArea type="data" outline="0" fieldPosition="0">
        <references count="3">
          <reference field="4294967294" count="1" selected="0">
            <x v="2"/>
          </reference>
          <reference field="0" count="1" selected="0">
            <x v="4"/>
          </reference>
          <reference field="13" count="1" selected="0">
            <x v="2"/>
          </reference>
        </references>
      </pivotArea>
    </chartFormat>
    <chartFormat chart="15" format="20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25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5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" format="258">
      <pivotArea type="data" outline="0" fieldPosition="0">
        <references count="3">
          <reference field="4294967294" count="1" selected="0">
            <x v="2"/>
          </reference>
          <reference field="0" count="1" selected="0">
            <x v="4"/>
          </reference>
          <reference field="13" count="1" selected="0">
            <x v="1"/>
          </reference>
        </references>
      </pivotArea>
    </chartFormat>
    <chartFormat chart="12" format="259">
      <pivotArea type="data" outline="0" fieldPosition="0">
        <references count="3">
          <reference field="4294967294" count="1" selected="0">
            <x v="2"/>
          </reference>
          <reference field="0" count="1" selected="0">
            <x v="5"/>
          </reference>
          <reference field="13" count="1" selected="0">
            <x v="1"/>
          </reference>
        </references>
      </pivotArea>
    </chartFormat>
    <chartFormat chart="12" format="260">
      <pivotArea type="data" outline="0" fieldPosition="0">
        <references count="3">
          <reference field="4294967294" count="1" selected="0">
            <x v="2"/>
          </reference>
          <reference field="0" count="1" selected="0">
            <x v="6"/>
          </reference>
          <reference field="13" count="1" selected="0">
            <x v="1"/>
          </reference>
        </references>
      </pivotArea>
    </chartFormat>
    <chartFormat chart="12" format="261">
      <pivotArea type="data" outline="0" fieldPosition="0">
        <references count="3">
          <reference field="4294967294" count="1" selected="0">
            <x v="2"/>
          </reference>
          <reference field="0" count="1" selected="0">
            <x v="7"/>
          </reference>
          <reference field="13" count="1" selected="0">
            <x v="1"/>
          </reference>
        </references>
      </pivotArea>
    </chartFormat>
    <chartFormat chart="12" format="262">
      <pivotArea type="data" outline="0" fieldPosition="0">
        <references count="3">
          <reference field="4294967294" count="1" selected="0">
            <x v="2"/>
          </reference>
          <reference field="0" count="1" selected="0">
            <x v="8"/>
          </reference>
          <reference field="13" count="1" selected="0">
            <x v="1"/>
          </reference>
        </references>
      </pivotArea>
    </chartFormat>
    <chartFormat chart="12" format="263">
      <pivotArea type="data" outline="0" fieldPosition="0">
        <references count="3">
          <reference field="4294967294" count="1" selected="0">
            <x v="2"/>
          </reference>
          <reference field="0" count="1" selected="0">
            <x v="9"/>
          </reference>
          <reference field="13" count="1" selected="0">
            <x v="1"/>
          </reference>
        </references>
      </pivotArea>
    </chartFormat>
    <chartFormat chart="12" format="264">
      <pivotArea type="data" outline="0" fieldPosition="0">
        <references count="3">
          <reference field="4294967294" count="1" selected="0">
            <x v="2"/>
          </reference>
          <reference field="0" count="1" selected="0">
            <x v="10"/>
          </reference>
          <reference field="13" count="1" selected="0">
            <x v="1"/>
          </reference>
        </references>
      </pivotArea>
    </chartFormat>
    <chartFormat chart="12" format="265">
      <pivotArea type="data" outline="0" fieldPosition="0">
        <references count="3">
          <reference field="4294967294" count="1" selected="0">
            <x v="2"/>
          </reference>
          <reference field="0" count="1" selected="0">
            <x v="11"/>
          </reference>
          <reference field="13" count="1" selected="0">
            <x v="1"/>
          </reference>
        </references>
      </pivotArea>
    </chartFormat>
    <chartFormat chart="12" format="266">
      <pivotArea type="data" outline="0" fieldPosition="0">
        <references count="3">
          <reference field="4294967294" count="1" selected="0">
            <x v="2"/>
          </reference>
          <reference field="0" count="1" selected="0">
            <x v="12"/>
          </reference>
          <reference field="13" count="1" selected="0">
            <x v="1"/>
          </reference>
        </references>
      </pivotArea>
    </chartFormat>
    <chartFormat chart="12" format="267">
      <pivotArea type="data" outline="0" fieldPosition="0">
        <references count="3">
          <reference field="4294967294" count="1" selected="0">
            <x v="2"/>
          </reference>
          <reference field="0" count="1" selected="0">
            <x v="1"/>
          </reference>
          <reference field="13" count="1" selected="0">
            <x v="2"/>
          </reference>
        </references>
      </pivotArea>
    </chartFormat>
    <chartFormat chart="12" format="268">
      <pivotArea type="data" outline="0" fieldPosition="0">
        <references count="3">
          <reference field="4294967294" count="1" selected="0">
            <x v="2"/>
          </reference>
          <reference field="0" count="1" selected="0">
            <x v="2"/>
          </reference>
          <reference field="13" count="1" selected="0">
            <x v="2"/>
          </reference>
        </references>
      </pivotArea>
    </chartFormat>
    <chartFormat chart="12" format="269">
      <pivotArea type="data" outline="0" fieldPosition="0">
        <references count="3">
          <reference field="4294967294" count="1" selected="0">
            <x v="2"/>
          </reference>
          <reference field="0" count="1" selected="0">
            <x v="3"/>
          </reference>
          <reference field="13" count="1" selected="0">
            <x v="2"/>
          </reference>
        </references>
      </pivotArea>
    </chartFormat>
    <chartFormat chart="12" format="270">
      <pivotArea type="data" outline="0" fieldPosition="0">
        <references count="3">
          <reference field="4294967294" count="1" selected="0">
            <x v="2"/>
          </reference>
          <reference field="0" count="1" selected="0">
            <x v="4"/>
          </reference>
          <reference field="13" count="1" selected="0">
            <x v="2"/>
          </reference>
        </references>
      </pivotArea>
    </chartFormat>
    <chartFormat chart="12" format="27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28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8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3" format="290">
      <pivotArea type="data" outline="0" fieldPosition="0">
        <references count="3">
          <reference field="4294967294" count="1" selected="0">
            <x v="2"/>
          </reference>
          <reference field="0" count="1" selected="0">
            <x v="4"/>
          </reference>
          <reference field="13" count="1" selected="0">
            <x v="1"/>
          </reference>
        </references>
      </pivotArea>
    </chartFormat>
    <chartFormat chart="23" format="291">
      <pivotArea type="data" outline="0" fieldPosition="0">
        <references count="3">
          <reference field="4294967294" count="1" selected="0">
            <x v="2"/>
          </reference>
          <reference field="0" count="1" selected="0">
            <x v="5"/>
          </reference>
          <reference field="13" count="1" selected="0">
            <x v="1"/>
          </reference>
        </references>
      </pivotArea>
    </chartFormat>
    <chartFormat chart="23" format="292">
      <pivotArea type="data" outline="0" fieldPosition="0">
        <references count="3">
          <reference field="4294967294" count="1" selected="0">
            <x v="2"/>
          </reference>
          <reference field="0" count="1" selected="0">
            <x v="6"/>
          </reference>
          <reference field="13" count="1" selected="0">
            <x v="1"/>
          </reference>
        </references>
      </pivotArea>
    </chartFormat>
    <chartFormat chart="23" format="293">
      <pivotArea type="data" outline="0" fieldPosition="0">
        <references count="3">
          <reference field="4294967294" count="1" selected="0">
            <x v="2"/>
          </reference>
          <reference field="0" count="1" selected="0">
            <x v="7"/>
          </reference>
          <reference field="13" count="1" selected="0">
            <x v="1"/>
          </reference>
        </references>
      </pivotArea>
    </chartFormat>
    <chartFormat chart="23" format="294">
      <pivotArea type="data" outline="0" fieldPosition="0">
        <references count="3">
          <reference field="4294967294" count="1" selected="0">
            <x v="2"/>
          </reference>
          <reference field="0" count="1" selected="0">
            <x v="8"/>
          </reference>
          <reference field="13" count="1" selected="0">
            <x v="1"/>
          </reference>
        </references>
      </pivotArea>
    </chartFormat>
    <chartFormat chart="23" format="295">
      <pivotArea type="data" outline="0" fieldPosition="0">
        <references count="3">
          <reference field="4294967294" count="1" selected="0">
            <x v="2"/>
          </reference>
          <reference field="0" count="1" selected="0">
            <x v="9"/>
          </reference>
          <reference field="13" count="1" selected="0">
            <x v="1"/>
          </reference>
        </references>
      </pivotArea>
    </chartFormat>
    <chartFormat chart="23" format="296">
      <pivotArea type="data" outline="0" fieldPosition="0">
        <references count="3">
          <reference field="4294967294" count="1" selected="0">
            <x v="2"/>
          </reference>
          <reference field="0" count="1" selected="0">
            <x v="10"/>
          </reference>
          <reference field="13" count="1" selected="0">
            <x v="1"/>
          </reference>
        </references>
      </pivotArea>
    </chartFormat>
    <chartFormat chart="23" format="297">
      <pivotArea type="data" outline="0" fieldPosition="0">
        <references count="3">
          <reference field="4294967294" count="1" selected="0">
            <x v="2"/>
          </reference>
          <reference field="0" count="1" selected="0">
            <x v="11"/>
          </reference>
          <reference field="13" count="1" selected="0">
            <x v="1"/>
          </reference>
        </references>
      </pivotArea>
    </chartFormat>
    <chartFormat chart="23" format="298">
      <pivotArea type="data" outline="0" fieldPosition="0">
        <references count="3">
          <reference field="4294967294" count="1" selected="0">
            <x v="2"/>
          </reference>
          <reference field="0" count="1" selected="0">
            <x v="12"/>
          </reference>
          <reference field="13" count="1" selected="0">
            <x v="1"/>
          </reference>
        </references>
      </pivotArea>
    </chartFormat>
    <chartFormat chart="23" format="299">
      <pivotArea type="data" outline="0" fieldPosition="0">
        <references count="3">
          <reference field="4294967294" count="1" selected="0">
            <x v="2"/>
          </reference>
          <reference field="0" count="1" selected="0">
            <x v="1"/>
          </reference>
          <reference field="13" count="1" selected="0">
            <x v="2"/>
          </reference>
        </references>
      </pivotArea>
    </chartFormat>
    <chartFormat chart="23" format="300">
      <pivotArea type="data" outline="0" fieldPosition="0">
        <references count="3">
          <reference field="4294967294" count="1" selected="0">
            <x v="2"/>
          </reference>
          <reference field="0" count="1" selected="0">
            <x v="2"/>
          </reference>
          <reference field="13" count="1" selected="0">
            <x v="2"/>
          </reference>
        </references>
      </pivotArea>
    </chartFormat>
    <chartFormat chart="23" format="301">
      <pivotArea type="data" outline="0" fieldPosition="0">
        <references count="3">
          <reference field="4294967294" count="1" selected="0">
            <x v="2"/>
          </reference>
          <reference field="0" count="1" selected="0">
            <x v="3"/>
          </reference>
          <reference field="13" count="1" selected="0">
            <x v="2"/>
          </reference>
        </references>
      </pivotArea>
    </chartFormat>
    <chartFormat chart="23" format="302">
      <pivotArea type="data" outline="0" fieldPosition="0">
        <references count="3">
          <reference field="4294967294" count="1" selected="0">
            <x v="2"/>
          </reference>
          <reference field="0" count="1" selected="0">
            <x v="4"/>
          </reference>
          <reference field="13" count="1" selected="0">
            <x v="2"/>
          </reference>
        </references>
      </pivotArea>
    </chartFormat>
    <chartFormat chart="23" format="30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EF962D-19C6-1543-8E4D-AB4030449306}" name="Сводная таблица1" cacheId="27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">
  <location ref="BF4:BG18" firstHeaderRow="1" firstDataRow="1" firstDataCol="1" rowPageCount="1" colPageCount="1"/>
  <pivotFields count="5">
    <pivotField axis="axisPage" multipleItemSelectionAllowed="1" showAll="0">
      <items count="25">
        <item x="13"/>
        <item x="17"/>
        <item x="16"/>
        <item x="18"/>
        <item x="8"/>
        <item x="5"/>
        <item x="20"/>
        <item h="1" x="14"/>
        <item h="1" x="1"/>
        <item x="10"/>
        <item h="1" x="2"/>
        <item h="1" x="7"/>
        <item x="9"/>
        <item x="19"/>
        <item x="6"/>
        <item h="1" x="4"/>
        <item x="21"/>
        <item x="23"/>
        <item x="0"/>
        <item x="15"/>
        <item x="12"/>
        <item x="3"/>
        <item x="11"/>
        <item x="22"/>
        <item t="default"/>
      </items>
    </pivotField>
    <pivotField numFmtId="167" showAll="0"/>
    <pivotField dataField="1" numFmtId="3" showAll="0">
      <items count="1246">
        <item x="344"/>
        <item x="313"/>
        <item x="337"/>
        <item x="320"/>
        <item x="1158"/>
        <item x="97"/>
        <item x="920"/>
        <item x="49"/>
        <item x="25"/>
        <item x="296"/>
        <item x="73"/>
        <item x="1182"/>
        <item x="896"/>
        <item x="656"/>
        <item x="1087"/>
        <item x="328"/>
        <item x="608"/>
        <item x="872"/>
        <item x="632"/>
        <item x="824"/>
        <item x="536"/>
        <item x="272"/>
        <item x="248"/>
        <item x="944"/>
        <item x="1134"/>
        <item x="1111"/>
        <item x="848"/>
        <item x="560"/>
        <item x="361"/>
        <item x="584"/>
        <item x="968"/>
        <item x="368"/>
        <item x="1063"/>
        <item x="680"/>
        <item x="289"/>
        <item x="241"/>
        <item x="512"/>
        <item x="992"/>
        <item x="1039"/>
        <item x="104"/>
        <item x="1229"/>
        <item x="1016"/>
        <item x="217"/>
        <item x="193"/>
        <item x="1205"/>
        <item x="529"/>
        <item x="224"/>
        <item x="728"/>
        <item x="409"/>
        <item x="152"/>
        <item x="385"/>
        <item x="9"/>
        <item x="704"/>
        <item x="176"/>
        <item x="56"/>
        <item x="304"/>
        <item x="800"/>
        <item x="200"/>
        <item x="1142"/>
        <item x="265"/>
        <item x="1151"/>
        <item x="649"/>
        <item x="937"/>
        <item x="32"/>
        <item x="332"/>
        <item x="80"/>
        <item x="440"/>
        <item x="392"/>
        <item x="145"/>
        <item x="308"/>
        <item x="433"/>
        <item x="961"/>
        <item x="416"/>
        <item x="752"/>
        <item x="841"/>
        <item x="776"/>
        <item x="1175"/>
        <item x="169"/>
        <item x="817"/>
        <item x="913"/>
        <item x="464"/>
        <item x="985"/>
        <item x="488"/>
        <item x="889"/>
        <item x="553"/>
        <item x="625"/>
        <item x="1009"/>
        <item x="1032"/>
        <item x="769"/>
        <item x="865"/>
        <item x="793"/>
        <item x="1166"/>
        <item x="601"/>
        <item x="520"/>
        <item x="1119"/>
        <item x="1056"/>
        <item x="745"/>
        <item x="317"/>
        <item x="928"/>
        <item x="505"/>
        <item x="577"/>
        <item x="457"/>
        <item x="952"/>
        <item x="544"/>
        <item x="712"/>
        <item x="616"/>
        <item x="128"/>
        <item x="976"/>
        <item x="336"/>
        <item x="481"/>
        <item x="640"/>
        <item x="568"/>
        <item x="352"/>
        <item x="721"/>
        <item x="673"/>
        <item x="736"/>
        <item x="697"/>
        <item x="1000"/>
        <item x="88"/>
        <item x="1071"/>
        <item x="592"/>
        <item x="312"/>
        <item x="1047"/>
        <item x="121"/>
        <item x="904"/>
        <item x="496"/>
        <item x="1080"/>
        <item x="832"/>
        <item x="688"/>
        <item x="664"/>
        <item x="1213"/>
        <item x="280"/>
        <item x="256"/>
        <item x="208"/>
        <item x="136"/>
        <item x="1095"/>
        <item x="808"/>
        <item x="1127"/>
        <item x="1236"/>
        <item x="232"/>
        <item x="1146"/>
        <item x="184"/>
        <item x="472"/>
        <item x="1222"/>
        <item x="856"/>
        <item x="880"/>
        <item x="16"/>
        <item x="784"/>
        <item x="160"/>
        <item x="1190"/>
        <item x="760"/>
        <item x="40"/>
        <item x="341"/>
        <item x="64"/>
        <item x="400"/>
        <item x="376"/>
        <item x="1199"/>
        <item x="424"/>
        <item x="448"/>
        <item x="980"/>
        <item x="932"/>
        <item x="533"/>
        <item x="893"/>
        <item x="917"/>
        <item x="1104"/>
        <item x="956"/>
        <item x="908"/>
        <item x="941"/>
        <item x="884"/>
        <item x="869"/>
        <item x="1004"/>
        <item x="1226"/>
        <item x="92"/>
        <item x="1027"/>
        <item x="1051"/>
        <item x="845"/>
        <item x="245"/>
        <item x="1242"/>
        <item x="860"/>
        <item x="965"/>
        <item x="1241"/>
        <item x="989"/>
        <item x="1170"/>
        <item x="836"/>
        <item x="284"/>
        <item x="343"/>
        <item x="668"/>
        <item x="644"/>
        <item x="221"/>
        <item x="260"/>
        <item x="68"/>
        <item x="269"/>
        <item x="821"/>
        <item x="605"/>
        <item x="653"/>
        <item x="692"/>
        <item x="716"/>
        <item x="725"/>
        <item x="20"/>
        <item x="1075"/>
        <item x="812"/>
        <item x="1060"/>
        <item x="44"/>
        <item x="236"/>
        <item x="112"/>
        <item x="188"/>
        <item x="173"/>
        <item x="797"/>
        <item x="1179"/>
        <item x="212"/>
        <item x="1036"/>
        <item x="581"/>
        <item x="333"/>
        <item x="197"/>
        <item x="509"/>
        <item x="1084"/>
        <item x="677"/>
        <item x="356"/>
        <item x="629"/>
        <item x="524"/>
        <item x="1155"/>
        <item x="749"/>
        <item x="773"/>
        <item x="140"/>
        <item x="701"/>
        <item x="620"/>
        <item x="740"/>
        <item x="557"/>
        <item x="461"/>
        <item x="485"/>
        <item x="29"/>
        <item x="380"/>
        <item x="264"/>
        <item x="240"/>
        <item x="788"/>
        <item x="428"/>
        <item x="452"/>
        <item x="1013"/>
        <item x="96"/>
        <item x="164"/>
        <item x="404"/>
        <item x="288"/>
        <item x="1099"/>
        <item x="437"/>
        <item x="319"/>
        <item x="48"/>
        <item x="476"/>
        <item x="596"/>
        <item x="764"/>
        <item x="24"/>
        <item x="72"/>
        <item x="360"/>
        <item x="53"/>
        <item x="500"/>
        <item x="216"/>
        <item x="413"/>
        <item x="149"/>
        <item x="293"/>
        <item x="1217"/>
        <item x="192"/>
        <item x="309"/>
        <item x="552"/>
        <item x="77"/>
        <item x="1194"/>
        <item x="576"/>
        <item x="365"/>
        <item x="600"/>
        <item x="548"/>
        <item x="1108"/>
        <item x="315"/>
        <item x="648"/>
        <item x="572"/>
        <item x="116"/>
        <item x="389"/>
        <item x="624"/>
        <item x="1238"/>
        <item x="528"/>
        <item x="1131"/>
        <item x="1150"/>
        <item x="816"/>
        <item x="504"/>
        <item x="480"/>
        <item x="840"/>
        <item x="45"/>
        <item x="168"/>
        <item x="93"/>
        <item x="144"/>
        <item x="1147"/>
        <item x="101"/>
        <item x="432"/>
        <item x="357"/>
        <item x="672"/>
        <item x="645"/>
        <item x="69"/>
        <item x="21"/>
        <item x="456"/>
        <item x="3"/>
        <item x="621"/>
        <item x="120"/>
        <item x="885"/>
        <item x="861"/>
        <item x="1031"/>
        <item x="597"/>
        <item x="909"/>
        <item x="367"/>
        <item x="717"/>
        <item x="285"/>
        <item x="573"/>
        <item x="981"/>
        <item x="1153"/>
        <item x="549"/>
        <item x="1174"/>
        <item x="741"/>
        <item x="864"/>
        <item x="405"/>
        <item x="261"/>
        <item x="535"/>
        <item x="837"/>
        <item x="381"/>
        <item x="669"/>
        <item x="933"/>
        <item x="525"/>
        <item x="141"/>
        <item x="1055"/>
        <item x="237"/>
        <item x="1079"/>
        <item x="1157"/>
        <item x="1171"/>
        <item x="31"/>
        <item x="1028"/>
        <item x="696"/>
        <item x="429"/>
        <item x="1126"/>
        <item x="1005"/>
        <item x="765"/>
        <item x="991"/>
        <item x="103"/>
        <item x="1052"/>
        <item x="295"/>
        <item x="888"/>
        <item x="55"/>
        <item x="8"/>
        <item x="1076"/>
        <item x="813"/>
        <item x="1015"/>
        <item x="247"/>
        <item x="559"/>
        <item x="1123"/>
        <item x="789"/>
        <item x="1008"/>
        <item x="453"/>
        <item x="1181"/>
        <item x="165"/>
        <item x="213"/>
        <item x="271"/>
        <item x="984"/>
        <item x="936"/>
        <item x="583"/>
        <item x="960"/>
        <item x="912"/>
        <item x="79"/>
        <item x="1218"/>
        <item x="607"/>
        <item x="477"/>
        <item x="943"/>
        <item x="323"/>
        <item x="967"/>
        <item x="189"/>
        <item x="117"/>
        <item x="223"/>
        <item x="415"/>
        <item x="501"/>
        <item x="957"/>
        <item x="391"/>
        <item x="487"/>
        <item x="1221"/>
        <item x="463"/>
        <item x="531"/>
        <item x="511"/>
        <item x="1103"/>
        <item x="199"/>
        <item x="655"/>
        <item x="1038"/>
        <item x="175"/>
        <item x="1195"/>
        <item x="151"/>
        <item x="631"/>
        <item x="384"/>
        <item x="1240"/>
        <item x="439"/>
        <item x="1198"/>
        <item x="751"/>
        <item x="775"/>
        <item x="1062"/>
        <item x="1100"/>
        <item x="1086"/>
        <item x="1011"/>
        <item x="847"/>
        <item x="891"/>
        <item x="693"/>
        <item x="1129"/>
        <item x="987"/>
        <item x="408"/>
        <item x="823"/>
        <item x="720"/>
        <item x="1228"/>
        <item x="915"/>
        <item x="939"/>
        <item x="843"/>
        <item x="795"/>
        <item x="867"/>
        <item x="727"/>
        <item x="792"/>
        <item x="1133"/>
        <item x="819"/>
        <item x="871"/>
        <item x="1106"/>
        <item x="963"/>
        <item x="1204"/>
        <item x="675"/>
        <item x="1034"/>
        <item x="651"/>
        <item x="771"/>
        <item x="1058"/>
        <item x="703"/>
        <item x="579"/>
        <item x="627"/>
        <item x="1082"/>
        <item x="1224"/>
        <item x="723"/>
        <item x="679"/>
        <item x="339"/>
        <item x="699"/>
        <item x="603"/>
        <item x="799"/>
        <item x="744"/>
        <item x="768"/>
        <item x="919"/>
        <item x="1201"/>
        <item x="895"/>
        <item x="321"/>
        <item x="747"/>
        <item x="483"/>
        <item x="1177"/>
        <item x="555"/>
        <item x="507"/>
        <item x="1110"/>
        <item x="459"/>
        <item x="171"/>
        <item x="1161"/>
        <item x="27"/>
        <item x="411"/>
        <item x="51"/>
        <item x="6"/>
        <item x="435"/>
        <item x="363"/>
        <item x="387"/>
        <item x="195"/>
        <item x="125"/>
        <item x="345"/>
        <item x="127"/>
        <item x="322"/>
        <item x="539"/>
        <item x="75"/>
        <item x="1137"/>
        <item x="537"/>
        <item x="899"/>
        <item x="267"/>
        <item x="291"/>
        <item x="1114"/>
        <item x="923"/>
        <item x="347"/>
        <item x="1019"/>
        <item x="99"/>
        <item x="219"/>
        <item x="1160"/>
        <item x="947"/>
        <item x="851"/>
        <item x="995"/>
        <item x="875"/>
        <item x="1066"/>
        <item x="587"/>
        <item x="633"/>
        <item x="1090"/>
        <item x="729"/>
        <item x="611"/>
        <item x="1042"/>
        <item x="945"/>
        <item x="609"/>
        <item x="561"/>
        <item x="849"/>
        <item x="1208"/>
        <item x="707"/>
        <item x="731"/>
        <item x="827"/>
        <item x="657"/>
        <item x="243"/>
        <item x="635"/>
        <item x="683"/>
        <item x="1040"/>
        <item x="993"/>
        <item x="1232"/>
        <item x="1017"/>
        <item x="249"/>
        <item x="705"/>
        <item x="659"/>
        <item x="971"/>
        <item x="201"/>
        <item x="225"/>
        <item x="395"/>
        <item x="177"/>
        <item x="417"/>
        <item x="921"/>
        <item x="777"/>
        <item x="513"/>
        <item x="681"/>
        <item x="969"/>
        <item x="563"/>
        <item x="179"/>
        <item x="873"/>
        <item x="371"/>
        <item x="585"/>
        <item x="491"/>
        <item x="441"/>
        <item x="515"/>
        <item x="275"/>
        <item x="227"/>
        <item x="299"/>
        <item x="419"/>
        <item x="755"/>
        <item x="753"/>
        <item x="467"/>
        <item x="251"/>
        <item x="153"/>
        <item x="489"/>
        <item x="803"/>
        <item x="465"/>
        <item x="825"/>
        <item x="203"/>
        <item x="273"/>
        <item x="318"/>
        <item x="1064"/>
        <item x="10"/>
        <item x="369"/>
        <item x="443"/>
        <item x="393"/>
        <item x="801"/>
        <item x="1159"/>
        <item x="297"/>
        <item x="105"/>
        <item x="897"/>
        <item x="658"/>
        <item x="1185"/>
        <item x="779"/>
        <item x="81"/>
        <item x="730"/>
        <item x="682"/>
        <item x="1088"/>
        <item x="946"/>
        <item x="706"/>
        <item x="802"/>
        <item x="1136"/>
        <item x="922"/>
        <item x="754"/>
        <item x="850"/>
        <item x="898"/>
        <item x="778"/>
        <item x="33"/>
        <item x="634"/>
        <item x="826"/>
        <item x="57"/>
        <item x="155"/>
        <item x="59"/>
        <item x="994"/>
        <item x="1230"/>
        <item x="970"/>
        <item x="1113"/>
        <item x="1089"/>
        <item x="346"/>
        <item x="874"/>
        <item x="1065"/>
        <item x="1018"/>
        <item x="11"/>
        <item x="1135"/>
        <item x="35"/>
        <item x="342"/>
        <item x="538"/>
        <item x="307"/>
        <item x="316"/>
        <item x="83"/>
        <item x="107"/>
        <item x="1041"/>
        <item x="1156"/>
        <item x="1184"/>
        <item x="1183"/>
        <item x="1244"/>
        <item x="1231"/>
        <item x="1207"/>
        <item x="990"/>
        <item x="1112"/>
        <item x="1037"/>
        <item x="466"/>
        <item x="490"/>
        <item x="586"/>
        <item x="274"/>
        <item x="1014"/>
        <item x="250"/>
        <item x="610"/>
        <item x="1206"/>
        <item x="514"/>
        <item x="894"/>
        <item x="942"/>
        <item x="147"/>
        <item x="966"/>
        <item x="270"/>
        <item x="918"/>
        <item x="370"/>
        <item x="1061"/>
        <item x="1132"/>
        <item x="1109"/>
        <item x="226"/>
        <item x="418"/>
        <item x="34"/>
        <item x="1085"/>
        <item x="442"/>
        <item x="246"/>
        <item x="1180"/>
        <item x="174"/>
        <item x="298"/>
        <item x="582"/>
        <item x="198"/>
        <item x="870"/>
        <item x="414"/>
        <item x="606"/>
        <item x="846"/>
        <item x="630"/>
        <item x="58"/>
        <item x="394"/>
        <item x="222"/>
        <item x="822"/>
        <item x="294"/>
        <item x="54"/>
        <item x="1227"/>
        <item x="366"/>
        <item x="1203"/>
        <item x="562"/>
        <item x="202"/>
        <item x="123"/>
        <item x="1243"/>
        <item x="129"/>
        <item x="390"/>
        <item x="438"/>
        <item x="178"/>
        <item x="534"/>
        <item x="1145"/>
        <item x="1154"/>
        <item x="654"/>
        <item x="30"/>
        <item x="558"/>
        <item x="314"/>
        <item x="150"/>
        <item x="462"/>
        <item x="523"/>
        <item x="532"/>
        <item x="486"/>
        <item x="78"/>
        <item x="510"/>
        <item x="82"/>
        <item x="102"/>
        <item x="726"/>
        <item x="678"/>
        <item x="331"/>
        <item x="340"/>
        <item x="106"/>
        <item x="798"/>
        <item x="750"/>
        <item x="1164"/>
        <item x="774"/>
        <item x="702"/>
        <item x="95"/>
        <item x="1122"/>
        <item x="1130"/>
        <item x="1152"/>
        <item x="131"/>
        <item x="154"/>
        <item x="907"/>
        <item x="916"/>
        <item x="883"/>
        <item x="892"/>
        <item x="715"/>
        <item x="724"/>
        <item x="643"/>
        <item x="652"/>
        <item x="1074"/>
        <item x="1083"/>
        <item x="619"/>
        <item x="628"/>
        <item x="338"/>
        <item x="667"/>
        <item x="676"/>
        <item x="571"/>
        <item x="580"/>
        <item x="931"/>
        <item x="940"/>
        <item x="595"/>
        <item x="604"/>
        <item x="1140"/>
        <item x="859"/>
        <item x="868"/>
        <item x="499"/>
        <item x="1216"/>
        <item x="1225"/>
        <item x="508"/>
        <item x="1098"/>
        <item x="1107"/>
        <item x="1093"/>
        <item x="1050"/>
        <item x="1059"/>
        <item x="530"/>
        <item x="979"/>
        <item x="988"/>
        <item x="1069"/>
        <item x="691"/>
        <item x="700"/>
        <item x="1237"/>
        <item x="1003"/>
        <item x="1012"/>
        <item x="1173"/>
        <item x="1149"/>
        <item x="974"/>
        <item x="1117"/>
        <item x="1193"/>
        <item x="1202"/>
        <item x="71"/>
        <item x="955"/>
        <item x="964"/>
        <item x="998"/>
        <item x="1045"/>
        <item x="259"/>
        <item x="268"/>
        <item x="1022"/>
        <item x="1235"/>
        <item x="811"/>
        <item x="820"/>
        <item x="1169"/>
        <item x="1178"/>
        <item x="787"/>
        <item x="796"/>
        <item x="547"/>
        <item x="556"/>
        <item x="1026"/>
        <item x="1035"/>
        <item x="1007"/>
        <item x="938"/>
        <item x="986"/>
        <item x="283"/>
        <item x="292"/>
        <item x="1188"/>
        <item x="355"/>
        <item x="364"/>
        <item x="1010"/>
        <item x="211"/>
        <item x="220"/>
        <item x="1220"/>
        <item x="734"/>
        <item x="4"/>
        <item x="763"/>
        <item x="772"/>
        <item x="23"/>
        <item x="983"/>
        <item x="475"/>
        <item x="484"/>
        <item x="1176"/>
        <item x="403"/>
        <item x="412"/>
        <item x="950"/>
        <item x="163"/>
        <item x="172"/>
        <item x="519"/>
        <item x="1125"/>
        <item x="451"/>
        <item x="460"/>
        <item x="187"/>
        <item x="196"/>
        <item x="1211"/>
        <item x="739"/>
        <item x="962"/>
        <item x="748"/>
        <item x="427"/>
        <item x="436"/>
        <item x="890"/>
        <item x="379"/>
        <item x="47"/>
        <item x="388"/>
        <item x="959"/>
        <item x="335"/>
        <item x="638"/>
        <item x="835"/>
        <item x="844"/>
        <item x="1078"/>
        <item x="914"/>
        <item x="926"/>
        <item x="758"/>
        <item x="722"/>
        <item x="839"/>
        <item x="662"/>
        <item x="1197"/>
        <item x="902"/>
        <item x="686"/>
        <item x="854"/>
        <item x="1033"/>
        <item x="863"/>
        <item x="1102"/>
        <item x="710"/>
        <item x="119"/>
        <item x="698"/>
        <item x="327"/>
        <item x="1057"/>
        <item x="235"/>
        <item x="244"/>
        <item x="303"/>
        <item x="806"/>
        <item x="1223"/>
        <item x="1030"/>
        <item x="830"/>
        <item x="674"/>
        <item x="1054"/>
        <item x="935"/>
        <item x="782"/>
        <item x="815"/>
        <item x="878"/>
        <item x="1200"/>
        <item x="1081"/>
        <item x="887"/>
        <item x="1128"/>
        <item x="458"/>
        <item x="719"/>
        <item x="482"/>
        <item x="650"/>
        <item x="866"/>
        <item x="842"/>
        <item x="578"/>
        <item x="305"/>
        <item x="242"/>
        <item x="1143"/>
        <item x="743"/>
        <item x="410"/>
        <item x="791"/>
        <item x="602"/>
        <item x="567"/>
        <item x="767"/>
        <item x="591"/>
        <item x="1105"/>
        <item x="506"/>
        <item x="911"/>
        <item x="554"/>
        <item x="266"/>
        <item x="311"/>
        <item x="362"/>
        <item x="575"/>
        <item x="543"/>
        <item x="495"/>
        <item x="329"/>
        <item x="626"/>
        <item x="471"/>
        <item x="194"/>
        <item x="599"/>
        <item x="695"/>
        <item x="623"/>
        <item x="126"/>
        <item x="434"/>
        <item x="218"/>
        <item x="386"/>
        <item x="263"/>
        <item x="287"/>
        <item x="7"/>
        <item x="794"/>
        <item x="170"/>
        <item x="818"/>
        <item x="290"/>
        <item x="770"/>
        <item x="551"/>
        <item x="239"/>
        <item x="215"/>
        <item x="143"/>
        <item x="647"/>
        <item x="746"/>
        <item x="527"/>
        <item x="351"/>
        <item x="167"/>
        <item x="191"/>
        <item x="479"/>
        <item x="431"/>
        <item x="1167"/>
        <item x="671"/>
        <item x="447"/>
        <item x="399"/>
        <item x="455"/>
        <item x="503"/>
        <item x="359"/>
        <item x="1214"/>
        <item x="207"/>
        <item x="407"/>
        <item x="183"/>
        <item x="1001"/>
        <item x="67"/>
        <item x="76"/>
        <item x="1120"/>
        <item x="383"/>
        <item x="423"/>
        <item x="375"/>
        <item x="977"/>
        <item x="159"/>
        <item x="279"/>
        <item x="255"/>
        <item x="19"/>
        <item x="28"/>
        <item x="231"/>
        <item x="139"/>
        <item x="148"/>
        <item x="50"/>
        <item x="809"/>
        <item x="5"/>
        <item x="91"/>
        <item x="100"/>
        <item x="43"/>
        <item x="52"/>
        <item x="257"/>
        <item x="281"/>
        <item x="146"/>
        <item x="689"/>
        <item x="929"/>
        <item x="1024"/>
        <item x="833"/>
        <item x="1191"/>
        <item x="130"/>
        <item x="713"/>
        <item x="785"/>
        <item x="953"/>
        <item x="1096"/>
        <item x="641"/>
        <item x="905"/>
        <item x="593"/>
        <item x="665"/>
        <item x="737"/>
        <item x="521"/>
        <item x="233"/>
        <item x="74"/>
        <item x="1072"/>
        <item x="761"/>
        <item x="185"/>
        <item x="881"/>
        <item x="617"/>
        <item x="209"/>
        <item x="137"/>
        <item x="857"/>
        <item x="26"/>
        <item x="89"/>
        <item x="0"/>
        <item x="135"/>
        <item x="41"/>
        <item x="65"/>
        <item x="497"/>
        <item x="98"/>
        <item x="1048"/>
        <item x="63"/>
        <item x="353"/>
        <item x="113"/>
        <item x="161"/>
        <item x="401"/>
        <item x="325"/>
        <item x="545"/>
        <item x="377"/>
        <item x="473"/>
        <item x="87"/>
        <item x="449"/>
        <item x="569"/>
        <item x="39"/>
        <item x="15"/>
        <item x="425"/>
        <item x="17"/>
        <item x="1163"/>
        <item x="1"/>
        <item x="306"/>
        <item x="541"/>
        <item x="115"/>
        <item x="124"/>
        <item x="1021"/>
        <item x="997"/>
        <item x="1092"/>
        <item x="1068"/>
        <item x="330"/>
        <item x="1044"/>
        <item x="1234"/>
        <item x="733"/>
        <item x="906"/>
        <item x="901"/>
        <item x="709"/>
        <item x="685"/>
        <item x="1187"/>
        <item x="1116"/>
        <item x="829"/>
        <item x="637"/>
        <item x="1139"/>
        <item x="661"/>
        <item x="805"/>
        <item x="930"/>
        <item x="1210"/>
        <item x="853"/>
        <item x="949"/>
        <item x="781"/>
        <item x="757"/>
        <item x="1144"/>
        <item x="122"/>
        <item x="277"/>
        <item x="877"/>
        <item x="205"/>
        <item x="589"/>
        <item x="253"/>
        <item x="613"/>
        <item x="954"/>
        <item x="301"/>
        <item x="229"/>
        <item x="925"/>
        <item x="349"/>
        <item x="973"/>
        <item x="810"/>
        <item x="522"/>
        <item x="978"/>
        <item x="469"/>
        <item x="493"/>
        <item x="834"/>
        <item x="858"/>
        <item x="565"/>
        <item x="373"/>
        <item x="786"/>
        <item x="111"/>
        <item x="445"/>
        <item x="1002"/>
        <item x="517"/>
        <item x="421"/>
        <item x="397"/>
        <item x="762"/>
        <item x="1162"/>
        <item x="181"/>
        <item x="310"/>
        <item x="546"/>
        <item x="1168"/>
        <item x="1121"/>
        <item x="1073"/>
        <item x="1025"/>
        <item x="324"/>
        <item x="1049"/>
        <item x="1020"/>
        <item x="882"/>
        <item x="570"/>
        <item x="618"/>
        <item x="282"/>
        <item x="1097"/>
        <item x="1138"/>
        <item x="498"/>
        <item x="594"/>
        <item x="109"/>
        <item x="738"/>
        <item x="1091"/>
        <item x="1215"/>
        <item x="258"/>
        <item x="1115"/>
        <item x="13"/>
        <item x="900"/>
        <item x="1148"/>
        <item x="1067"/>
        <item x="157"/>
        <item x="354"/>
        <item x="642"/>
        <item x="1192"/>
        <item x="450"/>
        <item x="474"/>
        <item x="1043"/>
        <item x="348"/>
        <item x="876"/>
        <item x="85"/>
        <item x="162"/>
        <item x="426"/>
        <item x="924"/>
        <item x="852"/>
        <item x="61"/>
        <item x="1186"/>
        <item x="37"/>
        <item x="90"/>
        <item x="666"/>
        <item x="1233"/>
        <item x="234"/>
        <item x="378"/>
        <item x="948"/>
        <item x="138"/>
        <item x="804"/>
        <item x="2"/>
        <item x="690"/>
        <item x="828"/>
        <item x="684"/>
        <item x="780"/>
        <item x="732"/>
        <item x="660"/>
        <item x="402"/>
        <item x="18"/>
        <item x="66"/>
        <item x="708"/>
        <item x="636"/>
        <item x="714"/>
        <item x="756"/>
        <item x="42"/>
        <item x="186"/>
        <item x="1209"/>
        <item x="612"/>
        <item x="982"/>
        <item x="996"/>
        <item x="1006"/>
        <item x="372"/>
        <item x="526"/>
        <item x="334"/>
        <item x="766"/>
        <item x="1239"/>
        <item x="838"/>
        <item x="934"/>
        <item x="790"/>
        <item x="886"/>
        <item x="350"/>
        <item x="814"/>
        <item x="1219"/>
        <item x="862"/>
        <item x="396"/>
        <item x="540"/>
        <item x="1172"/>
        <item x="300"/>
        <item x="1053"/>
        <item x="958"/>
        <item x="276"/>
        <item x="1124"/>
        <item x="1196"/>
        <item x="718"/>
        <item x="444"/>
        <item x="910"/>
        <item x="420"/>
        <item x="1029"/>
        <item x="972"/>
        <item x="468"/>
        <item x="326"/>
        <item x="1077"/>
        <item x="492"/>
        <item x="588"/>
        <item x="694"/>
        <item x="238"/>
        <item x="516"/>
        <item x="252"/>
        <item x="670"/>
        <item x="622"/>
        <item x="214"/>
        <item x="598"/>
        <item x="180"/>
        <item x="262"/>
        <item x="742"/>
        <item x="646"/>
        <item x="574"/>
        <item x="190"/>
        <item x="550"/>
        <item x="204"/>
        <item x="502"/>
        <item x="228"/>
        <item x="133"/>
        <item x="286"/>
        <item x="166"/>
        <item x="1101"/>
        <item x="114"/>
        <item x="358"/>
        <item x="478"/>
        <item x="12"/>
        <item x="454"/>
        <item x="406"/>
        <item x="60"/>
        <item x="382"/>
        <item x="564"/>
        <item x="36"/>
        <item x="84"/>
        <item x="430"/>
        <item x="1141"/>
        <item x="108"/>
        <item x="210"/>
        <item x="542"/>
        <item x="975"/>
        <item x="614"/>
        <item x="999"/>
        <item x="374"/>
        <item x="615"/>
        <item x="639"/>
        <item x="302"/>
        <item x="590"/>
        <item x="711"/>
        <item x="1165"/>
        <item x="278"/>
        <item x="566"/>
        <item x="254"/>
        <item x="927"/>
        <item x="879"/>
        <item x="156"/>
        <item x="903"/>
        <item x="1023"/>
        <item x="951"/>
        <item x="735"/>
        <item x="663"/>
        <item x="807"/>
        <item x="14"/>
        <item x="518"/>
        <item x="446"/>
        <item x="182"/>
        <item x="831"/>
        <item x="398"/>
        <item x="422"/>
        <item x="470"/>
        <item x="230"/>
        <item x="158"/>
        <item x="206"/>
        <item x="110"/>
        <item x="687"/>
        <item x="494"/>
        <item x="38"/>
        <item x="855"/>
        <item x="1212"/>
        <item x="759"/>
        <item x="1070"/>
        <item x="86"/>
        <item x="62"/>
        <item x="1189"/>
        <item x="142"/>
        <item x="1046"/>
        <item x="783"/>
        <item x="1118"/>
        <item x="132"/>
        <item x="1094"/>
        <item x="46"/>
        <item x="22"/>
        <item x="134"/>
        <item x="70"/>
        <item x="94"/>
        <item x="118"/>
        <item t="default"/>
      </items>
    </pivotField>
    <pivotField axis="axisRow" showAll="0" sortType="ascending">
      <items count="15">
        <item x="9"/>
        <item x="6"/>
        <item x="4"/>
        <item x="7"/>
        <item x="1"/>
        <item x="2"/>
        <item x="10"/>
        <item x="5"/>
        <item x="11"/>
        <item x="13"/>
        <item x="0"/>
        <item x="3"/>
        <item x="8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</pivotFields>
  <rowFields count="1">
    <field x="3"/>
  </rowFields>
  <rowItems count="14">
    <i>
      <x v="8"/>
    </i>
    <i>
      <x v="6"/>
    </i>
    <i>
      <x v="7"/>
    </i>
    <i>
      <x v="12"/>
    </i>
    <i>
      <x v="3"/>
    </i>
    <i>
      <x v="5"/>
    </i>
    <i>
      <x v="9"/>
    </i>
    <i>
      <x v="2"/>
    </i>
    <i>
      <x v="10"/>
    </i>
    <i>
      <x v="13"/>
    </i>
    <i>
      <x/>
    </i>
    <i>
      <x v="11"/>
    </i>
    <i>
      <x v="1"/>
    </i>
    <i t="grand">
      <x/>
    </i>
  </rowItems>
  <colItems count="1">
    <i/>
  </colItems>
  <pageFields count="1">
    <pageField fld="0" hier="-1"/>
  </pageFields>
  <dataFields count="1">
    <dataField name="Среднее по полю Значение в шт." fld="2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E23861-BB8E-8049-B37F-7CAB6AFF5BCC}" name="Сводная таблица9" cacheId="28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">
  <location ref="H1:K2" firstHeaderRow="0" firstDataRow="1" firstDataCol="0"/>
  <pivotFields count="14">
    <pivotField numFmtId="14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numFmtId="3" showAll="0"/>
    <pivotField dataField="1" numFmtId="165" showAll="0"/>
    <pivotField dataField="1" numFmtId="165" showAll="0"/>
    <pivotField numFmtId="165" showAll="0"/>
    <pivotField numFmtId="165" showAll="0"/>
    <pivotField dataField="1" numFmtId="165" showAll="0"/>
    <pivotField numFmtId="166" showAll="0"/>
    <pivotField showAll="0"/>
    <pivotField numFmtId="10" showAll="0"/>
    <pivotField numFmtId="10" showAll="0"/>
    <pivotField numFmtId="10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Сумма по полю Impressions" fld="1" baseField="0" baseItem="0"/>
    <dataField name="Сумма по полю Reach" fld="2" baseField="0" baseItem="0"/>
    <dataField name="Сумма по полю Clicks" fld="3" baseField="0" baseItem="0"/>
    <dataField name="Сумма по полю pcc + pvc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A11A38-B0DB-F14E-B0F5-31F7BF779D78}" name="Сводная таблица19" cacheId="28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Y1:AY2" firstHeaderRow="1" firstDataRow="1" firstDataCol="0"/>
  <pivotFields count="14">
    <pivotField numFmtId="14" showAll="0"/>
    <pivotField numFmtId="3" showAll="0"/>
    <pivotField numFmtId="165" showAll="0"/>
    <pivotField numFmtId="165" showAll="0"/>
    <pivotField numFmtId="165" showAll="0"/>
    <pivotField numFmtId="165" showAll="0"/>
    <pivotField numFmtId="165" showAll="0"/>
    <pivotField numFmtId="166" showAll="0"/>
    <pivotField dataField="1" showAll="0"/>
    <pivotField numFmtId="10" showAll="0"/>
    <pivotField numFmtId="10" showAll="0"/>
    <pivotField numFmtId="10" showAll="0"/>
    <pivotField showAll="0" defaultSubtotal="0"/>
    <pivotField showAll="0" defaultSubtotal="0"/>
  </pivotFields>
  <rowItems count="1">
    <i/>
  </rowItems>
  <colItems count="1">
    <i/>
  </colItems>
  <dataFields count="1">
    <dataField name="Сумма по полю ТВ-флайт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F9BB64-3009-E24E-8004-E70C21B39445}" name="Сводная таблица17" cacheId="27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compact="0" compactData="0" multipleFieldFilters="0" chartFormat="3">
  <location ref="AF3:AU18" firstHeaderRow="1" firstDataRow="2" firstDataCol="2" rowPageCount="1" colPageCount="1"/>
  <pivotFields count="5">
    <pivotField axis="axisPage" compact="0" outline="0" multipleItemSelectionAllowed="1" showAll="0">
      <items count="25">
        <item x="13"/>
        <item x="17"/>
        <item h="1" x="16"/>
        <item x="18"/>
        <item x="8"/>
        <item x="5"/>
        <item x="20"/>
        <item x="14"/>
        <item x="1"/>
        <item x="10"/>
        <item h="1" x="2"/>
        <item x="7"/>
        <item x="9"/>
        <item x="19"/>
        <item x="6"/>
        <item x="4"/>
        <item x="21"/>
        <item x="23"/>
        <item x="0"/>
        <item x="15"/>
        <item x="12"/>
        <item x="3"/>
        <item x="11"/>
        <item x="2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67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>
      <items count="1246">
        <item x="344"/>
        <item x="313"/>
        <item x="337"/>
        <item x="320"/>
        <item x="1158"/>
        <item x="97"/>
        <item x="920"/>
        <item x="49"/>
        <item x="25"/>
        <item x="296"/>
        <item x="73"/>
        <item x="1182"/>
        <item x="896"/>
        <item x="656"/>
        <item x="1087"/>
        <item x="328"/>
        <item x="608"/>
        <item x="872"/>
        <item x="632"/>
        <item x="824"/>
        <item x="536"/>
        <item x="272"/>
        <item x="248"/>
        <item x="944"/>
        <item x="1134"/>
        <item x="1111"/>
        <item x="848"/>
        <item x="560"/>
        <item x="361"/>
        <item x="584"/>
        <item x="968"/>
        <item x="368"/>
        <item x="1063"/>
        <item x="680"/>
        <item x="289"/>
        <item x="241"/>
        <item x="512"/>
        <item x="992"/>
        <item x="1039"/>
        <item x="104"/>
        <item x="1229"/>
        <item x="1016"/>
        <item x="217"/>
        <item x="193"/>
        <item x="1205"/>
        <item x="529"/>
        <item x="224"/>
        <item x="728"/>
        <item x="409"/>
        <item x="152"/>
        <item x="385"/>
        <item x="9"/>
        <item x="704"/>
        <item x="176"/>
        <item x="56"/>
        <item x="304"/>
        <item x="800"/>
        <item x="200"/>
        <item x="1142"/>
        <item x="265"/>
        <item x="1151"/>
        <item x="649"/>
        <item x="937"/>
        <item x="32"/>
        <item x="332"/>
        <item x="80"/>
        <item x="440"/>
        <item x="392"/>
        <item x="145"/>
        <item x="308"/>
        <item x="433"/>
        <item x="961"/>
        <item x="416"/>
        <item x="752"/>
        <item x="841"/>
        <item x="776"/>
        <item x="1175"/>
        <item x="169"/>
        <item x="817"/>
        <item x="913"/>
        <item x="464"/>
        <item x="985"/>
        <item x="488"/>
        <item x="889"/>
        <item x="553"/>
        <item x="625"/>
        <item x="1009"/>
        <item x="1032"/>
        <item x="769"/>
        <item x="865"/>
        <item x="793"/>
        <item x="1166"/>
        <item x="601"/>
        <item x="520"/>
        <item x="1119"/>
        <item x="1056"/>
        <item x="745"/>
        <item x="317"/>
        <item x="928"/>
        <item x="505"/>
        <item x="577"/>
        <item x="457"/>
        <item x="952"/>
        <item x="544"/>
        <item x="712"/>
        <item x="616"/>
        <item x="128"/>
        <item x="976"/>
        <item x="336"/>
        <item x="481"/>
        <item x="640"/>
        <item x="568"/>
        <item x="352"/>
        <item x="721"/>
        <item x="673"/>
        <item x="736"/>
        <item x="697"/>
        <item x="1000"/>
        <item x="88"/>
        <item x="1071"/>
        <item x="592"/>
        <item x="312"/>
        <item x="1047"/>
        <item x="121"/>
        <item x="904"/>
        <item x="496"/>
        <item x="1080"/>
        <item x="832"/>
        <item x="688"/>
        <item x="664"/>
        <item x="1213"/>
        <item x="280"/>
        <item x="256"/>
        <item x="208"/>
        <item x="136"/>
        <item x="1095"/>
        <item x="808"/>
        <item x="1127"/>
        <item x="1236"/>
        <item x="232"/>
        <item x="1146"/>
        <item x="184"/>
        <item x="472"/>
        <item x="1222"/>
        <item x="856"/>
        <item x="880"/>
        <item x="16"/>
        <item x="784"/>
        <item x="160"/>
        <item x="1190"/>
        <item x="760"/>
        <item x="40"/>
        <item x="341"/>
        <item x="64"/>
        <item x="400"/>
        <item x="376"/>
        <item x="1199"/>
        <item x="424"/>
        <item x="448"/>
        <item x="980"/>
        <item x="932"/>
        <item x="533"/>
        <item x="893"/>
        <item x="917"/>
        <item x="1104"/>
        <item x="956"/>
        <item x="908"/>
        <item x="941"/>
        <item x="884"/>
        <item x="869"/>
        <item x="1004"/>
        <item x="1226"/>
        <item x="92"/>
        <item x="1027"/>
        <item x="1051"/>
        <item x="845"/>
        <item x="245"/>
        <item x="1242"/>
        <item x="860"/>
        <item x="965"/>
        <item x="1241"/>
        <item x="989"/>
        <item x="1170"/>
        <item x="836"/>
        <item x="284"/>
        <item x="343"/>
        <item x="668"/>
        <item x="644"/>
        <item x="221"/>
        <item x="260"/>
        <item x="68"/>
        <item x="269"/>
        <item x="821"/>
        <item x="605"/>
        <item x="653"/>
        <item x="692"/>
        <item x="716"/>
        <item x="725"/>
        <item x="20"/>
        <item x="1075"/>
        <item x="812"/>
        <item x="1060"/>
        <item x="44"/>
        <item x="236"/>
        <item x="112"/>
        <item x="188"/>
        <item x="173"/>
        <item x="797"/>
        <item x="1179"/>
        <item x="212"/>
        <item x="1036"/>
        <item x="581"/>
        <item x="333"/>
        <item x="197"/>
        <item x="509"/>
        <item x="1084"/>
        <item x="677"/>
        <item x="356"/>
        <item x="629"/>
        <item x="524"/>
        <item x="1155"/>
        <item x="749"/>
        <item x="773"/>
        <item x="140"/>
        <item x="701"/>
        <item x="620"/>
        <item x="740"/>
        <item x="557"/>
        <item x="461"/>
        <item x="485"/>
        <item x="29"/>
        <item x="380"/>
        <item x="264"/>
        <item x="240"/>
        <item x="788"/>
        <item x="428"/>
        <item x="452"/>
        <item x="1013"/>
        <item x="96"/>
        <item x="164"/>
        <item x="404"/>
        <item x="288"/>
        <item x="1099"/>
        <item x="437"/>
        <item x="319"/>
        <item x="48"/>
        <item x="476"/>
        <item x="596"/>
        <item x="764"/>
        <item x="24"/>
        <item x="72"/>
        <item x="360"/>
        <item x="53"/>
        <item x="500"/>
        <item x="216"/>
        <item x="413"/>
        <item x="149"/>
        <item x="293"/>
        <item x="1217"/>
        <item x="192"/>
        <item x="309"/>
        <item x="552"/>
        <item x="77"/>
        <item x="1194"/>
        <item x="576"/>
        <item x="365"/>
        <item x="600"/>
        <item x="548"/>
        <item x="1108"/>
        <item x="315"/>
        <item x="648"/>
        <item x="572"/>
        <item x="116"/>
        <item x="389"/>
        <item x="624"/>
        <item x="1238"/>
        <item x="528"/>
        <item x="1131"/>
        <item x="1150"/>
        <item x="816"/>
        <item x="504"/>
        <item x="480"/>
        <item x="840"/>
        <item x="45"/>
        <item x="168"/>
        <item x="93"/>
        <item x="144"/>
        <item x="1147"/>
        <item x="101"/>
        <item x="432"/>
        <item x="357"/>
        <item x="672"/>
        <item x="645"/>
        <item x="69"/>
        <item x="21"/>
        <item x="456"/>
        <item x="3"/>
        <item x="621"/>
        <item x="120"/>
        <item x="885"/>
        <item x="861"/>
        <item x="1031"/>
        <item x="597"/>
        <item x="909"/>
        <item x="367"/>
        <item x="717"/>
        <item x="285"/>
        <item x="573"/>
        <item x="981"/>
        <item x="1153"/>
        <item x="549"/>
        <item x="1174"/>
        <item x="741"/>
        <item x="864"/>
        <item x="405"/>
        <item x="261"/>
        <item x="535"/>
        <item x="837"/>
        <item x="381"/>
        <item x="669"/>
        <item x="933"/>
        <item x="525"/>
        <item x="141"/>
        <item x="1055"/>
        <item x="237"/>
        <item x="1079"/>
        <item x="1157"/>
        <item x="1171"/>
        <item x="31"/>
        <item x="1028"/>
        <item x="696"/>
        <item x="429"/>
        <item x="1126"/>
        <item x="1005"/>
        <item x="765"/>
        <item x="991"/>
        <item x="103"/>
        <item x="1052"/>
        <item x="295"/>
        <item x="888"/>
        <item x="55"/>
        <item x="8"/>
        <item x="1076"/>
        <item x="813"/>
        <item x="1015"/>
        <item x="247"/>
        <item x="559"/>
        <item x="1123"/>
        <item x="789"/>
        <item x="1008"/>
        <item x="453"/>
        <item x="1181"/>
        <item x="165"/>
        <item x="213"/>
        <item x="271"/>
        <item x="984"/>
        <item x="936"/>
        <item x="583"/>
        <item x="960"/>
        <item x="912"/>
        <item x="79"/>
        <item x="1218"/>
        <item x="607"/>
        <item x="477"/>
        <item x="943"/>
        <item x="323"/>
        <item x="967"/>
        <item x="189"/>
        <item x="117"/>
        <item x="223"/>
        <item x="415"/>
        <item x="501"/>
        <item x="957"/>
        <item x="391"/>
        <item x="487"/>
        <item x="1221"/>
        <item x="463"/>
        <item x="531"/>
        <item x="511"/>
        <item x="1103"/>
        <item x="199"/>
        <item x="655"/>
        <item x="1038"/>
        <item x="175"/>
        <item x="1195"/>
        <item x="151"/>
        <item x="631"/>
        <item x="384"/>
        <item x="1240"/>
        <item x="439"/>
        <item x="1198"/>
        <item x="751"/>
        <item x="775"/>
        <item x="1062"/>
        <item x="1100"/>
        <item x="1086"/>
        <item x="1011"/>
        <item x="847"/>
        <item x="891"/>
        <item x="693"/>
        <item x="1129"/>
        <item x="987"/>
        <item x="408"/>
        <item x="823"/>
        <item x="720"/>
        <item x="1228"/>
        <item x="915"/>
        <item x="939"/>
        <item x="843"/>
        <item x="795"/>
        <item x="867"/>
        <item x="727"/>
        <item x="792"/>
        <item x="1133"/>
        <item x="819"/>
        <item x="871"/>
        <item x="1106"/>
        <item x="963"/>
        <item x="1204"/>
        <item x="675"/>
        <item x="1034"/>
        <item x="651"/>
        <item x="771"/>
        <item x="1058"/>
        <item x="703"/>
        <item x="579"/>
        <item x="627"/>
        <item x="1082"/>
        <item x="1224"/>
        <item x="723"/>
        <item x="679"/>
        <item x="339"/>
        <item x="699"/>
        <item x="603"/>
        <item x="799"/>
        <item x="744"/>
        <item x="768"/>
        <item x="919"/>
        <item x="1201"/>
        <item x="895"/>
        <item x="321"/>
        <item x="747"/>
        <item x="483"/>
        <item x="1177"/>
        <item x="555"/>
        <item x="507"/>
        <item x="1110"/>
        <item x="459"/>
        <item x="171"/>
        <item x="1161"/>
        <item x="27"/>
        <item x="411"/>
        <item x="51"/>
        <item x="6"/>
        <item x="435"/>
        <item x="363"/>
        <item x="387"/>
        <item x="195"/>
        <item x="125"/>
        <item x="345"/>
        <item x="127"/>
        <item x="322"/>
        <item x="539"/>
        <item x="75"/>
        <item x="1137"/>
        <item x="537"/>
        <item x="899"/>
        <item x="267"/>
        <item x="291"/>
        <item x="1114"/>
        <item x="923"/>
        <item x="347"/>
        <item x="1019"/>
        <item x="99"/>
        <item x="219"/>
        <item x="1160"/>
        <item x="947"/>
        <item x="851"/>
        <item x="995"/>
        <item x="875"/>
        <item x="1066"/>
        <item x="587"/>
        <item x="633"/>
        <item x="1090"/>
        <item x="729"/>
        <item x="611"/>
        <item x="1042"/>
        <item x="945"/>
        <item x="609"/>
        <item x="561"/>
        <item x="849"/>
        <item x="1208"/>
        <item x="707"/>
        <item x="731"/>
        <item x="827"/>
        <item x="657"/>
        <item x="243"/>
        <item x="635"/>
        <item x="683"/>
        <item x="1040"/>
        <item x="993"/>
        <item x="1232"/>
        <item x="1017"/>
        <item x="249"/>
        <item x="705"/>
        <item x="659"/>
        <item x="971"/>
        <item x="201"/>
        <item x="225"/>
        <item x="395"/>
        <item x="177"/>
        <item x="417"/>
        <item x="921"/>
        <item x="777"/>
        <item x="513"/>
        <item x="681"/>
        <item x="969"/>
        <item x="563"/>
        <item x="179"/>
        <item x="873"/>
        <item x="371"/>
        <item x="585"/>
        <item x="491"/>
        <item x="441"/>
        <item x="515"/>
        <item x="275"/>
        <item x="227"/>
        <item x="299"/>
        <item x="419"/>
        <item x="755"/>
        <item x="753"/>
        <item x="467"/>
        <item x="251"/>
        <item x="153"/>
        <item x="489"/>
        <item x="803"/>
        <item x="465"/>
        <item x="825"/>
        <item x="203"/>
        <item x="273"/>
        <item x="318"/>
        <item x="1064"/>
        <item x="10"/>
        <item x="369"/>
        <item x="443"/>
        <item x="393"/>
        <item x="801"/>
        <item x="1159"/>
        <item x="297"/>
        <item x="105"/>
        <item x="897"/>
        <item x="658"/>
        <item x="1185"/>
        <item x="779"/>
        <item x="81"/>
        <item x="730"/>
        <item x="682"/>
        <item x="1088"/>
        <item x="946"/>
        <item x="706"/>
        <item x="802"/>
        <item x="1136"/>
        <item x="922"/>
        <item x="754"/>
        <item x="850"/>
        <item x="898"/>
        <item x="778"/>
        <item x="33"/>
        <item x="634"/>
        <item x="826"/>
        <item x="57"/>
        <item x="155"/>
        <item x="59"/>
        <item x="994"/>
        <item x="1230"/>
        <item x="970"/>
        <item x="1113"/>
        <item x="1089"/>
        <item x="346"/>
        <item x="874"/>
        <item x="1065"/>
        <item x="1018"/>
        <item x="11"/>
        <item x="1135"/>
        <item x="35"/>
        <item x="342"/>
        <item x="538"/>
        <item x="307"/>
        <item x="316"/>
        <item x="83"/>
        <item x="107"/>
        <item x="1041"/>
        <item x="1156"/>
        <item x="1184"/>
        <item x="1183"/>
        <item x="1244"/>
        <item x="1231"/>
        <item x="1207"/>
        <item x="990"/>
        <item x="1112"/>
        <item x="1037"/>
        <item x="466"/>
        <item x="490"/>
        <item x="586"/>
        <item x="274"/>
        <item x="1014"/>
        <item x="250"/>
        <item x="610"/>
        <item x="1206"/>
        <item x="514"/>
        <item x="894"/>
        <item x="942"/>
        <item x="147"/>
        <item x="966"/>
        <item x="270"/>
        <item x="918"/>
        <item x="370"/>
        <item x="1061"/>
        <item x="1132"/>
        <item x="1109"/>
        <item x="226"/>
        <item x="418"/>
        <item x="34"/>
        <item x="1085"/>
        <item x="442"/>
        <item x="246"/>
        <item x="1180"/>
        <item x="174"/>
        <item x="298"/>
        <item x="582"/>
        <item x="198"/>
        <item x="870"/>
        <item x="414"/>
        <item x="606"/>
        <item x="846"/>
        <item x="630"/>
        <item x="58"/>
        <item x="394"/>
        <item x="222"/>
        <item x="822"/>
        <item x="294"/>
        <item x="54"/>
        <item x="1227"/>
        <item x="366"/>
        <item x="1203"/>
        <item x="562"/>
        <item x="202"/>
        <item x="123"/>
        <item x="1243"/>
        <item x="129"/>
        <item x="390"/>
        <item x="438"/>
        <item x="178"/>
        <item x="534"/>
        <item x="1145"/>
        <item x="1154"/>
        <item x="654"/>
        <item x="30"/>
        <item x="558"/>
        <item x="314"/>
        <item x="150"/>
        <item x="462"/>
        <item x="523"/>
        <item x="532"/>
        <item x="486"/>
        <item x="78"/>
        <item x="510"/>
        <item x="82"/>
        <item x="102"/>
        <item x="726"/>
        <item x="678"/>
        <item x="331"/>
        <item x="340"/>
        <item x="106"/>
        <item x="798"/>
        <item x="750"/>
        <item x="1164"/>
        <item x="774"/>
        <item x="702"/>
        <item x="95"/>
        <item x="1122"/>
        <item x="1130"/>
        <item x="1152"/>
        <item x="131"/>
        <item x="154"/>
        <item x="907"/>
        <item x="916"/>
        <item x="883"/>
        <item x="892"/>
        <item x="715"/>
        <item x="724"/>
        <item x="643"/>
        <item x="652"/>
        <item x="1074"/>
        <item x="1083"/>
        <item x="619"/>
        <item x="628"/>
        <item x="338"/>
        <item x="667"/>
        <item x="676"/>
        <item x="571"/>
        <item x="580"/>
        <item x="931"/>
        <item x="940"/>
        <item x="595"/>
        <item x="604"/>
        <item x="1140"/>
        <item x="859"/>
        <item x="868"/>
        <item x="499"/>
        <item x="1216"/>
        <item x="1225"/>
        <item x="508"/>
        <item x="1098"/>
        <item x="1107"/>
        <item x="1093"/>
        <item x="1050"/>
        <item x="1059"/>
        <item x="530"/>
        <item x="979"/>
        <item x="988"/>
        <item x="1069"/>
        <item x="691"/>
        <item x="700"/>
        <item x="1237"/>
        <item x="1003"/>
        <item x="1012"/>
        <item x="1173"/>
        <item x="1149"/>
        <item x="974"/>
        <item x="1117"/>
        <item x="1193"/>
        <item x="1202"/>
        <item x="71"/>
        <item x="955"/>
        <item x="964"/>
        <item x="998"/>
        <item x="1045"/>
        <item x="259"/>
        <item x="268"/>
        <item x="1022"/>
        <item x="1235"/>
        <item x="811"/>
        <item x="820"/>
        <item x="1169"/>
        <item x="1178"/>
        <item x="787"/>
        <item x="796"/>
        <item x="547"/>
        <item x="556"/>
        <item x="1026"/>
        <item x="1035"/>
        <item x="1007"/>
        <item x="938"/>
        <item x="986"/>
        <item x="283"/>
        <item x="292"/>
        <item x="1188"/>
        <item x="355"/>
        <item x="364"/>
        <item x="1010"/>
        <item x="211"/>
        <item x="220"/>
        <item x="1220"/>
        <item x="734"/>
        <item x="4"/>
        <item x="763"/>
        <item x="772"/>
        <item x="23"/>
        <item x="983"/>
        <item x="475"/>
        <item x="484"/>
        <item x="1176"/>
        <item x="403"/>
        <item x="412"/>
        <item x="950"/>
        <item x="163"/>
        <item x="172"/>
        <item x="519"/>
        <item x="1125"/>
        <item x="451"/>
        <item x="460"/>
        <item x="187"/>
        <item x="196"/>
        <item x="1211"/>
        <item x="739"/>
        <item x="962"/>
        <item x="748"/>
        <item x="427"/>
        <item x="436"/>
        <item x="890"/>
        <item x="379"/>
        <item x="47"/>
        <item x="388"/>
        <item x="959"/>
        <item x="335"/>
        <item x="638"/>
        <item x="835"/>
        <item x="844"/>
        <item x="1078"/>
        <item x="914"/>
        <item x="926"/>
        <item x="758"/>
        <item x="722"/>
        <item x="839"/>
        <item x="662"/>
        <item x="1197"/>
        <item x="902"/>
        <item x="686"/>
        <item x="854"/>
        <item x="1033"/>
        <item x="863"/>
        <item x="1102"/>
        <item x="710"/>
        <item x="119"/>
        <item x="698"/>
        <item x="327"/>
        <item x="1057"/>
        <item x="235"/>
        <item x="244"/>
        <item x="303"/>
        <item x="806"/>
        <item x="1223"/>
        <item x="1030"/>
        <item x="830"/>
        <item x="674"/>
        <item x="1054"/>
        <item x="935"/>
        <item x="782"/>
        <item x="815"/>
        <item x="878"/>
        <item x="1200"/>
        <item x="1081"/>
        <item x="887"/>
        <item x="1128"/>
        <item x="458"/>
        <item x="719"/>
        <item x="482"/>
        <item x="650"/>
        <item x="866"/>
        <item x="842"/>
        <item x="578"/>
        <item x="305"/>
        <item x="242"/>
        <item x="1143"/>
        <item x="743"/>
        <item x="410"/>
        <item x="791"/>
        <item x="602"/>
        <item x="567"/>
        <item x="767"/>
        <item x="591"/>
        <item x="1105"/>
        <item x="506"/>
        <item x="911"/>
        <item x="554"/>
        <item x="266"/>
        <item x="311"/>
        <item x="362"/>
        <item x="575"/>
        <item x="543"/>
        <item x="495"/>
        <item x="329"/>
        <item x="626"/>
        <item x="471"/>
        <item x="194"/>
        <item x="599"/>
        <item x="695"/>
        <item x="623"/>
        <item x="126"/>
        <item x="434"/>
        <item x="218"/>
        <item x="386"/>
        <item x="263"/>
        <item x="287"/>
        <item x="7"/>
        <item x="794"/>
        <item x="170"/>
        <item x="818"/>
        <item x="290"/>
        <item x="770"/>
        <item x="551"/>
        <item x="239"/>
        <item x="215"/>
        <item x="143"/>
        <item x="647"/>
        <item x="746"/>
        <item x="527"/>
        <item x="351"/>
        <item x="167"/>
        <item x="191"/>
        <item x="479"/>
        <item x="431"/>
        <item x="1167"/>
        <item x="671"/>
        <item x="447"/>
        <item x="399"/>
        <item x="455"/>
        <item x="503"/>
        <item x="359"/>
        <item x="1214"/>
        <item x="207"/>
        <item x="407"/>
        <item x="183"/>
        <item x="1001"/>
        <item x="67"/>
        <item x="76"/>
        <item x="1120"/>
        <item x="383"/>
        <item x="423"/>
        <item x="375"/>
        <item x="977"/>
        <item x="159"/>
        <item x="279"/>
        <item x="255"/>
        <item x="19"/>
        <item x="28"/>
        <item x="231"/>
        <item x="139"/>
        <item x="148"/>
        <item x="50"/>
        <item x="809"/>
        <item x="5"/>
        <item x="91"/>
        <item x="100"/>
        <item x="43"/>
        <item x="52"/>
        <item x="257"/>
        <item x="281"/>
        <item x="146"/>
        <item x="689"/>
        <item x="929"/>
        <item x="1024"/>
        <item x="833"/>
        <item x="1191"/>
        <item x="130"/>
        <item x="713"/>
        <item x="785"/>
        <item x="953"/>
        <item x="1096"/>
        <item x="641"/>
        <item x="905"/>
        <item x="593"/>
        <item x="665"/>
        <item x="737"/>
        <item x="521"/>
        <item x="233"/>
        <item x="74"/>
        <item x="1072"/>
        <item x="761"/>
        <item x="185"/>
        <item x="881"/>
        <item x="617"/>
        <item x="209"/>
        <item x="137"/>
        <item x="857"/>
        <item x="26"/>
        <item x="89"/>
        <item x="0"/>
        <item x="135"/>
        <item x="41"/>
        <item x="65"/>
        <item x="497"/>
        <item x="98"/>
        <item x="1048"/>
        <item x="63"/>
        <item x="353"/>
        <item x="113"/>
        <item x="161"/>
        <item x="401"/>
        <item x="325"/>
        <item x="545"/>
        <item x="377"/>
        <item x="473"/>
        <item x="87"/>
        <item x="449"/>
        <item x="569"/>
        <item x="39"/>
        <item x="15"/>
        <item x="425"/>
        <item x="17"/>
        <item x="1163"/>
        <item x="1"/>
        <item x="306"/>
        <item x="541"/>
        <item x="115"/>
        <item x="124"/>
        <item x="1021"/>
        <item x="997"/>
        <item x="1092"/>
        <item x="1068"/>
        <item x="330"/>
        <item x="1044"/>
        <item x="1234"/>
        <item x="733"/>
        <item x="906"/>
        <item x="901"/>
        <item x="709"/>
        <item x="685"/>
        <item x="1187"/>
        <item x="1116"/>
        <item x="829"/>
        <item x="637"/>
        <item x="1139"/>
        <item x="661"/>
        <item x="805"/>
        <item x="930"/>
        <item x="1210"/>
        <item x="853"/>
        <item x="949"/>
        <item x="781"/>
        <item x="757"/>
        <item x="1144"/>
        <item x="122"/>
        <item x="277"/>
        <item x="877"/>
        <item x="205"/>
        <item x="589"/>
        <item x="253"/>
        <item x="613"/>
        <item x="954"/>
        <item x="301"/>
        <item x="229"/>
        <item x="925"/>
        <item x="349"/>
        <item x="973"/>
        <item x="810"/>
        <item x="522"/>
        <item x="978"/>
        <item x="469"/>
        <item x="493"/>
        <item x="834"/>
        <item x="858"/>
        <item x="565"/>
        <item x="373"/>
        <item x="786"/>
        <item x="111"/>
        <item x="445"/>
        <item x="1002"/>
        <item x="517"/>
        <item x="421"/>
        <item x="397"/>
        <item x="762"/>
        <item x="1162"/>
        <item x="181"/>
        <item x="310"/>
        <item x="546"/>
        <item x="1168"/>
        <item x="1121"/>
        <item x="1073"/>
        <item x="1025"/>
        <item x="324"/>
        <item x="1049"/>
        <item x="1020"/>
        <item x="882"/>
        <item x="570"/>
        <item x="618"/>
        <item x="282"/>
        <item x="1097"/>
        <item x="1138"/>
        <item x="498"/>
        <item x="594"/>
        <item x="109"/>
        <item x="738"/>
        <item x="1091"/>
        <item x="1215"/>
        <item x="258"/>
        <item x="1115"/>
        <item x="13"/>
        <item x="900"/>
        <item x="1148"/>
        <item x="1067"/>
        <item x="157"/>
        <item x="354"/>
        <item x="642"/>
        <item x="1192"/>
        <item x="450"/>
        <item x="474"/>
        <item x="1043"/>
        <item x="348"/>
        <item x="876"/>
        <item x="85"/>
        <item x="162"/>
        <item x="426"/>
        <item x="924"/>
        <item x="852"/>
        <item x="61"/>
        <item x="1186"/>
        <item x="37"/>
        <item x="90"/>
        <item x="666"/>
        <item x="1233"/>
        <item x="234"/>
        <item x="378"/>
        <item x="948"/>
        <item x="138"/>
        <item x="804"/>
        <item x="2"/>
        <item x="690"/>
        <item x="828"/>
        <item x="684"/>
        <item x="780"/>
        <item x="732"/>
        <item x="660"/>
        <item x="402"/>
        <item x="18"/>
        <item x="66"/>
        <item x="708"/>
        <item x="636"/>
        <item x="714"/>
        <item x="756"/>
        <item x="42"/>
        <item x="186"/>
        <item x="1209"/>
        <item x="612"/>
        <item x="982"/>
        <item x="996"/>
        <item x="1006"/>
        <item x="372"/>
        <item x="526"/>
        <item x="334"/>
        <item x="766"/>
        <item x="1239"/>
        <item x="838"/>
        <item x="934"/>
        <item x="790"/>
        <item x="886"/>
        <item x="350"/>
        <item x="814"/>
        <item x="1219"/>
        <item x="862"/>
        <item x="396"/>
        <item x="540"/>
        <item x="1172"/>
        <item x="300"/>
        <item x="1053"/>
        <item x="958"/>
        <item x="276"/>
        <item x="1124"/>
        <item x="1196"/>
        <item x="718"/>
        <item x="444"/>
        <item x="910"/>
        <item x="420"/>
        <item x="1029"/>
        <item x="972"/>
        <item x="468"/>
        <item x="326"/>
        <item x="1077"/>
        <item x="492"/>
        <item x="588"/>
        <item x="694"/>
        <item x="238"/>
        <item x="516"/>
        <item x="252"/>
        <item x="670"/>
        <item x="622"/>
        <item x="214"/>
        <item x="598"/>
        <item x="180"/>
        <item x="262"/>
        <item x="742"/>
        <item x="646"/>
        <item x="574"/>
        <item x="190"/>
        <item x="550"/>
        <item x="204"/>
        <item x="502"/>
        <item x="228"/>
        <item x="133"/>
        <item x="286"/>
        <item x="166"/>
        <item x="1101"/>
        <item x="114"/>
        <item x="358"/>
        <item x="478"/>
        <item x="12"/>
        <item x="454"/>
        <item x="406"/>
        <item x="60"/>
        <item x="382"/>
        <item x="564"/>
        <item x="36"/>
        <item x="84"/>
        <item x="430"/>
        <item x="1141"/>
        <item x="108"/>
        <item x="210"/>
        <item x="542"/>
        <item x="975"/>
        <item x="614"/>
        <item x="999"/>
        <item x="374"/>
        <item x="615"/>
        <item x="639"/>
        <item x="302"/>
        <item x="590"/>
        <item x="711"/>
        <item x="1165"/>
        <item x="278"/>
        <item x="566"/>
        <item x="254"/>
        <item x="927"/>
        <item x="879"/>
        <item x="156"/>
        <item x="903"/>
        <item x="1023"/>
        <item x="951"/>
        <item x="735"/>
        <item x="663"/>
        <item x="807"/>
        <item x="14"/>
        <item x="518"/>
        <item x="446"/>
        <item x="182"/>
        <item x="831"/>
        <item x="398"/>
        <item x="422"/>
        <item x="470"/>
        <item x="230"/>
        <item x="158"/>
        <item x="206"/>
        <item x="110"/>
        <item x="687"/>
        <item x="494"/>
        <item x="38"/>
        <item x="855"/>
        <item x="1212"/>
        <item x="759"/>
        <item x="1070"/>
        <item x="86"/>
        <item x="62"/>
        <item x="1189"/>
        <item x="142"/>
        <item x="1046"/>
        <item x="783"/>
        <item x="1118"/>
        <item x="132"/>
        <item x="1094"/>
        <item x="46"/>
        <item x="22"/>
        <item x="134"/>
        <item x="70"/>
        <item x="94"/>
        <item x="11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15">
        <item x="9"/>
        <item x="6"/>
        <item x="4"/>
        <item x="7"/>
        <item h="1" x="1"/>
        <item x="2"/>
        <item x="10"/>
        <item x="5"/>
        <item x="11"/>
        <item x="13"/>
        <item x="0"/>
        <item x="3"/>
        <item x="8"/>
        <item x="1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1"/>
  </rowFields>
  <rowItems count="14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t="grand">
      <x/>
    </i>
  </rowItems>
  <colFields count="1">
    <field x="3"/>
  </colFields>
  <colItems count="14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0" hier="-1"/>
  </pageFields>
  <dataFields count="1">
    <dataField name="Сумма по полю Значение в шт." fld="2" baseField="0" baseItem="0"/>
  </dataFields>
  <chartFormats count="13"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C53F8-F554-BB45-8A28-B3A82EE112C9}" name="Сводная таблица15" cacheId="28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compact="0" compactData="0" multipleFieldFilters="0" chartFormat="3">
  <location ref="S1:W15" firstHeaderRow="0" firstDataRow="1" firstDataCol="2"/>
  <pivotFields count="14">
    <pivotField axis="axisRow" compact="0" numFmtId="14" outline="0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0" outline="0" showAll="0">
      <items count="26">
        <item x="23"/>
        <item x="24"/>
        <item x="21"/>
        <item x="22"/>
        <item x="20"/>
        <item x="2"/>
        <item x="0"/>
        <item x="1"/>
        <item x="19"/>
        <item x="3"/>
        <item x="4"/>
        <item x="5"/>
        <item x="6"/>
        <item x="8"/>
        <item x="7"/>
        <item x="10"/>
        <item x="11"/>
        <item x="16"/>
        <item x="14"/>
        <item x="15"/>
        <item x="9"/>
        <item x="12"/>
        <item x="13"/>
        <item x="18"/>
        <item x="1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0" outline="0" showAll="0">
      <items count="22">
        <item x="2"/>
        <item x="0"/>
        <item x="1"/>
        <item x="20"/>
        <item x="19"/>
        <item x="3"/>
        <item x="4"/>
        <item x="18"/>
        <item x="17"/>
        <item x="5"/>
        <item x="6"/>
        <item x="7"/>
        <item x="8"/>
        <item x="13"/>
        <item x="14"/>
        <item x="10"/>
        <item x="9"/>
        <item x="11"/>
        <item x="12"/>
        <item x="16"/>
        <item x="1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sd="0" x="0"/>
        <item x="1"/>
        <item x="2"/>
        <item sd="0"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3"/>
    <field x="0"/>
  </rowFields>
  <rowItems count="14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Среднее по полю conversion rate (total)" fld="9" subtotal="average" baseField="0" baseItem="0" numFmtId="10"/>
    <dataField name="Среднее по полю PVC rate" fld="11" subtotal="average" baseField="0" baseItem="0" numFmtId="10"/>
    <dataField name="Среднее по полю PCC rate" fld="10" subtotal="average" baseField="0" baseItem="0" numFmtId="10"/>
  </dataFields>
  <chartFormats count="3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E75A8E-47E9-AB4C-9ED7-E52D7D8CB9A0}" name="Сводная таблица18" cacheId="28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W1:AW2" firstHeaderRow="1" firstDataRow="1" firstDataCol="0"/>
  <pivotFields count="14">
    <pivotField numFmtId="14" showAll="0"/>
    <pivotField numFmtId="3" showAll="0"/>
    <pivotField numFmtId="165" showAll="0"/>
    <pivotField numFmtId="165" showAll="0"/>
    <pivotField numFmtId="165" showAll="0"/>
    <pivotField numFmtId="165" showAll="0"/>
    <pivotField numFmtId="165" showAll="0"/>
    <pivotField dataField="1" numFmtId="166" showAll="0"/>
    <pivotField showAll="0"/>
    <pivotField numFmtId="10" showAll="0"/>
    <pivotField numFmtId="10" showAll="0"/>
    <pivotField numFmtId="10" showAll="0"/>
    <pivotField showAll="0" defaultSubtotal="0"/>
    <pivotField showAll="0" defaultSubtotal="0"/>
  </pivotFields>
  <rowItems count="1">
    <i/>
  </rowItems>
  <colItems count="1">
    <i/>
  </colItems>
  <dataFields count="1">
    <dataField name="Среднее по полю Частота " fld="7" subtotal="average" baseField="0" baseItem="0" numFmtId="2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DDE1EE-C9CE-6E4A-BA09-3E5D6EDD1E39}" name="media" displayName="media" ref="A3:L56" headerRowDxfId="31" dataDxfId="29" headerRowBorderDxfId="30" tableBorderDxfId="28" totalsRowBorderDxfId="27" dataCellStyle="Финансовый">
  <autoFilter ref="A3:L56" xr:uid="{00000000-0001-0000-0200-000000000000}"/>
  <sortState xmlns:xlrd2="http://schemas.microsoft.com/office/spreadsheetml/2017/richdata2" ref="A4:I56">
    <sortCondition ref="A3:A56"/>
  </sortState>
  <tableColumns count="12">
    <tableColumn id="1" xr3:uid="{037DC696-7EFB-A746-AC61-8EBDF5AD0083}" name="Недели" totalsRowLabel="Итог" dataDxfId="26" totalsRowDxfId="25"/>
    <tableColumn id="2" xr3:uid="{042DE0C5-9894-0B4D-8E9D-079B3DFAAEB3}" name="Impressions" dataDxfId="24" totalsRowDxfId="23"/>
    <tableColumn id="3" xr3:uid="{CBFECC3F-3C26-5B45-A1DF-6ABEF5A62D90}" name="Reach" dataDxfId="22" totalsRowDxfId="21" dataCellStyle="Финансовый"/>
    <tableColumn id="4" xr3:uid="{6EE2FD96-0366-BC4F-B862-A0B236F18379}" name="Clicks" dataDxfId="20" totalsRowDxfId="19" dataCellStyle="Финансовый">
      <calculatedColumnFormula>C4*0.8/100</calculatedColumnFormula>
    </tableColumn>
    <tableColumn id="5" xr3:uid="{6DBEC799-F035-C04D-8B9E-224D4CCE580C}" name="post click conversions" dataDxfId="18" totalsRowDxfId="17" dataCellStyle="Финансовый">
      <calculatedColumnFormula>D4*0.2/100</calculatedColumnFormula>
    </tableColumn>
    <tableColumn id="6" xr3:uid="{A063374B-5471-654C-B278-CB9719342740}" name="post views conversions" dataDxfId="16" totalsRowDxfId="15" dataCellStyle="Финансовый">
      <calculatedColumnFormula>D4*3.4/100</calculatedColumnFormula>
    </tableColumn>
    <tableColumn id="10" xr3:uid="{FD8B22BF-013C-334E-9C23-56A33A29B4FE}" name="pcc + pvc" dataDxfId="14" totalsRowDxfId="13" dataCellStyle="Финансовый">
      <calculatedColumnFormula>media[[#This Row],[post views conversions]]+media[[#This Row],[post click conversions]]</calculatedColumnFormula>
    </tableColumn>
    <tableColumn id="7" xr3:uid="{A2FE113B-B4F5-3045-A754-E569DC671213}" name="Частота " dataDxfId="12" totalsRowDxfId="11"/>
    <tableColumn id="8" xr3:uid="{F82E7515-F8A3-A245-8571-FD20E0D2C830}" name="ТВ-флайт" totalsRowFunction="sum" dataDxfId="10" totalsRowDxfId="9"/>
    <tableColumn id="9" xr3:uid="{80B94172-B0BF-0A4E-B22D-C48985AA100E}" name="conversion rate (total)" dataDxfId="8" totalsRowDxfId="7" dataCellStyle="Финансовый">
      <calculatedColumnFormula>(media[[#This Row],[post click conversions]]+media[[#This Row],[post views conversions]])/media[[#This Row],[Clicks]]</calculatedColumnFormula>
    </tableColumn>
    <tableColumn id="11" xr3:uid="{3A443A70-3128-EE40-B9C9-FD9BC645BF66}" name="PCC rate" dataDxfId="6" dataCellStyle="Финансовый">
      <calculatedColumnFormula>media[[#This Row],[post click conversions]]/media[[#This Row],[Clicks]]</calculatedColumnFormula>
    </tableColumn>
    <tableColumn id="12" xr3:uid="{888A1853-62B5-CC4E-ABC6-51047960D194}" name="PVC rate" dataDxfId="5" dataCellStyle="Финансовый">
      <calculatedColumnFormula>media[[#This Row],[post views conversions]]/media[[#This Row],[Clicks]]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B8133F-A97F-FB43-8550-F497D9AC49F0}" name="brand" displayName="brand" ref="B3:E1251" totalsRowShown="0" headerRowDxfId="39" headerRowBorderDxfId="38" tableBorderDxfId="37" totalsRowBorderDxfId="36">
  <autoFilter ref="B3:E1251" xr:uid="{00000000-0001-0000-0100-000000000000}"/>
  <sortState xmlns:xlrd2="http://schemas.microsoft.com/office/spreadsheetml/2017/richdata2" ref="B4:E1251">
    <sortCondition descending="1" ref="C3:C1251"/>
  </sortState>
  <tableColumns count="4">
    <tableColumn id="1" xr3:uid="{2C454C1F-FC43-8E43-BD01-7D79E3A919D7}" name="Запрос" dataDxfId="35"/>
    <tableColumn id="2" xr3:uid="{BD6F8D4D-1490-7846-8723-49E2026EFC30}" name="Неделя " dataDxfId="34"/>
    <tableColumn id="3" xr3:uid="{FF5D7C99-5432-1049-A495-CA3FC741A20F}" name="Значение в шт." dataDxfId="33"/>
    <tableColumn id="4" xr3:uid="{B23657AF-5121-4045-A010-F4C641A11966}" name="Группа запросов" dataDxfId="3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901F-717C-5248-A968-CBA3D12F7DA0}">
  <sheetPr>
    <tabColor rgb="FF003790"/>
  </sheetPr>
  <dimension ref="A1"/>
  <sheetViews>
    <sheetView showGridLines="0" showRowColHeaders="0" tabSelected="1" zoomScaleNormal="100" workbookViewId="0">
      <selection activeCell="G15" sqref="G15"/>
    </sheetView>
  </sheetViews>
  <sheetFormatPr baseColWidth="10" defaultRowHeight="15" x14ac:dyDescent="0.2"/>
  <cols>
    <col min="1" max="16384" width="10.83203125" style="33"/>
  </cols>
  <sheetData>
    <row r="1" ht="23" customHeight="1" x14ac:dyDescent="0.2"/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7"/>
  <sheetViews>
    <sheetView topLeftCell="A3" workbookViewId="0">
      <selection activeCell="C4" sqref="C4"/>
    </sheetView>
  </sheetViews>
  <sheetFormatPr baseColWidth="10" defaultColWidth="8.83203125" defaultRowHeight="15" x14ac:dyDescent="0.2"/>
  <cols>
    <col min="1" max="1" width="17.1640625" customWidth="1"/>
    <col min="2" max="2" width="16.1640625" customWidth="1"/>
    <col min="3" max="3" width="14" bestFit="1" customWidth="1"/>
    <col min="4" max="4" width="14" customWidth="1"/>
    <col min="5" max="5" width="20.1640625" customWidth="1"/>
    <col min="6" max="7" width="21" customWidth="1"/>
    <col min="8" max="8" width="12.1640625" bestFit="1" customWidth="1"/>
    <col min="9" max="9" width="13.5" style="4" bestFit="1" customWidth="1"/>
    <col min="10" max="10" width="23.33203125" bestFit="1" customWidth="1"/>
    <col min="11" max="11" width="12.6640625" bestFit="1" customWidth="1"/>
    <col min="12" max="12" width="12.83203125" bestFit="1" customWidth="1"/>
  </cols>
  <sheetData>
    <row r="1" spans="1:12" hidden="1" x14ac:dyDescent="0.2">
      <c r="A1" s="3" t="s">
        <v>30</v>
      </c>
    </row>
    <row r="2" spans="1:12" hidden="1" x14ac:dyDescent="0.2"/>
    <row r="3" spans="1:12" s="1" customFormat="1" ht="16" x14ac:dyDescent="0.2">
      <c r="A3" s="19" t="s">
        <v>27</v>
      </c>
      <c r="B3" s="20" t="s">
        <v>35</v>
      </c>
      <c r="C3" s="20" t="s">
        <v>34</v>
      </c>
      <c r="D3" s="20" t="s">
        <v>33</v>
      </c>
      <c r="E3" s="20" t="s">
        <v>31</v>
      </c>
      <c r="F3" s="20" t="s">
        <v>32</v>
      </c>
      <c r="G3" s="20" t="s">
        <v>71</v>
      </c>
      <c r="H3" s="20" t="s">
        <v>28</v>
      </c>
      <c r="I3" s="21" t="s">
        <v>29</v>
      </c>
      <c r="J3" s="20" t="s">
        <v>85</v>
      </c>
      <c r="K3" s="20" t="s">
        <v>86</v>
      </c>
      <c r="L3" s="20" t="s">
        <v>87</v>
      </c>
    </row>
    <row r="4" spans="1:12" x14ac:dyDescent="0.2">
      <c r="A4" s="17">
        <v>44297</v>
      </c>
      <c r="B4" s="5">
        <v>12000000</v>
      </c>
      <c r="C4" s="6">
        <v>3428571.4285714286</v>
      </c>
      <c r="D4" s="6">
        <f t="shared" ref="D4:D11" si="0">C4*0.7/100</f>
        <v>24000</v>
      </c>
      <c r="E4" s="6">
        <f t="shared" ref="E4:E11" si="1">D4*2.8/100</f>
        <v>672</v>
      </c>
      <c r="F4" s="6">
        <f t="shared" ref="F4:F11" si="2">D4*2.7/100</f>
        <v>648.00000000000011</v>
      </c>
      <c r="G4" s="6">
        <f>media[[#This Row],[post views conversions]]+media[[#This Row],[post click conversions]]</f>
        <v>1320</v>
      </c>
      <c r="H4" s="7">
        <v>3.5</v>
      </c>
      <c r="I4" s="18">
        <v>1</v>
      </c>
      <c r="J4" s="31">
        <f>(media[[#This Row],[post click conversions]]+media[[#This Row],[post views conversions]])/media[[#This Row],[Clicks]]</f>
        <v>5.5E-2</v>
      </c>
      <c r="K4" s="31">
        <f>media[[#This Row],[post click conversions]]/media[[#This Row],[Clicks]]</f>
        <v>2.8000000000000001E-2</v>
      </c>
      <c r="L4" s="31">
        <f>media[[#This Row],[post views conversions]]/media[[#This Row],[Clicks]]</f>
        <v>2.7000000000000003E-2</v>
      </c>
    </row>
    <row r="5" spans="1:12" x14ac:dyDescent="0.2">
      <c r="A5" s="17">
        <v>44304</v>
      </c>
      <c r="B5" s="5">
        <v>14918238.463580478</v>
      </c>
      <c r="C5" s="6">
        <v>3729559.6158951195</v>
      </c>
      <c r="D5" s="6">
        <f t="shared" si="0"/>
        <v>26106.917311265835</v>
      </c>
      <c r="E5" s="6">
        <f t="shared" si="1"/>
        <v>730.99368471544335</v>
      </c>
      <c r="F5" s="6">
        <f t="shared" si="2"/>
        <v>704.8867674041777</v>
      </c>
      <c r="G5" s="6">
        <f>media[[#This Row],[post views conversions]]+media[[#This Row],[post click conversions]]</f>
        <v>1435.8804521196212</v>
      </c>
      <c r="H5" s="7">
        <v>4</v>
      </c>
      <c r="I5" s="18">
        <v>0</v>
      </c>
      <c r="J5" s="31">
        <f>(media[[#This Row],[post click conversions]]+media[[#This Row],[post views conversions]])/media[[#This Row],[Clicks]]</f>
        <v>5.5000000000000007E-2</v>
      </c>
      <c r="K5" s="31">
        <f>media[[#This Row],[post click conversions]]/media[[#This Row],[Clicks]]</f>
        <v>2.7999999999999997E-2</v>
      </c>
      <c r="L5" s="31">
        <f>media[[#This Row],[post views conversions]]/media[[#This Row],[Clicks]]</f>
        <v>2.7000000000000007E-2</v>
      </c>
    </row>
    <row r="6" spans="1:12" x14ac:dyDescent="0.2">
      <c r="A6" s="17">
        <v>44311</v>
      </c>
      <c r="B6" s="5">
        <v>8915787.9613766447</v>
      </c>
      <c r="C6" s="6">
        <v>2346259.9898359594</v>
      </c>
      <c r="D6" s="6">
        <f t="shared" si="0"/>
        <v>16423.819928851713</v>
      </c>
      <c r="E6" s="6">
        <f t="shared" si="1"/>
        <v>459.86695800784793</v>
      </c>
      <c r="F6" s="6">
        <f t="shared" si="2"/>
        <v>443.4431380789963</v>
      </c>
      <c r="G6" s="6">
        <f>media[[#This Row],[post views conversions]]+media[[#This Row],[post click conversions]]</f>
        <v>903.31009608684417</v>
      </c>
      <c r="H6" s="7">
        <v>3.8</v>
      </c>
      <c r="I6" s="18">
        <v>0</v>
      </c>
      <c r="J6" s="31">
        <f>(media[[#This Row],[post click conversions]]+media[[#This Row],[post views conversions]])/media[[#This Row],[Clicks]]</f>
        <v>5.4999999999999993E-2</v>
      </c>
      <c r="K6" s="31">
        <f>media[[#This Row],[post click conversions]]/media[[#This Row],[Clicks]]</f>
        <v>2.7999999999999997E-2</v>
      </c>
      <c r="L6" s="31">
        <f>media[[#This Row],[post views conversions]]/media[[#This Row],[Clicks]]</f>
        <v>2.7000000000000003E-2</v>
      </c>
    </row>
    <row r="7" spans="1:12" x14ac:dyDescent="0.2">
      <c r="A7" s="17">
        <v>44318</v>
      </c>
      <c r="B7" s="5">
        <v>10091401.124905879</v>
      </c>
      <c r="C7" s="6">
        <v>2402714.5535490187</v>
      </c>
      <c r="D7" s="6">
        <f t="shared" si="0"/>
        <v>16819.001874843132</v>
      </c>
      <c r="E7" s="6">
        <f t="shared" si="1"/>
        <v>470.93205249560765</v>
      </c>
      <c r="F7" s="6">
        <f t="shared" si="2"/>
        <v>454.11305062076462</v>
      </c>
      <c r="G7" s="6">
        <f>media[[#This Row],[post views conversions]]+media[[#This Row],[post click conversions]]</f>
        <v>925.04510311637227</v>
      </c>
      <c r="H7" s="7">
        <v>4.2</v>
      </c>
      <c r="I7" s="18">
        <v>0</v>
      </c>
      <c r="J7" s="31">
        <f>(media[[#This Row],[post click conversions]]+media[[#This Row],[post views conversions]])/media[[#This Row],[Clicks]]</f>
        <v>5.5E-2</v>
      </c>
      <c r="K7" s="31">
        <f>media[[#This Row],[post click conversions]]/media[[#This Row],[Clicks]]</f>
        <v>2.7999999999999997E-2</v>
      </c>
      <c r="L7" s="31">
        <f>media[[#This Row],[post views conversions]]/media[[#This Row],[Clicks]]</f>
        <v>2.7000000000000003E-2</v>
      </c>
    </row>
    <row r="8" spans="1:12" x14ac:dyDescent="0.2">
      <c r="A8" s="17">
        <v>44325</v>
      </c>
      <c r="B8" s="5">
        <v>11684000.401095174</v>
      </c>
      <c r="C8" s="6">
        <v>2717209.3956035292</v>
      </c>
      <c r="D8" s="6">
        <f t="shared" si="0"/>
        <v>19020.465769224702</v>
      </c>
      <c r="E8" s="6">
        <f t="shared" si="1"/>
        <v>532.5730415382917</v>
      </c>
      <c r="F8" s="6">
        <f t="shared" si="2"/>
        <v>513.55257576906695</v>
      </c>
      <c r="G8" s="6">
        <f>media[[#This Row],[post views conversions]]+media[[#This Row],[post click conversions]]</f>
        <v>1046.1256173073587</v>
      </c>
      <c r="H8" s="7">
        <v>4.3</v>
      </c>
      <c r="I8" s="18">
        <v>0</v>
      </c>
      <c r="J8" s="31">
        <f>(media[[#This Row],[post click conversions]]+media[[#This Row],[post views conversions]])/media[[#This Row],[Clicks]]</f>
        <v>5.5E-2</v>
      </c>
      <c r="K8" s="31">
        <f>media[[#This Row],[post click conversions]]/media[[#This Row],[Clicks]]</f>
        <v>2.8000000000000004E-2</v>
      </c>
      <c r="L8" s="31">
        <f>media[[#This Row],[post views conversions]]/media[[#This Row],[Clicks]]</f>
        <v>2.7E-2</v>
      </c>
    </row>
    <row r="9" spans="1:12" x14ac:dyDescent="0.2">
      <c r="A9" s="17">
        <v>44332</v>
      </c>
      <c r="B9" s="5">
        <v>15715103.849451091</v>
      </c>
      <c r="C9" s="6">
        <v>4247325.3647165112</v>
      </c>
      <c r="D9" s="6">
        <f t="shared" si="0"/>
        <v>29731.277553015574</v>
      </c>
      <c r="E9" s="6">
        <f t="shared" si="1"/>
        <v>832.475771484436</v>
      </c>
      <c r="F9" s="6">
        <f t="shared" si="2"/>
        <v>802.74449393142061</v>
      </c>
      <c r="G9" s="6">
        <f>media[[#This Row],[post views conversions]]+media[[#This Row],[post click conversions]]</f>
        <v>1635.2202654158566</v>
      </c>
      <c r="H9" s="7">
        <v>3.7</v>
      </c>
      <c r="I9" s="18">
        <v>0</v>
      </c>
      <c r="J9" s="31">
        <f>(media[[#This Row],[post click conversions]]+media[[#This Row],[post views conversions]])/media[[#This Row],[Clicks]]</f>
        <v>5.5E-2</v>
      </c>
      <c r="K9" s="31">
        <f>media[[#This Row],[post click conversions]]/media[[#This Row],[Clicks]]</f>
        <v>2.7999999999999997E-2</v>
      </c>
      <c r="L9" s="31">
        <f>media[[#This Row],[post views conversions]]/media[[#This Row],[Clicks]]</f>
        <v>2.7000000000000003E-2</v>
      </c>
    </row>
    <row r="10" spans="1:12" x14ac:dyDescent="0.2">
      <c r="A10" s="17">
        <v>44339</v>
      </c>
      <c r="B10" s="5">
        <v>30816881.392175272</v>
      </c>
      <c r="C10" s="6">
        <v>9338448.9067197796</v>
      </c>
      <c r="D10" s="6">
        <f t="shared" si="0"/>
        <v>65369.142347038454</v>
      </c>
      <c r="E10" s="6">
        <f t="shared" si="1"/>
        <v>1830.3359857170767</v>
      </c>
      <c r="F10" s="6">
        <f t="shared" si="2"/>
        <v>1764.9668433700383</v>
      </c>
      <c r="G10" s="6">
        <f>media[[#This Row],[post views conversions]]+media[[#This Row],[post click conversions]]</f>
        <v>3595.3028290871152</v>
      </c>
      <c r="H10" s="7">
        <v>3.3</v>
      </c>
      <c r="I10" s="18">
        <v>1</v>
      </c>
      <c r="J10" s="31">
        <f>(media[[#This Row],[post click conversions]]+media[[#This Row],[post views conversions]])/media[[#This Row],[Clicks]]</f>
        <v>5.5000000000000007E-2</v>
      </c>
      <c r="K10" s="31">
        <f>media[[#This Row],[post click conversions]]/media[[#This Row],[Clicks]]</f>
        <v>2.8000000000000001E-2</v>
      </c>
      <c r="L10" s="31">
        <f>media[[#This Row],[post views conversions]]/media[[#This Row],[Clicks]]</f>
        <v>2.7E-2</v>
      </c>
    </row>
    <row r="11" spans="1:12" x14ac:dyDescent="0.2">
      <c r="A11" s="17">
        <v>44346</v>
      </c>
      <c r="B11" s="5">
        <v>25600020.429780804</v>
      </c>
      <c r="C11" s="6">
        <v>6736847.4815212646</v>
      </c>
      <c r="D11" s="6">
        <f t="shared" si="0"/>
        <v>47157.93237064885</v>
      </c>
      <c r="E11" s="6">
        <f t="shared" si="1"/>
        <v>1320.4221063781679</v>
      </c>
      <c r="F11" s="6">
        <f t="shared" si="2"/>
        <v>1273.2641740075189</v>
      </c>
      <c r="G11" s="6">
        <f>media[[#This Row],[post views conversions]]+media[[#This Row],[post click conversions]]</f>
        <v>2593.6862803856866</v>
      </c>
      <c r="H11" s="7">
        <v>3.8</v>
      </c>
      <c r="I11" s="18">
        <v>1</v>
      </c>
      <c r="J11" s="31">
        <f>(media[[#This Row],[post click conversions]]+media[[#This Row],[post views conversions]])/media[[#This Row],[Clicks]]</f>
        <v>5.4999999999999993E-2</v>
      </c>
      <c r="K11" s="31">
        <f>media[[#This Row],[post click conversions]]/media[[#This Row],[Clicks]]</f>
        <v>2.8000000000000001E-2</v>
      </c>
      <c r="L11" s="31">
        <f>media[[#This Row],[post views conversions]]/media[[#This Row],[Clicks]]</f>
        <v>2.7E-2</v>
      </c>
    </row>
    <row r="12" spans="1:12" x14ac:dyDescent="0.2">
      <c r="A12" s="17">
        <v>44353</v>
      </c>
      <c r="B12" s="5">
        <v>24516073.942591429</v>
      </c>
      <c r="C12" s="6">
        <v>7429113.3159367973</v>
      </c>
      <c r="D12" s="6">
        <f>C12*0.6/100</f>
        <v>44574.679895620786</v>
      </c>
      <c r="E12" s="6">
        <f>D12*3.5/100</f>
        <v>1560.1137963467274</v>
      </c>
      <c r="F12" s="6">
        <f>D12*3.5/100</f>
        <v>1560.1137963467274</v>
      </c>
      <c r="G12" s="6">
        <f>media[[#This Row],[post views conversions]]+media[[#This Row],[post click conversions]]</f>
        <v>3120.2275926934549</v>
      </c>
      <c r="H12" s="7">
        <v>3.3</v>
      </c>
      <c r="I12" s="18">
        <v>1</v>
      </c>
      <c r="J12" s="31">
        <f>(media[[#This Row],[post click conversions]]+media[[#This Row],[post views conversions]])/media[[#This Row],[Clicks]]</f>
        <v>6.9999999999999993E-2</v>
      </c>
      <c r="K12" s="31">
        <f>media[[#This Row],[post click conversions]]/media[[#This Row],[Clicks]]</f>
        <v>3.4999999999999996E-2</v>
      </c>
      <c r="L12" s="31">
        <f>media[[#This Row],[post views conversions]]/media[[#This Row],[Clicks]]</f>
        <v>3.4999999999999996E-2</v>
      </c>
    </row>
    <row r="13" spans="1:12" x14ac:dyDescent="0.2">
      <c r="A13" s="17">
        <v>44360</v>
      </c>
      <c r="B13" s="5">
        <v>17605262.882972453</v>
      </c>
      <c r="C13" s="6">
        <v>4890350.8008256815</v>
      </c>
      <c r="D13" s="6">
        <f>C13*0.6/100</f>
        <v>29342.104804954088</v>
      </c>
      <c r="E13" s="6">
        <f>D13*3.5/100</f>
        <v>1026.973668173393</v>
      </c>
      <c r="F13" s="6">
        <f>D13*3.5/100</f>
        <v>1026.973668173393</v>
      </c>
      <c r="G13" s="6">
        <f>media[[#This Row],[post views conversions]]+media[[#This Row],[post click conversions]]</f>
        <v>2053.947336346786</v>
      </c>
      <c r="H13" s="7">
        <v>3.6</v>
      </c>
      <c r="I13" s="18">
        <v>1</v>
      </c>
      <c r="J13" s="31">
        <f>(media[[#This Row],[post click conversions]]+media[[#This Row],[post views conversions]])/media[[#This Row],[Clicks]]</f>
        <v>6.9999999999999993E-2</v>
      </c>
      <c r="K13" s="31">
        <f>media[[#This Row],[post click conversions]]/media[[#This Row],[Clicks]]</f>
        <v>3.4999999999999996E-2</v>
      </c>
      <c r="L13" s="31">
        <f>media[[#This Row],[post views conversions]]/media[[#This Row],[Clicks]]</f>
        <v>3.4999999999999996E-2</v>
      </c>
    </row>
    <row r="14" spans="1:12" x14ac:dyDescent="0.2">
      <c r="A14" s="17">
        <v>44367</v>
      </c>
      <c r="B14" s="5">
        <v>11917356.357791539</v>
      </c>
      <c r="C14" s="6">
        <v>3844308.5025133998</v>
      </c>
      <c r="D14" s="6">
        <f>C14*0.6/100</f>
        <v>23065.8510150804</v>
      </c>
      <c r="E14" s="6">
        <f>D14*3.5/100</f>
        <v>807.30478552781392</v>
      </c>
      <c r="F14" s="6">
        <f>D14*3.5/100</f>
        <v>807.30478552781392</v>
      </c>
      <c r="G14" s="6">
        <f>media[[#This Row],[post views conversions]]+media[[#This Row],[post click conversions]]</f>
        <v>1614.6095710556278</v>
      </c>
      <c r="H14" s="7">
        <v>3.1</v>
      </c>
      <c r="I14" s="18">
        <v>1</v>
      </c>
      <c r="J14" s="31">
        <f>(media[[#This Row],[post click conversions]]+media[[#This Row],[post views conversions]])/media[[#This Row],[Clicks]]</f>
        <v>6.9999999999999993E-2</v>
      </c>
      <c r="K14" s="31">
        <f>media[[#This Row],[post click conversions]]/media[[#This Row],[Clicks]]</f>
        <v>3.4999999999999996E-2</v>
      </c>
      <c r="L14" s="31">
        <f>media[[#This Row],[post views conversions]]/media[[#This Row],[Clicks]]</f>
        <v>3.4999999999999996E-2</v>
      </c>
    </row>
    <row r="15" spans="1:12" x14ac:dyDescent="0.2">
      <c r="A15" s="17">
        <v>44374</v>
      </c>
      <c r="B15" s="5">
        <v>7892333.6265352145</v>
      </c>
      <c r="C15" s="6">
        <v>2133063.1423068144</v>
      </c>
      <c r="D15" s="6">
        <f>C15*0.6/100</f>
        <v>12798.378853840886</v>
      </c>
      <c r="E15" s="6">
        <f>D15*3.5/100</f>
        <v>447.94325988443103</v>
      </c>
      <c r="F15" s="6">
        <f>D15*3.5/100</f>
        <v>447.94325988443103</v>
      </c>
      <c r="G15" s="6">
        <f>media[[#This Row],[post views conversions]]+media[[#This Row],[post click conversions]]</f>
        <v>895.88651976886206</v>
      </c>
      <c r="H15" s="7">
        <v>3.7</v>
      </c>
      <c r="I15" s="18">
        <v>1</v>
      </c>
      <c r="J15" s="31">
        <f>(media[[#This Row],[post click conversions]]+media[[#This Row],[post views conversions]])/media[[#This Row],[Clicks]]</f>
        <v>7.0000000000000007E-2</v>
      </c>
      <c r="K15" s="31">
        <f>media[[#This Row],[post click conversions]]/media[[#This Row],[Clicks]]</f>
        <v>3.5000000000000003E-2</v>
      </c>
      <c r="L15" s="31">
        <f>media[[#This Row],[post views conversions]]/media[[#This Row],[Clicks]]</f>
        <v>3.5000000000000003E-2</v>
      </c>
    </row>
    <row r="16" spans="1:12" x14ac:dyDescent="0.2">
      <c r="A16" s="17">
        <v>44381</v>
      </c>
      <c r="B16" s="5">
        <v>39690809.91133672</v>
      </c>
      <c r="C16" s="6">
        <v>14175289.25404883</v>
      </c>
      <c r="D16" s="6">
        <f>C16*0.8/100</f>
        <v>113402.31403239064</v>
      </c>
      <c r="E16" s="6">
        <f>D16*3/100</f>
        <v>3402.069420971719</v>
      </c>
      <c r="F16" s="6">
        <f>D16*11.9/100</f>
        <v>13494.875369854486</v>
      </c>
      <c r="G16" s="6">
        <f>media[[#This Row],[post views conversions]]+media[[#This Row],[post click conversions]]</f>
        <v>16896.944790826205</v>
      </c>
      <c r="H16" s="7">
        <v>2.8</v>
      </c>
      <c r="I16" s="18">
        <v>0</v>
      </c>
      <c r="J16" s="31">
        <f>(media[[#This Row],[post click conversions]]+media[[#This Row],[post views conversions]])/media[[#This Row],[Clicks]]</f>
        <v>0.14899999999999999</v>
      </c>
      <c r="K16" s="31">
        <f>media[[#This Row],[post click conversions]]/media[[#This Row],[Clicks]]</f>
        <v>0.03</v>
      </c>
      <c r="L16" s="31">
        <f>media[[#This Row],[post views conversions]]/media[[#This Row],[Clicks]]</f>
        <v>0.11899999999999999</v>
      </c>
    </row>
    <row r="17" spans="1:12" x14ac:dyDescent="0.2">
      <c r="A17" s="17">
        <v>44388</v>
      </c>
      <c r="B17" s="5">
        <v>35547216.946860343</v>
      </c>
      <c r="C17" s="6">
        <v>11849072.315620115</v>
      </c>
      <c r="D17" s="6">
        <f>C17*0.8/100</f>
        <v>94792.578524960933</v>
      </c>
      <c r="E17" s="6">
        <f>D17*3/100</f>
        <v>2843.7773557488281</v>
      </c>
      <c r="F17" s="6">
        <f>D17*11.9/100</f>
        <v>11280.316844470351</v>
      </c>
      <c r="G17" s="6">
        <f>media[[#This Row],[post views conversions]]+media[[#This Row],[post click conversions]]</f>
        <v>14124.09420021918</v>
      </c>
      <c r="H17" s="7">
        <v>3</v>
      </c>
      <c r="I17" s="18">
        <v>0</v>
      </c>
      <c r="J17" s="31">
        <f>(media[[#This Row],[post click conversions]]+media[[#This Row],[post views conversions]])/media[[#This Row],[Clicks]]</f>
        <v>0.14900000000000002</v>
      </c>
      <c r="K17" s="31">
        <f>media[[#This Row],[post click conversions]]/media[[#This Row],[Clicks]]</f>
        <v>3.0000000000000002E-2</v>
      </c>
      <c r="L17" s="31">
        <f>media[[#This Row],[post views conversions]]/media[[#This Row],[Clicks]]</f>
        <v>0.11900000000000001</v>
      </c>
    </row>
    <row r="18" spans="1:12" x14ac:dyDescent="0.2">
      <c r="A18" s="17">
        <v>44395</v>
      </c>
      <c r="B18" s="5">
        <v>45709854.610143445</v>
      </c>
      <c r="C18" s="6">
        <v>14745114.390368853</v>
      </c>
      <c r="D18" s="6">
        <f>C18*0.8/100</f>
        <v>117960.91512295083</v>
      </c>
      <c r="E18" s="6">
        <f>D18*3/100</f>
        <v>3538.8274536885251</v>
      </c>
      <c r="F18" s="6">
        <f>D18*11.9/100</f>
        <v>14037.348899631148</v>
      </c>
      <c r="G18" s="6">
        <f>media[[#This Row],[post views conversions]]+media[[#This Row],[post click conversions]]</f>
        <v>17576.176353319672</v>
      </c>
      <c r="H18" s="7">
        <v>3.1</v>
      </c>
      <c r="I18" s="18">
        <v>1</v>
      </c>
      <c r="J18" s="31">
        <f>(media[[#This Row],[post click conversions]]+media[[#This Row],[post views conversions]])/media[[#This Row],[Clicks]]</f>
        <v>0.14899999999999999</v>
      </c>
      <c r="K18" s="31">
        <f>media[[#This Row],[post click conversions]]/media[[#This Row],[Clicks]]</f>
        <v>3.0000000000000002E-2</v>
      </c>
      <c r="L18" s="31">
        <f>media[[#This Row],[post views conversions]]/media[[#This Row],[Clicks]]</f>
        <v>0.11899999999999999</v>
      </c>
    </row>
    <row r="19" spans="1:12" x14ac:dyDescent="0.2">
      <c r="A19" s="17">
        <v>44402</v>
      </c>
      <c r="B19" s="5">
        <v>27959555.105806716</v>
      </c>
      <c r="C19" s="6">
        <v>9641225.8985540401</v>
      </c>
      <c r="D19" s="6">
        <f>C19*0.8/100</f>
        <v>77129.807188432329</v>
      </c>
      <c r="E19" s="6">
        <f>D19*3/100</f>
        <v>2313.8942156529702</v>
      </c>
      <c r="F19" s="6">
        <f>D19*11.9/100</f>
        <v>9178.4470554234467</v>
      </c>
      <c r="G19" s="6">
        <f>media[[#This Row],[post views conversions]]+media[[#This Row],[post click conversions]]</f>
        <v>11492.341271076417</v>
      </c>
      <c r="H19" s="7">
        <v>2.9</v>
      </c>
      <c r="I19" s="18">
        <v>1</v>
      </c>
      <c r="J19" s="31">
        <f>(media[[#This Row],[post click conversions]]+media[[#This Row],[post views conversions]])/media[[#This Row],[Clicks]]</f>
        <v>0.14899999999999999</v>
      </c>
      <c r="K19" s="31">
        <f>media[[#This Row],[post click conversions]]/media[[#This Row],[Clicks]]</f>
        <v>3.0000000000000002E-2</v>
      </c>
      <c r="L19" s="31">
        <f>media[[#This Row],[post views conversions]]/media[[#This Row],[Clicks]]</f>
        <v>0.11899999999999999</v>
      </c>
    </row>
    <row r="20" spans="1:12" x14ac:dyDescent="0.2">
      <c r="A20" s="17">
        <v>44409</v>
      </c>
      <c r="B20" s="5">
        <v>16293463.621998342</v>
      </c>
      <c r="C20" s="6">
        <v>4655275.3205709551</v>
      </c>
      <c r="D20" s="6">
        <f t="shared" ref="D20:D28" si="3">C20*0.9/100</f>
        <v>41897.4778851386</v>
      </c>
      <c r="E20" s="6">
        <f t="shared" ref="E20:E25" si="4">D20*2.7/100</f>
        <v>1131.2319028987422</v>
      </c>
      <c r="F20" s="6">
        <f>D20*14.6/100</f>
        <v>6117.0317712302358</v>
      </c>
      <c r="G20" s="6">
        <f>media[[#This Row],[post views conversions]]+media[[#This Row],[post click conversions]]</f>
        <v>7248.263674128978</v>
      </c>
      <c r="H20" s="7">
        <v>3.5</v>
      </c>
      <c r="I20" s="18">
        <v>1</v>
      </c>
      <c r="J20" s="31">
        <f>(media[[#This Row],[post click conversions]]+media[[#This Row],[post views conversions]])/media[[#This Row],[Clicks]]</f>
        <v>0.17300000000000001</v>
      </c>
      <c r="K20" s="31">
        <f>media[[#This Row],[post click conversions]]/media[[#This Row],[Clicks]]</f>
        <v>2.7E-2</v>
      </c>
      <c r="L20" s="31">
        <f>media[[#This Row],[post views conversions]]/media[[#This Row],[Clicks]]</f>
        <v>0.14599999999999999</v>
      </c>
    </row>
    <row r="21" spans="1:12" x14ac:dyDescent="0.2">
      <c r="A21" s="17">
        <v>44416</v>
      </c>
      <c r="B21" s="5">
        <v>14906470.80269127</v>
      </c>
      <c r="C21" s="6">
        <v>4140686.334080908</v>
      </c>
      <c r="D21" s="6">
        <f t="shared" si="3"/>
        <v>37266.177006728176</v>
      </c>
      <c r="E21" s="6">
        <f t="shared" si="4"/>
        <v>1006.1867791816608</v>
      </c>
      <c r="F21" s="6">
        <f>D21*14.6/100</f>
        <v>5440.8618429823136</v>
      </c>
      <c r="G21" s="6">
        <f>media[[#This Row],[post views conversions]]+media[[#This Row],[post click conversions]]</f>
        <v>6447.0486221639749</v>
      </c>
      <c r="H21" s="7">
        <v>3.6</v>
      </c>
      <c r="I21" s="18">
        <v>1</v>
      </c>
      <c r="J21" s="31">
        <f>(media[[#This Row],[post click conversions]]+media[[#This Row],[post views conversions]])/media[[#This Row],[Clicks]]</f>
        <v>0.17300000000000001</v>
      </c>
      <c r="K21" s="31">
        <f>media[[#This Row],[post click conversions]]/media[[#This Row],[Clicks]]</f>
        <v>2.7E-2</v>
      </c>
      <c r="L21" s="31">
        <f>media[[#This Row],[post views conversions]]/media[[#This Row],[Clicks]]</f>
        <v>0.14599999999999999</v>
      </c>
    </row>
    <row r="22" spans="1:12" x14ac:dyDescent="0.2">
      <c r="A22" s="17">
        <v>44423</v>
      </c>
      <c r="B22" s="5">
        <v>30062762.108149804</v>
      </c>
      <c r="C22" s="6">
        <v>8125070.8400404872</v>
      </c>
      <c r="D22" s="6">
        <f t="shared" si="3"/>
        <v>73125.637560364383</v>
      </c>
      <c r="E22" s="6">
        <f t="shared" si="4"/>
        <v>1974.3922141298383</v>
      </c>
      <c r="F22" s="6">
        <f>D22*14.6/100</f>
        <v>10676.343083813199</v>
      </c>
      <c r="G22" s="6">
        <f>media[[#This Row],[post views conversions]]+media[[#This Row],[post click conversions]]</f>
        <v>12650.735297943038</v>
      </c>
      <c r="H22" s="7">
        <v>3.7</v>
      </c>
      <c r="I22" s="18">
        <v>1</v>
      </c>
      <c r="J22" s="31">
        <f>(media[[#This Row],[post click conversions]]+media[[#This Row],[post views conversions]])/media[[#This Row],[Clicks]]</f>
        <v>0.17299999999999999</v>
      </c>
      <c r="K22" s="31">
        <f>media[[#This Row],[post click conversions]]/media[[#This Row],[Clicks]]</f>
        <v>2.7E-2</v>
      </c>
      <c r="L22" s="31">
        <f>media[[#This Row],[post views conversions]]/media[[#This Row],[Clicks]]</f>
        <v>0.14599999999999999</v>
      </c>
    </row>
    <row r="23" spans="1:12" x14ac:dyDescent="0.2">
      <c r="A23" s="17">
        <v>44430</v>
      </c>
      <c r="B23" s="5">
        <v>22978094.50684448</v>
      </c>
      <c r="C23" s="6">
        <v>6046866.9754853901</v>
      </c>
      <c r="D23" s="6">
        <f t="shared" si="3"/>
        <v>54421.802779368518</v>
      </c>
      <c r="E23" s="6">
        <f t="shared" si="4"/>
        <v>1469.3886750429501</v>
      </c>
      <c r="F23" s="6">
        <f>D23*14.6/100</f>
        <v>7945.5832057878033</v>
      </c>
      <c r="G23" s="6">
        <f>media[[#This Row],[post views conversions]]+media[[#This Row],[post click conversions]]</f>
        <v>9414.9718808307534</v>
      </c>
      <c r="H23" s="7">
        <v>3.8</v>
      </c>
      <c r="I23" s="18">
        <v>1</v>
      </c>
      <c r="J23" s="31">
        <f>(media[[#This Row],[post click conversions]]+media[[#This Row],[post views conversions]])/media[[#This Row],[Clicks]]</f>
        <v>0.17299999999999999</v>
      </c>
      <c r="K23" s="31">
        <f>media[[#This Row],[post click conversions]]/media[[#This Row],[Clicks]]</f>
        <v>2.7000000000000003E-2</v>
      </c>
      <c r="L23" s="31">
        <f>media[[#This Row],[post views conversions]]/media[[#This Row],[Clicks]]</f>
        <v>0.14599999999999999</v>
      </c>
    </row>
    <row r="24" spans="1:12" x14ac:dyDescent="0.2">
      <c r="A24" s="17">
        <v>44437</v>
      </c>
      <c r="B24" s="5">
        <v>25555256.172753811</v>
      </c>
      <c r="C24" s="6">
        <v>7744017.0220466098</v>
      </c>
      <c r="D24" s="6">
        <f t="shared" si="3"/>
        <v>69696.153198419488</v>
      </c>
      <c r="E24" s="6">
        <f t="shared" si="4"/>
        <v>1881.7961363573261</v>
      </c>
      <c r="F24" s="6">
        <f>D24*14.6/100</f>
        <v>10175.638366969246</v>
      </c>
      <c r="G24" s="6">
        <f>media[[#This Row],[post views conversions]]+media[[#This Row],[post click conversions]]</f>
        <v>12057.434503326573</v>
      </c>
      <c r="H24" s="7">
        <v>3.3</v>
      </c>
      <c r="I24" s="18">
        <v>0</v>
      </c>
      <c r="J24" s="31">
        <f>(media[[#This Row],[post click conversions]]+media[[#This Row],[post views conversions]])/media[[#This Row],[Clicks]]</f>
        <v>0.17300000000000001</v>
      </c>
      <c r="K24" s="31">
        <f>media[[#This Row],[post click conversions]]/media[[#This Row],[Clicks]]</f>
        <v>2.7E-2</v>
      </c>
      <c r="L24" s="31">
        <f>media[[#This Row],[post views conversions]]/media[[#This Row],[Clicks]]</f>
        <v>0.14600000000000002</v>
      </c>
    </row>
    <row r="25" spans="1:12" x14ac:dyDescent="0.2">
      <c r="A25" s="17">
        <v>44444</v>
      </c>
      <c r="B25" s="5">
        <v>24978799.369998429</v>
      </c>
      <c r="C25" s="6">
        <v>8057677.2161285253</v>
      </c>
      <c r="D25" s="6">
        <f t="shared" si="3"/>
        <v>72519.094945156728</v>
      </c>
      <c r="E25" s="6">
        <f t="shared" si="4"/>
        <v>1958.0155635192318</v>
      </c>
      <c r="F25" s="6">
        <f>D25*16.1/100</f>
        <v>11675.574286170235</v>
      </c>
      <c r="G25" s="6">
        <f>media[[#This Row],[post views conversions]]+media[[#This Row],[post click conversions]]</f>
        <v>13633.589849689466</v>
      </c>
      <c r="H25" s="7">
        <v>3.1</v>
      </c>
      <c r="I25" s="18">
        <v>0</v>
      </c>
      <c r="J25" s="31">
        <f>(media[[#This Row],[post click conversions]]+media[[#This Row],[post views conversions]])/media[[#This Row],[Clicks]]</f>
        <v>0.18800000000000003</v>
      </c>
      <c r="K25" s="31">
        <f>media[[#This Row],[post click conversions]]/media[[#This Row],[Clicks]]</f>
        <v>2.7000000000000003E-2</v>
      </c>
      <c r="L25" s="31">
        <f>media[[#This Row],[post views conversions]]/media[[#This Row],[Clicks]]</f>
        <v>0.16100000000000003</v>
      </c>
    </row>
    <row r="26" spans="1:12" x14ac:dyDescent="0.2">
      <c r="A26" s="17">
        <v>44451</v>
      </c>
      <c r="B26" s="5">
        <v>23840566.276378691</v>
      </c>
      <c r="C26" s="6">
        <v>7450176.961368341</v>
      </c>
      <c r="D26" s="6">
        <f t="shared" si="3"/>
        <v>67051.59265231507</v>
      </c>
      <c r="E26" s="6">
        <f>D26*1.8/100</f>
        <v>1206.9286677416712</v>
      </c>
      <c r="F26" s="6">
        <f>D26*16.1/100</f>
        <v>10795.306417022726</v>
      </c>
      <c r="G26" s="6">
        <f>media[[#This Row],[post views conversions]]+media[[#This Row],[post click conversions]]</f>
        <v>12002.235084764397</v>
      </c>
      <c r="H26" s="7">
        <v>3.2</v>
      </c>
      <c r="I26" s="18">
        <v>0</v>
      </c>
      <c r="J26" s="31">
        <f>(media[[#This Row],[post click conversions]]+media[[#This Row],[post views conversions]])/media[[#This Row],[Clicks]]</f>
        <v>0.17899999999999999</v>
      </c>
      <c r="K26" s="31">
        <f>media[[#This Row],[post click conversions]]/media[[#This Row],[Clicks]]</f>
        <v>1.7999999999999999E-2</v>
      </c>
      <c r="L26" s="31">
        <f>media[[#This Row],[post views conversions]]/media[[#This Row],[Clicks]]</f>
        <v>0.161</v>
      </c>
    </row>
    <row r="27" spans="1:12" x14ac:dyDescent="0.2">
      <c r="A27" s="17">
        <v>44458</v>
      </c>
      <c r="B27" s="5">
        <v>28618214.096066587</v>
      </c>
      <c r="C27" s="6">
        <v>8417121.7929607611</v>
      </c>
      <c r="D27" s="6">
        <f t="shared" si="3"/>
        <v>75754.096136646855</v>
      </c>
      <c r="E27" s="6">
        <f>D27*1.8/100</f>
        <v>1363.5737304596435</v>
      </c>
      <c r="F27" s="6">
        <f>D27*16.1/100</f>
        <v>12196.409478000143</v>
      </c>
      <c r="G27" s="6">
        <f>media[[#This Row],[post views conversions]]+media[[#This Row],[post click conversions]]</f>
        <v>13559.983208459787</v>
      </c>
      <c r="H27" s="7">
        <v>3.4</v>
      </c>
      <c r="I27" s="18">
        <v>1</v>
      </c>
      <c r="J27" s="31">
        <f>(media[[#This Row],[post click conversions]]+media[[#This Row],[post views conversions]])/media[[#This Row],[Clicks]]</f>
        <v>0.17899999999999999</v>
      </c>
      <c r="K27" s="31">
        <f>media[[#This Row],[post click conversions]]/media[[#This Row],[Clicks]]</f>
        <v>1.8000000000000002E-2</v>
      </c>
      <c r="L27" s="31">
        <f>media[[#This Row],[post views conversions]]/media[[#This Row],[Clicks]]</f>
        <v>0.161</v>
      </c>
    </row>
    <row r="28" spans="1:12" x14ac:dyDescent="0.2">
      <c r="A28" s="17">
        <v>44465</v>
      </c>
      <c r="B28" s="5">
        <v>12169477.353882648</v>
      </c>
      <c r="C28" s="6">
        <v>3687720.4102674695</v>
      </c>
      <c r="D28" s="6">
        <f t="shared" si="3"/>
        <v>33189.48369240723</v>
      </c>
      <c r="E28" s="6">
        <f>D28*1.8/100</f>
        <v>597.41070646333014</v>
      </c>
      <c r="F28" s="6">
        <f>D28*16.1/100</f>
        <v>5343.5068744775645</v>
      </c>
      <c r="G28" s="6">
        <f>media[[#This Row],[post views conversions]]+media[[#This Row],[post click conversions]]</f>
        <v>5940.9175809408944</v>
      </c>
      <c r="H28" s="7">
        <v>3.3</v>
      </c>
      <c r="I28" s="18">
        <v>1</v>
      </c>
      <c r="J28" s="31">
        <f>(media[[#This Row],[post click conversions]]+media[[#This Row],[post views conversions]])/media[[#This Row],[Clicks]]</f>
        <v>0.17900000000000002</v>
      </c>
      <c r="K28" s="31">
        <f>media[[#This Row],[post click conversions]]/media[[#This Row],[Clicks]]</f>
        <v>1.7999999999999999E-2</v>
      </c>
      <c r="L28" s="31">
        <f>media[[#This Row],[post views conversions]]/media[[#This Row],[Clicks]]</f>
        <v>0.161</v>
      </c>
    </row>
    <row r="29" spans="1:12" x14ac:dyDescent="0.2">
      <c r="A29" s="17">
        <v>44472</v>
      </c>
      <c r="B29" s="5">
        <v>11197773.939653752</v>
      </c>
      <c r="C29" s="6">
        <v>3110492.7610149314</v>
      </c>
      <c r="D29" s="6">
        <f t="shared" ref="D29:D37" si="5">C29*0.7/100</f>
        <v>21773.449327104521</v>
      </c>
      <c r="E29" s="6">
        <f>D29*2.6/100</f>
        <v>566.10968250471751</v>
      </c>
      <c r="F29" s="6">
        <f>D29*16.4/100</f>
        <v>3570.8456896451412</v>
      </c>
      <c r="G29" s="6">
        <f>media[[#This Row],[post views conversions]]+media[[#This Row],[post click conversions]]</f>
        <v>4136.9553721498587</v>
      </c>
      <c r="H29" s="7">
        <v>3.6</v>
      </c>
      <c r="I29" s="18">
        <v>1</v>
      </c>
      <c r="J29" s="31">
        <f>(media[[#This Row],[post click conversions]]+media[[#This Row],[post views conversions]])/media[[#This Row],[Clicks]]</f>
        <v>0.18999999999999997</v>
      </c>
      <c r="K29" s="31">
        <f>media[[#This Row],[post click conversions]]/media[[#This Row],[Clicks]]</f>
        <v>2.5999999999999999E-2</v>
      </c>
      <c r="L29" s="31">
        <f>media[[#This Row],[post views conversions]]/media[[#This Row],[Clicks]]</f>
        <v>0.16399999999999998</v>
      </c>
    </row>
    <row r="30" spans="1:12" x14ac:dyDescent="0.2">
      <c r="A30" s="17">
        <v>44479</v>
      </c>
      <c r="B30" s="5">
        <v>18243740.321413673</v>
      </c>
      <c r="C30" s="6">
        <v>4930740.6274091005</v>
      </c>
      <c r="D30" s="6">
        <f t="shared" si="5"/>
        <v>34515.184391863702</v>
      </c>
      <c r="E30" s="6">
        <f>D30*2.6/100</f>
        <v>897.39479418845633</v>
      </c>
      <c r="F30" s="6">
        <f>D30*16.4/100</f>
        <v>5660.4902402656471</v>
      </c>
      <c r="G30" s="6">
        <f>media[[#This Row],[post views conversions]]+media[[#This Row],[post click conversions]]</f>
        <v>6557.8850344541033</v>
      </c>
      <c r="H30" s="7">
        <v>3.7</v>
      </c>
      <c r="I30" s="18">
        <v>1</v>
      </c>
      <c r="J30" s="31">
        <f>(media[[#This Row],[post click conversions]]+media[[#This Row],[post views conversions]])/media[[#This Row],[Clicks]]</f>
        <v>0.19</v>
      </c>
      <c r="K30" s="31">
        <f>media[[#This Row],[post click conversions]]/media[[#This Row],[Clicks]]</f>
        <v>2.6000000000000002E-2</v>
      </c>
      <c r="L30" s="31">
        <f>media[[#This Row],[post views conversions]]/media[[#This Row],[Clicks]]</f>
        <v>0.16400000000000001</v>
      </c>
    </row>
    <row r="31" spans="1:12" x14ac:dyDescent="0.2">
      <c r="A31" s="17">
        <v>44486</v>
      </c>
      <c r="B31" s="5">
        <v>24755166.131709412</v>
      </c>
      <c r="C31" s="6">
        <v>6514517.4030814245</v>
      </c>
      <c r="D31" s="6">
        <f t="shared" si="5"/>
        <v>45601.62182156997</v>
      </c>
      <c r="E31" s="6">
        <f>D31*2.6/100</f>
        <v>1185.6421673608193</v>
      </c>
      <c r="F31" s="6">
        <f>D31*16.4/100</f>
        <v>7478.6659787374747</v>
      </c>
      <c r="G31" s="6">
        <f>media[[#This Row],[post views conversions]]+media[[#This Row],[post click conversions]]</f>
        <v>8664.3081460982939</v>
      </c>
      <c r="H31" s="7">
        <v>3.8</v>
      </c>
      <c r="I31" s="18">
        <v>1</v>
      </c>
      <c r="J31" s="31">
        <f>(media[[#This Row],[post click conversions]]+media[[#This Row],[post views conversions]])/media[[#This Row],[Clicks]]</f>
        <v>0.19</v>
      </c>
      <c r="K31" s="31">
        <f>media[[#This Row],[post click conversions]]/media[[#This Row],[Clicks]]</f>
        <v>2.6000000000000002E-2</v>
      </c>
      <c r="L31" s="31">
        <f>media[[#This Row],[post views conversions]]/media[[#This Row],[Clicks]]</f>
        <v>0.16399999999999998</v>
      </c>
    </row>
    <row r="32" spans="1:12" x14ac:dyDescent="0.2">
      <c r="A32" s="17">
        <v>44493</v>
      </c>
      <c r="B32" s="5">
        <v>18332524.148527727</v>
      </c>
      <c r="C32" s="6">
        <v>4954736.2563588452</v>
      </c>
      <c r="D32" s="6">
        <f t="shared" si="5"/>
        <v>34683.153794511913</v>
      </c>
      <c r="E32" s="6">
        <f>D32*2.6/100</f>
        <v>901.76199865730973</v>
      </c>
      <c r="F32" s="6">
        <f>D32*16.4/100</f>
        <v>5688.0372222999531</v>
      </c>
      <c r="G32" s="6">
        <f>media[[#This Row],[post views conversions]]+media[[#This Row],[post click conversions]]</f>
        <v>6589.7992209572631</v>
      </c>
      <c r="H32" s="7">
        <v>3.7</v>
      </c>
      <c r="I32" s="18">
        <v>1</v>
      </c>
      <c r="J32" s="31">
        <f>(media[[#This Row],[post click conversions]]+media[[#This Row],[post views conversions]])/media[[#This Row],[Clicks]]</f>
        <v>0.19</v>
      </c>
      <c r="K32" s="31">
        <f>media[[#This Row],[post click conversions]]/media[[#This Row],[Clicks]]</f>
        <v>2.5999999999999999E-2</v>
      </c>
      <c r="L32" s="31">
        <f>media[[#This Row],[post views conversions]]/media[[#This Row],[Clicks]]</f>
        <v>0.16399999999999998</v>
      </c>
    </row>
    <row r="33" spans="1:12" x14ac:dyDescent="0.2">
      <c r="A33" s="17">
        <v>44500</v>
      </c>
      <c r="B33" s="5">
        <v>21449351.867882896</v>
      </c>
      <c r="C33" s="6">
        <v>5958153.2966341376</v>
      </c>
      <c r="D33" s="6">
        <f t="shared" si="5"/>
        <v>41707.073076438959</v>
      </c>
      <c r="E33" s="6">
        <f>D33*2.6/100</f>
        <v>1084.3838999874131</v>
      </c>
      <c r="F33" s="6">
        <f>D33*16.4/100</f>
        <v>6839.959984535988</v>
      </c>
      <c r="G33" s="6">
        <f>media[[#This Row],[post views conversions]]+media[[#This Row],[post click conversions]]</f>
        <v>7924.3438845234014</v>
      </c>
      <c r="H33" s="7">
        <v>3.6</v>
      </c>
      <c r="I33" s="18">
        <v>0</v>
      </c>
      <c r="J33" s="31">
        <f>(media[[#This Row],[post click conversions]]+media[[#This Row],[post views conversions]])/media[[#This Row],[Clicks]]</f>
        <v>0.18999999999999997</v>
      </c>
      <c r="K33" s="31">
        <f>media[[#This Row],[post click conversions]]/media[[#This Row],[Clicks]]</f>
        <v>2.6000000000000002E-2</v>
      </c>
      <c r="L33" s="31">
        <f>media[[#This Row],[post views conversions]]/media[[#This Row],[Clicks]]</f>
        <v>0.16399999999999998</v>
      </c>
    </row>
    <row r="34" spans="1:12" x14ac:dyDescent="0.2">
      <c r="A34" s="17">
        <v>44507</v>
      </c>
      <c r="B34" s="5">
        <v>22973682.102788769</v>
      </c>
      <c r="C34" s="6">
        <v>6961721.8493299307</v>
      </c>
      <c r="D34" s="6">
        <f t="shared" si="5"/>
        <v>48732.052945309515</v>
      </c>
      <c r="E34" s="6">
        <f>D34*3.1/100</f>
        <v>1510.6936413045948</v>
      </c>
      <c r="F34" s="6">
        <f>D34*14.9/100</f>
        <v>7261.0758888511173</v>
      </c>
      <c r="G34" s="6">
        <f>media[[#This Row],[post views conversions]]+media[[#This Row],[post click conversions]]</f>
        <v>8771.7695301557123</v>
      </c>
      <c r="H34" s="7">
        <v>3.3</v>
      </c>
      <c r="I34" s="18">
        <v>0</v>
      </c>
      <c r="J34" s="31">
        <f>(media[[#This Row],[post click conversions]]+media[[#This Row],[post views conversions]])/media[[#This Row],[Clicks]]</f>
        <v>0.18</v>
      </c>
      <c r="K34" s="31">
        <f>media[[#This Row],[post click conversions]]/media[[#This Row],[Clicks]]</f>
        <v>3.0999999999999996E-2</v>
      </c>
      <c r="L34" s="31">
        <f>media[[#This Row],[post views conversions]]/media[[#This Row],[Clicks]]</f>
        <v>0.14899999999999999</v>
      </c>
    </row>
    <row r="35" spans="1:12" x14ac:dyDescent="0.2">
      <c r="A35" s="17">
        <v>44514</v>
      </c>
      <c r="B35" s="5">
        <v>22967738.000919167</v>
      </c>
      <c r="C35" s="6">
        <v>6562210.8574054763</v>
      </c>
      <c r="D35" s="6">
        <f t="shared" si="5"/>
        <v>45935.476001838331</v>
      </c>
      <c r="E35" s="6">
        <f>D35*3.1/100</f>
        <v>1423.9997560569882</v>
      </c>
      <c r="F35" s="6">
        <f>D35*14.9/100</f>
        <v>6844.3859242739118</v>
      </c>
      <c r="G35" s="6">
        <f>media[[#This Row],[post views conversions]]+media[[#This Row],[post click conversions]]</f>
        <v>8268.385680330899</v>
      </c>
      <c r="H35" s="7">
        <v>3.5</v>
      </c>
      <c r="I35" s="18">
        <v>0</v>
      </c>
      <c r="J35" s="31">
        <f>(media[[#This Row],[post click conversions]]+media[[#This Row],[post views conversions]])/media[[#This Row],[Clicks]]</f>
        <v>0.18</v>
      </c>
      <c r="K35" s="31">
        <f>media[[#This Row],[post click conversions]]/media[[#This Row],[Clicks]]</f>
        <v>3.1E-2</v>
      </c>
      <c r="L35" s="31">
        <f>media[[#This Row],[post views conversions]]/media[[#This Row],[Clicks]]</f>
        <v>0.14900000000000002</v>
      </c>
    </row>
    <row r="36" spans="1:12" x14ac:dyDescent="0.2">
      <c r="A36" s="17">
        <v>44521</v>
      </c>
      <c r="B36" s="5">
        <v>31447467.292037025</v>
      </c>
      <c r="C36" s="6">
        <v>9249255.0858932436</v>
      </c>
      <c r="D36" s="6">
        <f t="shared" si="5"/>
        <v>64744.785601252697</v>
      </c>
      <c r="E36" s="6">
        <f>D36*3.1/100</f>
        <v>2007.0883536388337</v>
      </c>
      <c r="F36" s="6">
        <f>D36*14.9/100</f>
        <v>9646.9730545866532</v>
      </c>
      <c r="G36" s="6">
        <f>media[[#This Row],[post views conversions]]+media[[#This Row],[post click conversions]]</f>
        <v>11654.061408225487</v>
      </c>
      <c r="H36" s="7">
        <v>3.4</v>
      </c>
      <c r="I36" s="18">
        <v>0</v>
      </c>
      <c r="J36" s="31">
        <f>(media[[#This Row],[post click conversions]]+media[[#This Row],[post views conversions]])/media[[#This Row],[Clicks]]</f>
        <v>0.18000000000000002</v>
      </c>
      <c r="K36" s="31">
        <f>media[[#This Row],[post click conversions]]/media[[#This Row],[Clicks]]</f>
        <v>3.1000000000000003E-2</v>
      </c>
      <c r="L36" s="31">
        <f>media[[#This Row],[post views conversions]]/media[[#This Row],[Clicks]]</f>
        <v>0.14900000000000002</v>
      </c>
    </row>
    <row r="37" spans="1:12" x14ac:dyDescent="0.2">
      <c r="A37" s="17">
        <v>44528</v>
      </c>
      <c r="B37" s="5">
        <v>22081307.670266554</v>
      </c>
      <c r="C37" s="6">
        <v>6691305.354626229</v>
      </c>
      <c r="D37" s="6">
        <f t="shared" si="5"/>
        <v>46839.137482383594</v>
      </c>
      <c r="E37" s="6">
        <f>D37*3.1/100</f>
        <v>1452.0132619538915</v>
      </c>
      <c r="F37" s="6">
        <f>D37*14.9/100</f>
        <v>6979.031484875155</v>
      </c>
      <c r="G37" s="6">
        <f>media[[#This Row],[post views conversions]]+media[[#This Row],[post click conversions]]</f>
        <v>8431.0447468290458</v>
      </c>
      <c r="H37" s="7">
        <v>3.3</v>
      </c>
      <c r="I37" s="18">
        <v>1</v>
      </c>
      <c r="J37" s="31">
        <f>(media[[#This Row],[post click conversions]]+media[[#This Row],[post views conversions]])/media[[#This Row],[Clicks]]</f>
        <v>0.17999999999999997</v>
      </c>
      <c r="K37" s="31">
        <f>media[[#This Row],[post click conversions]]/media[[#This Row],[Clicks]]</f>
        <v>3.1000000000000003E-2</v>
      </c>
      <c r="L37" s="31">
        <f>media[[#This Row],[post views conversions]]/media[[#This Row],[Clicks]]</f>
        <v>0.14899999999999999</v>
      </c>
    </row>
    <row r="38" spans="1:12" x14ac:dyDescent="0.2">
      <c r="A38" s="17">
        <v>44535</v>
      </c>
      <c r="B38" s="5">
        <v>23451102.507228777</v>
      </c>
      <c r="C38" s="6">
        <v>8685593.521195842</v>
      </c>
      <c r="D38" s="6">
        <f t="shared" ref="D38:D56" si="6">C38*0.8/100</f>
        <v>69484.748169566737</v>
      </c>
      <c r="E38" s="6">
        <f>D38*2.8/100</f>
        <v>1945.5729487478686</v>
      </c>
      <c r="F38" s="6">
        <f>D38*21.2/100</f>
        <v>14730.766611948149</v>
      </c>
      <c r="G38" s="6">
        <f>media[[#This Row],[post views conversions]]+media[[#This Row],[post click conversions]]</f>
        <v>16676.339560696018</v>
      </c>
      <c r="H38" s="7">
        <v>2.7</v>
      </c>
      <c r="I38" s="18">
        <v>1</v>
      </c>
      <c r="J38" s="31">
        <f>(media[[#This Row],[post click conversions]]+media[[#This Row],[post views conversions]])/media[[#This Row],[Clicks]]</f>
        <v>0.24000000000000002</v>
      </c>
      <c r="K38" s="31">
        <f>media[[#This Row],[post click conversions]]/media[[#This Row],[Clicks]]</f>
        <v>2.8000000000000001E-2</v>
      </c>
      <c r="L38" s="31">
        <f>media[[#This Row],[post views conversions]]/media[[#This Row],[Clicks]]</f>
        <v>0.21200000000000002</v>
      </c>
    </row>
    <row r="39" spans="1:12" x14ac:dyDescent="0.2">
      <c r="A39" s="17">
        <v>44542</v>
      </c>
      <c r="B39" s="5">
        <v>25166704.77904183</v>
      </c>
      <c r="C39" s="6">
        <v>8988108.8496577963</v>
      </c>
      <c r="D39" s="6">
        <f t="shared" si="6"/>
        <v>71904.870797262382</v>
      </c>
      <c r="E39" s="6">
        <f>D39*2.8/100</f>
        <v>2013.3363823233467</v>
      </c>
      <c r="F39" s="6">
        <f>D39*21.2/100</f>
        <v>15243.832609019624</v>
      </c>
      <c r="G39" s="6">
        <f>media[[#This Row],[post views conversions]]+media[[#This Row],[post click conversions]]</f>
        <v>17257.168991342973</v>
      </c>
      <c r="H39" s="7">
        <v>2.8</v>
      </c>
      <c r="I39" s="18">
        <v>1</v>
      </c>
      <c r="J39" s="31">
        <f>(media[[#This Row],[post click conversions]]+media[[#This Row],[post views conversions]])/media[[#This Row],[Clicks]]</f>
        <v>0.24000000000000002</v>
      </c>
      <c r="K39" s="31">
        <f>media[[#This Row],[post click conversions]]/media[[#This Row],[Clicks]]</f>
        <v>2.8000000000000001E-2</v>
      </c>
      <c r="L39" s="31">
        <f>media[[#This Row],[post views conversions]]/media[[#This Row],[Clicks]]</f>
        <v>0.21199999999999999</v>
      </c>
    </row>
    <row r="40" spans="1:12" x14ac:dyDescent="0.2">
      <c r="A40" s="17">
        <v>44549</v>
      </c>
      <c r="B40" s="5">
        <v>24095702.98670359</v>
      </c>
      <c r="C40" s="6">
        <v>9267578.071809072</v>
      </c>
      <c r="D40" s="6">
        <f t="shared" si="6"/>
        <v>74140.624574472575</v>
      </c>
      <c r="E40" s="6">
        <f>D40*2.8/100</f>
        <v>2075.937488085232</v>
      </c>
      <c r="F40" s="6">
        <f>D40*21.2/100</f>
        <v>15717.812409788186</v>
      </c>
      <c r="G40" s="6">
        <f>media[[#This Row],[post views conversions]]+media[[#This Row],[post click conversions]]</f>
        <v>17793.749897873418</v>
      </c>
      <c r="H40" s="7">
        <v>2.6</v>
      </c>
      <c r="I40" s="18">
        <v>1</v>
      </c>
      <c r="J40" s="31">
        <f>(media[[#This Row],[post click conversions]]+media[[#This Row],[post views conversions]])/media[[#This Row],[Clicks]]</f>
        <v>0.24000000000000002</v>
      </c>
      <c r="K40" s="31">
        <f>media[[#This Row],[post click conversions]]/media[[#This Row],[Clicks]]</f>
        <v>2.7999999999999997E-2</v>
      </c>
      <c r="L40" s="31">
        <f>media[[#This Row],[post views conversions]]/media[[#This Row],[Clicks]]</f>
        <v>0.21199999999999999</v>
      </c>
    </row>
    <row r="41" spans="1:12" x14ac:dyDescent="0.2">
      <c r="A41" s="17">
        <v>44556</v>
      </c>
      <c r="B41" s="5">
        <v>23321201.781855479</v>
      </c>
      <c r="C41" s="6">
        <v>8637482.1414279547</v>
      </c>
      <c r="D41" s="6">
        <f t="shared" si="6"/>
        <v>69099.857131423647</v>
      </c>
      <c r="E41" s="6">
        <f>D41*2.8/100</f>
        <v>1934.795999679862</v>
      </c>
      <c r="F41" s="6">
        <f>D41*21.2/100</f>
        <v>14649.169711861812</v>
      </c>
      <c r="G41" s="6">
        <f>media[[#This Row],[post views conversions]]+media[[#This Row],[post click conversions]]</f>
        <v>16583.965711541674</v>
      </c>
      <c r="H41" s="7">
        <v>2.7</v>
      </c>
      <c r="I41" s="18">
        <v>0</v>
      </c>
      <c r="J41" s="31">
        <f>(media[[#This Row],[post click conversions]]+media[[#This Row],[post views conversions]])/media[[#This Row],[Clicks]]</f>
        <v>0.24</v>
      </c>
      <c r="K41" s="31">
        <f>media[[#This Row],[post click conversions]]/media[[#This Row],[Clicks]]</f>
        <v>2.7999999999999997E-2</v>
      </c>
      <c r="L41" s="31">
        <f>media[[#This Row],[post views conversions]]/media[[#This Row],[Clicks]]</f>
        <v>0.21199999999999999</v>
      </c>
    </row>
    <row r="42" spans="1:12" x14ac:dyDescent="0.2">
      <c r="A42" s="17">
        <v>44563</v>
      </c>
      <c r="B42" s="5">
        <v>4131144.3704212122</v>
      </c>
      <c r="C42" s="6">
        <v>1032786.092605303</v>
      </c>
      <c r="D42" s="6">
        <f t="shared" si="6"/>
        <v>8262.2887408424249</v>
      </c>
      <c r="E42" s="6">
        <f>D42*2.8/100</f>
        <v>231.34408474358787</v>
      </c>
      <c r="F42" s="6">
        <f>D42*3.6/100</f>
        <v>297.4423946703273</v>
      </c>
      <c r="G42" s="6">
        <f>media[[#This Row],[post views conversions]]+media[[#This Row],[post click conversions]]</f>
        <v>528.78647941391523</v>
      </c>
      <c r="H42" s="7">
        <v>4</v>
      </c>
      <c r="I42" s="18">
        <v>0</v>
      </c>
      <c r="J42" s="31">
        <f>(media[[#This Row],[post click conversions]]+media[[#This Row],[post views conversions]])/media[[#This Row],[Clicks]]</f>
        <v>6.4000000000000001E-2</v>
      </c>
      <c r="K42" s="31">
        <f>media[[#This Row],[post click conversions]]/media[[#This Row],[Clicks]]</f>
        <v>2.7999999999999997E-2</v>
      </c>
      <c r="L42" s="31">
        <f>media[[#This Row],[post views conversions]]/media[[#This Row],[Clicks]]</f>
        <v>3.6000000000000004E-2</v>
      </c>
    </row>
    <row r="43" spans="1:12" x14ac:dyDescent="0.2">
      <c r="A43" s="17">
        <v>44570</v>
      </c>
      <c r="B43" s="5">
        <v>19002239.328988843</v>
      </c>
      <c r="C43" s="6">
        <v>5000589.2971023275</v>
      </c>
      <c r="D43" s="6">
        <f t="shared" si="6"/>
        <v>40004.714376818622</v>
      </c>
      <c r="E43" s="6">
        <f>D43*1.3/100</f>
        <v>520.06128689864204</v>
      </c>
      <c r="F43" s="6">
        <f>D43*3.6/100</f>
        <v>1440.1697175654706</v>
      </c>
      <c r="G43" s="6">
        <f>media[[#This Row],[post views conversions]]+media[[#This Row],[post click conversions]]</f>
        <v>1960.2310044641126</v>
      </c>
      <c r="H43" s="7">
        <v>3.8</v>
      </c>
      <c r="I43" s="18">
        <v>0</v>
      </c>
      <c r="J43" s="31">
        <f>(media[[#This Row],[post click conversions]]+media[[#This Row],[post views conversions]])/media[[#This Row],[Clicks]]</f>
        <v>4.9000000000000002E-2</v>
      </c>
      <c r="K43" s="31">
        <f>media[[#This Row],[post click conversions]]/media[[#This Row],[Clicks]]</f>
        <v>1.2999999999999999E-2</v>
      </c>
      <c r="L43" s="31">
        <f>media[[#This Row],[post views conversions]]/media[[#This Row],[Clicks]]</f>
        <v>3.6000000000000004E-2</v>
      </c>
    </row>
    <row r="44" spans="1:12" x14ac:dyDescent="0.2">
      <c r="A44" s="17">
        <v>44577</v>
      </c>
      <c r="B44" s="5">
        <v>24126101.214741539</v>
      </c>
      <c r="C44" s="6">
        <v>6520567.895876091</v>
      </c>
      <c r="D44" s="6">
        <f t="shared" si="6"/>
        <v>52164.543167008727</v>
      </c>
      <c r="E44" s="6">
        <f>D44*1.3/100</f>
        <v>678.13906117111344</v>
      </c>
      <c r="F44" s="6">
        <f>D44*3.6/100</f>
        <v>1877.9235540123141</v>
      </c>
      <c r="G44" s="6">
        <f>media[[#This Row],[post views conversions]]+media[[#This Row],[post click conversions]]</f>
        <v>2556.0626151834276</v>
      </c>
      <c r="H44" s="7">
        <v>3.7</v>
      </c>
      <c r="I44" s="18">
        <v>0</v>
      </c>
      <c r="J44" s="31">
        <f>(media[[#This Row],[post click conversions]]+media[[#This Row],[post views conversions]])/media[[#This Row],[Clicks]]</f>
        <v>4.9000000000000002E-2</v>
      </c>
      <c r="K44" s="31">
        <f>media[[#This Row],[post click conversions]]/media[[#This Row],[Clicks]]</f>
        <v>1.2999999999999999E-2</v>
      </c>
      <c r="L44" s="31">
        <f>media[[#This Row],[post views conversions]]/media[[#This Row],[Clicks]]</f>
        <v>3.5999999999999997E-2</v>
      </c>
    </row>
    <row r="45" spans="1:12" x14ac:dyDescent="0.2">
      <c r="A45" s="17">
        <v>44584</v>
      </c>
      <c r="B45" s="5">
        <v>49209627.677066937</v>
      </c>
      <c r="C45" s="6">
        <v>12617853.250529984</v>
      </c>
      <c r="D45" s="6">
        <f t="shared" si="6"/>
        <v>100942.82600423988</v>
      </c>
      <c r="E45" s="6">
        <f>D45*1.3/100</f>
        <v>1312.2567380551184</v>
      </c>
      <c r="F45" s="6">
        <f>D45*3.6/100</f>
        <v>3633.9417361526353</v>
      </c>
      <c r="G45" s="6">
        <f>media[[#This Row],[post views conversions]]+media[[#This Row],[post click conversions]]</f>
        <v>4946.1984742077539</v>
      </c>
      <c r="H45" s="7">
        <v>3.9</v>
      </c>
      <c r="I45" s="18">
        <v>0</v>
      </c>
      <c r="J45" s="31">
        <f>(media[[#This Row],[post click conversions]]+media[[#This Row],[post views conversions]])/media[[#This Row],[Clicks]]</f>
        <v>4.9000000000000002E-2</v>
      </c>
      <c r="K45" s="31">
        <f>media[[#This Row],[post click conversions]]/media[[#This Row],[Clicks]]</f>
        <v>1.2999999999999999E-2</v>
      </c>
      <c r="L45" s="31">
        <f>media[[#This Row],[post views conversions]]/media[[#This Row],[Clicks]]</f>
        <v>3.5999999999999997E-2</v>
      </c>
    </row>
    <row r="46" spans="1:12" x14ac:dyDescent="0.2">
      <c r="A46" s="17">
        <v>44591</v>
      </c>
      <c r="B46" s="5">
        <v>49509955.09823481</v>
      </c>
      <c r="C46" s="6">
        <v>12377488.774558702</v>
      </c>
      <c r="D46" s="6">
        <f t="shared" si="6"/>
        <v>99019.910196469631</v>
      </c>
      <c r="E46" s="6">
        <f>D46*1.3/100</f>
        <v>1287.2588325541053</v>
      </c>
      <c r="F46" s="6">
        <f>D46*3.6/100</f>
        <v>3564.7167670729068</v>
      </c>
      <c r="G46" s="6">
        <f>media[[#This Row],[post views conversions]]+media[[#This Row],[post click conversions]]</f>
        <v>4851.9755996270123</v>
      </c>
      <c r="H46" s="7">
        <v>4</v>
      </c>
      <c r="I46" s="18">
        <v>0</v>
      </c>
      <c r="J46" s="31">
        <f>(media[[#This Row],[post click conversions]]+media[[#This Row],[post views conversions]])/media[[#This Row],[Clicks]]</f>
        <v>4.9000000000000002E-2</v>
      </c>
      <c r="K46" s="31">
        <f>media[[#This Row],[post click conversions]]/media[[#This Row],[Clicks]]</f>
        <v>1.3000000000000001E-2</v>
      </c>
      <c r="L46" s="31">
        <f>media[[#This Row],[post views conversions]]/media[[#This Row],[Clicks]]</f>
        <v>3.6000000000000004E-2</v>
      </c>
    </row>
    <row r="47" spans="1:12" x14ac:dyDescent="0.2">
      <c r="A47" s="17">
        <v>44598</v>
      </c>
      <c r="B47" s="5">
        <v>58806679.895425916</v>
      </c>
      <c r="C47" s="6">
        <v>14001590.451291883</v>
      </c>
      <c r="D47" s="6">
        <f t="shared" si="6"/>
        <v>112012.72361033507</v>
      </c>
      <c r="E47" s="6">
        <f>D47*1.2/100</f>
        <v>1344.1526833240207</v>
      </c>
      <c r="F47" s="6">
        <f t="shared" ref="F47:F56" si="7">D47*3.4/100</f>
        <v>3808.4326027513926</v>
      </c>
      <c r="G47" s="6">
        <f>media[[#This Row],[post views conversions]]+media[[#This Row],[post click conversions]]</f>
        <v>5152.585286075413</v>
      </c>
      <c r="H47" s="7">
        <v>4.2</v>
      </c>
      <c r="I47" s="18">
        <v>0</v>
      </c>
      <c r="J47" s="31">
        <f>(media[[#This Row],[post click conversions]]+media[[#This Row],[post views conversions]])/media[[#This Row],[Clicks]]</f>
        <v>4.5999999999999999E-2</v>
      </c>
      <c r="K47" s="31">
        <f>media[[#This Row],[post click conversions]]/media[[#This Row],[Clicks]]</f>
        <v>1.1999999999999999E-2</v>
      </c>
      <c r="L47" s="31">
        <f>media[[#This Row],[post views conversions]]/media[[#This Row],[Clicks]]</f>
        <v>3.4000000000000002E-2</v>
      </c>
    </row>
    <row r="48" spans="1:12" x14ac:dyDescent="0.2">
      <c r="A48" s="17">
        <v>44605</v>
      </c>
      <c r="B48" s="5">
        <v>63599455.574914806</v>
      </c>
      <c r="C48" s="6">
        <v>15899863.893728701</v>
      </c>
      <c r="D48" s="6">
        <f t="shared" si="6"/>
        <v>127198.91114982963</v>
      </c>
      <c r="E48" s="6">
        <f>D48*1.2/100</f>
        <v>1526.3869337979556</v>
      </c>
      <c r="F48" s="6">
        <f t="shared" si="7"/>
        <v>4324.7629790942074</v>
      </c>
      <c r="G48" s="6">
        <f>media[[#This Row],[post views conversions]]+media[[#This Row],[post click conversions]]</f>
        <v>5851.1499128921632</v>
      </c>
      <c r="H48" s="7">
        <v>4</v>
      </c>
      <c r="I48" s="18">
        <v>0</v>
      </c>
      <c r="J48" s="31">
        <f>(media[[#This Row],[post click conversions]]+media[[#This Row],[post views conversions]])/media[[#This Row],[Clicks]]</f>
        <v>4.6000000000000006E-2</v>
      </c>
      <c r="K48" s="31">
        <f>media[[#This Row],[post click conversions]]/media[[#This Row],[Clicks]]</f>
        <v>1.2E-2</v>
      </c>
      <c r="L48" s="31">
        <f>media[[#This Row],[post views conversions]]/media[[#This Row],[Clicks]]</f>
        <v>3.4000000000000002E-2</v>
      </c>
    </row>
    <row r="49" spans="1:12" x14ac:dyDescent="0.2">
      <c r="A49" s="17">
        <v>44612</v>
      </c>
      <c r="B49" s="5">
        <v>65777910.781682834</v>
      </c>
      <c r="C49" s="6">
        <v>14617313.507040629</v>
      </c>
      <c r="D49" s="6">
        <f t="shared" si="6"/>
        <v>116938.50805632504</v>
      </c>
      <c r="E49" s="6">
        <f>D49*1.2/100</f>
        <v>1403.2620966759005</v>
      </c>
      <c r="F49" s="6">
        <f t="shared" si="7"/>
        <v>3975.909273915051</v>
      </c>
      <c r="G49" s="6">
        <f>media[[#This Row],[post views conversions]]+media[[#This Row],[post click conversions]]</f>
        <v>5379.1713705909515</v>
      </c>
      <c r="H49" s="7">
        <v>4.5</v>
      </c>
      <c r="I49" s="18">
        <v>0</v>
      </c>
      <c r="J49" s="31">
        <f>(media[[#This Row],[post click conversions]]+media[[#This Row],[post views conversions]])/media[[#This Row],[Clicks]]</f>
        <v>4.5999999999999999E-2</v>
      </c>
      <c r="K49" s="31">
        <f>media[[#This Row],[post click conversions]]/media[[#This Row],[Clicks]]</f>
        <v>1.2E-2</v>
      </c>
      <c r="L49" s="31">
        <f>media[[#This Row],[post views conversions]]/media[[#This Row],[Clicks]]</f>
        <v>3.3999999999999996E-2</v>
      </c>
    </row>
    <row r="50" spans="1:12" x14ac:dyDescent="0.2">
      <c r="A50" s="17">
        <v>44619</v>
      </c>
      <c r="B50" s="5">
        <v>37399900.547684178</v>
      </c>
      <c r="C50" s="6">
        <v>8130413.162540039</v>
      </c>
      <c r="D50" s="6">
        <f t="shared" si="6"/>
        <v>65043.305300320309</v>
      </c>
      <c r="E50" s="6">
        <f>D50*1.2/100</f>
        <v>780.5196636038437</v>
      </c>
      <c r="F50" s="6">
        <f t="shared" si="7"/>
        <v>2211.4723802108906</v>
      </c>
      <c r="G50" s="6">
        <f>media[[#This Row],[post views conversions]]+media[[#This Row],[post click conversions]]</f>
        <v>2991.9920438147342</v>
      </c>
      <c r="H50" s="7">
        <v>4.5999999999999996</v>
      </c>
      <c r="I50" s="18">
        <v>1</v>
      </c>
      <c r="J50" s="31">
        <f>(media[[#This Row],[post click conversions]]+media[[#This Row],[post views conversions]])/media[[#This Row],[Clicks]]</f>
        <v>4.5999999999999999E-2</v>
      </c>
      <c r="K50" s="31">
        <f>media[[#This Row],[post click conversions]]/media[[#This Row],[Clicks]]</f>
        <v>1.2E-2</v>
      </c>
      <c r="L50" s="31">
        <f>media[[#This Row],[post views conversions]]/media[[#This Row],[Clicks]]</f>
        <v>3.4000000000000002E-2</v>
      </c>
    </row>
    <row r="51" spans="1:12" x14ac:dyDescent="0.2">
      <c r="A51" s="17">
        <v>44626</v>
      </c>
      <c r="B51" s="5">
        <v>1823547.5903618201</v>
      </c>
      <c r="C51" s="6">
        <v>911773.79518091003</v>
      </c>
      <c r="D51" s="6">
        <f t="shared" si="6"/>
        <v>7294.1903614472803</v>
      </c>
      <c r="E51" s="6">
        <f t="shared" ref="E51:E56" si="8">D51*0.2/100</f>
        <v>14.588380722894563</v>
      </c>
      <c r="F51" s="6">
        <f t="shared" si="7"/>
        <v>248.0024722892075</v>
      </c>
      <c r="G51" s="6">
        <f>media[[#This Row],[post views conversions]]+media[[#This Row],[post click conversions]]</f>
        <v>262.59085301210206</v>
      </c>
      <c r="H51" s="7">
        <v>2</v>
      </c>
      <c r="I51" s="18">
        <v>1</v>
      </c>
      <c r="J51" s="31">
        <f>(media[[#This Row],[post click conversions]]+media[[#This Row],[post views conversions]])/media[[#This Row],[Clicks]]</f>
        <v>3.5999999999999997E-2</v>
      </c>
      <c r="K51" s="31">
        <f>media[[#This Row],[post click conversions]]/media[[#This Row],[Clicks]]</f>
        <v>2.0000000000000005E-3</v>
      </c>
      <c r="L51" s="31">
        <f>media[[#This Row],[post views conversions]]/media[[#This Row],[Clicks]]</f>
        <v>3.3999999999999996E-2</v>
      </c>
    </row>
    <row r="52" spans="1:12" x14ac:dyDescent="0.2">
      <c r="A52" s="17">
        <v>44633</v>
      </c>
      <c r="B52" s="5">
        <v>2000000</v>
      </c>
      <c r="C52" s="6">
        <v>1111111.111111111</v>
      </c>
      <c r="D52" s="6">
        <f t="shared" si="6"/>
        <v>8888.8888888888887</v>
      </c>
      <c r="E52" s="6">
        <f t="shared" si="8"/>
        <v>17.777777777777779</v>
      </c>
      <c r="F52" s="6">
        <f t="shared" si="7"/>
        <v>302.22222222222217</v>
      </c>
      <c r="G52" s="6">
        <f>media[[#This Row],[post views conversions]]+media[[#This Row],[post click conversions]]</f>
        <v>319.99999999999994</v>
      </c>
      <c r="H52" s="7">
        <v>1.8</v>
      </c>
      <c r="I52" s="18">
        <v>0</v>
      </c>
      <c r="J52" s="31">
        <f>(media[[#This Row],[post click conversions]]+media[[#This Row],[post views conversions]])/media[[#This Row],[Clicks]]</f>
        <v>3.5999999999999997E-2</v>
      </c>
      <c r="K52" s="31">
        <f>media[[#This Row],[post click conversions]]/media[[#This Row],[Clicks]]</f>
        <v>2E-3</v>
      </c>
      <c r="L52" s="31">
        <f>media[[#This Row],[post views conversions]]/media[[#This Row],[Clicks]]</f>
        <v>3.3999999999999996E-2</v>
      </c>
    </row>
    <row r="53" spans="1:12" x14ac:dyDescent="0.2">
      <c r="A53" s="17">
        <v>44640</v>
      </c>
      <c r="B53" s="5">
        <v>36000000</v>
      </c>
      <c r="C53" s="6">
        <v>16363636.363636361</v>
      </c>
      <c r="D53" s="6">
        <f t="shared" si="6"/>
        <v>130909.0909090909</v>
      </c>
      <c r="E53" s="6">
        <f t="shared" si="8"/>
        <v>261.81818181818181</v>
      </c>
      <c r="F53" s="6">
        <f t="shared" si="7"/>
        <v>4450.909090909091</v>
      </c>
      <c r="G53" s="6">
        <f>media[[#This Row],[post views conversions]]+media[[#This Row],[post click conversions]]</f>
        <v>4712.727272727273</v>
      </c>
      <c r="H53" s="7">
        <v>2.2000000000000002</v>
      </c>
      <c r="I53" s="18">
        <v>0</v>
      </c>
      <c r="J53" s="31">
        <f>(media[[#This Row],[post click conversions]]+media[[#This Row],[post views conversions]])/media[[#This Row],[Clicks]]</f>
        <v>3.6000000000000004E-2</v>
      </c>
      <c r="K53" s="31">
        <f>media[[#This Row],[post click conversions]]/media[[#This Row],[Clicks]]</f>
        <v>2E-3</v>
      </c>
      <c r="L53" s="31">
        <f>media[[#This Row],[post views conversions]]/media[[#This Row],[Clicks]]</f>
        <v>3.4000000000000002E-2</v>
      </c>
    </row>
    <row r="54" spans="1:12" x14ac:dyDescent="0.2">
      <c r="A54" s="17">
        <v>44647</v>
      </c>
      <c r="B54" s="5">
        <v>43000000</v>
      </c>
      <c r="C54" s="6">
        <v>17916666.666666668</v>
      </c>
      <c r="D54" s="6">
        <f t="shared" si="6"/>
        <v>143333.33333333337</v>
      </c>
      <c r="E54" s="6">
        <f t="shared" si="8"/>
        <v>286.66666666666674</v>
      </c>
      <c r="F54" s="6">
        <f t="shared" si="7"/>
        <v>4873.3333333333339</v>
      </c>
      <c r="G54" s="6">
        <f>media[[#This Row],[post views conversions]]+media[[#This Row],[post click conversions]]</f>
        <v>5160.0000000000009</v>
      </c>
      <c r="H54" s="7">
        <v>2.4</v>
      </c>
      <c r="I54" s="18">
        <v>0</v>
      </c>
      <c r="J54" s="31">
        <f>(media[[#This Row],[post click conversions]]+media[[#This Row],[post views conversions]])/media[[#This Row],[Clicks]]</f>
        <v>3.5999999999999997E-2</v>
      </c>
      <c r="K54" s="31">
        <f>media[[#This Row],[post click conversions]]/media[[#This Row],[Clicks]]</f>
        <v>2E-3</v>
      </c>
      <c r="L54" s="31">
        <f>media[[#This Row],[post views conversions]]/media[[#This Row],[Clicks]]</f>
        <v>3.3999999999999996E-2</v>
      </c>
    </row>
    <row r="55" spans="1:12" x14ac:dyDescent="0.2">
      <c r="A55" s="17">
        <v>44654</v>
      </c>
      <c r="B55" s="5">
        <v>18344000</v>
      </c>
      <c r="C55" s="6">
        <v>6114666.666666667</v>
      </c>
      <c r="D55" s="6">
        <f t="shared" si="6"/>
        <v>48917.333333333343</v>
      </c>
      <c r="E55" s="6">
        <f t="shared" si="8"/>
        <v>97.834666666666692</v>
      </c>
      <c r="F55" s="6">
        <f t="shared" si="7"/>
        <v>1663.1893333333335</v>
      </c>
      <c r="G55" s="6">
        <f>media[[#This Row],[post views conversions]]+media[[#This Row],[post click conversions]]</f>
        <v>1761.0240000000001</v>
      </c>
      <c r="H55" s="7">
        <v>3</v>
      </c>
      <c r="I55" s="18">
        <v>0</v>
      </c>
      <c r="J55" s="31">
        <f>(media[[#This Row],[post click conversions]]+media[[#This Row],[post views conversions]])/media[[#This Row],[Clicks]]</f>
        <v>3.5999999999999997E-2</v>
      </c>
      <c r="K55" s="31">
        <f>media[[#This Row],[post click conversions]]/media[[#This Row],[Clicks]]</f>
        <v>2E-3</v>
      </c>
      <c r="L55" s="31">
        <f>media[[#This Row],[post views conversions]]/media[[#This Row],[Clicks]]</f>
        <v>3.3999999999999996E-2</v>
      </c>
    </row>
    <row r="56" spans="1:12" x14ac:dyDescent="0.2">
      <c r="A56" s="22">
        <v>44661</v>
      </c>
      <c r="B56" s="23">
        <v>19555000</v>
      </c>
      <c r="C56" s="24">
        <v>6110937.5</v>
      </c>
      <c r="D56" s="24">
        <f t="shared" si="6"/>
        <v>48887.5</v>
      </c>
      <c r="E56" s="24">
        <f t="shared" si="8"/>
        <v>97.775000000000006</v>
      </c>
      <c r="F56" s="24">
        <f t="shared" si="7"/>
        <v>1662.175</v>
      </c>
      <c r="G56" s="6">
        <f>media[[#This Row],[post views conversions]]+media[[#This Row],[post click conversions]]</f>
        <v>1759.95</v>
      </c>
      <c r="H56" s="25">
        <v>3.2</v>
      </c>
      <c r="I56" s="26">
        <v>0</v>
      </c>
      <c r="J56" s="31">
        <f>(media[[#This Row],[post click conversions]]+media[[#This Row],[post views conversions]])/media[[#This Row],[Clicks]]</f>
        <v>3.6000000000000004E-2</v>
      </c>
      <c r="K56" s="31">
        <f>media[[#This Row],[post click conversions]]/media[[#This Row],[Clicks]]</f>
        <v>2E-3</v>
      </c>
      <c r="L56" s="31">
        <f>media[[#This Row],[post views conversions]]/media[[#This Row],[Clicks]]</f>
        <v>3.4000000000000002E-2</v>
      </c>
    </row>
    <row r="57" spans="1:12" x14ac:dyDescent="0.2">
      <c r="B57" s="2"/>
    </row>
  </sheetData>
  <pageMargins left="0.7" right="0.7" top="0.75" bottom="0.75" header="0.3" footer="0.3"/>
  <pageSetup paperSize="9" orientation="portrait" r:id="rId1"/>
  <ignoredErrors>
    <ignoredError sqref="D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5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5.1640625" bestFit="1" customWidth="1"/>
    <col min="2" max="2" width="33.1640625" bestFit="1" customWidth="1"/>
    <col min="3" max="3" width="14.33203125" style="27" customWidth="1"/>
    <col min="4" max="4" width="32.33203125" style="2" customWidth="1"/>
    <col min="5" max="5" width="19.33203125" bestFit="1" customWidth="1"/>
  </cols>
  <sheetData>
    <row r="1" spans="1:5" x14ac:dyDescent="0.2">
      <c r="B1" s="3" t="s">
        <v>93</v>
      </c>
    </row>
    <row r="3" spans="1:5" x14ac:dyDescent="0.2">
      <c r="A3" t="s">
        <v>66</v>
      </c>
      <c r="B3" s="13" t="s">
        <v>0</v>
      </c>
      <c r="C3" s="28" t="s">
        <v>26</v>
      </c>
      <c r="D3" s="32" t="s">
        <v>1</v>
      </c>
      <c r="E3" s="14" t="s">
        <v>51</v>
      </c>
    </row>
    <row r="4" spans="1:5" x14ac:dyDescent="0.2">
      <c r="A4" s="8">
        <v>1</v>
      </c>
      <c r="B4" s="11" t="s">
        <v>3</v>
      </c>
      <c r="C4" s="29">
        <v>44661</v>
      </c>
      <c r="D4" s="5">
        <v>459955</v>
      </c>
      <c r="E4" s="12" t="s">
        <v>61</v>
      </c>
    </row>
    <row r="5" spans="1:5" x14ac:dyDescent="0.2">
      <c r="A5" s="8">
        <f>A4+1</f>
        <v>2</v>
      </c>
      <c r="B5" s="11" t="s">
        <v>5</v>
      </c>
      <c r="C5" s="29">
        <v>44661</v>
      </c>
      <c r="D5" s="5">
        <v>584995</v>
      </c>
      <c r="E5" s="12" t="s">
        <v>65</v>
      </c>
    </row>
    <row r="6" spans="1:5" x14ac:dyDescent="0.2">
      <c r="A6" s="8">
        <f t="shared" ref="A6:A69" si="0">A5+1</f>
        <v>3</v>
      </c>
      <c r="B6" s="11" t="s">
        <v>6</v>
      </c>
      <c r="C6" s="29">
        <v>44661</v>
      </c>
      <c r="D6" s="5">
        <v>1297199</v>
      </c>
      <c r="E6" s="12" t="s">
        <v>53</v>
      </c>
    </row>
    <row r="7" spans="1:5" x14ac:dyDescent="0.2">
      <c r="A7" s="8">
        <f t="shared" si="0"/>
        <v>4</v>
      </c>
      <c r="B7" s="11" t="s">
        <v>9</v>
      </c>
      <c r="C7" s="29">
        <v>44661</v>
      </c>
      <c r="D7" s="5">
        <v>51454</v>
      </c>
      <c r="E7" s="12" t="s">
        <v>62</v>
      </c>
    </row>
    <row r="8" spans="1:5" x14ac:dyDescent="0.2">
      <c r="A8" s="8">
        <f t="shared" si="0"/>
        <v>5</v>
      </c>
      <c r="B8" s="11" t="s">
        <v>11</v>
      </c>
      <c r="C8" s="29">
        <v>44661</v>
      </c>
      <c r="D8" s="5">
        <v>272434</v>
      </c>
      <c r="E8" s="12" t="s">
        <v>65</v>
      </c>
    </row>
    <row r="9" spans="1:5" x14ac:dyDescent="0.2">
      <c r="A9" s="8">
        <f t="shared" si="0"/>
        <v>6</v>
      </c>
      <c r="B9" s="11" t="s">
        <v>14</v>
      </c>
      <c r="C9" s="29">
        <v>44661</v>
      </c>
      <c r="D9" s="5">
        <v>391463</v>
      </c>
      <c r="E9" s="12" t="s">
        <v>55</v>
      </c>
    </row>
    <row r="10" spans="1:5" x14ac:dyDescent="0.2">
      <c r="A10" s="8">
        <f t="shared" si="0"/>
        <v>7</v>
      </c>
      <c r="B10" s="11" t="s">
        <v>15</v>
      </c>
      <c r="C10" s="29">
        <v>44661</v>
      </c>
      <c r="D10" s="5">
        <v>83816</v>
      </c>
      <c r="E10" s="12" t="s">
        <v>58</v>
      </c>
    </row>
    <row r="11" spans="1:5" x14ac:dyDescent="0.2">
      <c r="A11" s="8">
        <f t="shared" si="0"/>
        <v>8</v>
      </c>
      <c r="B11" s="11" t="s">
        <v>16</v>
      </c>
      <c r="C11" s="29">
        <v>44661</v>
      </c>
      <c r="D11" s="5">
        <v>327830</v>
      </c>
      <c r="E11" s="12" t="s">
        <v>53</v>
      </c>
    </row>
    <row r="12" spans="1:5" x14ac:dyDescent="0.2">
      <c r="A12" s="8">
        <f t="shared" si="0"/>
        <v>9</v>
      </c>
      <c r="B12" s="11" t="s">
        <v>19</v>
      </c>
      <c r="C12" s="29">
        <v>44661</v>
      </c>
      <c r="D12" s="5">
        <v>58935</v>
      </c>
      <c r="E12" s="12" t="s">
        <v>54</v>
      </c>
    </row>
    <row r="13" spans="1:5" x14ac:dyDescent="0.2">
      <c r="A13" s="8">
        <f t="shared" si="0"/>
        <v>10</v>
      </c>
      <c r="B13" s="11" t="s">
        <v>20</v>
      </c>
      <c r="C13" s="29">
        <v>44661</v>
      </c>
      <c r="D13" s="5">
        <v>19179</v>
      </c>
      <c r="E13" s="12" t="s">
        <v>53</v>
      </c>
    </row>
    <row r="14" spans="1:5" x14ac:dyDescent="0.2">
      <c r="A14" s="8">
        <f t="shared" si="0"/>
        <v>11</v>
      </c>
      <c r="B14" s="11" t="s">
        <v>21</v>
      </c>
      <c r="C14" s="29">
        <v>44661</v>
      </c>
      <c r="D14" s="5">
        <v>123206</v>
      </c>
      <c r="E14" s="12" t="s">
        <v>56</v>
      </c>
    </row>
    <row r="15" spans="1:5" x14ac:dyDescent="0.2">
      <c r="A15" s="8">
        <f t="shared" si="0"/>
        <v>12</v>
      </c>
      <c r="B15" s="11" t="s">
        <v>23</v>
      </c>
      <c r="C15" s="29">
        <v>44661</v>
      </c>
      <c r="D15" s="5">
        <v>140014</v>
      </c>
      <c r="E15" s="12" t="s">
        <v>63</v>
      </c>
    </row>
    <row r="16" spans="1:5" x14ac:dyDescent="0.2">
      <c r="A16" s="8">
        <f t="shared" si="0"/>
        <v>13</v>
      </c>
      <c r="B16" s="11" t="s">
        <v>24</v>
      </c>
      <c r="C16" s="29">
        <v>44661</v>
      </c>
      <c r="D16" s="5">
        <v>1807920</v>
      </c>
      <c r="E16" s="12" t="s">
        <v>62</v>
      </c>
    </row>
    <row r="17" spans="1:5" x14ac:dyDescent="0.2">
      <c r="A17" s="8">
        <f t="shared" si="0"/>
        <v>14</v>
      </c>
      <c r="B17" s="11" t="s">
        <v>25</v>
      </c>
      <c r="C17" s="29">
        <v>44661</v>
      </c>
      <c r="D17" s="5">
        <v>1198738</v>
      </c>
      <c r="E17" s="12" t="s">
        <v>52</v>
      </c>
    </row>
    <row r="18" spans="1:5" x14ac:dyDescent="0.2">
      <c r="A18" s="8">
        <f t="shared" si="0"/>
        <v>15</v>
      </c>
      <c r="B18" s="11" t="s">
        <v>4</v>
      </c>
      <c r="C18" s="29">
        <v>44661</v>
      </c>
      <c r="D18" s="5">
        <v>2488993</v>
      </c>
      <c r="E18" s="12" t="s">
        <v>65</v>
      </c>
    </row>
    <row r="19" spans="1:5" x14ac:dyDescent="0.2">
      <c r="A19" s="8">
        <f t="shared" si="0"/>
        <v>16</v>
      </c>
      <c r="B19" s="11" t="s">
        <v>3</v>
      </c>
      <c r="C19" s="29">
        <v>44654</v>
      </c>
      <c r="D19" s="5">
        <v>515600</v>
      </c>
      <c r="E19" s="12" t="s">
        <v>61</v>
      </c>
    </row>
    <row r="20" spans="1:5" x14ac:dyDescent="0.2">
      <c r="A20" s="8">
        <f t="shared" si="0"/>
        <v>17</v>
      </c>
      <c r="B20" s="11" t="s">
        <v>2</v>
      </c>
      <c r="C20" s="29">
        <v>44654</v>
      </c>
      <c r="D20" s="5">
        <v>27704</v>
      </c>
      <c r="E20" s="12" t="s">
        <v>61</v>
      </c>
    </row>
    <row r="21" spans="1:5" x14ac:dyDescent="0.2">
      <c r="A21" s="8">
        <f t="shared" si="0"/>
        <v>18</v>
      </c>
      <c r="B21" s="11" t="s">
        <v>5</v>
      </c>
      <c r="C21" s="29">
        <v>44654</v>
      </c>
      <c r="D21" s="5">
        <v>539165</v>
      </c>
      <c r="E21" s="12" t="s">
        <v>65</v>
      </c>
    </row>
    <row r="22" spans="1:5" x14ac:dyDescent="0.2">
      <c r="A22" s="8">
        <f t="shared" si="0"/>
        <v>19</v>
      </c>
      <c r="B22" s="11" t="s">
        <v>6</v>
      </c>
      <c r="C22" s="29">
        <v>44654</v>
      </c>
      <c r="D22" s="5">
        <v>1351757</v>
      </c>
      <c r="E22" s="12" t="s">
        <v>53</v>
      </c>
    </row>
    <row r="23" spans="1:5" x14ac:dyDescent="0.2">
      <c r="A23" s="8">
        <f t="shared" si="0"/>
        <v>20</v>
      </c>
      <c r="B23" s="11" t="s">
        <v>7</v>
      </c>
      <c r="C23" s="29">
        <v>44654</v>
      </c>
      <c r="D23" s="5">
        <v>383288</v>
      </c>
      <c r="E23" s="12" t="s">
        <v>53</v>
      </c>
    </row>
    <row r="24" spans="1:5" x14ac:dyDescent="0.2">
      <c r="A24" s="8">
        <f t="shared" si="0"/>
        <v>21</v>
      </c>
      <c r="B24" s="11" t="s">
        <v>8</v>
      </c>
      <c r="C24" s="29">
        <v>44654</v>
      </c>
      <c r="D24" s="5">
        <v>33348</v>
      </c>
      <c r="E24" s="12" t="s">
        <v>52</v>
      </c>
    </row>
    <row r="25" spans="1:5" x14ac:dyDescent="0.2">
      <c r="A25" s="8">
        <f t="shared" si="0"/>
        <v>22</v>
      </c>
      <c r="B25" s="11" t="s">
        <v>9</v>
      </c>
      <c r="C25" s="29">
        <v>44654</v>
      </c>
      <c r="D25" s="5">
        <v>51303</v>
      </c>
      <c r="E25" s="12" t="s">
        <v>62</v>
      </c>
    </row>
    <row r="26" spans="1:5" x14ac:dyDescent="0.2">
      <c r="A26" s="8">
        <f t="shared" si="0"/>
        <v>23</v>
      </c>
      <c r="B26" s="11" t="s">
        <v>10</v>
      </c>
      <c r="C26" s="29">
        <v>44654</v>
      </c>
      <c r="D26" s="5">
        <v>3330837</v>
      </c>
      <c r="E26" s="12" t="s">
        <v>54</v>
      </c>
    </row>
    <row r="27" spans="1:5" x14ac:dyDescent="0.2">
      <c r="A27" s="8">
        <f t="shared" si="0"/>
        <v>24</v>
      </c>
      <c r="B27" s="11" t="s">
        <v>11</v>
      </c>
      <c r="C27" s="29">
        <v>44654</v>
      </c>
      <c r="D27" s="5">
        <v>274446</v>
      </c>
      <c r="E27" s="12" t="s">
        <v>65</v>
      </c>
    </row>
    <row r="28" spans="1:5" x14ac:dyDescent="0.2">
      <c r="A28" s="8">
        <f t="shared" si="0"/>
        <v>25</v>
      </c>
      <c r="B28" s="11" t="s">
        <v>12</v>
      </c>
      <c r="C28" s="29">
        <v>44654</v>
      </c>
      <c r="D28" s="5">
        <v>37552</v>
      </c>
      <c r="E28" s="12" t="s">
        <v>57</v>
      </c>
    </row>
    <row r="29" spans="1:5" x14ac:dyDescent="0.2">
      <c r="A29" s="8">
        <f t="shared" si="0"/>
        <v>26</v>
      </c>
      <c r="B29" s="11" t="s">
        <v>13</v>
      </c>
      <c r="C29" s="29">
        <v>44654</v>
      </c>
      <c r="D29" s="5">
        <v>14185</v>
      </c>
      <c r="E29" s="12" t="s">
        <v>55</v>
      </c>
    </row>
    <row r="30" spans="1:5" x14ac:dyDescent="0.2">
      <c r="A30" s="8">
        <f t="shared" si="0"/>
        <v>27</v>
      </c>
      <c r="B30" s="11" t="s">
        <v>14</v>
      </c>
      <c r="C30" s="29">
        <v>44654</v>
      </c>
      <c r="D30" s="5">
        <v>452083</v>
      </c>
      <c r="E30" s="12" t="s">
        <v>55</v>
      </c>
    </row>
    <row r="31" spans="1:5" x14ac:dyDescent="0.2">
      <c r="A31" s="8">
        <f t="shared" si="0"/>
        <v>28</v>
      </c>
      <c r="B31" s="11" t="s">
        <v>15</v>
      </c>
      <c r="C31" s="29">
        <v>44654</v>
      </c>
      <c r="D31" s="5">
        <v>83160</v>
      </c>
      <c r="E31" s="12" t="s">
        <v>58</v>
      </c>
    </row>
    <row r="32" spans="1:5" x14ac:dyDescent="0.2">
      <c r="A32" s="8">
        <f t="shared" si="0"/>
        <v>29</v>
      </c>
      <c r="B32" s="11" t="s">
        <v>16</v>
      </c>
      <c r="C32" s="29">
        <v>44654</v>
      </c>
      <c r="D32" s="5">
        <v>383354</v>
      </c>
      <c r="E32" s="12" t="s">
        <v>53</v>
      </c>
    </row>
    <row r="33" spans="1:5" x14ac:dyDescent="0.2">
      <c r="A33" s="8">
        <f t="shared" si="0"/>
        <v>30</v>
      </c>
      <c r="B33" s="11" t="s">
        <v>17</v>
      </c>
      <c r="C33" s="29">
        <v>44654</v>
      </c>
      <c r="D33" s="5">
        <v>35787</v>
      </c>
      <c r="E33" s="12" t="s">
        <v>59</v>
      </c>
    </row>
    <row r="34" spans="1:5" x14ac:dyDescent="0.2">
      <c r="A34" s="8">
        <f t="shared" si="0"/>
        <v>31</v>
      </c>
      <c r="B34" s="11" t="s">
        <v>18</v>
      </c>
      <c r="C34" s="29">
        <v>44654</v>
      </c>
      <c r="D34" s="5">
        <v>196327</v>
      </c>
      <c r="E34" s="12" t="s">
        <v>64</v>
      </c>
    </row>
    <row r="35" spans="1:5" x14ac:dyDescent="0.2">
      <c r="A35" s="8">
        <f t="shared" si="0"/>
        <v>32</v>
      </c>
      <c r="B35" s="11" t="s">
        <v>19</v>
      </c>
      <c r="C35" s="29">
        <v>44654</v>
      </c>
      <c r="D35" s="5">
        <v>57020</v>
      </c>
      <c r="E35" s="12" t="s">
        <v>54</v>
      </c>
    </row>
    <row r="36" spans="1:5" x14ac:dyDescent="0.2">
      <c r="A36" s="8">
        <f t="shared" si="0"/>
        <v>33</v>
      </c>
      <c r="B36" s="11" t="s">
        <v>20</v>
      </c>
      <c r="C36" s="29">
        <v>44654</v>
      </c>
      <c r="D36" s="5">
        <v>20303</v>
      </c>
      <c r="E36" s="12" t="s">
        <v>53</v>
      </c>
    </row>
    <row r="37" spans="1:5" x14ac:dyDescent="0.2">
      <c r="A37" s="8">
        <f t="shared" si="0"/>
        <v>34</v>
      </c>
      <c r="B37" s="11" t="s">
        <v>21</v>
      </c>
      <c r="C37" s="29">
        <v>44654</v>
      </c>
      <c r="D37" s="5">
        <v>133706</v>
      </c>
      <c r="E37" s="12" t="s">
        <v>56</v>
      </c>
    </row>
    <row r="38" spans="1:5" x14ac:dyDescent="0.2">
      <c r="A38" s="8">
        <f t="shared" si="0"/>
        <v>35</v>
      </c>
      <c r="B38" s="11" t="s">
        <v>22</v>
      </c>
      <c r="C38" s="29">
        <v>44654</v>
      </c>
      <c r="D38" s="5">
        <v>170170</v>
      </c>
      <c r="E38" s="12" t="s">
        <v>60</v>
      </c>
    </row>
    <row r="39" spans="1:5" x14ac:dyDescent="0.2">
      <c r="A39" s="8">
        <f t="shared" si="0"/>
        <v>36</v>
      </c>
      <c r="B39" s="11" t="s">
        <v>23</v>
      </c>
      <c r="C39" s="29">
        <v>44654</v>
      </c>
      <c r="D39" s="5">
        <v>141059</v>
      </c>
      <c r="E39" s="12" t="s">
        <v>63</v>
      </c>
    </row>
    <row r="40" spans="1:5" x14ac:dyDescent="0.2">
      <c r="A40" s="8">
        <f t="shared" si="0"/>
        <v>37</v>
      </c>
      <c r="B40" s="11" t="s">
        <v>24</v>
      </c>
      <c r="C40" s="29">
        <v>44654</v>
      </c>
      <c r="D40" s="5">
        <v>1890991</v>
      </c>
      <c r="E40" s="12" t="s">
        <v>62</v>
      </c>
    </row>
    <row r="41" spans="1:5" x14ac:dyDescent="0.2">
      <c r="A41" s="8">
        <f t="shared" si="0"/>
        <v>38</v>
      </c>
      <c r="B41" s="11" t="s">
        <v>25</v>
      </c>
      <c r="C41" s="29">
        <v>44654</v>
      </c>
      <c r="D41" s="5">
        <v>1260220</v>
      </c>
      <c r="E41" s="12" t="s">
        <v>52</v>
      </c>
    </row>
    <row r="42" spans="1:5" x14ac:dyDescent="0.2">
      <c r="A42" s="8">
        <f t="shared" si="0"/>
        <v>39</v>
      </c>
      <c r="B42" s="11" t="s">
        <v>4</v>
      </c>
      <c r="C42" s="29">
        <v>44654</v>
      </c>
      <c r="D42" s="5">
        <v>2580539</v>
      </c>
      <c r="E42" s="12" t="s">
        <v>65</v>
      </c>
    </row>
    <row r="43" spans="1:5" x14ac:dyDescent="0.2">
      <c r="A43" s="8">
        <f t="shared" si="0"/>
        <v>40</v>
      </c>
      <c r="B43" s="11" t="s">
        <v>3</v>
      </c>
      <c r="C43" s="29">
        <v>44647</v>
      </c>
      <c r="D43" s="5">
        <v>513941</v>
      </c>
      <c r="E43" s="12" t="s">
        <v>61</v>
      </c>
    </row>
    <row r="44" spans="1:5" x14ac:dyDescent="0.2">
      <c r="A44" s="8">
        <f t="shared" si="0"/>
        <v>41</v>
      </c>
      <c r="B44" s="11" t="s">
        <v>2</v>
      </c>
      <c r="C44" s="29">
        <v>44647</v>
      </c>
      <c r="D44" s="5">
        <v>28193</v>
      </c>
      <c r="E44" s="12" t="s">
        <v>61</v>
      </c>
    </row>
    <row r="45" spans="1:5" x14ac:dyDescent="0.2">
      <c r="A45" s="8">
        <f t="shared" si="0"/>
        <v>42</v>
      </c>
      <c r="B45" s="11" t="s">
        <v>5</v>
      </c>
      <c r="C45" s="29">
        <v>44647</v>
      </c>
      <c r="D45" s="5">
        <v>463432</v>
      </c>
      <c r="E45" s="12" t="s">
        <v>65</v>
      </c>
    </row>
    <row r="46" spans="1:5" x14ac:dyDescent="0.2">
      <c r="A46" s="8">
        <f t="shared" si="0"/>
        <v>43</v>
      </c>
      <c r="B46" s="11" t="s">
        <v>6</v>
      </c>
      <c r="C46" s="29">
        <v>44647</v>
      </c>
      <c r="D46" s="5">
        <v>1374715</v>
      </c>
      <c r="E46" s="12" t="s">
        <v>53</v>
      </c>
    </row>
    <row r="47" spans="1:5" x14ac:dyDescent="0.2">
      <c r="A47" s="8">
        <f t="shared" si="0"/>
        <v>44</v>
      </c>
      <c r="B47" s="11" t="s">
        <v>7</v>
      </c>
      <c r="C47" s="29">
        <v>44647</v>
      </c>
      <c r="D47" s="5">
        <v>395112</v>
      </c>
      <c r="E47" s="12" t="s">
        <v>53</v>
      </c>
    </row>
    <row r="48" spans="1:5" x14ac:dyDescent="0.2">
      <c r="A48" s="8">
        <f t="shared" si="0"/>
        <v>45</v>
      </c>
      <c r="B48" s="11" t="s">
        <v>8</v>
      </c>
      <c r="C48" s="29">
        <v>44647</v>
      </c>
      <c r="D48" s="5">
        <v>33588</v>
      </c>
      <c r="E48" s="12" t="s">
        <v>52</v>
      </c>
    </row>
    <row r="49" spans="1:5" x14ac:dyDescent="0.2">
      <c r="A49" s="8">
        <f t="shared" si="0"/>
        <v>46</v>
      </c>
      <c r="B49" s="11" t="s">
        <v>9</v>
      </c>
      <c r="C49" s="29">
        <v>44647</v>
      </c>
      <c r="D49" s="5">
        <v>49448</v>
      </c>
      <c r="E49" s="12" t="s">
        <v>62</v>
      </c>
    </row>
    <row r="50" spans="1:5" x14ac:dyDescent="0.2">
      <c r="A50" s="8">
        <f t="shared" si="0"/>
        <v>47</v>
      </c>
      <c r="B50" s="11" t="s">
        <v>10</v>
      </c>
      <c r="C50" s="29">
        <v>44647</v>
      </c>
      <c r="D50" s="5">
        <v>3314983</v>
      </c>
      <c r="E50" s="12" t="s">
        <v>54</v>
      </c>
    </row>
    <row r="51" spans="1:5" x14ac:dyDescent="0.2">
      <c r="A51" s="8">
        <f t="shared" si="0"/>
        <v>48</v>
      </c>
      <c r="B51" s="11" t="s">
        <v>11</v>
      </c>
      <c r="C51" s="29">
        <v>44647</v>
      </c>
      <c r="D51" s="5">
        <v>281173</v>
      </c>
      <c r="E51" s="12" t="s">
        <v>65</v>
      </c>
    </row>
    <row r="52" spans="1:5" x14ac:dyDescent="0.2">
      <c r="A52" s="8">
        <f t="shared" si="0"/>
        <v>49</v>
      </c>
      <c r="B52" s="11" t="s">
        <v>12</v>
      </c>
      <c r="C52" s="29">
        <v>44647</v>
      </c>
      <c r="D52" s="5">
        <v>36920</v>
      </c>
      <c r="E52" s="12" t="s">
        <v>57</v>
      </c>
    </row>
    <row r="53" spans="1:5" x14ac:dyDescent="0.2">
      <c r="A53" s="8">
        <f t="shared" si="0"/>
        <v>50</v>
      </c>
      <c r="B53" s="11" t="s">
        <v>13</v>
      </c>
      <c r="C53" s="29">
        <v>44647</v>
      </c>
      <c r="D53" s="5">
        <v>14011</v>
      </c>
      <c r="E53" s="12" t="s">
        <v>55</v>
      </c>
    </row>
    <row r="54" spans="1:5" x14ac:dyDescent="0.2">
      <c r="A54" s="8">
        <f t="shared" si="0"/>
        <v>51</v>
      </c>
      <c r="B54" s="11" t="s">
        <v>14</v>
      </c>
      <c r="C54" s="29">
        <v>44647</v>
      </c>
      <c r="D54" s="5">
        <v>385120</v>
      </c>
      <c r="E54" s="12" t="s">
        <v>55</v>
      </c>
    </row>
    <row r="55" spans="1:5" x14ac:dyDescent="0.2">
      <c r="A55" s="8">
        <f t="shared" si="0"/>
        <v>52</v>
      </c>
      <c r="B55" s="11" t="s">
        <v>15</v>
      </c>
      <c r="C55" s="29">
        <v>44647</v>
      </c>
      <c r="D55" s="5">
        <v>83440</v>
      </c>
      <c r="E55" s="12" t="s">
        <v>58</v>
      </c>
    </row>
    <row r="56" spans="1:5" x14ac:dyDescent="0.2">
      <c r="A56" s="8">
        <f t="shared" si="0"/>
        <v>53</v>
      </c>
      <c r="B56" s="11" t="s">
        <v>16</v>
      </c>
      <c r="C56" s="29">
        <v>44647</v>
      </c>
      <c r="D56" s="5">
        <v>395149</v>
      </c>
      <c r="E56" s="12" t="s">
        <v>53</v>
      </c>
    </row>
    <row r="57" spans="1:5" x14ac:dyDescent="0.2">
      <c r="A57" s="8">
        <f t="shared" si="0"/>
        <v>54</v>
      </c>
      <c r="B57" s="11" t="s">
        <v>17</v>
      </c>
      <c r="C57" s="29">
        <v>44647</v>
      </c>
      <c r="D57" s="5">
        <v>37986</v>
      </c>
      <c r="E57" s="12" t="s">
        <v>59</v>
      </c>
    </row>
    <row r="58" spans="1:5" x14ac:dyDescent="0.2">
      <c r="A58" s="8">
        <f t="shared" si="0"/>
        <v>55</v>
      </c>
      <c r="B58" s="11" t="s">
        <v>18</v>
      </c>
      <c r="C58" s="29">
        <v>44647</v>
      </c>
      <c r="D58" s="5">
        <v>177922</v>
      </c>
      <c r="E58" s="12" t="s">
        <v>64</v>
      </c>
    </row>
    <row r="59" spans="1:5" x14ac:dyDescent="0.2">
      <c r="A59" s="8">
        <f t="shared" si="0"/>
        <v>56</v>
      </c>
      <c r="B59" s="11" t="s">
        <v>19</v>
      </c>
      <c r="C59" s="29">
        <v>44647</v>
      </c>
      <c r="D59" s="5">
        <v>58855</v>
      </c>
      <c r="E59" s="12" t="s">
        <v>54</v>
      </c>
    </row>
    <row r="60" spans="1:5" x14ac:dyDescent="0.2">
      <c r="A60" s="8">
        <f t="shared" si="0"/>
        <v>57</v>
      </c>
      <c r="B60" s="11" t="s">
        <v>20</v>
      </c>
      <c r="C60" s="29">
        <v>44647</v>
      </c>
      <c r="D60" s="5">
        <v>19443</v>
      </c>
      <c r="E60" s="12" t="s">
        <v>53</v>
      </c>
    </row>
    <row r="61" spans="1:5" x14ac:dyDescent="0.2">
      <c r="A61" s="8">
        <f t="shared" si="0"/>
        <v>58</v>
      </c>
      <c r="B61" s="11" t="s">
        <v>21</v>
      </c>
      <c r="C61" s="29">
        <v>44647</v>
      </c>
      <c r="D61" s="5">
        <v>134683</v>
      </c>
      <c r="E61" s="12" t="s">
        <v>56</v>
      </c>
    </row>
    <row r="62" spans="1:5" x14ac:dyDescent="0.2">
      <c r="A62" s="8">
        <f t="shared" si="0"/>
        <v>59</v>
      </c>
      <c r="B62" s="11" t="s">
        <v>22</v>
      </c>
      <c r="C62" s="29">
        <v>44647</v>
      </c>
      <c r="D62" s="5">
        <v>176213</v>
      </c>
      <c r="E62" s="12" t="s">
        <v>60</v>
      </c>
    </row>
    <row r="63" spans="1:5" x14ac:dyDescent="0.2">
      <c r="A63" s="8">
        <f t="shared" si="0"/>
        <v>60</v>
      </c>
      <c r="B63" s="11" t="s">
        <v>23</v>
      </c>
      <c r="C63" s="29">
        <v>44647</v>
      </c>
      <c r="D63" s="5">
        <v>135762</v>
      </c>
      <c r="E63" s="12" t="s">
        <v>63</v>
      </c>
    </row>
    <row r="64" spans="1:5" x14ac:dyDescent="0.2">
      <c r="A64" s="8">
        <f t="shared" si="0"/>
        <v>61</v>
      </c>
      <c r="B64" s="11" t="s">
        <v>24</v>
      </c>
      <c r="C64" s="29">
        <v>44647</v>
      </c>
      <c r="D64" s="5">
        <v>1828865</v>
      </c>
      <c r="E64" s="12" t="s">
        <v>62</v>
      </c>
    </row>
    <row r="65" spans="1:5" x14ac:dyDescent="0.2">
      <c r="A65" s="8">
        <f t="shared" si="0"/>
        <v>62</v>
      </c>
      <c r="B65" s="11" t="s">
        <v>25</v>
      </c>
      <c r="C65" s="29">
        <v>44647</v>
      </c>
      <c r="D65" s="5">
        <v>1255958</v>
      </c>
      <c r="E65" s="12" t="s">
        <v>52</v>
      </c>
    </row>
    <row r="66" spans="1:5" x14ac:dyDescent="0.2">
      <c r="A66" s="8">
        <f t="shared" si="0"/>
        <v>63</v>
      </c>
      <c r="B66" s="11" t="s">
        <v>4</v>
      </c>
      <c r="C66" s="29">
        <v>44647</v>
      </c>
      <c r="D66" s="5">
        <v>2658564</v>
      </c>
      <c r="E66" s="12" t="s">
        <v>65</v>
      </c>
    </row>
    <row r="67" spans="1:5" x14ac:dyDescent="0.2">
      <c r="A67" s="8">
        <f t="shared" si="0"/>
        <v>64</v>
      </c>
      <c r="B67" s="11" t="s">
        <v>3</v>
      </c>
      <c r="C67" s="29">
        <v>44640</v>
      </c>
      <c r="D67" s="5">
        <v>474034</v>
      </c>
      <c r="E67" s="12" t="s">
        <v>61</v>
      </c>
    </row>
    <row r="68" spans="1:5" x14ac:dyDescent="0.2">
      <c r="A68" s="8">
        <f t="shared" si="0"/>
        <v>65</v>
      </c>
      <c r="B68" s="11" t="s">
        <v>2</v>
      </c>
      <c r="C68" s="29">
        <v>44640</v>
      </c>
      <c r="D68" s="5">
        <v>28350</v>
      </c>
      <c r="E68" s="12" t="s">
        <v>61</v>
      </c>
    </row>
    <row r="69" spans="1:5" x14ac:dyDescent="0.2">
      <c r="A69" s="8">
        <f t="shared" si="0"/>
        <v>66</v>
      </c>
      <c r="B69" s="11" t="s">
        <v>5</v>
      </c>
      <c r="C69" s="29">
        <v>44640</v>
      </c>
      <c r="D69" s="5">
        <v>465311</v>
      </c>
      <c r="E69" s="12" t="s">
        <v>65</v>
      </c>
    </row>
    <row r="70" spans="1:5" x14ac:dyDescent="0.2">
      <c r="A70" s="8">
        <f t="shared" ref="A70:A133" si="1">A69+1</f>
        <v>67</v>
      </c>
      <c r="B70" s="11" t="s">
        <v>6</v>
      </c>
      <c r="C70" s="29">
        <v>44640</v>
      </c>
      <c r="D70" s="5">
        <v>1353963</v>
      </c>
      <c r="E70" s="12" t="s">
        <v>53</v>
      </c>
    </row>
    <row r="71" spans="1:5" x14ac:dyDescent="0.2">
      <c r="A71" s="8">
        <f t="shared" si="1"/>
        <v>68</v>
      </c>
      <c r="B71" s="11" t="s">
        <v>7</v>
      </c>
      <c r="C71" s="29">
        <v>44640</v>
      </c>
      <c r="D71" s="5">
        <v>363128</v>
      </c>
      <c r="E71" s="12" t="s">
        <v>53</v>
      </c>
    </row>
    <row r="72" spans="1:5" x14ac:dyDescent="0.2">
      <c r="A72" s="8">
        <f t="shared" si="1"/>
        <v>69</v>
      </c>
      <c r="B72" s="11" t="s">
        <v>8</v>
      </c>
      <c r="C72" s="29">
        <v>44640</v>
      </c>
      <c r="D72" s="5">
        <v>32658</v>
      </c>
      <c r="E72" s="12" t="s">
        <v>52</v>
      </c>
    </row>
    <row r="73" spans="1:5" x14ac:dyDescent="0.2">
      <c r="A73" s="8">
        <f t="shared" si="1"/>
        <v>70</v>
      </c>
      <c r="B73" s="11" t="s">
        <v>9</v>
      </c>
      <c r="C73" s="29">
        <v>44640</v>
      </c>
      <c r="D73" s="5">
        <v>51164</v>
      </c>
      <c r="E73" s="12" t="s">
        <v>62</v>
      </c>
    </row>
    <row r="74" spans="1:5" x14ac:dyDescent="0.2">
      <c r="A74" s="8">
        <f t="shared" si="1"/>
        <v>71</v>
      </c>
      <c r="B74" s="11" t="s">
        <v>10</v>
      </c>
      <c r="C74" s="29">
        <v>44640</v>
      </c>
      <c r="D74" s="5">
        <v>3765967</v>
      </c>
      <c r="E74" s="12" t="s">
        <v>54</v>
      </c>
    </row>
    <row r="75" spans="1:5" x14ac:dyDescent="0.2">
      <c r="A75" s="8">
        <f t="shared" si="1"/>
        <v>72</v>
      </c>
      <c r="B75" s="11" t="s">
        <v>11</v>
      </c>
      <c r="C75" s="29">
        <v>44640</v>
      </c>
      <c r="D75" s="5">
        <v>261828</v>
      </c>
      <c r="E75" s="12" t="s">
        <v>65</v>
      </c>
    </row>
    <row r="76" spans="1:5" x14ac:dyDescent="0.2">
      <c r="A76" s="8">
        <f t="shared" si="1"/>
        <v>73</v>
      </c>
      <c r="B76" s="11" t="s">
        <v>12</v>
      </c>
      <c r="C76" s="29">
        <v>44640</v>
      </c>
      <c r="D76" s="5">
        <v>37946</v>
      </c>
      <c r="E76" s="12" t="s">
        <v>57</v>
      </c>
    </row>
    <row r="77" spans="1:5" x14ac:dyDescent="0.2">
      <c r="A77" s="8">
        <f t="shared" si="1"/>
        <v>74</v>
      </c>
      <c r="B77" s="11" t="s">
        <v>13</v>
      </c>
      <c r="C77" s="29">
        <v>44640</v>
      </c>
      <c r="D77" s="5">
        <v>14444</v>
      </c>
      <c r="E77" s="12" t="s">
        <v>55</v>
      </c>
    </row>
    <row r="78" spans="1:5" x14ac:dyDescent="0.2">
      <c r="A78" s="8">
        <f t="shared" si="1"/>
        <v>75</v>
      </c>
      <c r="B78" s="11" t="s">
        <v>14</v>
      </c>
      <c r="C78" s="29">
        <v>44640</v>
      </c>
      <c r="D78" s="5">
        <v>426915</v>
      </c>
      <c r="E78" s="12" t="s">
        <v>55</v>
      </c>
    </row>
    <row r="79" spans="1:5" x14ac:dyDescent="0.2">
      <c r="A79" s="8">
        <f t="shared" si="1"/>
        <v>76</v>
      </c>
      <c r="B79" s="11" t="s">
        <v>15</v>
      </c>
      <c r="C79" s="29">
        <v>44640</v>
      </c>
      <c r="D79" s="5">
        <v>95605</v>
      </c>
      <c r="E79" s="12" t="s">
        <v>58</v>
      </c>
    </row>
    <row r="80" spans="1:5" x14ac:dyDescent="0.2">
      <c r="A80" s="8">
        <f t="shared" si="1"/>
        <v>77</v>
      </c>
      <c r="B80" s="11" t="s">
        <v>16</v>
      </c>
      <c r="C80" s="29">
        <v>44640</v>
      </c>
      <c r="D80" s="5">
        <v>363169</v>
      </c>
      <c r="E80" s="12" t="s">
        <v>53</v>
      </c>
    </row>
    <row r="81" spans="1:5" x14ac:dyDescent="0.2">
      <c r="A81" s="8">
        <f t="shared" si="1"/>
        <v>78</v>
      </c>
      <c r="B81" s="11" t="s">
        <v>17</v>
      </c>
      <c r="C81" s="29">
        <v>44640</v>
      </c>
      <c r="D81" s="5">
        <v>41196</v>
      </c>
      <c r="E81" s="12" t="s">
        <v>59</v>
      </c>
    </row>
    <row r="82" spans="1:5" x14ac:dyDescent="0.2">
      <c r="A82" s="8">
        <f t="shared" si="1"/>
        <v>79</v>
      </c>
      <c r="B82" s="11" t="s">
        <v>18</v>
      </c>
      <c r="C82" s="29">
        <v>44640</v>
      </c>
      <c r="D82" s="5">
        <v>207928</v>
      </c>
      <c r="E82" s="12" t="s">
        <v>64</v>
      </c>
    </row>
    <row r="83" spans="1:5" x14ac:dyDescent="0.2">
      <c r="A83" s="8">
        <f t="shared" si="1"/>
        <v>80</v>
      </c>
      <c r="B83" s="11" t="s">
        <v>19</v>
      </c>
      <c r="C83" s="29">
        <v>44640</v>
      </c>
      <c r="D83" s="5">
        <v>61813</v>
      </c>
      <c r="E83" s="12" t="s">
        <v>54</v>
      </c>
    </row>
    <row r="84" spans="1:5" x14ac:dyDescent="0.2">
      <c r="A84" s="8">
        <f t="shared" si="1"/>
        <v>81</v>
      </c>
      <c r="B84" s="11" t="s">
        <v>20</v>
      </c>
      <c r="C84" s="29">
        <v>44640</v>
      </c>
      <c r="D84" s="5">
        <v>20632</v>
      </c>
      <c r="E84" s="12" t="s">
        <v>53</v>
      </c>
    </row>
    <row r="85" spans="1:5" x14ac:dyDescent="0.2">
      <c r="A85" s="8">
        <f t="shared" si="1"/>
        <v>82</v>
      </c>
      <c r="B85" s="11" t="s">
        <v>21</v>
      </c>
      <c r="C85" s="29">
        <v>44640</v>
      </c>
      <c r="D85" s="5">
        <v>127632</v>
      </c>
      <c r="E85" s="12" t="s">
        <v>56</v>
      </c>
    </row>
    <row r="86" spans="1:5" x14ac:dyDescent="0.2">
      <c r="A86" s="8">
        <f t="shared" si="1"/>
        <v>83</v>
      </c>
      <c r="B86" s="11" t="s">
        <v>22</v>
      </c>
      <c r="C86" s="29">
        <v>44640</v>
      </c>
      <c r="D86" s="5">
        <v>212709</v>
      </c>
      <c r="E86" s="12" t="s">
        <v>60</v>
      </c>
    </row>
    <row r="87" spans="1:5" x14ac:dyDescent="0.2">
      <c r="A87" s="8">
        <f t="shared" si="1"/>
        <v>84</v>
      </c>
      <c r="B87" s="11" t="s">
        <v>23</v>
      </c>
      <c r="C87" s="29">
        <v>44640</v>
      </c>
      <c r="D87" s="5">
        <v>142339</v>
      </c>
      <c r="E87" s="12" t="s">
        <v>63</v>
      </c>
    </row>
    <row r="88" spans="1:5" x14ac:dyDescent="0.2">
      <c r="A88" s="8">
        <f t="shared" si="1"/>
        <v>85</v>
      </c>
      <c r="B88" s="11" t="s">
        <v>24</v>
      </c>
      <c r="C88" s="29">
        <v>44640</v>
      </c>
      <c r="D88" s="5">
        <v>1911226</v>
      </c>
      <c r="E88" s="12" t="s">
        <v>62</v>
      </c>
    </row>
    <row r="89" spans="1:5" x14ac:dyDescent="0.2">
      <c r="A89" s="8">
        <f t="shared" si="1"/>
        <v>86</v>
      </c>
      <c r="B89" s="11" t="s">
        <v>25</v>
      </c>
      <c r="C89" s="29">
        <v>44640</v>
      </c>
      <c r="D89" s="5">
        <v>1239491</v>
      </c>
      <c r="E89" s="12" t="s">
        <v>52</v>
      </c>
    </row>
    <row r="90" spans="1:5" x14ac:dyDescent="0.2">
      <c r="A90" s="8">
        <f t="shared" si="1"/>
        <v>87</v>
      </c>
      <c r="B90" s="11" t="s">
        <v>4</v>
      </c>
      <c r="C90" s="29">
        <v>44640</v>
      </c>
      <c r="D90" s="5">
        <v>2641444</v>
      </c>
      <c r="E90" s="12" t="s">
        <v>65</v>
      </c>
    </row>
    <row r="91" spans="1:5" x14ac:dyDescent="0.2">
      <c r="A91" s="8">
        <f t="shared" si="1"/>
        <v>88</v>
      </c>
      <c r="B91" s="11" t="s">
        <v>3</v>
      </c>
      <c r="C91" s="29">
        <v>44633</v>
      </c>
      <c r="D91" s="5">
        <v>501309</v>
      </c>
      <c r="E91" s="12" t="s">
        <v>61</v>
      </c>
    </row>
    <row r="92" spans="1:5" x14ac:dyDescent="0.2">
      <c r="A92" s="8">
        <f t="shared" si="1"/>
        <v>89</v>
      </c>
      <c r="B92" s="11" t="s">
        <v>2</v>
      </c>
      <c r="C92" s="29">
        <v>44633</v>
      </c>
      <c r="D92" s="5">
        <v>25250</v>
      </c>
      <c r="E92" s="12" t="s">
        <v>61</v>
      </c>
    </row>
    <row r="93" spans="1:5" x14ac:dyDescent="0.2">
      <c r="A93" s="8">
        <f t="shared" si="1"/>
        <v>90</v>
      </c>
      <c r="B93" s="11" t="s">
        <v>5</v>
      </c>
      <c r="C93" s="29">
        <v>44633</v>
      </c>
      <c r="D93" s="5">
        <v>456481</v>
      </c>
      <c r="E93" s="12" t="s">
        <v>65</v>
      </c>
    </row>
    <row r="94" spans="1:5" x14ac:dyDescent="0.2">
      <c r="A94" s="8">
        <f t="shared" si="1"/>
        <v>91</v>
      </c>
      <c r="B94" s="11" t="s">
        <v>6</v>
      </c>
      <c r="C94" s="29">
        <v>44633</v>
      </c>
      <c r="D94" s="5">
        <v>1263166</v>
      </c>
      <c r="E94" s="12" t="s">
        <v>53</v>
      </c>
    </row>
    <row r="95" spans="1:5" x14ac:dyDescent="0.2">
      <c r="A95" s="8">
        <f t="shared" si="1"/>
        <v>92</v>
      </c>
      <c r="B95" s="11" t="s">
        <v>7</v>
      </c>
      <c r="C95" s="29">
        <v>44633</v>
      </c>
      <c r="D95" s="5">
        <v>393862</v>
      </c>
      <c r="E95" s="12" t="s">
        <v>53</v>
      </c>
    </row>
    <row r="96" spans="1:5" x14ac:dyDescent="0.2">
      <c r="A96" s="8">
        <f t="shared" si="1"/>
        <v>93</v>
      </c>
      <c r="B96" s="11" t="s">
        <v>8</v>
      </c>
      <c r="C96" s="29">
        <v>44633</v>
      </c>
      <c r="D96" s="5">
        <v>30714</v>
      </c>
      <c r="E96" s="12" t="s">
        <v>52</v>
      </c>
    </row>
    <row r="97" spans="1:5" x14ac:dyDescent="0.2">
      <c r="A97" s="8">
        <f t="shared" si="1"/>
        <v>94</v>
      </c>
      <c r="B97" s="11" t="s">
        <v>9</v>
      </c>
      <c r="C97" s="29">
        <v>44633</v>
      </c>
      <c r="D97" s="5">
        <v>49502</v>
      </c>
      <c r="E97" s="12" t="s">
        <v>62</v>
      </c>
    </row>
    <row r="98" spans="1:5" x14ac:dyDescent="0.2">
      <c r="A98" s="8">
        <f t="shared" si="1"/>
        <v>95</v>
      </c>
      <c r="B98" s="11" t="s">
        <v>10</v>
      </c>
      <c r="C98" s="29">
        <v>44633</v>
      </c>
      <c r="D98" s="5">
        <v>4000036</v>
      </c>
      <c r="E98" s="12" t="s">
        <v>54</v>
      </c>
    </row>
    <row r="99" spans="1:5" x14ac:dyDescent="0.2">
      <c r="A99" s="8">
        <f t="shared" si="1"/>
        <v>96</v>
      </c>
      <c r="B99" s="11" t="s">
        <v>11</v>
      </c>
      <c r="C99" s="29">
        <v>44633</v>
      </c>
      <c r="D99" s="5">
        <v>232237</v>
      </c>
      <c r="E99" s="12" t="s">
        <v>65</v>
      </c>
    </row>
    <row r="100" spans="1:5" x14ac:dyDescent="0.2">
      <c r="A100" s="8">
        <f t="shared" si="1"/>
        <v>97</v>
      </c>
      <c r="B100" s="11" t="s">
        <v>12</v>
      </c>
      <c r="C100" s="29">
        <v>44633</v>
      </c>
      <c r="D100" s="5">
        <v>36618</v>
      </c>
      <c r="E100" s="12" t="s">
        <v>57</v>
      </c>
    </row>
    <row r="101" spans="1:5" x14ac:dyDescent="0.2">
      <c r="A101" s="8">
        <f t="shared" si="1"/>
        <v>98</v>
      </c>
      <c r="B101" s="11" t="s">
        <v>13</v>
      </c>
      <c r="C101" s="29">
        <v>44633</v>
      </c>
      <c r="D101" s="5">
        <v>13260</v>
      </c>
      <c r="E101" s="12" t="s">
        <v>55</v>
      </c>
    </row>
    <row r="102" spans="1:5" x14ac:dyDescent="0.2">
      <c r="A102" s="8">
        <f t="shared" si="1"/>
        <v>99</v>
      </c>
      <c r="B102" s="11" t="s">
        <v>14</v>
      </c>
      <c r="C102" s="29">
        <v>44633</v>
      </c>
      <c r="D102" s="5">
        <v>471669</v>
      </c>
      <c r="E102" s="12" t="s">
        <v>55</v>
      </c>
    </row>
    <row r="103" spans="1:5" x14ac:dyDescent="0.2">
      <c r="A103" s="8">
        <f t="shared" si="1"/>
        <v>100</v>
      </c>
      <c r="B103" s="11" t="s">
        <v>15</v>
      </c>
      <c r="C103" s="29">
        <v>44633</v>
      </c>
      <c r="D103" s="5">
        <v>101914</v>
      </c>
      <c r="E103" s="12" t="s">
        <v>58</v>
      </c>
    </row>
    <row r="104" spans="1:5" x14ac:dyDescent="0.2">
      <c r="A104" s="8">
        <f t="shared" si="1"/>
        <v>101</v>
      </c>
      <c r="B104" s="11" t="s">
        <v>16</v>
      </c>
      <c r="C104" s="29">
        <v>44633</v>
      </c>
      <c r="D104" s="5">
        <v>393909</v>
      </c>
      <c r="E104" s="12" t="s">
        <v>53</v>
      </c>
    </row>
    <row r="105" spans="1:5" x14ac:dyDescent="0.2">
      <c r="A105" s="8">
        <f t="shared" si="1"/>
        <v>102</v>
      </c>
      <c r="B105" s="11" t="s">
        <v>17</v>
      </c>
      <c r="C105" s="29">
        <v>44633</v>
      </c>
      <c r="D105" s="5">
        <v>50125</v>
      </c>
      <c r="E105" s="12" t="s">
        <v>59</v>
      </c>
    </row>
    <row r="106" spans="1:5" x14ac:dyDescent="0.2">
      <c r="A106" s="8">
        <f t="shared" si="1"/>
        <v>103</v>
      </c>
      <c r="B106" s="11" t="s">
        <v>18</v>
      </c>
      <c r="C106" s="29">
        <v>44633</v>
      </c>
      <c r="D106" s="5">
        <v>213681</v>
      </c>
      <c r="E106" s="12" t="s">
        <v>64</v>
      </c>
    </row>
    <row r="107" spans="1:5" x14ac:dyDescent="0.2">
      <c r="A107" s="8">
        <f t="shared" si="1"/>
        <v>104</v>
      </c>
      <c r="B107" s="11" t="s">
        <v>19</v>
      </c>
      <c r="C107" s="29">
        <v>44633</v>
      </c>
      <c r="D107" s="5">
        <v>58311</v>
      </c>
      <c r="E107" s="12" t="s">
        <v>54</v>
      </c>
    </row>
    <row r="108" spans="1:5" x14ac:dyDescent="0.2">
      <c r="A108" s="8">
        <f t="shared" si="1"/>
        <v>105</v>
      </c>
      <c r="B108" s="11" t="s">
        <v>20</v>
      </c>
      <c r="C108" s="29">
        <v>44633</v>
      </c>
      <c r="D108" s="5">
        <v>17915</v>
      </c>
      <c r="E108" s="12" t="s">
        <v>53</v>
      </c>
    </row>
    <row r="109" spans="1:5" x14ac:dyDescent="0.2">
      <c r="A109" s="8">
        <f t="shared" si="1"/>
        <v>106</v>
      </c>
      <c r="B109" s="11" t="s">
        <v>21</v>
      </c>
      <c r="C109" s="29">
        <v>44633</v>
      </c>
      <c r="D109" s="5">
        <v>125857</v>
      </c>
      <c r="E109" s="12" t="s">
        <v>56</v>
      </c>
    </row>
    <row r="110" spans="1:5" x14ac:dyDescent="0.2">
      <c r="A110" s="8">
        <f t="shared" si="1"/>
        <v>107</v>
      </c>
      <c r="B110" s="11" t="s">
        <v>22</v>
      </c>
      <c r="C110" s="29">
        <v>44633</v>
      </c>
      <c r="D110" s="5">
        <v>222381</v>
      </c>
      <c r="E110" s="12" t="s">
        <v>60</v>
      </c>
    </row>
    <row r="111" spans="1:5" x14ac:dyDescent="0.2">
      <c r="A111" s="8">
        <f t="shared" si="1"/>
        <v>108</v>
      </c>
      <c r="B111" s="11" t="s">
        <v>23</v>
      </c>
      <c r="C111" s="29">
        <v>44633</v>
      </c>
      <c r="D111" s="5">
        <v>142864</v>
      </c>
      <c r="E111" s="12" t="s">
        <v>63</v>
      </c>
    </row>
    <row r="112" spans="1:5" x14ac:dyDescent="0.2">
      <c r="A112" s="8">
        <f t="shared" si="1"/>
        <v>109</v>
      </c>
      <c r="B112" s="11" t="s">
        <v>24</v>
      </c>
      <c r="C112" s="29">
        <v>44633</v>
      </c>
      <c r="D112" s="5">
        <v>2134623</v>
      </c>
      <c r="E112" s="12" t="s">
        <v>62</v>
      </c>
    </row>
    <row r="113" spans="1:5" x14ac:dyDescent="0.2">
      <c r="A113" s="8">
        <f t="shared" si="1"/>
        <v>110</v>
      </c>
      <c r="B113" s="11" t="s">
        <v>25</v>
      </c>
      <c r="C113" s="29">
        <v>44633</v>
      </c>
      <c r="D113" s="5">
        <v>1183998</v>
      </c>
      <c r="E113" s="12" t="s">
        <v>52</v>
      </c>
    </row>
    <row r="114" spans="1:5" x14ac:dyDescent="0.2">
      <c r="A114" s="8">
        <f t="shared" si="1"/>
        <v>111</v>
      </c>
      <c r="B114" s="11" t="s">
        <v>4</v>
      </c>
      <c r="C114" s="29">
        <v>44633</v>
      </c>
      <c r="D114" s="5">
        <v>2572389</v>
      </c>
      <c r="E114" s="12" t="s">
        <v>65</v>
      </c>
    </row>
    <row r="115" spans="1:5" x14ac:dyDescent="0.2">
      <c r="A115" s="8">
        <f t="shared" si="1"/>
        <v>112</v>
      </c>
      <c r="B115" s="11" t="s">
        <v>3</v>
      </c>
      <c r="C115" s="29">
        <v>44626</v>
      </c>
      <c r="D115" s="5">
        <v>935167</v>
      </c>
      <c r="E115" s="12" t="s">
        <v>61</v>
      </c>
    </row>
    <row r="116" spans="1:5" x14ac:dyDescent="0.2">
      <c r="A116" s="8">
        <f t="shared" si="1"/>
        <v>113</v>
      </c>
      <c r="B116" s="11" t="s">
        <v>2</v>
      </c>
      <c r="C116" s="29">
        <v>44626</v>
      </c>
      <c r="D116" s="5">
        <v>33698</v>
      </c>
      <c r="E116" s="12" t="s">
        <v>61</v>
      </c>
    </row>
    <row r="117" spans="1:5" x14ac:dyDescent="0.2">
      <c r="A117" s="8">
        <f t="shared" si="1"/>
        <v>114</v>
      </c>
      <c r="B117" s="11" t="s">
        <v>5</v>
      </c>
      <c r="C117" s="29">
        <v>44626</v>
      </c>
      <c r="D117" s="5">
        <v>484587</v>
      </c>
      <c r="E117" s="12" t="s">
        <v>65</v>
      </c>
    </row>
    <row r="118" spans="1:5" x14ac:dyDescent="0.2">
      <c r="A118" s="8">
        <f t="shared" si="1"/>
        <v>115</v>
      </c>
      <c r="B118" s="11" t="s">
        <v>6</v>
      </c>
      <c r="C118" s="29">
        <v>44626</v>
      </c>
      <c r="D118" s="5">
        <v>1775709</v>
      </c>
      <c r="E118" s="12" t="s">
        <v>53</v>
      </c>
    </row>
    <row r="119" spans="1:5" x14ac:dyDescent="0.2">
      <c r="A119" s="8">
        <f t="shared" si="1"/>
        <v>116</v>
      </c>
      <c r="B119" s="11" t="s">
        <v>7</v>
      </c>
      <c r="C119" s="29">
        <v>44626</v>
      </c>
      <c r="D119" s="5">
        <v>736182</v>
      </c>
      <c r="E119" s="12" t="s">
        <v>53</v>
      </c>
    </row>
    <row r="120" spans="1:5" x14ac:dyDescent="0.2">
      <c r="A120" s="8">
        <f t="shared" si="1"/>
        <v>117</v>
      </c>
      <c r="B120" s="11" t="s">
        <v>8</v>
      </c>
      <c r="C120" s="29">
        <v>44626</v>
      </c>
      <c r="D120" s="5">
        <v>43680</v>
      </c>
      <c r="E120" s="12" t="s">
        <v>52</v>
      </c>
    </row>
    <row r="121" spans="1:5" x14ac:dyDescent="0.2">
      <c r="A121" s="8">
        <f t="shared" si="1"/>
        <v>118</v>
      </c>
      <c r="B121" s="11" t="s">
        <v>9</v>
      </c>
      <c r="C121" s="29">
        <v>44626</v>
      </c>
      <c r="D121" s="5">
        <v>63123</v>
      </c>
      <c r="E121" s="12" t="s">
        <v>62</v>
      </c>
    </row>
    <row r="122" spans="1:5" x14ac:dyDescent="0.2">
      <c r="A122" s="8">
        <f t="shared" si="1"/>
        <v>119</v>
      </c>
      <c r="B122" s="11" t="s">
        <v>10</v>
      </c>
      <c r="C122" s="29">
        <v>44626</v>
      </c>
      <c r="D122" s="5">
        <v>4779355</v>
      </c>
      <c r="E122" s="12" t="s">
        <v>54</v>
      </c>
    </row>
    <row r="123" spans="1:5" x14ac:dyDescent="0.2">
      <c r="A123" s="8">
        <f t="shared" si="1"/>
        <v>120</v>
      </c>
      <c r="B123" s="11" t="s">
        <v>11</v>
      </c>
      <c r="C123" s="29">
        <v>44626</v>
      </c>
      <c r="D123" s="5">
        <v>289396</v>
      </c>
      <c r="E123" s="12" t="s">
        <v>65</v>
      </c>
    </row>
    <row r="124" spans="1:5" x14ac:dyDescent="0.2">
      <c r="A124" s="8">
        <f t="shared" si="1"/>
        <v>121</v>
      </c>
      <c r="B124" s="11" t="s">
        <v>12</v>
      </c>
      <c r="C124" s="29">
        <v>44626</v>
      </c>
      <c r="D124" s="5">
        <v>52478</v>
      </c>
      <c r="E124" s="12" t="s">
        <v>57</v>
      </c>
    </row>
    <row r="125" spans="1:5" x14ac:dyDescent="0.2">
      <c r="A125" s="8">
        <f t="shared" si="1"/>
        <v>122</v>
      </c>
      <c r="B125" s="11" t="s">
        <v>13</v>
      </c>
      <c r="C125" s="29">
        <v>44626</v>
      </c>
      <c r="D125" s="5">
        <v>25936</v>
      </c>
      <c r="E125" s="12" t="s">
        <v>55</v>
      </c>
    </row>
    <row r="126" spans="1:5" x14ac:dyDescent="0.2">
      <c r="A126" s="8">
        <f t="shared" si="1"/>
        <v>123</v>
      </c>
      <c r="B126" s="11" t="s">
        <v>14</v>
      </c>
      <c r="C126" s="29">
        <v>44626</v>
      </c>
      <c r="D126" s="5">
        <v>840976</v>
      </c>
      <c r="E126" s="12" t="s">
        <v>55</v>
      </c>
    </row>
    <row r="127" spans="1:5" x14ac:dyDescent="0.2">
      <c r="A127" s="8">
        <f t="shared" si="1"/>
        <v>124</v>
      </c>
      <c r="B127" s="11" t="s">
        <v>15</v>
      </c>
      <c r="C127" s="29">
        <v>44626</v>
      </c>
      <c r="D127" s="5">
        <v>181551</v>
      </c>
      <c r="E127" s="12" t="s">
        <v>58</v>
      </c>
    </row>
    <row r="128" spans="1:5" x14ac:dyDescent="0.2">
      <c r="A128" s="8">
        <f t="shared" si="1"/>
        <v>125</v>
      </c>
      <c r="B128" s="11" t="s">
        <v>16</v>
      </c>
      <c r="C128" s="29">
        <v>44626</v>
      </c>
      <c r="D128" s="5">
        <v>736232</v>
      </c>
      <c r="E128" s="12" t="s">
        <v>53</v>
      </c>
    </row>
    <row r="129" spans="1:5" x14ac:dyDescent="0.2">
      <c r="A129" s="8">
        <f t="shared" si="1"/>
        <v>126</v>
      </c>
      <c r="B129" s="11" t="s">
        <v>17</v>
      </c>
      <c r="C129" s="29">
        <v>44626</v>
      </c>
      <c r="D129" s="5">
        <v>87795</v>
      </c>
      <c r="E129" s="12" t="s">
        <v>59</v>
      </c>
    </row>
    <row r="130" spans="1:5" x14ac:dyDescent="0.2">
      <c r="A130" s="8">
        <f t="shared" si="1"/>
        <v>127</v>
      </c>
      <c r="B130" s="11" t="s">
        <v>18</v>
      </c>
      <c r="C130" s="29">
        <v>44626</v>
      </c>
      <c r="D130" s="5">
        <v>320313</v>
      </c>
      <c r="E130" s="12" t="s">
        <v>64</v>
      </c>
    </row>
    <row r="131" spans="1:5" x14ac:dyDescent="0.2">
      <c r="A131" s="8">
        <f t="shared" si="1"/>
        <v>128</v>
      </c>
      <c r="B131" s="11" t="s">
        <v>19</v>
      </c>
      <c r="C131" s="29">
        <v>44626</v>
      </c>
      <c r="D131" s="5">
        <v>90288</v>
      </c>
      <c r="E131" s="12" t="s">
        <v>54</v>
      </c>
    </row>
    <row r="132" spans="1:5" x14ac:dyDescent="0.2">
      <c r="A132" s="8">
        <f t="shared" si="1"/>
        <v>129</v>
      </c>
      <c r="B132" s="11" t="s">
        <v>20</v>
      </c>
      <c r="C132" s="29">
        <v>44626</v>
      </c>
      <c r="D132" s="5">
        <v>24475</v>
      </c>
      <c r="E132" s="12" t="s">
        <v>53</v>
      </c>
    </row>
    <row r="133" spans="1:5" x14ac:dyDescent="0.2">
      <c r="A133" s="8">
        <f t="shared" si="1"/>
        <v>130</v>
      </c>
      <c r="B133" s="11" t="s">
        <v>21</v>
      </c>
      <c r="C133" s="29">
        <v>44626</v>
      </c>
      <c r="D133" s="5">
        <v>185480</v>
      </c>
      <c r="E133" s="12" t="s">
        <v>56</v>
      </c>
    </row>
    <row r="134" spans="1:5" x14ac:dyDescent="0.2">
      <c r="A134" s="8">
        <f t="shared" ref="A134:A197" si="2">A133+1</f>
        <v>131</v>
      </c>
      <c r="B134" s="11" t="s">
        <v>22</v>
      </c>
      <c r="C134" s="29">
        <v>44626</v>
      </c>
      <c r="D134" s="5">
        <v>406992</v>
      </c>
      <c r="E134" s="12" t="s">
        <v>60</v>
      </c>
    </row>
    <row r="135" spans="1:5" x14ac:dyDescent="0.2">
      <c r="A135" s="8">
        <f t="shared" si="2"/>
        <v>132</v>
      </c>
      <c r="B135" s="11" t="s">
        <v>23</v>
      </c>
      <c r="C135" s="29">
        <v>44626</v>
      </c>
      <c r="D135" s="5">
        <v>239582</v>
      </c>
      <c r="E135" s="12" t="s">
        <v>63</v>
      </c>
    </row>
    <row r="136" spans="1:5" x14ac:dyDescent="0.2">
      <c r="A136" s="8">
        <f t="shared" si="2"/>
        <v>133</v>
      </c>
      <c r="B136" s="11" t="s">
        <v>24</v>
      </c>
      <c r="C136" s="29">
        <v>44626</v>
      </c>
      <c r="D136" s="5">
        <v>2988388</v>
      </c>
      <c r="E136" s="12" t="s">
        <v>62</v>
      </c>
    </row>
    <row r="137" spans="1:5" x14ac:dyDescent="0.2">
      <c r="A137" s="8">
        <f t="shared" si="2"/>
        <v>134</v>
      </c>
      <c r="B137" s="11" t="s">
        <v>25</v>
      </c>
      <c r="C137" s="29">
        <v>44626</v>
      </c>
      <c r="D137" s="5">
        <v>1738394</v>
      </c>
      <c r="E137" s="12" t="s">
        <v>52</v>
      </c>
    </row>
    <row r="138" spans="1:5" x14ac:dyDescent="0.2">
      <c r="A138" s="8">
        <f t="shared" si="2"/>
        <v>135</v>
      </c>
      <c r="B138" s="11" t="s">
        <v>4</v>
      </c>
      <c r="C138" s="29">
        <v>44626</v>
      </c>
      <c r="D138" s="5">
        <v>3547191</v>
      </c>
      <c r="E138" s="12" t="s">
        <v>65</v>
      </c>
    </row>
    <row r="139" spans="1:5" x14ac:dyDescent="0.2">
      <c r="A139" s="8">
        <f t="shared" si="2"/>
        <v>136</v>
      </c>
      <c r="B139" s="11" t="s">
        <v>3</v>
      </c>
      <c r="C139" s="29">
        <v>44619</v>
      </c>
      <c r="D139" s="5">
        <v>461636</v>
      </c>
      <c r="E139" s="12" t="s">
        <v>61</v>
      </c>
    </row>
    <row r="140" spans="1:5" x14ac:dyDescent="0.2">
      <c r="A140" s="8">
        <f t="shared" si="2"/>
        <v>137</v>
      </c>
      <c r="B140" s="11" t="s">
        <v>2</v>
      </c>
      <c r="C140" s="29">
        <v>44619</v>
      </c>
      <c r="D140" s="5">
        <v>26918</v>
      </c>
      <c r="E140" s="12" t="s">
        <v>61</v>
      </c>
    </row>
    <row r="141" spans="1:5" x14ac:dyDescent="0.2">
      <c r="A141" s="8">
        <f t="shared" si="2"/>
        <v>138</v>
      </c>
      <c r="B141" s="11" t="s">
        <v>5</v>
      </c>
      <c r="C141" s="29">
        <v>44619</v>
      </c>
      <c r="D141" s="5">
        <v>450584</v>
      </c>
      <c r="E141" s="12" t="s">
        <v>65</v>
      </c>
    </row>
    <row r="142" spans="1:5" x14ac:dyDescent="0.2">
      <c r="A142" s="8">
        <f t="shared" si="2"/>
        <v>139</v>
      </c>
      <c r="B142" s="11" t="s">
        <v>6</v>
      </c>
      <c r="C142" s="29">
        <v>44619</v>
      </c>
      <c r="D142" s="5">
        <v>1292041</v>
      </c>
      <c r="E142" s="12" t="s">
        <v>53</v>
      </c>
    </row>
    <row r="143" spans="1:5" x14ac:dyDescent="0.2">
      <c r="A143" s="8">
        <f t="shared" si="2"/>
        <v>140</v>
      </c>
      <c r="B143" s="11" t="s">
        <v>7</v>
      </c>
      <c r="C143" s="29">
        <v>44619</v>
      </c>
      <c r="D143" s="5">
        <v>384451</v>
      </c>
      <c r="E143" s="12" t="s">
        <v>53</v>
      </c>
    </row>
    <row r="144" spans="1:5" x14ac:dyDescent="0.2">
      <c r="A144" s="8">
        <f t="shared" si="2"/>
        <v>141</v>
      </c>
      <c r="B144" s="11" t="s">
        <v>8</v>
      </c>
      <c r="C144" s="29">
        <v>44619</v>
      </c>
      <c r="D144" s="5">
        <v>35067</v>
      </c>
      <c r="E144" s="12" t="s">
        <v>52</v>
      </c>
    </row>
    <row r="145" spans="1:5" x14ac:dyDescent="0.2">
      <c r="A145" s="8">
        <f t="shared" si="2"/>
        <v>142</v>
      </c>
      <c r="B145" s="11" t="s">
        <v>9</v>
      </c>
      <c r="C145" s="29">
        <v>44619</v>
      </c>
      <c r="D145" s="5">
        <v>55861</v>
      </c>
      <c r="E145" s="12" t="s">
        <v>62</v>
      </c>
    </row>
    <row r="146" spans="1:5" x14ac:dyDescent="0.2">
      <c r="A146" s="8">
        <f t="shared" si="2"/>
        <v>143</v>
      </c>
      <c r="B146" s="11" t="s">
        <v>10</v>
      </c>
      <c r="C146" s="29">
        <v>44619</v>
      </c>
      <c r="D146" s="5">
        <v>2700143</v>
      </c>
      <c r="E146" s="12" t="s">
        <v>54</v>
      </c>
    </row>
    <row r="147" spans="1:5" x14ac:dyDescent="0.2">
      <c r="A147" s="8">
        <f t="shared" si="2"/>
        <v>144</v>
      </c>
      <c r="B147" s="11" t="s">
        <v>11</v>
      </c>
      <c r="C147" s="29">
        <v>44619</v>
      </c>
      <c r="D147" s="5">
        <v>333259</v>
      </c>
      <c r="E147" s="12" t="s">
        <v>65</v>
      </c>
    </row>
    <row r="148" spans="1:5" x14ac:dyDescent="0.2">
      <c r="A148" s="8">
        <f t="shared" si="2"/>
        <v>145</v>
      </c>
      <c r="B148" s="11" t="s">
        <v>12</v>
      </c>
      <c r="C148" s="29">
        <v>44619</v>
      </c>
      <c r="D148" s="5">
        <v>49724</v>
      </c>
      <c r="E148" s="12" t="s">
        <v>57</v>
      </c>
    </row>
    <row r="149" spans="1:5" x14ac:dyDescent="0.2">
      <c r="A149" s="8">
        <f t="shared" si="2"/>
        <v>146</v>
      </c>
      <c r="B149" s="11" t="s">
        <v>13</v>
      </c>
      <c r="C149" s="29">
        <v>44619</v>
      </c>
      <c r="D149" s="5">
        <v>20852</v>
      </c>
      <c r="E149" s="12" t="s">
        <v>55</v>
      </c>
    </row>
    <row r="150" spans="1:5" x14ac:dyDescent="0.2">
      <c r="A150" s="8">
        <f t="shared" si="2"/>
        <v>147</v>
      </c>
      <c r="B150" s="11" t="s">
        <v>14</v>
      </c>
      <c r="C150" s="29">
        <v>44619</v>
      </c>
      <c r="D150" s="5">
        <v>399596</v>
      </c>
      <c r="E150" s="12" t="s">
        <v>55</v>
      </c>
    </row>
    <row r="151" spans="1:5" x14ac:dyDescent="0.2">
      <c r="A151" s="8">
        <f t="shared" si="2"/>
        <v>148</v>
      </c>
      <c r="B151" s="11" t="s">
        <v>15</v>
      </c>
      <c r="C151" s="29">
        <v>44619</v>
      </c>
      <c r="D151" s="5">
        <v>161005</v>
      </c>
      <c r="E151" s="12" t="s">
        <v>58</v>
      </c>
    </row>
    <row r="152" spans="1:5" x14ac:dyDescent="0.2">
      <c r="A152" s="8">
        <f t="shared" si="2"/>
        <v>149</v>
      </c>
      <c r="B152" s="11" t="s">
        <v>16</v>
      </c>
      <c r="C152" s="29">
        <v>44619</v>
      </c>
      <c r="D152" s="5">
        <v>384503</v>
      </c>
      <c r="E152" s="12" t="s">
        <v>53</v>
      </c>
    </row>
    <row r="153" spans="1:5" x14ac:dyDescent="0.2">
      <c r="A153" s="8">
        <f t="shared" si="2"/>
        <v>150</v>
      </c>
      <c r="B153" s="11" t="s">
        <v>17</v>
      </c>
      <c r="C153" s="29">
        <v>44619</v>
      </c>
      <c r="D153" s="5">
        <v>39537</v>
      </c>
      <c r="E153" s="12" t="s">
        <v>59</v>
      </c>
    </row>
    <row r="154" spans="1:5" x14ac:dyDescent="0.2">
      <c r="A154" s="8">
        <f t="shared" si="2"/>
        <v>151</v>
      </c>
      <c r="B154" s="11" t="s">
        <v>18</v>
      </c>
      <c r="C154" s="29">
        <v>44619</v>
      </c>
      <c r="D154" s="5">
        <v>200840</v>
      </c>
      <c r="E154" s="12" t="s">
        <v>64</v>
      </c>
    </row>
    <row r="155" spans="1:5" x14ac:dyDescent="0.2">
      <c r="A155" s="8">
        <f t="shared" si="2"/>
        <v>152</v>
      </c>
      <c r="B155" s="11" t="s">
        <v>19</v>
      </c>
      <c r="C155" s="29">
        <v>44619</v>
      </c>
      <c r="D155" s="5">
        <v>65735</v>
      </c>
      <c r="E155" s="12" t="s">
        <v>54</v>
      </c>
    </row>
    <row r="156" spans="1:5" x14ac:dyDescent="0.2">
      <c r="A156" s="8">
        <f t="shared" si="2"/>
        <v>153</v>
      </c>
      <c r="B156" s="11" t="s">
        <v>20</v>
      </c>
      <c r="C156" s="29">
        <v>44619</v>
      </c>
      <c r="D156" s="5">
        <v>18858</v>
      </c>
      <c r="E156" s="12" t="s">
        <v>53</v>
      </c>
    </row>
    <row r="157" spans="1:5" x14ac:dyDescent="0.2">
      <c r="A157" s="8">
        <f t="shared" si="2"/>
        <v>154</v>
      </c>
      <c r="B157" s="11" t="s">
        <v>21</v>
      </c>
      <c r="C157" s="29">
        <v>44619</v>
      </c>
      <c r="D157" s="5">
        <v>120009</v>
      </c>
      <c r="E157" s="12" t="s">
        <v>56</v>
      </c>
    </row>
    <row r="158" spans="1:5" x14ac:dyDescent="0.2">
      <c r="A158" s="8">
        <f t="shared" si="2"/>
        <v>155</v>
      </c>
      <c r="B158" s="11" t="s">
        <v>22</v>
      </c>
      <c r="C158" s="29">
        <v>44619</v>
      </c>
      <c r="D158" s="5">
        <v>241266</v>
      </c>
      <c r="E158" s="12" t="s">
        <v>60</v>
      </c>
    </row>
    <row r="159" spans="1:5" x14ac:dyDescent="0.2">
      <c r="A159" s="8">
        <f t="shared" si="2"/>
        <v>156</v>
      </c>
      <c r="B159" s="11" t="s">
        <v>23</v>
      </c>
      <c r="C159" s="29">
        <v>44619</v>
      </c>
      <c r="D159" s="5">
        <v>135732</v>
      </c>
      <c r="E159" s="12" t="s">
        <v>63</v>
      </c>
    </row>
    <row r="160" spans="1:5" x14ac:dyDescent="0.2">
      <c r="A160" s="8">
        <f t="shared" si="2"/>
        <v>157</v>
      </c>
      <c r="B160" s="11" t="s">
        <v>24</v>
      </c>
      <c r="C160" s="29">
        <v>44619</v>
      </c>
      <c r="D160" s="5">
        <v>2424067</v>
      </c>
      <c r="E160" s="12" t="s">
        <v>62</v>
      </c>
    </row>
    <row r="161" spans="1:5" x14ac:dyDescent="0.2">
      <c r="A161" s="8">
        <f t="shared" si="2"/>
        <v>158</v>
      </c>
      <c r="B161" s="11" t="s">
        <v>25</v>
      </c>
      <c r="C161" s="29">
        <v>44619</v>
      </c>
      <c r="D161" s="5">
        <v>1207335</v>
      </c>
      <c r="E161" s="12" t="s">
        <v>52</v>
      </c>
    </row>
    <row r="162" spans="1:5" x14ac:dyDescent="0.2">
      <c r="A162" s="8">
        <f t="shared" si="2"/>
        <v>159</v>
      </c>
      <c r="B162" s="11" t="s">
        <v>4</v>
      </c>
      <c r="C162" s="29">
        <v>44619</v>
      </c>
      <c r="D162" s="5">
        <v>2544116</v>
      </c>
      <c r="E162" s="12" t="s">
        <v>65</v>
      </c>
    </row>
    <row r="163" spans="1:5" x14ac:dyDescent="0.2">
      <c r="A163" s="8">
        <f t="shared" si="2"/>
        <v>160</v>
      </c>
      <c r="B163" s="11" t="s">
        <v>3</v>
      </c>
      <c r="C163" s="29">
        <v>44612</v>
      </c>
      <c r="D163" s="5">
        <v>378141</v>
      </c>
      <c r="E163" s="12" t="s">
        <v>61</v>
      </c>
    </row>
    <row r="164" spans="1:5" x14ac:dyDescent="0.2">
      <c r="A164" s="8">
        <f t="shared" si="2"/>
        <v>161</v>
      </c>
      <c r="B164" s="11" t="s">
        <v>2</v>
      </c>
      <c r="C164" s="29">
        <v>44612</v>
      </c>
      <c r="D164" s="5">
        <v>27820</v>
      </c>
      <c r="E164" s="12" t="s">
        <v>61</v>
      </c>
    </row>
    <row r="165" spans="1:5" x14ac:dyDescent="0.2">
      <c r="A165" s="8">
        <f t="shared" si="2"/>
        <v>162</v>
      </c>
      <c r="B165" s="11" t="s">
        <v>5</v>
      </c>
      <c r="C165" s="29">
        <v>44612</v>
      </c>
      <c r="D165" s="5">
        <v>488017</v>
      </c>
      <c r="E165" s="12" t="s">
        <v>65</v>
      </c>
    </row>
    <row r="166" spans="1:5" x14ac:dyDescent="0.2">
      <c r="A166" s="8">
        <f t="shared" si="2"/>
        <v>163</v>
      </c>
      <c r="B166" s="11" t="s">
        <v>6</v>
      </c>
      <c r="C166" s="29">
        <v>44612</v>
      </c>
      <c r="D166" s="5">
        <v>1243727</v>
      </c>
      <c r="E166" s="12" t="s">
        <v>53</v>
      </c>
    </row>
    <row r="167" spans="1:5" x14ac:dyDescent="0.2">
      <c r="A167" s="8">
        <f t="shared" si="2"/>
        <v>164</v>
      </c>
      <c r="B167" s="11" t="s">
        <v>7</v>
      </c>
      <c r="C167" s="29">
        <v>44612</v>
      </c>
      <c r="D167" s="5">
        <v>277687</v>
      </c>
      <c r="E167" s="12" t="s">
        <v>53</v>
      </c>
    </row>
    <row r="168" spans="1:5" x14ac:dyDescent="0.2">
      <c r="A168" s="8">
        <f t="shared" si="2"/>
        <v>165</v>
      </c>
      <c r="B168" s="11" t="s">
        <v>8</v>
      </c>
      <c r="C168" s="29">
        <v>44612</v>
      </c>
      <c r="D168" s="5">
        <v>36808</v>
      </c>
      <c r="E168" s="12" t="s">
        <v>52</v>
      </c>
    </row>
    <row r="169" spans="1:5" x14ac:dyDescent="0.2">
      <c r="A169" s="8">
        <f t="shared" si="2"/>
        <v>166</v>
      </c>
      <c r="B169" s="11" t="s">
        <v>9</v>
      </c>
      <c r="C169" s="29">
        <v>44612</v>
      </c>
      <c r="D169" s="5">
        <v>60237</v>
      </c>
      <c r="E169" s="12" t="s">
        <v>62</v>
      </c>
    </row>
    <row r="170" spans="1:5" x14ac:dyDescent="0.2">
      <c r="A170" s="8">
        <f t="shared" si="2"/>
        <v>167</v>
      </c>
      <c r="B170" s="11" t="s">
        <v>10</v>
      </c>
      <c r="C170" s="29">
        <v>44612</v>
      </c>
      <c r="D170" s="5">
        <v>1744048</v>
      </c>
      <c r="E170" s="12" t="s">
        <v>54</v>
      </c>
    </row>
    <row r="171" spans="1:5" x14ac:dyDescent="0.2">
      <c r="A171" s="8">
        <f t="shared" si="2"/>
        <v>168</v>
      </c>
      <c r="B171" s="11" t="s">
        <v>11</v>
      </c>
      <c r="C171" s="29">
        <v>44612</v>
      </c>
      <c r="D171" s="5">
        <v>346033</v>
      </c>
      <c r="E171" s="12" t="s">
        <v>65</v>
      </c>
    </row>
    <row r="172" spans="1:5" x14ac:dyDescent="0.2">
      <c r="A172" s="8">
        <f t="shared" si="2"/>
        <v>169</v>
      </c>
      <c r="B172" s="11" t="s">
        <v>12</v>
      </c>
      <c r="C172" s="29">
        <v>44612</v>
      </c>
      <c r="D172" s="5">
        <v>49488</v>
      </c>
      <c r="E172" s="12" t="s">
        <v>57</v>
      </c>
    </row>
    <row r="173" spans="1:5" x14ac:dyDescent="0.2">
      <c r="A173" s="8">
        <f t="shared" si="2"/>
        <v>170</v>
      </c>
      <c r="B173" s="11" t="s">
        <v>13</v>
      </c>
      <c r="C173" s="29">
        <v>44612</v>
      </c>
      <c r="D173" s="5">
        <v>21703</v>
      </c>
      <c r="E173" s="12" t="s">
        <v>55</v>
      </c>
    </row>
    <row r="174" spans="1:5" x14ac:dyDescent="0.2">
      <c r="A174" s="8">
        <f t="shared" si="2"/>
        <v>171</v>
      </c>
      <c r="B174" s="11" t="s">
        <v>14</v>
      </c>
      <c r="C174" s="29">
        <v>44612</v>
      </c>
      <c r="D174" s="5">
        <v>330680</v>
      </c>
      <c r="E174" s="12" t="s">
        <v>55</v>
      </c>
    </row>
    <row r="175" spans="1:5" x14ac:dyDescent="0.2">
      <c r="A175" s="8">
        <f t="shared" si="2"/>
        <v>172</v>
      </c>
      <c r="B175" s="11" t="s">
        <v>15</v>
      </c>
      <c r="C175" s="29">
        <v>44612</v>
      </c>
      <c r="D175" s="5">
        <v>81168</v>
      </c>
      <c r="E175" s="12" t="s">
        <v>58</v>
      </c>
    </row>
    <row r="176" spans="1:5" x14ac:dyDescent="0.2">
      <c r="A176" s="8">
        <f t="shared" si="2"/>
        <v>173</v>
      </c>
      <c r="B176" s="11" t="s">
        <v>16</v>
      </c>
      <c r="C176" s="29">
        <v>44612</v>
      </c>
      <c r="D176" s="5">
        <v>277752</v>
      </c>
      <c r="E176" s="12" t="s">
        <v>53</v>
      </c>
    </row>
    <row r="177" spans="1:5" x14ac:dyDescent="0.2">
      <c r="A177" s="8">
        <f t="shared" si="2"/>
        <v>174</v>
      </c>
      <c r="B177" s="11" t="s">
        <v>17</v>
      </c>
      <c r="C177" s="29">
        <v>44612</v>
      </c>
      <c r="D177" s="5">
        <v>34092</v>
      </c>
      <c r="E177" s="12" t="s">
        <v>59</v>
      </c>
    </row>
    <row r="178" spans="1:5" x14ac:dyDescent="0.2">
      <c r="A178" s="8">
        <f t="shared" si="2"/>
        <v>175</v>
      </c>
      <c r="B178" s="11" t="s">
        <v>18</v>
      </c>
      <c r="C178" s="29">
        <v>44612</v>
      </c>
      <c r="D178" s="5">
        <v>171632</v>
      </c>
      <c r="E178" s="12" t="s">
        <v>64</v>
      </c>
    </row>
    <row r="179" spans="1:5" x14ac:dyDescent="0.2">
      <c r="A179" s="8">
        <f t="shared" si="2"/>
        <v>176</v>
      </c>
      <c r="B179" s="11" t="s">
        <v>19</v>
      </c>
      <c r="C179" s="29">
        <v>44612</v>
      </c>
      <c r="D179" s="5">
        <v>65399</v>
      </c>
      <c r="E179" s="12" t="s">
        <v>54</v>
      </c>
    </row>
    <row r="180" spans="1:5" x14ac:dyDescent="0.2">
      <c r="A180" s="8">
        <f t="shared" si="2"/>
        <v>177</v>
      </c>
      <c r="B180" s="11" t="s">
        <v>20</v>
      </c>
      <c r="C180" s="29">
        <v>44612</v>
      </c>
      <c r="D180" s="5">
        <v>19360</v>
      </c>
      <c r="E180" s="12" t="s">
        <v>53</v>
      </c>
    </row>
    <row r="181" spans="1:5" x14ac:dyDescent="0.2">
      <c r="A181" s="8">
        <f t="shared" si="2"/>
        <v>178</v>
      </c>
      <c r="B181" s="11" t="s">
        <v>21</v>
      </c>
      <c r="C181" s="29">
        <v>44612</v>
      </c>
      <c r="D181" s="5">
        <v>114708</v>
      </c>
      <c r="E181" s="12" t="s">
        <v>56</v>
      </c>
    </row>
    <row r="182" spans="1:5" x14ac:dyDescent="0.2">
      <c r="A182" s="8">
        <f t="shared" si="2"/>
        <v>179</v>
      </c>
      <c r="B182" s="11" t="s">
        <v>22</v>
      </c>
      <c r="C182" s="29">
        <v>44612</v>
      </c>
      <c r="D182" s="5">
        <v>188092</v>
      </c>
      <c r="E182" s="12" t="s">
        <v>60</v>
      </c>
    </row>
    <row r="183" spans="1:5" x14ac:dyDescent="0.2">
      <c r="A183" s="8">
        <f t="shared" si="2"/>
        <v>180</v>
      </c>
      <c r="B183" s="11" t="s">
        <v>23</v>
      </c>
      <c r="C183" s="29">
        <v>44612</v>
      </c>
      <c r="D183" s="5">
        <v>115449</v>
      </c>
      <c r="E183" s="12" t="s">
        <v>63</v>
      </c>
    </row>
    <row r="184" spans="1:5" x14ac:dyDescent="0.2">
      <c r="A184" s="8">
        <f t="shared" si="2"/>
        <v>181</v>
      </c>
      <c r="B184" s="11" t="s">
        <v>24</v>
      </c>
      <c r="C184" s="29">
        <v>44612</v>
      </c>
      <c r="D184" s="5">
        <v>1681550</v>
      </c>
      <c r="E184" s="12" t="s">
        <v>62</v>
      </c>
    </row>
    <row r="185" spans="1:5" x14ac:dyDescent="0.2">
      <c r="A185" s="8">
        <f t="shared" si="2"/>
        <v>182</v>
      </c>
      <c r="B185" s="11" t="s">
        <v>25</v>
      </c>
      <c r="C185" s="29">
        <v>44612</v>
      </c>
      <c r="D185" s="5">
        <v>1011709</v>
      </c>
      <c r="E185" s="12" t="s">
        <v>52</v>
      </c>
    </row>
    <row r="186" spans="1:5" x14ac:dyDescent="0.2">
      <c r="A186" s="8">
        <f t="shared" si="2"/>
        <v>183</v>
      </c>
      <c r="B186" s="11" t="s">
        <v>4</v>
      </c>
      <c r="C186" s="29">
        <v>44612</v>
      </c>
      <c r="D186" s="5">
        <v>2525876</v>
      </c>
      <c r="E186" s="12" t="s">
        <v>65</v>
      </c>
    </row>
    <row r="187" spans="1:5" x14ac:dyDescent="0.2">
      <c r="A187" s="8">
        <f t="shared" si="2"/>
        <v>184</v>
      </c>
      <c r="B187" s="11" t="s">
        <v>3</v>
      </c>
      <c r="C187" s="29">
        <v>44605</v>
      </c>
      <c r="D187" s="5">
        <v>361111</v>
      </c>
      <c r="E187" s="12" t="s">
        <v>61</v>
      </c>
    </row>
    <row r="188" spans="1:5" x14ac:dyDescent="0.2">
      <c r="A188" s="8">
        <f t="shared" si="2"/>
        <v>185</v>
      </c>
      <c r="B188" s="11" t="s">
        <v>2</v>
      </c>
      <c r="C188" s="29">
        <v>44605</v>
      </c>
      <c r="D188" s="5">
        <v>27604</v>
      </c>
      <c r="E188" s="12" t="s">
        <v>61</v>
      </c>
    </row>
    <row r="189" spans="1:5" x14ac:dyDescent="0.2">
      <c r="A189" s="8">
        <f t="shared" si="2"/>
        <v>186</v>
      </c>
      <c r="B189" s="11" t="s">
        <v>5</v>
      </c>
      <c r="C189" s="29">
        <v>44605</v>
      </c>
      <c r="D189" s="5">
        <v>430455</v>
      </c>
      <c r="E189" s="12" t="s">
        <v>65</v>
      </c>
    </row>
    <row r="190" spans="1:5" x14ac:dyDescent="0.2">
      <c r="A190" s="8">
        <f t="shared" si="2"/>
        <v>187</v>
      </c>
      <c r="B190" s="11" t="s">
        <v>6</v>
      </c>
      <c r="C190" s="29">
        <v>44605</v>
      </c>
      <c r="D190" s="5">
        <v>1378701</v>
      </c>
      <c r="E190" s="12" t="s">
        <v>53</v>
      </c>
    </row>
    <row r="191" spans="1:5" x14ac:dyDescent="0.2">
      <c r="A191" s="8">
        <f t="shared" si="2"/>
        <v>188</v>
      </c>
      <c r="B191" s="11" t="s">
        <v>7</v>
      </c>
      <c r="C191" s="29">
        <v>44605</v>
      </c>
      <c r="D191" s="5">
        <v>279001</v>
      </c>
      <c r="E191" s="12" t="s">
        <v>53</v>
      </c>
    </row>
    <row r="192" spans="1:5" x14ac:dyDescent="0.2">
      <c r="A192" s="8">
        <f t="shared" si="2"/>
        <v>189</v>
      </c>
      <c r="B192" s="11" t="s">
        <v>8</v>
      </c>
      <c r="C192" s="29">
        <v>44605</v>
      </c>
      <c r="D192" s="5">
        <v>34063</v>
      </c>
      <c r="E192" s="12" t="s">
        <v>52</v>
      </c>
    </row>
    <row r="193" spans="1:5" x14ac:dyDescent="0.2">
      <c r="A193" s="8">
        <f t="shared" si="2"/>
        <v>190</v>
      </c>
      <c r="B193" s="11" t="s">
        <v>9</v>
      </c>
      <c r="C193" s="29">
        <v>44605</v>
      </c>
      <c r="D193" s="5">
        <v>62991</v>
      </c>
      <c r="E193" s="12" t="s">
        <v>62</v>
      </c>
    </row>
    <row r="194" spans="1:5" x14ac:dyDescent="0.2">
      <c r="A194" s="8">
        <f t="shared" si="2"/>
        <v>191</v>
      </c>
      <c r="B194" s="11" t="s">
        <v>10</v>
      </c>
      <c r="C194" s="29">
        <v>44605</v>
      </c>
      <c r="D194" s="5">
        <v>1708241</v>
      </c>
      <c r="E194" s="12" t="s">
        <v>54</v>
      </c>
    </row>
    <row r="195" spans="1:5" x14ac:dyDescent="0.2">
      <c r="A195" s="8">
        <f t="shared" si="2"/>
        <v>192</v>
      </c>
      <c r="B195" s="11" t="s">
        <v>11</v>
      </c>
      <c r="C195" s="29">
        <v>44605</v>
      </c>
      <c r="D195" s="5">
        <v>346240</v>
      </c>
      <c r="E195" s="12" t="s">
        <v>65</v>
      </c>
    </row>
    <row r="196" spans="1:5" x14ac:dyDescent="0.2">
      <c r="A196" s="8">
        <f t="shared" si="2"/>
        <v>193</v>
      </c>
      <c r="B196" s="11" t="s">
        <v>12</v>
      </c>
      <c r="C196" s="29">
        <v>44605</v>
      </c>
      <c r="D196" s="5">
        <v>40169</v>
      </c>
      <c r="E196" s="12" t="s">
        <v>57</v>
      </c>
    </row>
    <row r="197" spans="1:5" x14ac:dyDescent="0.2">
      <c r="A197" s="8">
        <f t="shared" si="2"/>
        <v>194</v>
      </c>
      <c r="B197" s="11" t="s">
        <v>13</v>
      </c>
      <c r="C197" s="29">
        <v>44605</v>
      </c>
      <c r="D197" s="5">
        <v>18206</v>
      </c>
      <c r="E197" s="12" t="s">
        <v>55</v>
      </c>
    </row>
    <row r="198" spans="1:5" x14ac:dyDescent="0.2">
      <c r="A198" s="8">
        <f t="shared" ref="A198:A261" si="3">A197+1</f>
        <v>195</v>
      </c>
      <c r="B198" s="11" t="s">
        <v>14</v>
      </c>
      <c r="C198" s="29">
        <v>44605</v>
      </c>
      <c r="D198" s="5">
        <v>317737</v>
      </c>
      <c r="E198" s="12" t="s">
        <v>55</v>
      </c>
    </row>
    <row r="199" spans="1:5" x14ac:dyDescent="0.2">
      <c r="A199" s="8">
        <f t="shared" si="3"/>
        <v>196</v>
      </c>
      <c r="B199" s="11" t="s">
        <v>15</v>
      </c>
      <c r="C199" s="29">
        <v>44605</v>
      </c>
      <c r="D199" s="5">
        <v>86028</v>
      </c>
      <c r="E199" s="12" t="s">
        <v>58</v>
      </c>
    </row>
    <row r="200" spans="1:5" x14ac:dyDescent="0.2">
      <c r="A200" s="8">
        <f t="shared" si="3"/>
        <v>197</v>
      </c>
      <c r="B200" s="11" t="s">
        <v>16</v>
      </c>
      <c r="C200" s="29">
        <v>44605</v>
      </c>
      <c r="D200" s="5">
        <v>279058</v>
      </c>
      <c r="E200" s="12" t="s">
        <v>53</v>
      </c>
    </row>
    <row r="201" spans="1:5" x14ac:dyDescent="0.2">
      <c r="A201" s="8">
        <f t="shared" si="3"/>
        <v>198</v>
      </c>
      <c r="B201" s="11" t="s">
        <v>17</v>
      </c>
      <c r="C201" s="29">
        <v>44605</v>
      </c>
      <c r="D201" s="5">
        <v>34544</v>
      </c>
      <c r="E201" s="12" t="s">
        <v>59</v>
      </c>
    </row>
    <row r="202" spans="1:5" x14ac:dyDescent="0.2">
      <c r="A202" s="8">
        <f t="shared" si="3"/>
        <v>199</v>
      </c>
      <c r="B202" s="11" t="s">
        <v>18</v>
      </c>
      <c r="C202" s="29">
        <v>44605</v>
      </c>
      <c r="D202" s="5">
        <v>172517</v>
      </c>
      <c r="E202" s="12" t="s">
        <v>64</v>
      </c>
    </row>
    <row r="203" spans="1:5" x14ac:dyDescent="0.2">
      <c r="A203" s="8">
        <f t="shared" si="3"/>
        <v>200</v>
      </c>
      <c r="B203" s="11" t="s">
        <v>19</v>
      </c>
      <c r="C203" s="29">
        <v>44605</v>
      </c>
      <c r="D203" s="5">
        <v>64929</v>
      </c>
      <c r="E203" s="12" t="s">
        <v>54</v>
      </c>
    </row>
    <row r="204" spans="1:5" x14ac:dyDescent="0.2">
      <c r="A204" s="8">
        <f t="shared" si="3"/>
        <v>201</v>
      </c>
      <c r="B204" s="11" t="s">
        <v>20</v>
      </c>
      <c r="C204" s="29">
        <v>44605</v>
      </c>
      <c r="D204" s="5">
        <v>19564</v>
      </c>
      <c r="E204" s="12" t="s">
        <v>53</v>
      </c>
    </row>
    <row r="205" spans="1:5" x14ac:dyDescent="0.2">
      <c r="A205" s="8">
        <f t="shared" si="3"/>
        <v>202</v>
      </c>
      <c r="B205" s="11" t="s">
        <v>21</v>
      </c>
      <c r="C205" s="29">
        <v>44605</v>
      </c>
      <c r="D205" s="5">
        <v>113811</v>
      </c>
      <c r="E205" s="12" t="s">
        <v>56</v>
      </c>
    </row>
    <row r="206" spans="1:5" x14ac:dyDescent="0.2">
      <c r="A206" s="8">
        <f t="shared" si="3"/>
        <v>203</v>
      </c>
      <c r="B206" s="11" t="s">
        <v>22</v>
      </c>
      <c r="C206" s="29">
        <v>44605</v>
      </c>
      <c r="D206" s="5">
        <v>180745</v>
      </c>
      <c r="E206" s="12" t="s">
        <v>60</v>
      </c>
    </row>
    <row r="207" spans="1:5" x14ac:dyDescent="0.2">
      <c r="A207" s="8">
        <f t="shared" si="3"/>
        <v>204</v>
      </c>
      <c r="B207" s="11" t="s">
        <v>23</v>
      </c>
      <c r="C207" s="29">
        <v>44605</v>
      </c>
      <c r="D207" s="5">
        <v>121534</v>
      </c>
      <c r="E207" s="12" t="s">
        <v>63</v>
      </c>
    </row>
    <row r="208" spans="1:5" x14ac:dyDescent="0.2">
      <c r="A208" s="8">
        <f t="shared" si="3"/>
        <v>205</v>
      </c>
      <c r="B208" s="11" t="s">
        <v>24</v>
      </c>
      <c r="C208" s="29">
        <v>44605</v>
      </c>
      <c r="D208" s="5">
        <v>1718145</v>
      </c>
      <c r="E208" s="12" t="s">
        <v>62</v>
      </c>
    </row>
    <row r="209" spans="1:5" x14ac:dyDescent="0.2">
      <c r="A209" s="8">
        <f t="shared" si="3"/>
        <v>206</v>
      </c>
      <c r="B209" s="11" t="s">
        <v>25</v>
      </c>
      <c r="C209" s="29">
        <v>44605</v>
      </c>
      <c r="D209" s="5">
        <v>857999</v>
      </c>
      <c r="E209" s="12" t="s">
        <v>52</v>
      </c>
    </row>
    <row r="210" spans="1:5" x14ac:dyDescent="0.2">
      <c r="A210" s="8">
        <f t="shared" si="3"/>
        <v>207</v>
      </c>
      <c r="B210" s="11" t="s">
        <v>4</v>
      </c>
      <c r="C210" s="29">
        <v>44605</v>
      </c>
      <c r="D210" s="5">
        <v>2564832</v>
      </c>
      <c r="E210" s="12" t="s">
        <v>65</v>
      </c>
    </row>
    <row r="211" spans="1:5" x14ac:dyDescent="0.2">
      <c r="A211" s="8">
        <f t="shared" si="3"/>
        <v>208</v>
      </c>
      <c r="B211" s="11" t="s">
        <v>3</v>
      </c>
      <c r="C211" s="29">
        <v>44598</v>
      </c>
      <c r="D211" s="5">
        <v>360096</v>
      </c>
      <c r="E211" s="12" t="s">
        <v>61</v>
      </c>
    </row>
    <row r="212" spans="1:5" x14ac:dyDescent="0.2">
      <c r="A212" s="8">
        <f t="shared" si="3"/>
        <v>209</v>
      </c>
      <c r="B212" s="11" t="s">
        <v>2</v>
      </c>
      <c r="C212" s="29">
        <v>44598</v>
      </c>
      <c r="D212" s="5">
        <v>26858</v>
      </c>
      <c r="E212" s="12" t="s">
        <v>61</v>
      </c>
    </row>
    <row r="213" spans="1:5" x14ac:dyDescent="0.2">
      <c r="A213" s="8">
        <f t="shared" si="3"/>
        <v>210</v>
      </c>
      <c r="B213" s="11" t="s">
        <v>5</v>
      </c>
      <c r="C213" s="29">
        <v>44598</v>
      </c>
      <c r="D213" s="5">
        <v>447030</v>
      </c>
      <c r="E213" s="12" t="s">
        <v>65</v>
      </c>
    </row>
    <row r="214" spans="1:5" x14ac:dyDescent="0.2">
      <c r="A214" s="8">
        <f t="shared" si="3"/>
        <v>211</v>
      </c>
      <c r="B214" s="11" t="s">
        <v>6</v>
      </c>
      <c r="C214" s="29">
        <v>44598</v>
      </c>
      <c r="D214" s="5">
        <v>2224303</v>
      </c>
      <c r="E214" s="12" t="s">
        <v>53</v>
      </c>
    </row>
    <row r="215" spans="1:5" x14ac:dyDescent="0.2">
      <c r="A215" s="8">
        <f t="shared" si="3"/>
        <v>212</v>
      </c>
      <c r="B215" s="11" t="s">
        <v>7</v>
      </c>
      <c r="C215" s="29">
        <v>44598</v>
      </c>
      <c r="D215" s="5">
        <v>271545</v>
      </c>
      <c r="E215" s="12" t="s">
        <v>53</v>
      </c>
    </row>
    <row r="216" spans="1:5" x14ac:dyDescent="0.2">
      <c r="A216" s="8">
        <f t="shared" si="3"/>
        <v>213</v>
      </c>
      <c r="B216" s="11" t="s">
        <v>8</v>
      </c>
      <c r="C216" s="29">
        <v>44598</v>
      </c>
      <c r="D216" s="5">
        <v>34318</v>
      </c>
      <c r="E216" s="12" t="s">
        <v>52</v>
      </c>
    </row>
    <row r="217" spans="1:5" x14ac:dyDescent="0.2">
      <c r="A217" s="8">
        <f t="shared" si="3"/>
        <v>214</v>
      </c>
      <c r="B217" s="11" t="s">
        <v>9</v>
      </c>
      <c r="C217" s="29">
        <v>44598</v>
      </c>
      <c r="D217" s="5">
        <v>60250</v>
      </c>
      <c r="E217" s="12" t="s">
        <v>62</v>
      </c>
    </row>
    <row r="218" spans="1:5" x14ac:dyDescent="0.2">
      <c r="A218" s="8">
        <f t="shared" si="3"/>
        <v>215</v>
      </c>
      <c r="B218" s="11" t="s">
        <v>10</v>
      </c>
      <c r="C218" s="29">
        <v>44598</v>
      </c>
      <c r="D218" s="5">
        <v>1660102</v>
      </c>
      <c r="E218" s="12" t="s">
        <v>54</v>
      </c>
    </row>
    <row r="219" spans="1:5" x14ac:dyDescent="0.2">
      <c r="A219" s="8">
        <f t="shared" si="3"/>
        <v>216</v>
      </c>
      <c r="B219" s="11" t="s">
        <v>11</v>
      </c>
      <c r="C219" s="29">
        <v>44598</v>
      </c>
      <c r="D219" s="5">
        <v>332947</v>
      </c>
      <c r="E219" s="12" t="s">
        <v>65</v>
      </c>
    </row>
    <row r="220" spans="1:5" x14ac:dyDescent="0.2">
      <c r="A220" s="8">
        <f t="shared" si="3"/>
        <v>217</v>
      </c>
      <c r="B220" s="11" t="s">
        <v>12</v>
      </c>
      <c r="C220" s="29">
        <v>44598</v>
      </c>
      <c r="D220" s="5">
        <v>39233</v>
      </c>
      <c r="E220" s="12" t="s">
        <v>57</v>
      </c>
    </row>
    <row r="221" spans="1:5" x14ac:dyDescent="0.2">
      <c r="A221" s="8">
        <f t="shared" si="3"/>
        <v>218</v>
      </c>
      <c r="B221" s="11" t="s">
        <v>13</v>
      </c>
      <c r="C221" s="29">
        <v>44598</v>
      </c>
      <c r="D221" s="5">
        <v>18190</v>
      </c>
      <c r="E221" s="12" t="s">
        <v>55</v>
      </c>
    </row>
    <row r="222" spans="1:5" x14ac:dyDescent="0.2">
      <c r="A222" s="8">
        <f t="shared" si="3"/>
        <v>219</v>
      </c>
      <c r="B222" s="11" t="s">
        <v>14</v>
      </c>
      <c r="C222" s="29">
        <v>44598</v>
      </c>
      <c r="D222" s="5">
        <v>321106</v>
      </c>
      <c r="E222" s="12" t="s">
        <v>55</v>
      </c>
    </row>
    <row r="223" spans="1:5" x14ac:dyDescent="0.2">
      <c r="A223" s="8">
        <f t="shared" si="3"/>
        <v>220</v>
      </c>
      <c r="B223" s="11" t="s">
        <v>15</v>
      </c>
      <c r="C223" s="29">
        <v>44598</v>
      </c>
      <c r="D223" s="5">
        <v>102435</v>
      </c>
      <c r="E223" s="12" t="s">
        <v>58</v>
      </c>
    </row>
    <row r="224" spans="1:5" x14ac:dyDescent="0.2">
      <c r="A224" s="8">
        <f t="shared" si="3"/>
        <v>221</v>
      </c>
      <c r="B224" s="11" t="s">
        <v>16</v>
      </c>
      <c r="C224" s="29">
        <v>44598</v>
      </c>
      <c r="D224" s="5">
        <v>271600</v>
      </c>
      <c r="E224" s="12" t="s">
        <v>53</v>
      </c>
    </row>
    <row r="225" spans="1:5" x14ac:dyDescent="0.2">
      <c r="A225" s="8">
        <f t="shared" si="3"/>
        <v>222</v>
      </c>
      <c r="B225" s="11" t="s">
        <v>17</v>
      </c>
      <c r="C225" s="29">
        <v>44598</v>
      </c>
      <c r="D225" s="5">
        <v>32544</v>
      </c>
      <c r="E225" s="12" t="s">
        <v>59</v>
      </c>
    </row>
    <row r="226" spans="1:5" x14ac:dyDescent="0.2">
      <c r="A226" s="8">
        <f t="shared" si="3"/>
        <v>223</v>
      </c>
      <c r="B226" s="11" t="s">
        <v>18</v>
      </c>
      <c r="C226" s="29">
        <v>44598</v>
      </c>
      <c r="D226" s="5">
        <v>177279</v>
      </c>
      <c r="E226" s="12" t="s">
        <v>64</v>
      </c>
    </row>
    <row r="227" spans="1:5" x14ac:dyDescent="0.2">
      <c r="A227" s="8">
        <f t="shared" si="3"/>
        <v>224</v>
      </c>
      <c r="B227" s="11" t="s">
        <v>19</v>
      </c>
      <c r="C227" s="29">
        <v>44598</v>
      </c>
      <c r="D227" s="5">
        <v>63177</v>
      </c>
      <c r="E227" s="12" t="s">
        <v>54</v>
      </c>
    </row>
    <row r="228" spans="1:5" x14ac:dyDescent="0.2">
      <c r="A228" s="8">
        <f t="shared" si="3"/>
        <v>225</v>
      </c>
      <c r="B228" s="11" t="s">
        <v>20</v>
      </c>
      <c r="C228" s="29">
        <v>44598</v>
      </c>
      <c r="D228" s="5">
        <v>18540</v>
      </c>
      <c r="E228" s="12" t="s">
        <v>53</v>
      </c>
    </row>
    <row r="229" spans="1:5" x14ac:dyDescent="0.2">
      <c r="A229" s="8">
        <f t="shared" si="3"/>
        <v>226</v>
      </c>
      <c r="B229" s="11" t="s">
        <v>21</v>
      </c>
      <c r="C229" s="29">
        <v>44598</v>
      </c>
      <c r="D229" s="5">
        <v>114060</v>
      </c>
      <c r="E229" s="12" t="s">
        <v>56</v>
      </c>
    </row>
    <row r="230" spans="1:5" x14ac:dyDescent="0.2">
      <c r="A230" s="8">
        <f t="shared" si="3"/>
        <v>227</v>
      </c>
      <c r="B230" s="11" t="s">
        <v>22</v>
      </c>
      <c r="C230" s="29">
        <v>44598</v>
      </c>
      <c r="D230" s="5">
        <v>170036</v>
      </c>
      <c r="E230" s="12" t="s">
        <v>60</v>
      </c>
    </row>
    <row r="231" spans="1:5" x14ac:dyDescent="0.2">
      <c r="A231" s="8">
        <f t="shared" si="3"/>
        <v>228</v>
      </c>
      <c r="B231" s="11" t="s">
        <v>23</v>
      </c>
      <c r="C231" s="29">
        <v>44598</v>
      </c>
      <c r="D231" s="5">
        <v>117846</v>
      </c>
      <c r="E231" s="12" t="s">
        <v>63</v>
      </c>
    </row>
    <row r="232" spans="1:5" x14ac:dyDescent="0.2">
      <c r="A232" s="8">
        <f t="shared" si="3"/>
        <v>229</v>
      </c>
      <c r="B232" s="11" t="s">
        <v>24</v>
      </c>
      <c r="C232" s="29">
        <v>44598</v>
      </c>
      <c r="D232" s="5">
        <v>1735871</v>
      </c>
      <c r="E232" s="12" t="s">
        <v>62</v>
      </c>
    </row>
    <row r="233" spans="1:5" x14ac:dyDescent="0.2">
      <c r="A233" s="8">
        <f t="shared" si="3"/>
        <v>230</v>
      </c>
      <c r="B233" s="11" t="s">
        <v>25</v>
      </c>
      <c r="C233" s="29">
        <v>44598</v>
      </c>
      <c r="D233" s="5">
        <v>878348</v>
      </c>
      <c r="E233" s="12" t="s">
        <v>52</v>
      </c>
    </row>
    <row r="234" spans="1:5" x14ac:dyDescent="0.2">
      <c r="A234" s="8">
        <f t="shared" si="3"/>
        <v>231</v>
      </c>
      <c r="B234" s="11" t="s">
        <v>4</v>
      </c>
      <c r="C234" s="29">
        <v>44598</v>
      </c>
      <c r="D234" s="5">
        <v>2543034</v>
      </c>
      <c r="E234" s="12" t="s">
        <v>65</v>
      </c>
    </row>
    <row r="235" spans="1:5" x14ac:dyDescent="0.2">
      <c r="A235" s="8">
        <f t="shared" si="3"/>
        <v>232</v>
      </c>
      <c r="B235" s="11" t="s">
        <v>3</v>
      </c>
      <c r="C235" s="29">
        <v>44591</v>
      </c>
      <c r="D235" s="5">
        <v>383756</v>
      </c>
      <c r="E235" s="12" t="s">
        <v>61</v>
      </c>
    </row>
    <row r="236" spans="1:5" x14ac:dyDescent="0.2">
      <c r="A236" s="8">
        <f t="shared" si="3"/>
        <v>233</v>
      </c>
      <c r="B236" s="11" t="s">
        <v>2</v>
      </c>
      <c r="C236" s="29">
        <v>44591</v>
      </c>
      <c r="D236" s="5">
        <v>27347</v>
      </c>
      <c r="E236" s="12" t="s">
        <v>61</v>
      </c>
    </row>
    <row r="237" spans="1:5" x14ac:dyDescent="0.2">
      <c r="A237" s="8">
        <f t="shared" si="3"/>
        <v>234</v>
      </c>
      <c r="B237" s="11" t="s">
        <v>5</v>
      </c>
      <c r="C237" s="29">
        <v>44591</v>
      </c>
      <c r="D237" s="5">
        <v>426655</v>
      </c>
      <c r="E237" s="12" t="s">
        <v>65</v>
      </c>
    </row>
    <row r="238" spans="1:5" x14ac:dyDescent="0.2">
      <c r="A238" s="8">
        <f t="shared" si="3"/>
        <v>235</v>
      </c>
      <c r="B238" s="11" t="s">
        <v>6</v>
      </c>
      <c r="C238" s="29">
        <v>44591</v>
      </c>
      <c r="D238" s="5">
        <v>1283292</v>
      </c>
      <c r="E238" s="12" t="s">
        <v>53</v>
      </c>
    </row>
    <row r="239" spans="1:5" x14ac:dyDescent="0.2">
      <c r="A239" s="8">
        <f t="shared" si="3"/>
        <v>236</v>
      </c>
      <c r="B239" s="11" t="s">
        <v>7</v>
      </c>
      <c r="C239" s="29">
        <v>44591</v>
      </c>
      <c r="D239" s="5">
        <v>290996</v>
      </c>
      <c r="E239" s="12" t="s">
        <v>53</v>
      </c>
    </row>
    <row r="240" spans="1:5" x14ac:dyDescent="0.2">
      <c r="A240" s="8">
        <f t="shared" si="3"/>
        <v>237</v>
      </c>
      <c r="B240" s="11" t="s">
        <v>8</v>
      </c>
      <c r="C240" s="29">
        <v>44591</v>
      </c>
      <c r="D240" s="5">
        <v>33650</v>
      </c>
      <c r="E240" s="12" t="s">
        <v>52</v>
      </c>
    </row>
    <row r="241" spans="1:5" x14ac:dyDescent="0.2">
      <c r="A241" s="8">
        <f t="shared" si="3"/>
        <v>238</v>
      </c>
      <c r="B241" s="11" t="s">
        <v>9</v>
      </c>
      <c r="C241" s="29">
        <v>44591</v>
      </c>
      <c r="D241" s="5">
        <v>56090</v>
      </c>
      <c r="E241" s="12" t="s">
        <v>62</v>
      </c>
    </row>
    <row r="242" spans="1:5" x14ac:dyDescent="0.2">
      <c r="A242" s="8">
        <f t="shared" si="3"/>
        <v>239</v>
      </c>
      <c r="B242" s="11" t="s">
        <v>10</v>
      </c>
      <c r="C242" s="29">
        <v>44591</v>
      </c>
      <c r="D242" s="5">
        <v>1630022</v>
      </c>
      <c r="E242" s="12" t="s">
        <v>54</v>
      </c>
    </row>
    <row r="243" spans="1:5" x14ac:dyDescent="0.2">
      <c r="A243" s="8">
        <f t="shared" si="3"/>
        <v>240</v>
      </c>
      <c r="B243" s="11" t="s">
        <v>11</v>
      </c>
      <c r="C243" s="29">
        <v>44591</v>
      </c>
      <c r="D243" s="5">
        <v>332830</v>
      </c>
      <c r="E243" s="12" t="s">
        <v>65</v>
      </c>
    </row>
    <row r="244" spans="1:5" x14ac:dyDescent="0.2">
      <c r="A244" s="8">
        <f t="shared" si="3"/>
        <v>241</v>
      </c>
      <c r="B244" s="11" t="s">
        <v>12</v>
      </c>
      <c r="C244" s="29">
        <v>44591</v>
      </c>
      <c r="D244" s="5">
        <v>36036</v>
      </c>
      <c r="E244" s="12" t="s">
        <v>57</v>
      </c>
    </row>
    <row r="245" spans="1:5" x14ac:dyDescent="0.2">
      <c r="A245" s="8">
        <f t="shared" si="3"/>
        <v>242</v>
      </c>
      <c r="B245" s="11" t="s">
        <v>13</v>
      </c>
      <c r="C245" s="29">
        <v>44591</v>
      </c>
      <c r="D245" s="5">
        <v>17368</v>
      </c>
      <c r="E245" s="12" t="s">
        <v>55</v>
      </c>
    </row>
    <row r="246" spans="1:5" x14ac:dyDescent="0.2">
      <c r="A246" s="8">
        <f t="shared" si="3"/>
        <v>243</v>
      </c>
      <c r="B246" s="11" t="s">
        <v>14</v>
      </c>
      <c r="C246" s="29">
        <v>44591</v>
      </c>
      <c r="D246" s="5">
        <v>303584</v>
      </c>
      <c r="E246" s="12" t="s">
        <v>55</v>
      </c>
    </row>
    <row r="247" spans="1:5" x14ac:dyDescent="0.2">
      <c r="A247" s="8">
        <f t="shared" si="3"/>
        <v>244</v>
      </c>
      <c r="B247" s="11" t="s">
        <v>15</v>
      </c>
      <c r="C247" s="29">
        <v>44591</v>
      </c>
      <c r="D247" s="5">
        <v>109928</v>
      </c>
      <c r="E247" s="12" t="s">
        <v>58</v>
      </c>
    </row>
    <row r="248" spans="1:5" x14ac:dyDescent="0.2">
      <c r="A248" s="8">
        <f t="shared" si="3"/>
        <v>245</v>
      </c>
      <c r="B248" s="11" t="s">
        <v>16</v>
      </c>
      <c r="C248" s="29">
        <v>44591</v>
      </c>
      <c r="D248" s="5">
        <v>291060</v>
      </c>
      <c r="E248" s="12" t="s">
        <v>53</v>
      </c>
    </row>
    <row r="249" spans="1:5" x14ac:dyDescent="0.2">
      <c r="A249" s="8">
        <f t="shared" si="3"/>
        <v>246</v>
      </c>
      <c r="B249" s="11" t="s">
        <v>17</v>
      </c>
      <c r="C249" s="29">
        <v>44591</v>
      </c>
      <c r="D249" s="5">
        <v>31224</v>
      </c>
      <c r="E249" s="12" t="s">
        <v>59</v>
      </c>
    </row>
    <row r="250" spans="1:5" x14ac:dyDescent="0.2">
      <c r="A250" s="8">
        <f t="shared" si="3"/>
        <v>247</v>
      </c>
      <c r="B250" s="11" t="s">
        <v>18</v>
      </c>
      <c r="C250" s="29">
        <v>44591</v>
      </c>
      <c r="D250" s="5">
        <v>171073</v>
      </c>
      <c r="E250" s="12" t="s">
        <v>64</v>
      </c>
    </row>
    <row r="251" spans="1:5" x14ac:dyDescent="0.2">
      <c r="A251" s="8">
        <f t="shared" si="3"/>
        <v>248</v>
      </c>
      <c r="B251" s="11" t="s">
        <v>19</v>
      </c>
      <c r="C251" s="29">
        <v>44591</v>
      </c>
      <c r="D251" s="5">
        <v>59555</v>
      </c>
      <c r="E251" s="12" t="s">
        <v>54</v>
      </c>
    </row>
    <row r="252" spans="1:5" x14ac:dyDescent="0.2">
      <c r="A252" s="8">
        <f t="shared" si="3"/>
        <v>249</v>
      </c>
      <c r="B252" s="11" t="s">
        <v>20</v>
      </c>
      <c r="C252" s="29">
        <v>44591</v>
      </c>
      <c r="D252" s="5">
        <v>15800</v>
      </c>
      <c r="E252" s="12" t="s">
        <v>53</v>
      </c>
    </row>
    <row r="253" spans="1:5" x14ac:dyDescent="0.2">
      <c r="A253" s="8">
        <f t="shared" si="3"/>
        <v>250</v>
      </c>
      <c r="B253" s="11" t="s">
        <v>21</v>
      </c>
      <c r="C253" s="29">
        <v>44591</v>
      </c>
      <c r="D253" s="5">
        <v>111316</v>
      </c>
      <c r="E253" s="12" t="s">
        <v>56</v>
      </c>
    </row>
    <row r="254" spans="1:5" x14ac:dyDescent="0.2">
      <c r="A254" s="8">
        <f t="shared" si="3"/>
        <v>251</v>
      </c>
      <c r="B254" s="11" t="s">
        <v>22</v>
      </c>
      <c r="C254" s="29">
        <v>44591</v>
      </c>
      <c r="D254" s="5">
        <v>158917</v>
      </c>
      <c r="E254" s="12" t="s">
        <v>60</v>
      </c>
    </row>
    <row r="255" spans="1:5" x14ac:dyDescent="0.2">
      <c r="A255" s="8">
        <f t="shared" si="3"/>
        <v>252</v>
      </c>
      <c r="B255" s="11" t="s">
        <v>23</v>
      </c>
      <c r="C255" s="29">
        <v>44591</v>
      </c>
      <c r="D255" s="5">
        <v>119494</v>
      </c>
      <c r="E255" s="12" t="s">
        <v>63</v>
      </c>
    </row>
    <row r="256" spans="1:5" x14ac:dyDescent="0.2">
      <c r="A256" s="8">
        <f t="shared" si="3"/>
        <v>253</v>
      </c>
      <c r="B256" s="11" t="s">
        <v>24</v>
      </c>
      <c r="C256" s="29">
        <v>44591</v>
      </c>
      <c r="D256" s="5">
        <v>1636077</v>
      </c>
      <c r="E256" s="12" t="s">
        <v>62</v>
      </c>
    </row>
    <row r="257" spans="1:5" x14ac:dyDescent="0.2">
      <c r="A257" s="8">
        <f t="shared" si="3"/>
        <v>254</v>
      </c>
      <c r="B257" s="11" t="s">
        <v>25</v>
      </c>
      <c r="C257" s="29">
        <v>44591</v>
      </c>
      <c r="D257" s="5">
        <v>861329</v>
      </c>
      <c r="E257" s="12" t="s">
        <v>52</v>
      </c>
    </row>
    <row r="258" spans="1:5" x14ac:dyDescent="0.2">
      <c r="A258" s="8">
        <f t="shared" si="3"/>
        <v>255</v>
      </c>
      <c r="B258" s="11" t="s">
        <v>4</v>
      </c>
      <c r="C258" s="29">
        <v>44591</v>
      </c>
      <c r="D258" s="5">
        <v>2391660</v>
      </c>
      <c r="E258" s="12" t="s">
        <v>65</v>
      </c>
    </row>
    <row r="259" spans="1:5" x14ac:dyDescent="0.2">
      <c r="A259" s="8">
        <f t="shared" si="3"/>
        <v>256</v>
      </c>
      <c r="B259" s="11" t="s">
        <v>3</v>
      </c>
      <c r="C259" s="29">
        <v>44584</v>
      </c>
      <c r="D259" s="5">
        <v>382948</v>
      </c>
      <c r="E259" s="12" t="s">
        <v>61</v>
      </c>
    </row>
    <row r="260" spans="1:5" x14ac:dyDescent="0.2">
      <c r="A260" s="8">
        <f t="shared" si="3"/>
        <v>257</v>
      </c>
      <c r="B260" s="11" t="s">
        <v>2</v>
      </c>
      <c r="C260" s="29">
        <v>44584</v>
      </c>
      <c r="D260" s="5">
        <v>26759</v>
      </c>
      <c r="E260" s="12" t="s">
        <v>61</v>
      </c>
    </row>
    <row r="261" spans="1:5" x14ac:dyDescent="0.2">
      <c r="A261" s="8">
        <f t="shared" si="3"/>
        <v>258</v>
      </c>
      <c r="B261" s="11" t="s">
        <v>5</v>
      </c>
      <c r="C261" s="29">
        <v>44584</v>
      </c>
      <c r="D261" s="5">
        <v>395175</v>
      </c>
      <c r="E261" s="12" t="s">
        <v>65</v>
      </c>
    </row>
    <row r="262" spans="1:5" x14ac:dyDescent="0.2">
      <c r="A262" s="8">
        <f t="shared" ref="A262:A325" si="4">A261+1</f>
        <v>259</v>
      </c>
      <c r="B262" s="11" t="s">
        <v>6</v>
      </c>
      <c r="C262" s="29">
        <v>44584</v>
      </c>
      <c r="D262" s="5">
        <v>1195655</v>
      </c>
      <c r="E262" s="12" t="s">
        <v>53</v>
      </c>
    </row>
    <row r="263" spans="1:5" x14ac:dyDescent="0.2">
      <c r="A263" s="8">
        <f t="shared" si="4"/>
        <v>260</v>
      </c>
      <c r="B263" s="11" t="s">
        <v>7</v>
      </c>
      <c r="C263" s="29">
        <v>44584</v>
      </c>
      <c r="D263" s="5">
        <v>264494</v>
      </c>
      <c r="E263" s="12" t="s">
        <v>53</v>
      </c>
    </row>
    <row r="264" spans="1:5" x14ac:dyDescent="0.2">
      <c r="A264" s="8">
        <f t="shared" si="4"/>
        <v>261</v>
      </c>
      <c r="B264" s="11" t="s">
        <v>8</v>
      </c>
      <c r="C264" s="29">
        <v>44584</v>
      </c>
      <c r="D264" s="5">
        <v>32581</v>
      </c>
      <c r="E264" s="12" t="s">
        <v>52</v>
      </c>
    </row>
    <row r="265" spans="1:5" x14ac:dyDescent="0.2">
      <c r="A265" s="8">
        <f t="shared" si="4"/>
        <v>262</v>
      </c>
      <c r="B265" s="11" t="s">
        <v>9</v>
      </c>
      <c r="C265" s="29">
        <v>44584</v>
      </c>
      <c r="D265" s="5">
        <v>55080</v>
      </c>
      <c r="E265" s="12" t="s">
        <v>62</v>
      </c>
    </row>
    <row r="266" spans="1:5" x14ac:dyDescent="0.2">
      <c r="A266" s="8">
        <f t="shared" si="4"/>
        <v>263</v>
      </c>
      <c r="B266" s="11" t="s">
        <v>10</v>
      </c>
      <c r="C266" s="29">
        <v>44584</v>
      </c>
      <c r="D266" s="5">
        <v>1684208</v>
      </c>
      <c r="E266" s="12" t="s">
        <v>54</v>
      </c>
    </row>
    <row r="267" spans="1:5" x14ac:dyDescent="0.2">
      <c r="A267" s="8">
        <f t="shared" si="4"/>
        <v>264</v>
      </c>
      <c r="B267" s="11" t="s">
        <v>11</v>
      </c>
      <c r="C267" s="29">
        <v>44584</v>
      </c>
      <c r="D267" s="5">
        <v>326697</v>
      </c>
      <c r="E267" s="12" t="s">
        <v>65</v>
      </c>
    </row>
    <row r="268" spans="1:5" x14ac:dyDescent="0.2">
      <c r="A268" s="8">
        <f t="shared" si="4"/>
        <v>265</v>
      </c>
      <c r="B268" s="11" t="s">
        <v>12</v>
      </c>
      <c r="C268" s="29">
        <v>44584</v>
      </c>
      <c r="D268" s="5">
        <v>35851</v>
      </c>
      <c r="E268" s="12" t="s">
        <v>57</v>
      </c>
    </row>
    <row r="269" spans="1:5" x14ac:dyDescent="0.2">
      <c r="A269" s="8">
        <f t="shared" si="4"/>
        <v>266</v>
      </c>
      <c r="B269" s="11" t="s">
        <v>13</v>
      </c>
      <c r="C269" s="29">
        <v>44584</v>
      </c>
      <c r="D269" s="5">
        <v>19765</v>
      </c>
      <c r="E269" s="12" t="s">
        <v>55</v>
      </c>
    </row>
    <row r="270" spans="1:5" x14ac:dyDescent="0.2">
      <c r="A270" s="8">
        <f t="shared" si="4"/>
        <v>267</v>
      </c>
      <c r="B270" s="11" t="s">
        <v>14</v>
      </c>
      <c r="C270" s="29">
        <v>44584</v>
      </c>
      <c r="D270" s="5">
        <v>311651</v>
      </c>
      <c r="E270" s="12" t="s">
        <v>55</v>
      </c>
    </row>
    <row r="271" spans="1:5" x14ac:dyDescent="0.2">
      <c r="A271" s="8">
        <f t="shared" si="4"/>
        <v>268</v>
      </c>
      <c r="B271" s="11" t="s">
        <v>15</v>
      </c>
      <c r="C271" s="29">
        <v>44584</v>
      </c>
      <c r="D271" s="5">
        <v>99722</v>
      </c>
      <c r="E271" s="12" t="s">
        <v>58</v>
      </c>
    </row>
    <row r="272" spans="1:5" x14ac:dyDescent="0.2">
      <c r="A272" s="8">
        <f t="shared" si="4"/>
        <v>269</v>
      </c>
      <c r="B272" s="11" t="s">
        <v>16</v>
      </c>
      <c r="C272" s="29">
        <v>44584</v>
      </c>
      <c r="D272" s="5">
        <v>264559</v>
      </c>
      <c r="E272" s="12" t="s">
        <v>53</v>
      </c>
    </row>
    <row r="273" spans="1:5" x14ac:dyDescent="0.2">
      <c r="A273" s="8">
        <f t="shared" si="4"/>
        <v>270</v>
      </c>
      <c r="B273" s="11" t="s">
        <v>17</v>
      </c>
      <c r="C273" s="29">
        <v>44584</v>
      </c>
      <c r="D273" s="5">
        <v>32720</v>
      </c>
      <c r="E273" s="12" t="s">
        <v>59</v>
      </c>
    </row>
    <row r="274" spans="1:5" x14ac:dyDescent="0.2">
      <c r="A274" s="8">
        <f t="shared" si="4"/>
        <v>271</v>
      </c>
      <c r="B274" s="11" t="s">
        <v>18</v>
      </c>
      <c r="C274" s="29">
        <v>44584</v>
      </c>
      <c r="D274" s="5">
        <v>165281</v>
      </c>
      <c r="E274" s="12" t="s">
        <v>64</v>
      </c>
    </row>
    <row r="275" spans="1:5" x14ac:dyDescent="0.2">
      <c r="A275" s="8">
        <f t="shared" si="4"/>
        <v>272</v>
      </c>
      <c r="B275" s="11" t="s">
        <v>19</v>
      </c>
      <c r="C275" s="29">
        <v>44584</v>
      </c>
      <c r="D275" s="5">
        <v>60677</v>
      </c>
      <c r="E275" s="12" t="s">
        <v>54</v>
      </c>
    </row>
    <row r="276" spans="1:5" x14ac:dyDescent="0.2">
      <c r="A276" s="8">
        <f t="shared" si="4"/>
        <v>273</v>
      </c>
      <c r="B276" s="11" t="s">
        <v>20</v>
      </c>
      <c r="C276" s="29">
        <v>44584</v>
      </c>
      <c r="D276" s="5">
        <v>15778</v>
      </c>
      <c r="E276" s="12" t="s">
        <v>53</v>
      </c>
    </row>
    <row r="277" spans="1:5" x14ac:dyDescent="0.2">
      <c r="A277" s="8">
        <f t="shared" si="4"/>
        <v>274</v>
      </c>
      <c r="B277" s="11" t="s">
        <v>21</v>
      </c>
      <c r="C277" s="29">
        <v>44584</v>
      </c>
      <c r="D277" s="5">
        <v>122264</v>
      </c>
      <c r="E277" s="12" t="s">
        <v>56</v>
      </c>
    </row>
    <row r="278" spans="1:5" x14ac:dyDescent="0.2">
      <c r="A278" s="8">
        <f t="shared" si="4"/>
        <v>275</v>
      </c>
      <c r="B278" s="11" t="s">
        <v>22</v>
      </c>
      <c r="C278" s="29">
        <v>44584</v>
      </c>
      <c r="D278" s="5">
        <v>158676</v>
      </c>
      <c r="E278" s="12" t="s">
        <v>60</v>
      </c>
    </row>
    <row r="279" spans="1:5" x14ac:dyDescent="0.2">
      <c r="A279" s="8">
        <f t="shared" si="4"/>
        <v>276</v>
      </c>
      <c r="B279" s="11" t="s">
        <v>23</v>
      </c>
      <c r="C279" s="29">
        <v>44584</v>
      </c>
      <c r="D279" s="5">
        <v>117693</v>
      </c>
      <c r="E279" s="12" t="s">
        <v>63</v>
      </c>
    </row>
    <row r="280" spans="1:5" x14ac:dyDescent="0.2">
      <c r="A280" s="8">
        <f t="shared" si="4"/>
        <v>277</v>
      </c>
      <c r="B280" s="11" t="s">
        <v>24</v>
      </c>
      <c r="C280" s="29">
        <v>44584</v>
      </c>
      <c r="D280" s="5">
        <v>1552665</v>
      </c>
      <c r="E280" s="12" t="s">
        <v>62</v>
      </c>
    </row>
    <row r="281" spans="1:5" x14ac:dyDescent="0.2">
      <c r="A281" s="8">
        <f t="shared" si="4"/>
        <v>278</v>
      </c>
      <c r="B281" s="11" t="s">
        <v>25</v>
      </c>
      <c r="C281" s="29">
        <v>44584</v>
      </c>
      <c r="D281" s="5">
        <v>843474</v>
      </c>
      <c r="E281" s="12" t="s">
        <v>52</v>
      </c>
    </row>
    <row r="282" spans="1:5" x14ac:dyDescent="0.2">
      <c r="A282" s="8">
        <f t="shared" si="4"/>
        <v>279</v>
      </c>
      <c r="B282" s="11" t="s">
        <v>4</v>
      </c>
      <c r="C282" s="29">
        <v>44584</v>
      </c>
      <c r="D282" s="5">
        <v>2342460</v>
      </c>
      <c r="E282" s="12" t="s">
        <v>65</v>
      </c>
    </row>
    <row r="283" spans="1:5" x14ac:dyDescent="0.2">
      <c r="A283" s="8">
        <f t="shared" si="4"/>
        <v>280</v>
      </c>
      <c r="B283" s="11" t="s">
        <v>3</v>
      </c>
      <c r="C283" s="29">
        <v>44577</v>
      </c>
      <c r="D283" s="5">
        <v>380705</v>
      </c>
      <c r="E283" s="12" t="s">
        <v>61</v>
      </c>
    </row>
    <row r="284" spans="1:5" x14ac:dyDescent="0.2">
      <c r="A284" s="8">
        <f t="shared" si="4"/>
        <v>281</v>
      </c>
      <c r="B284" s="11" t="s">
        <v>2</v>
      </c>
      <c r="C284" s="29">
        <v>44577</v>
      </c>
      <c r="D284" s="5">
        <v>26706</v>
      </c>
      <c r="E284" s="12" t="s">
        <v>61</v>
      </c>
    </row>
    <row r="285" spans="1:5" x14ac:dyDescent="0.2">
      <c r="A285" s="8">
        <f t="shared" si="4"/>
        <v>282</v>
      </c>
      <c r="B285" s="11" t="s">
        <v>5</v>
      </c>
      <c r="C285" s="29">
        <v>44577</v>
      </c>
      <c r="D285" s="5">
        <v>399122</v>
      </c>
      <c r="E285" s="12" t="s">
        <v>65</v>
      </c>
    </row>
    <row r="286" spans="1:5" x14ac:dyDescent="0.2">
      <c r="A286" s="8">
        <f t="shared" si="4"/>
        <v>283</v>
      </c>
      <c r="B286" s="11" t="s">
        <v>6</v>
      </c>
      <c r="C286" s="29">
        <v>44577</v>
      </c>
      <c r="D286" s="5">
        <v>1155223</v>
      </c>
      <c r="E286" s="12" t="s">
        <v>53</v>
      </c>
    </row>
    <row r="287" spans="1:5" x14ac:dyDescent="0.2">
      <c r="A287" s="8">
        <f t="shared" si="4"/>
        <v>284</v>
      </c>
      <c r="B287" s="11" t="s">
        <v>7</v>
      </c>
      <c r="C287" s="29">
        <v>44577</v>
      </c>
      <c r="D287" s="5">
        <v>269159</v>
      </c>
      <c r="E287" s="12" t="s">
        <v>53</v>
      </c>
    </row>
    <row r="288" spans="1:5" x14ac:dyDescent="0.2">
      <c r="A288" s="8">
        <f t="shared" si="4"/>
        <v>285</v>
      </c>
      <c r="B288" s="11" t="s">
        <v>8</v>
      </c>
      <c r="C288" s="29">
        <v>44577</v>
      </c>
      <c r="D288" s="5">
        <v>32293</v>
      </c>
      <c r="E288" s="12" t="s">
        <v>52</v>
      </c>
    </row>
    <row r="289" spans="1:5" x14ac:dyDescent="0.2">
      <c r="A289" s="8">
        <f t="shared" si="4"/>
        <v>286</v>
      </c>
      <c r="B289" s="11" t="s">
        <v>9</v>
      </c>
      <c r="C289" s="29">
        <v>44577</v>
      </c>
      <c r="D289" s="5">
        <v>53691</v>
      </c>
      <c r="E289" s="12" t="s">
        <v>62</v>
      </c>
    </row>
    <row r="290" spans="1:5" x14ac:dyDescent="0.2">
      <c r="A290" s="8">
        <f t="shared" si="4"/>
        <v>287</v>
      </c>
      <c r="B290" s="11" t="s">
        <v>10</v>
      </c>
      <c r="C290" s="29">
        <v>44577</v>
      </c>
      <c r="D290" s="5">
        <v>1739069</v>
      </c>
      <c r="E290" s="12" t="s">
        <v>54</v>
      </c>
    </row>
    <row r="291" spans="1:5" x14ac:dyDescent="0.2">
      <c r="A291" s="8">
        <f t="shared" si="4"/>
        <v>288</v>
      </c>
      <c r="B291" s="11" t="s">
        <v>11</v>
      </c>
      <c r="C291" s="29">
        <v>44577</v>
      </c>
      <c r="D291" s="5">
        <v>327800</v>
      </c>
      <c r="E291" s="12" t="s">
        <v>65</v>
      </c>
    </row>
    <row r="292" spans="1:5" x14ac:dyDescent="0.2">
      <c r="A292" s="8">
        <f t="shared" si="4"/>
        <v>289</v>
      </c>
      <c r="B292" s="11" t="s">
        <v>12</v>
      </c>
      <c r="C292" s="29">
        <v>44577</v>
      </c>
      <c r="D292" s="5">
        <v>36878</v>
      </c>
      <c r="E292" s="12" t="s">
        <v>57</v>
      </c>
    </row>
    <row r="293" spans="1:5" x14ac:dyDescent="0.2">
      <c r="A293" s="8">
        <f t="shared" si="4"/>
        <v>290</v>
      </c>
      <c r="B293" s="11" t="s">
        <v>13</v>
      </c>
      <c r="C293" s="29">
        <v>44577</v>
      </c>
      <c r="D293" s="5">
        <v>17334</v>
      </c>
      <c r="E293" s="12" t="s">
        <v>55</v>
      </c>
    </row>
    <row r="294" spans="1:5" x14ac:dyDescent="0.2">
      <c r="A294" s="8">
        <f t="shared" si="4"/>
        <v>291</v>
      </c>
      <c r="B294" s="11" t="s">
        <v>14</v>
      </c>
      <c r="C294" s="29">
        <v>44577</v>
      </c>
      <c r="D294" s="5">
        <v>331535</v>
      </c>
      <c r="E294" s="12" t="s">
        <v>55</v>
      </c>
    </row>
    <row r="295" spans="1:5" x14ac:dyDescent="0.2">
      <c r="A295" s="8">
        <f t="shared" si="4"/>
        <v>292</v>
      </c>
      <c r="B295" s="11" t="s">
        <v>15</v>
      </c>
      <c r="C295" s="29">
        <v>44577</v>
      </c>
      <c r="D295" s="5">
        <v>99861</v>
      </c>
      <c r="E295" s="12" t="s">
        <v>58</v>
      </c>
    </row>
    <row r="296" spans="1:5" x14ac:dyDescent="0.2">
      <c r="A296" s="8">
        <f t="shared" si="4"/>
        <v>293</v>
      </c>
      <c r="B296" s="11" t="s">
        <v>16</v>
      </c>
      <c r="C296" s="29">
        <v>44577</v>
      </c>
      <c r="D296" s="5">
        <v>269221</v>
      </c>
      <c r="E296" s="12" t="s">
        <v>53</v>
      </c>
    </row>
    <row r="297" spans="1:5" x14ac:dyDescent="0.2">
      <c r="A297" s="8">
        <f t="shared" si="4"/>
        <v>294</v>
      </c>
      <c r="B297" s="11" t="s">
        <v>17</v>
      </c>
      <c r="C297" s="29">
        <v>44577</v>
      </c>
      <c r="D297" s="5">
        <v>39847</v>
      </c>
      <c r="E297" s="12" t="s">
        <v>59</v>
      </c>
    </row>
    <row r="298" spans="1:5" x14ac:dyDescent="0.2">
      <c r="A298" s="8">
        <f t="shared" si="4"/>
        <v>295</v>
      </c>
      <c r="B298" s="11" t="s">
        <v>18</v>
      </c>
      <c r="C298" s="29">
        <v>44577</v>
      </c>
      <c r="D298" s="5">
        <v>177490</v>
      </c>
      <c r="E298" s="12" t="s">
        <v>64</v>
      </c>
    </row>
    <row r="299" spans="1:5" x14ac:dyDescent="0.2">
      <c r="A299" s="8">
        <f t="shared" si="4"/>
        <v>296</v>
      </c>
      <c r="B299" s="11" t="s">
        <v>19</v>
      </c>
      <c r="C299" s="29">
        <v>44577</v>
      </c>
      <c r="D299" s="5">
        <v>58457</v>
      </c>
      <c r="E299" s="12" t="s">
        <v>54</v>
      </c>
    </row>
    <row r="300" spans="1:5" x14ac:dyDescent="0.2">
      <c r="A300" s="8">
        <f t="shared" si="4"/>
        <v>297</v>
      </c>
      <c r="B300" s="11" t="s">
        <v>20</v>
      </c>
      <c r="C300" s="29">
        <v>44577</v>
      </c>
      <c r="D300" s="5">
        <v>14329</v>
      </c>
      <c r="E300" s="12" t="s">
        <v>53</v>
      </c>
    </row>
    <row r="301" spans="1:5" x14ac:dyDescent="0.2">
      <c r="A301" s="8">
        <f t="shared" si="4"/>
        <v>298</v>
      </c>
      <c r="B301" s="11" t="s">
        <v>21</v>
      </c>
      <c r="C301" s="29">
        <v>44577</v>
      </c>
      <c r="D301" s="5">
        <v>124840</v>
      </c>
      <c r="E301" s="12" t="s">
        <v>56</v>
      </c>
    </row>
    <row r="302" spans="1:5" x14ac:dyDescent="0.2">
      <c r="A302" s="8">
        <f t="shared" si="4"/>
        <v>299</v>
      </c>
      <c r="B302" s="11" t="s">
        <v>22</v>
      </c>
      <c r="C302" s="29">
        <v>44577</v>
      </c>
      <c r="D302" s="5">
        <v>171705</v>
      </c>
      <c r="E302" s="12" t="s">
        <v>60</v>
      </c>
    </row>
    <row r="303" spans="1:5" x14ac:dyDescent="0.2">
      <c r="A303" s="8">
        <f t="shared" si="4"/>
        <v>300</v>
      </c>
      <c r="B303" s="11" t="s">
        <v>23</v>
      </c>
      <c r="C303" s="29">
        <v>44577</v>
      </c>
      <c r="D303" s="5">
        <v>118126</v>
      </c>
      <c r="E303" s="12" t="s">
        <v>63</v>
      </c>
    </row>
    <row r="304" spans="1:5" x14ac:dyDescent="0.2">
      <c r="A304" s="8">
        <f t="shared" si="4"/>
        <v>301</v>
      </c>
      <c r="B304" s="11" t="s">
        <v>24</v>
      </c>
      <c r="C304" s="29">
        <v>44577</v>
      </c>
      <c r="D304" s="5">
        <v>1541800</v>
      </c>
      <c r="E304" s="12" t="s">
        <v>62</v>
      </c>
    </row>
    <row r="305" spans="1:5" x14ac:dyDescent="0.2">
      <c r="A305" s="8">
        <f t="shared" si="4"/>
        <v>302</v>
      </c>
      <c r="B305" s="11" t="s">
        <v>25</v>
      </c>
      <c r="C305" s="29">
        <v>44577</v>
      </c>
      <c r="D305" s="5">
        <v>874385</v>
      </c>
      <c r="E305" s="12" t="s">
        <v>52</v>
      </c>
    </row>
    <row r="306" spans="1:5" x14ac:dyDescent="0.2">
      <c r="A306" s="8">
        <f t="shared" si="4"/>
        <v>303</v>
      </c>
      <c r="B306" s="11" t="s">
        <v>4</v>
      </c>
      <c r="C306" s="29">
        <v>44577</v>
      </c>
      <c r="D306" s="5">
        <v>2289566</v>
      </c>
      <c r="E306" s="12" t="s">
        <v>65</v>
      </c>
    </row>
    <row r="307" spans="1:5" x14ac:dyDescent="0.2">
      <c r="A307" s="8">
        <f t="shared" si="4"/>
        <v>304</v>
      </c>
      <c r="B307" s="11" t="s">
        <v>3</v>
      </c>
      <c r="C307" s="29">
        <v>44570</v>
      </c>
      <c r="D307" s="5">
        <v>291646</v>
      </c>
      <c r="E307" s="12" t="s">
        <v>61</v>
      </c>
    </row>
    <row r="308" spans="1:5" x14ac:dyDescent="0.2">
      <c r="A308" s="8">
        <f t="shared" si="4"/>
        <v>305</v>
      </c>
      <c r="B308" s="11" t="s">
        <v>2</v>
      </c>
      <c r="C308" s="29">
        <v>44570</v>
      </c>
      <c r="D308" s="5">
        <v>19468</v>
      </c>
      <c r="E308" s="12" t="s">
        <v>61</v>
      </c>
    </row>
    <row r="309" spans="1:5" x14ac:dyDescent="0.2">
      <c r="A309" s="8">
        <f t="shared" si="4"/>
        <v>306</v>
      </c>
      <c r="B309" s="11" t="s">
        <v>5</v>
      </c>
      <c r="C309" s="29">
        <v>44570</v>
      </c>
      <c r="D309" s="5">
        <v>303324</v>
      </c>
      <c r="E309" s="12" t="s">
        <v>65</v>
      </c>
    </row>
    <row r="310" spans="1:5" x14ac:dyDescent="0.2">
      <c r="A310" s="8">
        <f t="shared" si="4"/>
        <v>307</v>
      </c>
      <c r="B310" s="11" t="s">
        <v>6</v>
      </c>
      <c r="C310" s="29">
        <v>44570</v>
      </c>
      <c r="D310" s="5">
        <v>697467</v>
      </c>
      <c r="E310" s="12" t="s">
        <v>53</v>
      </c>
    </row>
    <row r="311" spans="1:5" x14ac:dyDescent="0.2">
      <c r="A311" s="8">
        <f t="shared" si="4"/>
        <v>308</v>
      </c>
      <c r="B311" s="11" t="s">
        <v>7</v>
      </c>
      <c r="C311" s="29">
        <v>44570</v>
      </c>
      <c r="D311" s="5">
        <v>141887</v>
      </c>
      <c r="E311" s="12" t="s">
        <v>53</v>
      </c>
    </row>
    <row r="312" spans="1:5" x14ac:dyDescent="0.2">
      <c r="A312" s="8">
        <f t="shared" si="4"/>
        <v>309</v>
      </c>
      <c r="B312" s="11" t="s">
        <v>8</v>
      </c>
      <c r="C312" s="29">
        <v>44570</v>
      </c>
      <c r="D312" s="5">
        <v>20977</v>
      </c>
      <c r="E312" s="12" t="s">
        <v>52</v>
      </c>
    </row>
    <row r="313" spans="1:5" x14ac:dyDescent="0.2">
      <c r="A313" s="8">
        <f t="shared" si="4"/>
        <v>310</v>
      </c>
      <c r="B313" s="11" t="s">
        <v>9</v>
      </c>
      <c r="C313" s="29">
        <v>44570</v>
      </c>
      <c r="D313" s="5">
        <v>40191</v>
      </c>
      <c r="E313" s="12" t="s">
        <v>62</v>
      </c>
    </row>
    <row r="314" spans="1:5" x14ac:dyDescent="0.2">
      <c r="A314" s="8">
        <f t="shared" si="4"/>
        <v>311</v>
      </c>
      <c r="B314" s="11" t="s">
        <v>10</v>
      </c>
      <c r="C314" s="29">
        <v>44570</v>
      </c>
      <c r="D314" s="5">
        <v>1051076</v>
      </c>
      <c r="E314" s="12" t="s">
        <v>54</v>
      </c>
    </row>
    <row r="315" spans="1:5" x14ac:dyDescent="0.2">
      <c r="A315" s="8">
        <f t="shared" si="4"/>
        <v>312</v>
      </c>
      <c r="B315" s="11" t="s">
        <v>11</v>
      </c>
      <c r="C315" s="29">
        <v>44570</v>
      </c>
      <c r="D315" s="5">
        <v>313202</v>
      </c>
      <c r="E315" s="12" t="s">
        <v>65</v>
      </c>
    </row>
    <row r="316" spans="1:5" x14ac:dyDescent="0.2">
      <c r="A316" s="8">
        <f t="shared" si="4"/>
        <v>313</v>
      </c>
      <c r="B316" s="11" t="s">
        <v>12</v>
      </c>
      <c r="C316" s="29">
        <v>44570</v>
      </c>
      <c r="D316" s="5">
        <v>25595</v>
      </c>
      <c r="E316" s="12" t="s">
        <v>57</v>
      </c>
    </row>
    <row r="317" spans="1:5" x14ac:dyDescent="0.2">
      <c r="A317" s="8">
        <f t="shared" si="4"/>
        <v>314</v>
      </c>
      <c r="B317" s="11" t="s">
        <v>13</v>
      </c>
      <c r="C317" s="29">
        <v>44570</v>
      </c>
      <c r="D317" s="5">
        <v>9753</v>
      </c>
      <c r="E317" s="12" t="s">
        <v>55</v>
      </c>
    </row>
    <row r="318" spans="1:5" x14ac:dyDescent="0.2">
      <c r="A318" s="8">
        <f t="shared" si="4"/>
        <v>315</v>
      </c>
      <c r="B318" s="11" t="s">
        <v>14</v>
      </c>
      <c r="C318" s="29">
        <v>44570</v>
      </c>
      <c r="D318" s="5">
        <v>200025</v>
      </c>
      <c r="E318" s="12" t="s">
        <v>55</v>
      </c>
    </row>
    <row r="319" spans="1:5" x14ac:dyDescent="0.2">
      <c r="A319" s="8">
        <f t="shared" si="4"/>
        <v>316</v>
      </c>
      <c r="B319" s="11" t="s">
        <v>15</v>
      </c>
      <c r="C319" s="29">
        <v>44570</v>
      </c>
      <c r="D319" s="5">
        <v>42915</v>
      </c>
      <c r="E319" s="12" t="s">
        <v>58</v>
      </c>
    </row>
    <row r="320" spans="1:5" x14ac:dyDescent="0.2">
      <c r="A320" s="8">
        <f t="shared" si="4"/>
        <v>317</v>
      </c>
      <c r="B320" s="11" t="s">
        <v>16</v>
      </c>
      <c r="C320" s="29">
        <v>44570</v>
      </c>
      <c r="D320" s="5">
        <v>141958</v>
      </c>
      <c r="E320" s="12" t="s">
        <v>53</v>
      </c>
    </row>
    <row r="321" spans="1:5" x14ac:dyDescent="0.2">
      <c r="A321" s="8">
        <f t="shared" si="4"/>
        <v>318</v>
      </c>
      <c r="B321" s="11" t="s">
        <v>17</v>
      </c>
      <c r="C321" s="29">
        <v>44570</v>
      </c>
      <c r="D321" s="5">
        <v>23728</v>
      </c>
      <c r="E321" s="12" t="s">
        <v>59</v>
      </c>
    </row>
    <row r="322" spans="1:5" x14ac:dyDescent="0.2">
      <c r="A322" s="8">
        <f t="shared" si="4"/>
        <v>319</v>
      </c>
      <c r="B322" s="11" t="s">
        <v>18</v>
      </c>
      <c r="C322" s="29">
        <v>44570</v>
      </c>
      <c r="D322" s="5">
        <v>122412</v>
      </c>
      <c r="E322" s="12" t="s">
        <v>64</v>
      </c>
    </row>
    <row r="323" spans="1:5" x14ac:dyDescent="0.2">
      <c r="A323" s="8">
        <f t="shared" si="4"/>
        <v>320</v>
      </c>
      <c r="B323" s="11" t="s">
        <v>19</v>
      </c>
      <c r="C323" s="29">
        <v>44570</v>
      </c>
      <c r="D323" s="5">
        <v>36917</v>
      </c>
      <c r="E323" s="12" t="s">
        <v>54</v>
      </c>
    </row>
    <row r="324" spans="1:5" x14ac:dyDescent="0.2">
      <c r="A324" s="8">
        <f t="shared" si="4"/>
        <v>321</v>
      </c>
      <c r="B324" s="11" t="s">
        <v>20</v>
      </c>
      <c r="C324" s="29">
        <v>44570</v>
      </c>
      <c r="D324" s="5">
        <v>9790</v>
      </c>
      <c r="E324" s="12" t="s">
        <v>53</v>
      </c>
    </row>
    <row r="325" spans="1:5" x14ac:dyDescent="0.2">
      <c r="A325" s="8">
        <f t="shared" si="4"/>
        <v>322</v>
      </c>
      <c r="B325" s="11" t="s">
        <v>21</v>
      </c>
      <c r="C325" s="29">
        <v>44570</v>
      </c>
      <c r="D325" s="5">
        <v>78224</v>
      </c>
      <c r="E325" s="12" t="s">
        <v>56</v>
      </c>
    </row>
    <row r="326" spans="1:5" x14ac:dyDescent="0.2">
      <c r="A326" s="8">
        <f t="shared" ref="A326:A389" si="5">A325+1</f>
        <v>323</v>
      </c>
      <c r="B326" s="11" t="s">
        <v>22</v>
      </c>
      <c r="C326" s="29">
        <v>44570</v>
      </c>
      <c r="D326" s="5">
        <v>90445</v>
      </c>
      <c r="E326" s="12" t="s">
        <v>60</v>
      </c>
    </row>
    <row r="327" spans="1:5" x14ac:dyDescent="0.2">
      <c r="A327" s="8">
        <f t="shared" si="5"/>
        <v>324</v>
      </c>
      <c r="B327" s="11" t="s">
        <v>23</v>
      </c>
      <c r="C327" s="29">
        <v>44570</v>
      </c>
      <c r="D327" s="5">
        <v>62743</v>
      </c>
      <c r="E327" s="12" t="s">
        <v>63</v>
      </c>
    </row>
    <row r="328" spans="1:5" x14ac:dyDescent="0.2">
      <c r="A328" s="8">
        <f t="shared" si="5"/>
        <v>325</v>
      </c>
      <c r="B328" s="11" t="s">
        <v>24</v>
      </c>
      <c r="C328" s="29">
        <v>44570</v>
      </c>
      <c r="D328" s="5">
        <v>1124856</v>
      </c>
      <c r="E328" s="12" t="s">
        <v>62</v>
      </c>
    </row>
    <row r="329" spans="1:5" x14ac:dyDescent="0.2">
      <c r="A329" s="8">
        <f t="shared" si="5"/>
        <v>326</v>
      </c>
      <c r="B329" s="11" t="s">
        <v>25</v>
      </c>
      <c r="C329" s="29">
        <v>44570</v>
      </c>
      <c r="D329" s="5">
        <v>490749</v>
      </c>
      <c r="E329" s="12" t="s">
        <v>52</v>
      </c>
    </row>
    <row r="330" spans="1:5" x14ac:dyDescent="0.2">
      <c r="A330" s="8">
        <f t="shared" si="5"/>
        <v>327</v>
      </c>
      <c r="B330" s="11" t="s">
        <v>4</v>
      </c>
      <c r="C330" s="29">
        <v>44570</v>
      </c>
      <c r="D330" s="5">
        <v>1601589</v>
      </c>
      <c r="E330" s="12" t="s">
        <v>65</v>
      </c>
    </row>
    <row r="331" spans="1:5" x14ac:dyDescent="0.2">
      <c r="A331" s="8">
        <f t="shared" si="5"/>
        <v>328</v>
      </c>
      <c r="B331" s="11" t="s">
        <v>3</v>
      </c>
      <c r="C331" s="29">
        <v>44563</v>
      </c>
      <c r="D331" s="5">
        <v>290641</v>
      </c>
      <c r="E331" s="12" t="s">
        <v>61</v>
      </c>
    </row>
    <row r="332" spans="1:5" x14ac:dyDescent="0.2">
      <c r="A332" s="8">
        <f t="shared" si="5"/>
        <v>329</v>
      </c>
      <c r="B332" s="11" t="s">
        <v>2</v>
      </c>
      <c r="C332" s="29">
        <v>44563</v>
      </c>
      <c r="D332" s="5">
        <v>15265</v>
      </c>
      <c r="E332" s="12" t="s">
        <v>61</v>
      </c>
    </row>
    <row r="333" spans="1:5" x14ac:dyDescent="0.2">
      <c r="A333" s="8">
        <f t="shared" si="5"/>
        <v>330</v>
      </c>
      <c r="B333" s="11" t="s">
        <v>5</v>
      </c>
      <c r="C333" s="29">
        <v>44563</v>
      </c>
      <c r="D333" s="5">
        <v>316124</v>
      </c>
      <c r="E333" s="12" t="s">
        <v>65</v>
      </c>
    </row>
    <row r="334" spans="1:5" x14ac:dyDescent="0.2">
      <c r="A334" s="8">
        <f t="shared" si="5"/>
        <v>331</v>
      </c>
      <c r="B334" s="11" t="s">
        <v>6</v>
      </c>
      <c r="C334" s="29">
        <v>44563</v>
      </c>
      <c r="D334" s="5">
        <v>792628</v>
      </c>
      <c r="E334" s="12" t="s">
        <v>53</v>
      </c>
    </row>
    <row r="335" spans="1:5" x14ac:dyDescent="0.2">
      <c r="A335" s="8">
        <f t="shared" si="5"/>
        <v>332</v>
      </c>
      <c r="B335" s="11" t="s">
        <v>7</v>
      </c>
      <c r="C335" s="29">
        <v>44563</v>
      </c>
      <c r="D335" s="5">
        <v>222319</v>
      </c>
      <c r="E335" s="12" t="s">
        <v>53</v>
      </c>
    </row>
    <row r="336" spans="1:5" x14ac:dyDescent="0.2">
      <c r="A336" s="8">
        <f t="shared" si="5"/>
        <v>333</v>
      </c>
      <c r="B336" s="11" t="s">
        <v>8</v>
      </c>
      <c r="C336" s="29">
        <v>44563</v>
      </c>
      <c r="D336" s="5">
        <v>20469</v>
      </c>
      <c r="E336" s="12" t="s">
        <v>52</v>
      </c>
    </row>
    <row r="337" spans="1:5" x14ac:dyDescent="0.2">
      <c r="A337" s="8">
        <f t="shared" si="5"/>
        <v>334</v>
      </c>
      <c r="B337" s="11" t="s">
        <v>9</v>
      </c>
      <c r="C337" s="29">
        <v>44563</v>
      </c>
      <c r="D337" s="5">
        <v>34522</v>
      </c>
      <c r="E337" s="12" t="s">
        <v>62</v>
      </c>
    </row>
    <row r="338" spans="1:5" x14ac:dyDescent="0.2">
      <c r="A338" s="8">
        <f t="shared" si="5"/>
        <v>335</v>
      </c>
      <c r="B338" s="11" t="s">
        <v>10</v>
      </c>
      <c r="C338" s="29">
        <v>44563</v>
      </c>
      <c r="D338" s="5">
        <v>1475488</v>
      </c>
      <c r="E338" s="12" t="s">
        <v>54</v>
      </c>
    </row>
    <row r="339" spans="1:5" x14ac:dyDescent="0.2">
      <c r="A339" s="8">
        <f t="shared" si="5"/>
        <v>336</v>
      </c>
      <c r="B339" s="11" t="s">
        <v>11</v>
      </c>
      <c r="C339" s="29">
        <v>44563</v>
      </c>
      <c r="D339" s="5">
        <v>281864</v>
      </c>
      <c r="E339" s="12" t="s">
        <v>65</v>
      </c>
    </row>
    <row r="340" spans="1:5" x14ac:dyDescent="0.2">
      <c r="A340" s="8">
        <f t="shared" si="5"/>
        <v>337</v>
      </c>
      <c r="B340" s="11" t="s">
        <v>12</v>
      </c>
      <c r="C340" s="29">
        <v>44563</v>
      </c>
      <c r="D340" s="5">
        <v>24721</v>
      </c>
      <c r="E340" s="12" t="s">
        <v>57</v>
      </c>
    </row>
    <row r="341" spans="1:5" x14ac:dyDescent="0.2">
      <c r="A341" s="8">
        <f t="shared" si="5"/>
        <v>338</v>
      </c>
      <c r="B341" s="11" t="s">
        <v>13</v>
      </c>
      <c r="C341" s="29">
        <v>44563</v>
      </c>
      <c r="D341" s="5">
        <v>9780</v>
      </c>
      <c r="E341" s="12" t="s">
        <v>55</v>
      </c>
    </row>
    <row r="342" spans="1:5" x14ac:dyDescent="0.2">
      <c r="A342" s="8">
        <f t="shared" si="5"/>
        <v>339</v>
      </c>
      <c r="B342" s="11" t="s">
        <v>14</v>
      </c>
      <c r="C342" s="29">
        <v>44563</v>
      </c>
      <c r="D342" s="5">
        <v>248700</v>
      </c>
      <c r="E342" s="12" t="s">
        <v>55</v>
      </c>
    </row>
    <row r="343" spans="1:5" x14ac:dyDescent="0.2">
      <c r="A343" s="8">
        <f t="shared" si="5"/>
        <v>340</v>
      </c>
      <c r="B343" s="11" t="s">
        <v>15</v>
      </c>
      <c r="C343" s="29">
        <v>44563</v>
      </c>
      <c r="D343" s="5">
        <v>75243</v>
      </c>
      <c r="E343" s="12" t="s">
        <v>58</v>
      </c>
    </row>
    <row r="344" spans="1:5" x14ac:dyDescent="0.2">
      <c r="A344" s="8">
        <f t="shared" si="5"/>
        <v>341</v>
      </c>
      <c r="B344" s="11" t="s">
        <v>16</v>
      </c>
      <c r="C344" s="29">
        <v>44563</v>
      </c>
      <c r="D344" s="5">
        <v>222376</v>
      </c>
      <c r="E344" s="12" t="s">
        <v>53</v>
      </c>
    </row>
    <row r="345" spans="1:5" x14ac:dyDescent="0.2">
      <c r="A345" s="8">
        <f t="shared" si="5"/>
        <v>342</v>
      </c>
      <c r="B345" s="11" t="s">
        <v>17</v>
      </c>
      <c r="C345" s="29">
        <v>44563</v>
      </c>
      <c r="D345" s="5">
        <v>28299</v>
      </c>
      <c r="E345" s="12" t="s">
        <v>59</v>
      </c>
    </row>
    <row r="346" spans="1:5" x14ac:dyDescent="0.2">
      <c r="A346" s="8">
        <f t="shared" si="5"/>
        <v>343</v>
      </c>
      <c r="B346" s="11" t="s">
        <v>18</v>
      </c>
      <c r="C346" s="29">
        <v>44563</v>
      </c>
      <c r="D346" s="5">
        <v>141514</v>
      </c>
      <c r="E346" s="12" t="s">
        <v>64</v>
      </c>
    </row>
    <row r="347" spans="1:5" x14ac:dyDescent="0.2">
      <c r="A347" s="8">
        <f t="shared" si="5"/>
        <v>344</v>
      </c>
      <c r="B347" s="11" t="s">
        <v>19</v>
      </c>
      <c r="C347" s="29">
        <v>44563</v>
      </c>
      <c r="D347" s="5">
        <v>32343</v>
      </c>
      <c r="E347" s="12" t="s">
        <v>54</v>
      </c>
    </row>
    <row r="348" spans="1:5" x14ac:dyDescent="0.2">
      <c r="A348" s="8">
        <f t="shared" si="5"/>
        <v>345</v>
      </c>
      <c r="B348" s="11" t="s">
        <v>20</v>
      </c>
      <c r="C348" s="29">
        <v>44563</v>
      </c>
      <c r="D348" s="5">
        <v>9579</v>
      </c>
      <c r="E348" s="12" t="s">
        <v>53</v>
      </c>
    </row>
    <row r="349" spans="1:5" x14ac:dyDescent="0.2">
      <c r="A349" s="8">
        <f t="shared" si="5"/>
        <v>346</v>
      </c>
      <c r="B349" s="11" t="s">
        <v>21</v>
      </c>
      <c r="C349" s="29">
        <v>44563</v>
      </c>
      <c r="D349" s="5">
        <v>88592</v>
      </c>
      <c r="E349" s="12" t="s">
        <v>56</v>
      </c>
    </row>
    <row r="350" spans="1:5" x14ac:dyDescent="0.2">
      <c r="A350" s="8">
        <f t="shared" si="5"/>
        <v>347</v>
      </c>
      <c r="B350" s="11" t="s">
        <v>22</v>
      </c>
      <c r="C350" s="29">
        <v>44563</v>
      </c>
      <c r="D350" s="5">
        <v>138931</v>
      </c>
      <c r="E350" s="12" t="s">
        <v>60</v>
      </c>
    </row>
    <row r="351" spans="1:5" x14ac:dyDescent="0.2">
      <c r="A351" s="8">
        <f t="shared" si="5"/>
        <v>348</v>
      </c>
      <c r="B351" s="11" t="s">
        <v>23</v>
      </c>
      <c r="C351" s="29">
        <v>44563</v>
      </c>
      <c r="D351" s="5">
        <v>101799</v>
      </c>
      <c r="E351" s="12" t="s">
        <v>63</v>
      </c>
    </row>
    <row r="352" spans="1:5" x14ac:dyDescent="0.2">
      <c r="A352" s="8">
        <f t="shared" si="5"/>
        <v>349</v>
      </c>
      <c r="B352" s="11" t="s">
        <v>24</v>
      </c>
      <c r="C352" s="29">
        <v>44563</v>
      </c>
      <c r="D352" s="5">
        <v>1229496</v>
      </c>
      <c r="E352" s="12" t="s">
        <v>62</v>
      </c>
    </row>
    <row r="353" spans="1:5" x14ac:dyDescent="0.2">
      <c r="A353" s="8">
        <f t="shared" si="5"/>
        <v>350</v>
      </c>
      <c r="B353" s="11" t="s">
        <v>25</v>
      </c>
      <c r="C353" s="29">
        <v>44563</v>
      </c>
      <c r="D353" s="5">
        <v>881979</v>
      </c>
      <c r="E353" s="12" t="s">
        <v>52</v>
      </c>
    </row>
    <row r="354" spans="1:5" x14ac:dyDescent="0.2">
      <c r="A354" s="8">
        <f t="shared" si="5"/>
        <v>351</v>
      </c>
      <c r="B354" s="11" t="s">
        <v>4</v>
      </c>
      <c r="C354" s="29">
        <v>44563</v>
      </c>
      <c r="D354" s="5">
        <v>1510509</v>
      </c>
      <c r="E354" s="12" t="s">
        <v>65</v>
      </c>
    </row>
    <row r="355" spans="1:5" x14ac:dyDescent="0.2">
      <c r="A355" s="8">
        <f t="shared" si="5"/>
        <v>352</v>
      </c>
      <c r="B355" s="11" t="s">
        <v>3</v>
      </c>
      <c r="C355" s="29">
        <v>44556</v>
      </c>
      <c r="D355" s="5">
        <v>342503</v>
      </c>
      <c r="E355" s="12" t="s">
        <v>61</v>
      </c>
    </row>
    <row r="356" spans="1:5" x14ac:dyDescent="0.2">
      <c r="A356" s="8">
        <f t="shared" si="5"/>
        <v>353</v>
      </c>
      <c r="B356" s="11" t="s">
        <v>2</v>
      </c>
      <c r="C356" s="29">
        <v>44556</v>
      </c>
      <c r="D356" s="5">
        <v>24960</v>
      </c>
      <c r="E356" s="12" t="s">
        <v>61</v>
      </c>
    </row>
    <row r="357" spans="1:5" x14ac:dyDescent="0.2">
      <c r="A357" s="8">
        <f t="shared" si="5"/>
        <v>354</v>
      </c>
      <c r="B357" s="11" t="s">
        <v>5</v>
      </c>
      <c r="C357" s="29">
        <v>44556</v>
      </c>
      <c r="D357" s="5">
        <v>478837</v>
      </c>
      <c r="E357" s="12" t="s">
        <v>65</v>
      </c>
    </row>
    <row r="358" spans="1:5" x14ac:dyDescent="0.2">
      <c r="A358" s="8">
        <f t="shared" si="5"/>
        <v>355</v>
      </c>
      <c r="B358" s="11" t="s">
        <v>6</v>
      </c>
      <c r="C358" s="29">
        <v>44556</v>
      </c>
      <c r="D358" s="5">
        <v>1210461</v>
      </c>
      <c r="E358" s="12" t="s">
        <v>53</v>
      </c>
    </row>
    <row r="359" spans="1:5" x14ac:dyDescent="0.2">
      <c r="A359" s="8">
        <f t="shared" si="5"/>
        <v>356</v>
      </c>
      <c r="B359" s="11" t="s">
        <v>7</v>
      </c>
      <c r="C359" s="29">
        <v>44556</v>
      </c>
      <c r="D359" s="5">
        <v>270317</v>
      </c>
      <c r="E359" s="12" t="s">
        <v>53</v>
      </c>
    </row>
    <row r="360" spans="1:5" x14ac:dyDescent="0.2">
      <c r="A360" s="8">
        <f t="shared" si="5"/>
        <v>357</v>
      </c>
      <c r="B360" s="11" t="s">
        <v>8</v>
      </c>
      <c r="C360" s="29">
        <v>44556</v>
      </c>
      <c r="D360" s="5">
        <v>34621</v>
      </c>
      <c r="E360" s="12" t="s">
        <v>52</v>
      </c>
    </row>
    <row r="361" spans="1:5" x14ac:dyDescent="0.2">
      <c r="A361" s="8">
        <f t="shared" si="5"/>
        <v>358</v>
      </c>
      <c r="B361" s="11" t="s">
        <v>9</v>
      </c>
      <c r="C361" s="29">
        <v>44556</v>
      </c>
      <c r="D361" s="5">
        <v>50370</v>
      </c>
      <c r="E361" s="12" t="s">
        <v>62</v>
      </c>
    </row>
    <row r="362" spans="1:5" x14ac:dyDescent="0.2">
      <c r="A362" s="8">
        <f t="shared" si="5"/>
        <v>359</v>
      </c>
      <c r="B362" s="11" t="s">
        <v>10</v>
      </c>
      <c r="C362" s="29">
        <v>44556</v>
      </c>
      <c r="D362" s="5">
        <v>1800446</v>
      </c>
      <c r="E362" s="12" t="s">
        <v>54</v>
      </c>
    </row>
    <row r="363" spans="1:5" x14ac:dyDescent="0.2">
      <c r="A363" s="8">
        <f t="shared" si="5"/>
        <v>360</v>
      </c>
      <c r="B363" s="11" t="s">
        <v>11</v>
      </c>
      <c r="C363" s="29">
        <v>44556</v>
      </c>
      <c r="D363" s="5">
        <v>357719</v>
      </c>
      <c r="E363" s="12" t="s">
        <v>65</v>
      </c>
    </row>
    <row r="364" spans="1:5" x14ac:dyDescent="0.2">
      <c r="A364" s="8">
        <f t="shared" si="5"/>
        <v>361</v>
      </c>
      <c r="B364" s="11" t="s">
        <v>12</v>
      </c>
      <c r="C364" s="29">
        <v>44556</v>
      </c>
      <c r="D364" s="5">
        <v>37958</v>
      </c>
      <c r="E364" s="12" t="s">
        <v>57</v>
      </c>
    </row>
    <row r="365" spans="1:5" x14ac:dyDescent="0.2">
      <c r="A365" s="8">
        <f t="shared" si="5"/>
        <v>362</v>
      </c>
      <c r="B365" s="11" t="s">
        <v>13</v>
      </c>
      <c r="C365" s="29">
        <v>44556</v>
      </c>
      <c r="D365" s="5">
        <v>16779</v>
      </c>
      <c r="E365" s="12" t="s">
        <v>55</v>
      </c>
    </row>
    <row r="366" spans="1:5" x14ac:dyDescent="0.2">
      <c r="A366" s="8">
        <f t="shared" si="5"/>
        <v>363</v>
      </c>
      <c r="B366" s="11" t="s">
        <v>14</v>
      </c>
      <c r="C366" s="29">
        <v>44556</v>
      </c>
      <c r="D366" s="5">
        <v>313350</v>
      </c>
      <c r="E366" s="12" t="s">
        <v>55</v>
      </c>
    </row>
    <row r="367" spans="1:5" x14ac:dyDescent="0.2">
      <c r="A367" s="8">
        <f t="shared" si="5"/>
        <v>364</v>
      </c>
      <c r="B367" s="11" t="s">
        <v>15</v>
      </c>
      <c r="C367" s="29">
        <v>44556</v>
      </c>
      <c r="D367" s="5">
        <v>84482</v>
      </c>
      <c r="E367" s="12" t="s">
        <v>58</v>
      </c>
    </row>
    <row r="368" spans="1:5" x14ac:dyDescent="0.2">
      <c r="A368" s="8">
        <f t="shared" si="5"/>
        <v>365</v>
      </c>
      <c r="B368" s="11" t="s">
        <v>16</v>
      </c>
      <c r="C368" s="29">
        <v>44556</v>
      </c>
      <c r="D368" s="5">
        <v>270378</v>
      </c>
      <c r="E368" s="12" t="s">
        <v>53</v>
      </c>
    </row>
    <row r="369" spans="1:5" x14ac:dyDescent="0.2">
      <c r="A369" s="8">
        <f t="shared" si="5"/>
        <v>366</v>
      </c>
      <c r="B369" s="11" t="s">
        <v>17</v>
      </c>
      <c r="C369" s="29">
        <v>44556</v>
      </c>
      <c r="D369" s="5">
        <v>41894</v>
      </c>
      <c r="E369" s="12" t="s">
        <v>59</v>
      </c>
    </row>
    <row r="370" spans="1:5" x14ac:dyDescent="0.2">
      <c r="A370" s="8">
        <f t="shared" si="5"/>
        <v>367</v>
      </c>
      <c r="B370" s="11" t="s">
        <v>18</v>
      </c>
      <c r="C370" s="29">
        <v>44556</v>
      </c>
      <c r="D370" s="5">
        <v>179178</v>
      </c>
      <c r="E370" s="12" t="s">
        <v>64</v>
      </c>
    </row>
    <row r="371" spans="1:5" x14ac:dyDescent="0.2">
      <c r="A371" s="8">
        <f t="shared" si="5"/>
        <v>368</v>
      </c>
      <c r="B371" s="11" t="s">
        <v>19</v>
      </c>
      <c r="C371" s="29">
        <v>44556</v>
      </c>
      <c r="D371" s="5">
        <v>53561</v>
      </c>
      <c r="E371" s="12" t="s">
        <v>54</v>
      </c>
    </row>
    <row r="372" spans="1:5" x14ac:dyDescent="0.2">
      <c r="A372" s="8">
        <f t="shared" si="5"/>
        <v>369</v>
      </c>
      <c r="B372" s="11" t="s">
        <v>20</v>
      </c>
      <c r="C372" s="29">
        <v>44556</v>
      </c>
      <c r="D372" s="5">
        <v>16871</v>
      </c>
      <c r="E372" s="12" t="s">
        <v>53</v>
      </c>
    </row>
    <row r="373" spans="1:5" x14ac:dyDescent="0.2">
      <c r="A373" s="8">
        <f t="shared" si="5"/>
        <v>370</v>
      </c>
      <c r="B373" s="11" t="s">
        <v>21</v>
      </c>
      <c r="C373" s="29">
        <v>44556</v>
      </c>
      <c r="D373" s="5">
        <v>123388</v>
      </c>
      <c r="E373" s="12" t="s">
        <v>56</v>
      </c>
    </row>
    <row r="374" spans="1:5" x14ac:dyDescent="0.2">
      <c r="A374" s="8">
        <f t="shared" si="5"/>
        <v>371</v>
      </c>
      <c r="B374" s="11" t="s">
        <v>22</v>
      </c>
      <c r="C374" s="29">
        <v>44556</v>
      </c>
      <c r="D374" s="5">
        <v>165607</v>
      </c>
      <c r="E374" s="12" t="s">
        <v>60</v>
      </c>
    </row>
    <row r="375" spans="1:5" x14ac:dyDescent="0.2">
      <c r="A375" s="8">
        <f t="shared" si="5"/>
        <v>372</v>
      </c>
      <c r="B375" s="11" t="s">
        <v>23</v>
      </c>
      <c r="C375" s="29">
        <v>44556</v>
      </c>
      <c r="D375" s="5">
        <v>115780</v>
      </c>
      <c r="E375" s="12" t="s">
        <v>63</v>
      </c>
    </row>
    <row r="376" spans="1:5" x14ac:dyDescent="0.2">
      <c r="A376" s="8">
        <f t="shared" si="5"/>
        <v>373</v>
      </c>
      <c r="B376" s="11" t="s">
        <v>24</v>
      </c>
      <c r="C376" s="29">
        <v>44556</v>
      </c>
      <c r="D376" s="5">
        <v>1454604</v>
      </c>
      <c r="E376" s="12" t="s">
        <v>62</v>
      </c>
    </row>
    <row r="377" spans="1:5" x14ac:dyDescent="0.2">
      <c r="A377" s="8">
        <f t="shared" si="5"/>
        <v>374</v>
      </c>
      <c r="B377" s="11" t="s">
        <v>25</v>
      </c>
      <c r="C377" s="29">
        <v>44556</v>
      </c>
      <c r="D377" s="5">
        <v>934100</v>
      </c>
      <c r="E377" s="12" t="s">
        <v>52</v>
      </c>
    </row>
    <row r="378" spans="1:5" x14ac:dyDescent="0.2">
      <c r="A378" s="8">
        <f t="shared" si="5"/>
        <v>375</v>
      </c>
      <c r="B378" s="11" t="s">
        <v>4</v>
      </c>
      <c r="C378" s="29">
        <v>44556</v>
      </c>
      <c r="D378" s="5">
        <v>2284487</v>
      </c>
      <c r="E378" s="12" t="s">
        <v>65</v>
      </c>
    </row>
    <row r="379" spans="1:5" x14ac:dyDescent="0.2">
      <c r="A379" s="8">
        <f t="shared" si="5"/>
        <v>376</v>
      </c>
      <c r="B379" s="11" t="s">
        <v>3</v>
      </c>
      <c r="C379" s="29">
        <v>44549</v>
      </c>
      <c r="D379" s="5">
        <v>376535</v>
      </c>
      <c r="E379" s="12" t="s">
        <v>61</v>
      </c>
    </row>
    <row r="380" spans="1:5" x14ac:dyDescent="0.2">
      <c r="A380" s="8">
        <f t="shared" si="5"/>
        <v>377</v>
      </c>
      <c r="B380" s="11" t="s">
        <v>2</v>
      </c>
      <c r="C380" s="29">
        <v>44549</v>
      </c>
      <c r="D380" s="5">
        <v>28526</v>
      </c>
      <c r="E380" s="12" t="s">
        <v>61</v>
      </c>
    </row>
    <row r="381" spans="1:5" x14ac:dyDescent="0.2">
      <c r="A381" s="8">
        <f t="shared" si="5"/>
        <v>378</v>
      </c>
      <c r="B381" s="11" t="s">
        <v>5</v>
      </c>
      <c r="C381" s="29">
        <v>44549</v>
      </c>
      <c r="D381" s="5">
        <v>492599</v>
      </c>
      <c r="E381" s="12" t="s">
        <v>65</v>
      </c>
    </row>
    <row r="382" spans="1:5" x14ac:dyDescent="0.2">
      <c r="A382" s="8">
        <f t="shared" si="5"/>
        <v>379</v>
      </c>
      <c r="B382" s="11" t="s">
        <v>6</v>
      </c>
      <c r="C382" s="29">
        <v>44549</v>
      </c>
      <c r="D382" s="5">
        <v>1286655</v>
      </c>
      <c r="E382" s="12" t="s">
        <v>53</v>
      </c>
    </row>
    <row r="383" spans="1:5" x14ac:dyDescent="0.2">
      <c r="A383" s="8">
        <f t="shared" si="5"/>
        <v>380</v>
      </c>
      <c r="B383" s="11" t="s">
        <v>7</v>
      </c>
      <c r="C383" s="29">
        <v>44549</v>
      </c>
      <c r="D383" s="5">
        <v>281166</v>
      </c>
      <c r="E383" s="12" t="s">
        <v>53</v>
      </c>
    </row>
    <row r="384" spans="1:5" x14ac:dyDescent="0.2">
      <c r="A384" s="8">
        <f t="shared" si="5"/>
        <v>381</v>
      </c>
      <c r="B384" s="11" t="s">
        <v>8</v>
      </c>
      <c r="C384" s="29">
        <v>44549</v>
      </c>
      <c r="D384" s="5">
        <v>35820</v>
      </c>
      <c r="E384" s="12" t="s">
        <v>52</v>
      </c>
    </row>
    <row r="385" spans="1:5" x14ac:dyDescent="0.2">
      <c r="A385" s="8">
        <f t="shared" si="5"/>
        <v>382</v>
      </c>
      <c r="B385" s="11" t="s">
        <v>9</v>
      </c>
      <c r="C385" s="29">
        <v>44549</v>
      </c>
      <c r="D385" s="5">
        <v>55212</v>
      </c>
      <c r="E385" s="12" t="s">
        <v>62</v>
      </c>
    </row>
    <row r="386" spans="1:5" x14ac:dyDescent="0.2">
      <c r="A386" s="8">
        <f t="shared" si="5"/>
        <v>383</v>
      </c>
      <c r="B386" s="11" t="s">
        <v>10</v>
      </c>
      <c r="C386" s="29">
        <v>44549</v>
      </c>
      <c r="D386" s="5">
        <v>1855695</v>
      </c>
      <c r="E386" s="12" t="s">
        <v>54</v>
      </c>
    </row>
    <row r="387" spans="1:5" x14ac:dyDescent="0.2">
      <c r="A387" s="8">
        <f t="shared" si="5"/>
        <v>384</v>
      </c>
      <c r="B387" s="11" t="s">
        <v>11</v>
      </c>
      <c r="C387" s="29">
        <v>44549</v>
      </c>
      <c r="D387" s="5">
        <v>367045</v>
      </c>
      <c r="E387" s="12" t="s">
        <v>65</v>
      </c>
    </row>
    <row r="388" spans="1:5" x14ac:dyDescent="0.2">
      <c r="A388" s="8">
        <f t="shared" si="5"/>
        <v>385</v>
      </c>
      <c r="B388" s="11" t="s">
        <v>12</v>
      </c>
      <c r="C388" s="29">
        <v>44549</v>
      </c>
      <c r="D388" s="5">
        <v>65895</v>
      </c>
      <c r="E388" s="12" t="s">
        <v>57</v>
      </c>
    </row>
    <row r="389" spans="1:5" x14ac:dyDescent="0.2">
      <c r="A389" s="8">
        <f t="shared" si="5"/>
        <v>386</v>
      </c>
      <c r="B389" s="11" t="s">
        <v>13</v>
      </c>
      <c r="C389" s="29">
        <v>44549</v>
      </c>
      <c r="D389" s="5">
        <v>18921</v>
      </c>
      <c r="E389" s="12" t="s">
        <v>55</v>
      </c>
    </row>
    <row r="390" spans="1:5" x14ac:dyDescent="0.2">
      <c r="A390" s="8">
        <f t="shared" ref="A390:A453" si="6">A389+1</f>
        <v>387</v>
      </c>
      <c r="B390" s="11" t="s">
        <v>14</v>
      </c>
      <c r="C390" s="29">
        <v>44549</v>
      </c>
      <c r="D390" s="5">
        <v>321751</v>
      </c>
      <c r="E390" s="12" t="s">
        <v>55</v>
      </c>
    </row>
    <row r="391" spans="1:5" x14ac:dyDescent="0.2">
      <c r="A391" s="8">
        <f t="shared" si="6"/>
        <v>388</v>
      </c>
      <c r="B391" s="11" t="s">
        <v>15</v>
      </c>
      <c r="C391" s="29">
        <v>44549</v>
      </c>
      <c r="D391" s="5">
        <v>84735</v>
      </c>
      <c r="E391" s="12" t="s">
        <v>58</v>
      </c>
    </row>
    <row r="392" spans="1:5" x14ac:dyDescent="0.2">
      <c r="A392" s="8">
        <f t="shared" si="6"/>
        <v>389</v>
      </c>
      <c r="B392" s="11" t="s">
        <v>16</v>
      </c>
      <c r="C392" s="29">
        <v>44549</v>
      </c>
      <c r="D392" s="5">
        <v>281218</v>
      </c>
      <c r="E392" s="12" t="s">
        <v>53</v>
      </c>
    </row>
    <row r="393" spans="1:5" x14ac:dyDescent="0.2">
      <c r="A393" s="8">
        <f t="shared" si="6"/>
        <v>390</v>
      </c>
      <c r="B393" s="11" t="s">
        <v>17</v>
      </c>
      <c r="C393" s="29">
        <v>44549</v>
      </c>
      <c r="D393" s="5">
        <v>43859</v>
      </c>
      <c r="E393" s="12" t="s">
        <v>59</v>
      </c>
    </row>
    <row r="394" spans="1:5" x14ac:dyDescent="0.2">
      <c r="A394" s="8">
        <f t="shared" si="6"/>
        <v>391</v>
      </c>
      <c r="B394" s="11" t="s">
        <v>18</v>
      </c>
      <c r="C394" s="29">
        <v>44549</v>
      </c>
      <c r="D394" s="5">
        <v>185819</v>
      </c>
      <c r="E394" s="12" t="s">
        <v>64</v>
      </c>
    </row>
    <row r="395" spans="1:5" x14ac:dyDescent="0.2">
      <c r="A395" s="8">
        <f t="shared" si="6"/>
        <v>392</v>
      </c>
      <c r="B395" s="11" t="s">
        <v>19</v>
      </c>
      <c r="C395" s="29">
        <v>44549</v>
      </c>
      <c r="D395" s="5">
        <v>63862</v>
      </c>
      <c r="E395" s="12" t="s">
        <v>54</v>
      </c>
    </row>
    <row r="396" spans="1:5" x14ac:dyDescent="0.2">
      <c r="A396" s="8">
        <f t="shared" si="6"/>
        <v>393</v>
      </c>
      <c r="B396" s="11" t="s">
        <v>20</v>
      </c>
      <c r="C396" s="29">
        <v>44549</v>
      </c>
      <c r="D396" s="5">
        <v>20707</v>
      </c>
      <c r="E396" s="12" t="s">
        <v>53</v>
      </c>
    </row>
    <row r="397" spans="1:5" x14ac:dyDescent="0.2">
      <c r="A397" s="8">
        <f t="shared" si="6"/>
        <v>394</v>
      </c>
      <c r="B397" s="11" t="s">
        <v>21</v>
      </c>
      <c r="C397" s="29">
        <v>44549</v>
      </c>
      <c r="D397" s="5">
        <v>123867</v>
      </c>
      <c r="E397" s="12" t="s">
        <v>56</v>
      </c>
    </row>
    <row r="398" spans="1:5" x14ac:dyDescent="0.2">
      <c r="A398" s="8">
        <f t="shared" si="6"/>
        <v>395</v>
      </c>
      <c r="B398" s="11" t="s">
        <v>22</v>
      </c>
      <c r="C398" s="29">
        <v>44549</v>
      </c>
      <c r="D398" s="5">
        <v>176411</v>
      </c>
      <c r="E398" s="12" t="s">
        <v>60</v>
      </c>
    </row>
    <row r="399" spans="1:5" x14ac:dyDescent="0.2">
      <c r="A399" s="8">
        <f t="shared" si="6"/>
        <v>396</v>
      </c>
      <c r="B399" s="11" t="s">
        <v>23</v>
      </c>
      <c r="C399" s="29">
        <v>44549</v>
      </c>
      <c r="D399" s="5">
        <v>114654</v>
      </c>
      <c r="E399" s="12" t="s">
        <v>63</v>
      </c>
    </row>
    <row r="400" spans="1:5" x14ac:dyDescent="0.2">
      <c r="A400" s="8">
        <f t="shared" si="6"/>
        <v>397</v>
      </c>
      <c r="B400" s="11" t="s">
        <v>24</v>
      </c>
      <c r="C400" s="29">
        <v>44549</v>
      </c>
      <c r="D400" s="5">
        <v>1528549</v>
      </c>
      <c r="E400" s="12" t="s">
        <v>62</v>
      </c>
    </row>
    <row r="401" spans="1:5" x14ac:dyDescent="0.2">
      <c r="A401" s="8">
        <f t="shared" si="6"/>
        <v>398</v>
      </c>
      <c r="B401" s="11" t="s">
        <v>25</v>
      </c>
      <c r="C401" s="29">
        <v>44549</v>
      </c>
      <c r="D401" s="5">
        <v>967973</v>
      </c>
      <c r="E401" s="12" t="s">
        <v>52</v>
      </c>
    </row>
    <row r="402" spans="1:5" x14ac:dyDescent="0.2">
      <c r="A402" s="8">
        <f t="shared" si="6"/>
        <v>399</v>
      </c>
      <c r="B402" s="11" t="s">
        <v>4</v>
      </c>
      <c r="C402" s="29">
        <v>44549</v>
      </c>
      <c r="D402" s="5">
        <v>2531895</v>
      </c>
      <c r="E402" s="12" t="s">
        <v>65</v>
      </c>
    </row>
    <row r="403" spans="1:5" x14ac:dyDescent="0.2">
      <c r="A403" s="8">
        <f t="shared" si="6"/>
        <v>400</v>
      </c>
      <c r="B403" s="11" t="s">
        <v>3</v>
      </c>
      <c r="C403" s="29">
        <v>44542</v>
      </c>
      <c r="D403" s="5">
        <v>355064</v>
      </c>
      <c r="E403" s="12" t="s">
        <v>61</v>
      </c>
    </row>
    <row r="404" spans="1:5" x14ac:dyDescent="0.2">
      <c r="A404" s="8">
        <f t="shared" si="6"/>
        <v>401</v>
      </c>
      <c r="B404" s="11" t="s">
        <v>2</v>
      </c>
      <c r="C404" s="29">
        <v>44542</v>
      </c>
      <c r="D404" s="5">
        <v>28357</v>
      </c>
      <c r="E404" s="12" t="s">
        <v>61</v>
      </c>
    </row>
    <row r="405" spans="1:5" x14ac:dyDescent="0.2">
      <c r="A405" s="8">
        <f t="shared" si="6"/>
        <v>402</v>
      </c>
      <c r="B405" s="11" t="s">
        <v>5</v>
      </c>
      <c r="C405" s="29">
        <v>44542</v>
      </c>
      <c r="D405" s="5">
        <v>489231</v>
      </c>
      <c r="E405" s="12" t="s">
        <v>65</v>
      </c>
    </row>
    <row r="406" spans="1:5" x14ac:dyDescent="0.2">
      <c r="A406" s="8">
        <f t="shared" si="6"/>
        <v>403</v>
      </c>
      <c r="B406" s="11" t="s">
        <v>6</v>
      </c>
      <c r="C406" s="29">
        <v>44542</v>
      </c>
      <c r="D406" s="5">
        <v>1342154</v>
      </c>
      <c r="E406" s="12" t="s">
        <v>53</v>
      </c>
    </row>
    <row r="407" spans="1:5" x14ac:dyDescent="0.2">
      <c r="A407" s="8">
        <f t="shared" si="6"/>
        <v>404</v>
      </c>
      <c r="B407" s="11" t="s">
        <v>7</v>
      </c>
      <c r="C407" s="29">
        <v>44542</v>
      </c>
      <c r="D407" s="5">
        <v>276795</v>
      </c>
      <c r="E407" s="12" t="s">
        <v>53</v>
      </c>
    </row>
    <row r="408" spans="1:5" x14ac:dyDescent="0.2">
      <c r="A408" s="8">
        <f t="shared" si="6"/>
        <v>405</v>
      </c>
      <c r="B408" s="11" t="s">
        <v>8</v>
      </c>
      <c r="C408" s="29">
        <v>44542</v>
      </c>
      <c r="D408" s="5">
        <v>36821</v>
      </c>
      <c r="E408" s="12" t="s">
        <v>52</v>
      </c>
    </row>
    <row r="409" spans="1:5" x14ac:dyDescent="0.2">
      <c r="A409" s="8">
        <f t="shared" si="6"/>
        <v>406</v>
      </c>
      <c r="B409" s="11" t="s">
        <v>9</v>
      </c>
      <c r="C409" s="29">
        <v>44542</v>
      </c>
      <c r="D409" s="5">
        <v>54737</v>
      </c>
      <c r="E409" s="12" t="s">
        <v>62</v>
      </c>
    </row>
    <row r="410" spans="1:5" x14ac:dyDescent="0.2">
      <c r="A410" s="8">
        <f t="shared" si="6"/>
        <v>407</v>
      </c>
      <c r="B410" s="11" t="s">
        <v>10</v>
      </c>
      <c r="C410" s="29">
        <v>44542</v>
      </c>
      <c r="D410" s="5">
        <v>1812856</v>
      </c>
      <c r="E410" s="12" t="s">
        <v>54</v>
      </c>
    </row>
    <row r="411" spans="1:5" x14ac:dyDescent="0.2">
      <c r="A411" s="8">
        <f t="shared" si="6"/>
        <v>408</v>
      </c>
      <c r="B411" s="11" t="s">
        <v>11</v>
      </c>
      <c r="C411" s="29">
        <v>44542</v>
      </c>
      <c r="D411" s="5">
        <v>360804</v>
      </c>
      <c r="E411" s="12" t="s">
        <v>65</v>
      </c>
    </row>
    <row r="412" spans="1:5" x14ac:dyDescent="0.2">
      <c r="A412" s="8">
        <f t="shared" si="6"/>
        <v>409</v>
      </c>
      <c r="B412" s="11" t="s">
        <v>12</v>
      </c>
      <c r="C412" s="29">
        <v>44542</v>
      </c>
      <c r="D412" s="5">
        <v>69992</v>
      </c>
      <c r="E412" s="12" t="s">
        <v>57</v>
      </c>
    </row>
    <row r="413" spans="1:5" x14ac:dyDescent="0.2">
      <c r="A413" s="8">
        <f t="shared" si="6"/>
        <v>410</v>
      </c>
      <c r="B413" s="11" t="s">
        <v>13</v>
      </c>
      <c r="C413" s="29">
        <v>44542</v>
      </c>
      <c r="D413" s="5">
        <v>18831</v>
      </c>
      <c r="E413" s="12" t="s">
        <v>55</v>
      </c>
    </row>
    <row r="414" spans="1:5" x14ac:dyDescent="0.2">
      <c r="A414" s="8">
        <f t="shared" si="6"/>
        <v>411</v>
      </c>
      <c r="B414" s="11" t="s">
        <v>14</v>
      </c>
      <c r="C414" s="29">
        <v>44542</v>
      </c>
      <c r="D414" s="5">
        <v>305256</v>
      </c>
      <c r="E414" s="12" t="s">
        <v>55</v>
      </c>
    </row>
    <row r="415" spans="1:5" x14ac:dyDescent="0.2">
      <c r="A415" s="8">
        <f t="shared" si="6"/>
        <v>412</v>
      </c>
      <c r="B415" s="11" t="s">
        <v>15</v>
      </c>
      <c r="C415" s="29">
        <v>44542</v>
      </c>
      <c r="D415" s="5">
        <v>83403</v>
      </c>
      <c r="E415" s="12" t="s">
        <v>58</v>
      </c>
    </row>
    <row r="416" spans="1:5" x14ac:dyDescent="0.2">
      <c r="A416" s="8">
        <f t="shared" si="6"/>
        <v>413</v>
      </c>
      <c r="B416" s="11" t="s">
        <v>16</v>
      </c>
      <c r="C416" s="29">
        <v>44542</v>
      </c>
      <c r="D416" s="5">
        <v>276873</v>
      </c>
      <c r="E416" s="12" t="s">
        <v>53</v>
      </c>
    </row>
    <row r="417" spans="1:5" x14ac:dyDescent="0.2">
      <c r="A417" s="8">
        <f t="shared" si="6"/>
        <v>414</v>
      </c>
      <c r="B417" s="11" t="s">
        <v>17</v>
      </c>
      <c r="C417" s="29">
        <v>44542</v>
      </c>
      <c r="D417" s="5">
        <v>39483</v>
      </c>
      <c r="E417" s="12" t="s">
        <v>59</v>
      </c>
    </row>
    <row r="418" spans="1:5" x14ac:dyDescent="0.2">
      <c r="A418" s="8">
        <f t="shared" si="6"/>
        <v>415</v>
      </c>
      <c r="B418" s="11" t="s">
        <v>18</v>
      </c>
      <c r="C418" s="29">
        <v>44542</v>
      </c>
      <c r="D418" s="5">
        <v>172841</v>
      </c>
      <c r="E418" s="12" t="s">
        <v>64</v>
      </c>
    </row>
    <row r="419" spans="1:5" x14ac:dyDescent="0.2">
      <c r="A419" s="8">
        <f t="shared" si="6"/>
        <v>416</v>
      </c>
      <c r="B419" s="11" t="s">
        <v>19</v>
      </c>
      <c r="C419" s="29">
        <v>44542</v>
      </c>
      <c r="D419" s="5">
        <v>63285</v>
      </c>
      <c r="E419" s="12" t="s">
        <v>54</v>
      </c>
    </row>
    <row r="420" spans="1:5" x14ac:dyDescent="0.2">
      <c r="A420" s="8">
        <f t="shared" si="6"/>
        <v>417</v>
      </c>
      <c r="B420" s="11" t="s">
        <v>20</v>
      </c>
      <c r="C420" s="29">
        <v>44542</v>
      </c>
      <c r="D420" s="5">
        <v>21210</v>
      </c>
      <c r="E420" s="12" t="s">
        <v>53</v>
      </c>
    </row>
    <row r="421" spans="1:5" x14ac:dyDescent="0.2">
      <c r="A421" s="8">
        <f t="shared" si="6"/>
        <v>418</v>
      </c>
      <c r="B421" s="11" t="s">
        <v>21</v>
      </c>
      <c r="C421" s="29">
        <v>44542</v>
      </c>
      <c r="D421" s="5">
        <v>114761</v>
      </c>
      <c r="E421" s="12" t="s">
        <v>56</v>
      </c>
    </row>
    <row r="422" spans="1:5" x14ac:dyDescent="0.2">
      <c r="A422" s="8">
        <f t="shared" si="6"/>
        <v>419</v>
      </c>
      <c r="B422" s="11" t="s">
        <v>22</v>
      </c>
      <c r="C422" s="29">
        <v>44542</v>
      </c>
      <c r="D422" s="5">
        <v>170147</v>
      </c>
      <c r="E422" s="12" t="s">
        <v>60</v>
      </c>
    </row>
    <row r="423" spans="1:5" x14ac:dyDescent="0.2">
      <c r="A423" s="8">
        <f t="shared" si="6"/>
        <v>420</v>
      </c>
      <c r="B423" s="11" t="s">
        <v>23</v>
      </c>
      <c r="C423" s="29">
        <v>44542</v>
      </c>
      <c r="D423" s="5">
        <v>118144</v>
      </c>
      <c r="E423" s="12" t="s">
        <v>63</v>
      </c>
    </row>
    <row r="424" spans="1:5" x14ac:dyDescent="0.2">
      <c r="A424" s="8">
        <f t="shared" si="6"/>
        <v>421</v>
      </c>
      <c r="B424" s="11" t="s">
        <v>24</v>
      </c>
      <c r="C424" s="29">
        <v>44542</v>
      </c>
      <c r="D424" s="5">
        <v>1586681</v>
      </c>
      <c r="E424" s="12" t="s">
        <v>62</v>
      </c>
    </row>
    <row r="425" spans="1:5" x14ac:dyDescent="0.2">
      <c r="A425" s="8">
        <f t="shared" si="6"/>
        <v>422</v>
      </c>
      <c r="B425" s="11" t="s">
        <v>25</v>
      </c>
      <c r="C425" s="29">
        <v>44542</v>
      </c>
      <c r="D425" s="5">
        <v>964164</v>
      </c>
      <c r="E425" s="12" t="s">
        <v>52</v>
      </c>
    </row>
    <row r="426" spans="1:5" x14ac:dyDescent="0.2">
      <c r="A426" s="8">
        <f t="shared" si="6"/>
        <v>423</v>
      </c>
      <c r="B426" s="11" t="s">
        <v>4</v>
      </c>
      <c r="C426" s="29">
        <v>44542</v>
      </c>
      <c r="D426" s="5">
        <v>2532819</v>
      </c>
      <c r="E426" s="12" t="s">
        <v>65</v>
      </c>
    </row>
    <row r="427" spans="1:5" x14ac:dyDescent="0.2">
      <c r="A427" s="8">
        <f t="shared" si="6"/>
        <v>424</v>
      </c>
      <c r="B427" s="11" t="s">
        <v>3</v>
      </c>
      <c r="C427" s="29">
        <v>44535</v>
      </c>
      <c r="D427" s="5">
        <v>369232</v>
      </c>
      <c r="E427" s="12" t="s">
        <v>61</v>
      </c>
    </row>
    <row r="428" spans="1:5" x14ac:dyDescent="0.2">
      <c r="A428" s="8">
        <f t="shared" si="6"/>
        <v>425</v>
      </c>
      <c r="B428" s="11" t="s">
        <v>2</v>
      </c>
      <c r="C428" s="29">
        <v>44535</v>
      </c>
      <c r="D428" s="5">
        <v>28627</v>
      </c>
      <c r="E428" s="12" t="s">
        <v>61</v>
      </c>
    </row>
    <row r="429" spans="1:5" x14ac:dyDescent="0.2">
      <c r="A429" s="8">
        <f t="shared" si="6"/>
        <v>426</v>
      </c>
      <c r="B429" s="11" t="s">
        <v>5</v>
      </c>
      <c r="C429" s="29">
        <v>44535</v>
      </c>
      <c r="D429" s="5">
        <v>516803</v>
      </c>
      <c r="E429" s="12" t="s">
        <v>65</v>
      </c>
    </row>
    <row r="430" spans="1:5" x14ac:dyDescent="0.2">
      <c r="A430" s="8">
        <f t="shared" si="6"/>
        <v>427</v>
      </c>
      <c r="B430" s="11" t="s">
        <v>6</v>
      </c>
      <c r="C430" s="29">
        <v>44535</v>
      </c>
      <c r="D430" s="5">
        <v>1247282</v>
      </c>
      <c r="E430" s="12" t="s">
        <v>53</v>
      </c>
    </row>
    <row r="431" spans="1:5" x14ac:dyDescent="0.2">
      <c r="A431" s="8">
        <f t="shared" si="6"/>
        <v>428</v>
      </c>
      <c r="B431" s="11" t="s">
        <v>7</v>
      </c>
      <c r="C431" s="29">
        <v>44535</v>
      </c>
      <c r="D431" s="5">
        <v>280585</v>
      </c>
      <c r="E431" s="12" t="s">
        <v>53</v>
      </c>
    </row>
    <row r="432" spans="1:5" x14ac:dyDescent="0.2">
      <c r="A432" s="8">
        <f t="shared" si="6"/>
        <v>429</v>
      </c>
      <c r="B432" s="11" t="s">
        <v>8</v>
      </c>
      <c r="C432" s="29">
        <v>44535</v>
      </c>
      <c r="D432" s="5">
        <v>36410</v>
      </c>
      <c r="E432" s="12" t="s">
        <v>52</v>
      </c>
    </row>
    <row r="433" spans="1:5" x14ac:dyDescent="0.2">
      <c r="A433" s="8">
        <f t="shared" si="6"/>
        <v>430</v>
      </c>
      <c r="B433" s="11" t="s">
        <v>9</v>
      </c>
      <c r="C433" s="29">
        <v>44535</v>
      </c>
      <c r="D433" s="5">
        <v>57746</v>
      </c>
      <c r="E433" s="12" t="s">
        <v>62</v>
      </c>
    </row>
    <row r="434" spans="1:5" x14ac:dyDescent="0.2">
      <c r="A434" s="8">
        <f t="shared" si="6"/>
        <v>431</v>
      </c>
      <c r="B434" s="11" t="s">
        <v>10</v>
      </c>
      <c r="C434" s="29">
        <v>44535</v>
      </c>
      <c r="D434" s="5">
        <v>1939303</v>
      </c>
      <c r="E434" s="12" t="s">
        <v>54</v>
      </c>
    </row>
    <row r="435" spans="1:5" x14ac:dyDescent="0.2">
      <c r="A435" s="8">
        <f t="shared" si="6"/>
        <v>432</v>
      </c>
      <c r="B435" s="11" t="s">
        <v>11</v>
      </c>
      <c r="C435" s="29">
        <v>44535</v>
      </c>
      <c r="D435" s="5">
        <v>347983</v>
      </c>
      <c r="E435" s="12" t="s">
        <v>65</v>
      </c>
    </row>
    <row r="436" spans="1:5" x14ac:dyDescent="0.2">
      <c r="A436" s="8">
        <f t="shared" si="6"/>
        <v>433</v>
      </c>
      <c r="B436" s="11" t="s">
        <v>12</v>
      </c>
      <c r="C436" s="29">
        <v>44535</v>
      </c>
      <c r="D436" s="5">
        <v>50341</v>
      </c>
      <c r="E436" s="12" t="s">
        <v>57</v>
      </c>
    </row>
    <row r="437" spans="1:5" x14ac:dyDescent="0.2">
      <c r="A437" s="8">
        <f t="shared" si="6"/>
        <v>434</v>
      </c>
      <c r="B437" s="11" t="s">
        <v>13</v>
      </c>
      <c r="C437" s="29">
        <v>44535</v>
      </c>
      <c r="D437" s="5">
        <v>20999</v>
      </c>
      <c r="E437" s="12" t="s">
        <v>55</v>
      </c>
    </row>
    <row r="438" spans="1:5" x14ac:dyDescent="0.2">
      <c r="A438" s="8">
        <f t="shared" si="6"/>
        <v>435</v>
      </c>
      <c r="B438" s="11" t="s">
        <v>14</v>
      </c>
      <c r="C438" s="29">
        <v>44535</v>
      </c>
      <c r="D438" s="5">
        <v>321022</v>
      </c>
      <c r="E438" s="12" t="s">
        <v>55</v>
      </c>
    </row>
    <row r="439" spans="1:5" x14ac:dyDescent="0.2">
      <c r="A439" s="8">
        <f t="shared" si="6"/>
        <v>436</v>
      </c>
      <c r="B439" s="11" t="s">
        <v>15</v>
      </c>
      <c r="C439" s="29">
        <v>44535</v>
      </c>
      <c r="D439" s="5">
        <v>83938</v>
      </c>
      <c r="E439" s="12" t="s">
        <v>58</v>
      </c>
    </row>
    <row r="440" spans="1:5" x14ac:dyDescent="0.2">
      <c r="A440" s="8">
        <f t="shared" si="6"/>
        <v>437</v>
      </c>
      <c r="B440" s="11" t="s">
        <v>16</v>
      </c>
      <c r="C440" s="29">
        <v>44535</v>
      </c>
      <c r="D440" s="5">
        <v>280644</v>
      </c>
      <c r="E440" s="12" t="s">
        <v>53</v>
      </c>
    </row>
    <row r="441" spans="1:5" x14ac:dyDescent="0.2">
      <c r="A441" s="8">
        <f t="shared" si="6"/>
        <v>438</v>
      </c>
      <c r="B441" s="11" t="s">
        <v>17</v>
      </c>
      <c r="C441" s="29">
        <v>44535</v>
      </c>
      <c r="D441" s="5">
        <v>36901</v>
      </c>
      <c r="E441" s="12" t="s">
        <v>59</v>
      </c>
    </row>
    <row r="442" spans="1:5" x14ac:dyDescent="0.2">
      <c r="A442" s="8">
        <f t="shared" si="6"/>
        <v>439</v>
      </c>
      <c r="B442" s="11" t="s">
        <v>18</v>
      </c>
      <c r="C442" s="29">
        <v>44535</v>
      </c>
      <c r="D442" s="5">
        <v>187657</v>
      </c>
      <c r="E442" s="12" t="s">
        <v>64</v>
      </c>
    </row>
    <row r="443" spans="1:5" x14ac:dyDescent="0.2">
      <c r="A443" s="8">
        <f t="shared" si="6"/>
        <v>440</v>
      </c>
      <c r="B443" s="11" t="s">
        <v>19</v>
      </c>
      <c r="C443" s="29">
        <v>44535</v>
      </c>
      <c r="D443" s="5">
        <v>66356</v>
      </c>
      <c r="E443" s="12" t="s">
        <v>54</v>
      </c>
    </row>
    <row r="444" spans="1:5" x14ac:dyDescent="0.2">
      <c r="A444" s="8">
        <f t="shared" si="6"/>
        <v>441</v>
      </c>
      <c r="B444" s="11" t="s">
        <v>20</v>
      </c>
      <c r="C444" s="29">
        <v>44535</v>
      </c>
      <c r="D444" s="5">
        <v>20705</v>
      </c>
      <c r="E444" s="12" t="s">
        <v>53</v>
      </c>
    </row>
    <row r="445" spans="1:5" x14ac:dyDescent="0.2">
      <c r="A445" s="8">
        <f t="shared" si="6"/>
        <v>442</v>
      </c>
      <c r="B445" s="11" t="s">
        <v>21</v>
      </c>
      <c r="C445" s="29">
        <v>44535</v>
      </c>
      <c r="D445" s="5">
        <v>117186</v>
      </c>
      <c r="E445" s="12" t="s">
        <v>56</v>
      </c>
    </row>
    <row r="446" spans="1:5" x14ac:dyDescent="0.2">
      <c r="A446" s="8">
        <f t="shared" si="6"/>
        <v>443</v>
      </c>
      <c r="B446" s="11" t="s">
        <v>22</v>
      </c>
      <c r="C446" s="29">
        <v>44535</v>
      </c>
      <c r="D446" s="5">
        <v>170673</v>
      </c>
      <c r="E446" s="12" t="s">
        <v>60</v>
      </c>
    </row>
    <row r="447" spans="1:5" x14ac:dyDescent="0.2">
      <c r="A447" s="8">
        <f t="shared" si="6"/>
        <v>444</v>
      </c>
      <c r="B447" s="11" t="s">
        <v>23</v>
      </c>
      <c r="C447" s="29">
        <v>44535</v>
      </c>
      <c r="D447" s="5">
        <v>123516</v>
      </c>
      <c r="E447" s="12" t="s">
        <v>63</v>
      </c>
    </row>
    <row r="448" spans="1:5" x14ac:dyDescent="0.2">
      <c r="A448" s="8">
        <f t="shared" si="6"/>
        <v>445</v>
      </c>
      <c r="B448" s="11" t="s">
        <v>24</v>
      </c>
      <c r="C448" s="29">
        <v>44535</v>
      </c>
      <c r="D448" s="5">
        <v>1571932</v>
      </c>
      <c r="E448" s="12" t="s">
        <v>62</v>
      </c>
    </row>
    <row r="449" spans="1:5" x14ac:dyDescent="0.2">
      <c r="A449" s="8">
        <f t="shared" si="6"/>
        <v>446</v>
      </c>
      <c r="B449" s="11" t="s">
        <v>25</v>
      </c>
      <c r="C449" s="29">
        <v>44535</v>
      </c>
      <c r="D449" s="5">
        <v>939635</v>
      </c>
      <c r="E449" s="12" t="s">
        <v>52</v>
      </c>
    </row>
    <row r="450" spans="1:5" x14ac:dyDescent="0.2">
      <c r="A450" s="8">
        <f t="shared" si="6"/>
        <v>447</v>
      </c>
      <c r="B450" s="11" t="s">
        <v>4</v>
      </c>
      <c r="C450" s="29">
        <v>44535</v>
      </c>
      <c r="D450" s="5">
        <v>2523113</v>
      </c>
      <c r="E450" s="12" t="s">
        <v>65</v>
      </c>
    </row>
    <row r="451" spans="1:5" x14ac:dyDescent="0.2">
      <c r="A451" s="8">
        <f t="shared" si="6"/>
        <v>448</v>
      </c>
      <c r="B451" s="11" t="s">
        <v>3</v>
      </c>
      <c r="C451" s="29">
        <v>44528</v>
      </c>
      <c r="D451" s="5">
        <v>352289</v>
      </c>
      <c r="E451" s="12" t="s">
        <v>61</v>
      </c>
    </row>
    <row r="452" spans="1:5" x14ac:dyDescent="0.2">
      <c r="A452" s="8">
        <f t="shared" si="6"/>
        <v>449</v>
      </c>
      <c r="B452" s="11" t="s">
        <v>2</v>
      </c>
      <c r="C452" s="29">
        <v>44528</v>
      </c>
      <c r="D452" s="5">
        <v>28747</v>
      </c>
      <c r="E452" s="12" t="s">
        <v>61</v>
      </c>
    </row>
    <row r="453" spans="1:5" x14ac:dyDescent="0.2">
      <c r="A453" s="8">
        <f t="shared" si="6"/>
        <v>450</v>
      </c>
      <c r="B453" s="11" t="s">
        <v>5</v>
      </c>
      <c r="C453" s="29">
        <v>44528</v>
      </c>
      <c r="D453" s="5">
        <v>508672</v>
      </c>
      <c r="E453" s="12" t="s">
        <v>65</v>
      </c>
    </row>
    <row r="454" spans="1:5" x14ac:dyDescent="0.2">
      <c r="A454" s="8">
        <f t="shared" ref="A454:A517" si="7">A453+1</f>
        <v>451</v>
      </c>
      <c r="B454" s="11" t="s">
        <v>6</v>
      </c>
      <c r="C454" s="29">
        <v>44528</v>
      </c>
      <c r="D454" s="5">
        <v>1212100</v>
      </c>
      <c r="E454" s="12" t="s">
        <v>53</v>
      </c>
    </row>
    <row r="455" spans="1:5" x14ac:dyDescent="0.2">
      <c r="A455" s="8">
        <f t="shared" si="7"/>
        <v>452</v>
      </c>
      <c r="B455" s="11" t="s">
        <v>7</v>
      </c>
      <c r="C455" s="29">
        <v>44528</v>
      </c>
      <c r="D455" s="5">
        <v>278903</v>
      </c>
      <c r="E455" s="12" t="s">
        <v>53</v>
      </c>
    </row>
    <row r="456" spans="1:5" x14ac:dyDescent="0.2">
      <c r="A456" s="8">
        <f t="shared" si="7"/>
        <v>453</v>
      </c>
      <c r="B456" s="11" t="s">
        <v>8</v>
      </c>
      <c r="C456" s="29">
        <v>44528</v>
      </c>
      <c r="D456" s="5">
        <v>36415</v>
      </c>
      <c r="E456" s="12" t="s">
        <v>52</v>
      </c>
    </row>
    <row r="457" spans="1:5" x14ac:dyDescent="0.2">
      <c r="A457" s="8">
        <f t="shared" si="7"/>
        <v>454</v>
      </c>
      <c r="B457" s="11" t="s">
        <v>9</v>
      </c>
      <c r="C457" s="29">
        <v>44528</v>
      </c>
      <c r="D457" s="5">
        <v>60122</v>
      </c>
      <c r="E457" s="12" t="s">
        <v>62</v>
      </c>
    </row>
    <row r="458" spans="1:5" x14ac:dyDescent="0.2">
      <c r="A458" s="8">
        <f t="shared" si="7"/>
        <v>455</v>
      </c>
      <c r="B458" s="11" t="s">
        <v>10</v>
      </c>
      <c r="C458" s="29">
        <v>44528</v>
      </c>
      <c r="D458" s="5">
        <v>1811542</v>
      </c>
      <c r="E458" s="12" t="s">
        <v>54</v>
      </c>
    </row>
    <row r="459" spans="1:5" x14ac:dyDescent="0.2">
      <c r="A459" s="8">
        <f t="shared" si="7"/>
        <v>456</v>
      </c>
      <c r="B459" s="11" t="s">
        <v>11</v>
      </c>
      <c r="C459" s="29">
        <v>44528</v>
      </c>
      <c r="D459" s="5">
        <v>355119</v>
      </c>
      <c r="E459" s="12" t="s">
        <v>65</v>
      </c>
    </row>
    <row r="460" spans="1:5" x14ac:dyDescent="0.2">
      <c r="A460" s="8">
        <f t="shared" si="7"/>
        <v>457</v>
      </c>
      <c r="B460" s="11" t="s">
        <v>12</v>
      </c>
      <c r="C460" s="29">
        <v>44528</v>
      </c>
      <c r="D460" s="5">
        <v>51385</v>
      </c>
      <c r="E460" s="12" t="s">
        <v>57</v>
      </c>
    </row>
    <row r="461" spans="1:5" x14ac:dyDescent="0.2">
      <c r="A461" s="8">
        <f t="shared" si="7"/>
        <v>458</v>
      </c>
      <c r="B461" s="11" t="s">
        <v>13</v>
      </c>
      <c r="C461" s="29">
        <v>44528</v>
      </c>
      <c r="D461" s="5">
        <v>24059</v>
      </c>
      <c r="E461" s="12" t="s">
        <v>55</v>
      </c>
    </row>
    <row r="462" spans="1:5" x14ac:dyDescent="0.2">
      <c r="A462" s="8">
        <f t="shared" si="7"/>
        <v>459</v>
      </c>
      <c r="B462" s="11" t="s">
        <v>14</v>
      </c>
      <c r="C462" s="29">
        <v>44528</v>
      </c>
      <c r="D462" s="5">
        <v>300014</v>
      </c>
      <c r="E462" s="12" t="s">
        <v>55</v>
      </c>
    </row>
    <row r="463" spans="1:5" x14ac:dyDescent="0.2">
      <c r="A463" s="8">
        <f t="shared" si="7"/>
        <v>460</v>
      </c>
      <c r="B463" s="11" t="s">
        <v>15</v>
      </c>
      <c r="C463" s="29">
        <v>44528</v>
      </c>
      <c r="D463" s="5">
        <v>80989</v>
      </c>
      <c r="E463" s="12" t="s">
        <v>58</v>
      </c>
    </row>
    <row r="464" spans="1:5" x14ac:dyDescent="0.2">
      <c r="A464" s="8">
        <f t="shared" si="7"/>
        <v>461</v>
      </c>
      <c r="B464" s="11" t="s">
        <v>16</v>
      </c>
      <c r="C464" s="29">
        <v>44528</v>
      </c>
      <c r="D464" s="5">
        <v>278984</v>
      </c>
      <c r="E464" s="12" t="s">
        <v>53</v>
      </c>
    </row>
    <row r="465" spans="1:5" x14ac:dyDescent="0.2">
      <c r="A465" s="8">
        <f t="shared" si="7"/>
        <v>462</v>
      </c>
      <c r="B465" s="11" t="s">
        <v>17</v>
      </c>
      <c r="C465" s="29">
        <v>44528</v>
      </c>
      <c r="D465" s="5">
        <v>35425</v>
      </c>
      <c r="E465" s="12" t="s">
        <v>59</v>
      </c>
    </row>
    <row r="466" spans="1:5" x14ac:dyDescent="0.2">
      <c r="A466" s="8">
        <f t="shared" si="7"/>
        <v>463</v>
      </c>
      <c r="B466" s="11" t="s">
        <v>18</v>
      </c>
      <c r="C466" s="29">
        <v>44528</v>
      </c>
      <c r="D466" s="5">
        <v>201085</v>
      </c>
      <c r="E466" s="12" t="s">
        <v>64</v>
      </c>
    </row>
    <row r="467" spans="1:5" x14ac:dyDescent="0.2">
      <c r="A467" s="8">
        <f t="shared" si="7"/>
        <v>464</v>
      </c>
      <c r="B467" s="11" t="s">
        <v>19</v>
      </c>
      <c r="C467" s="29">
        <v>44528</v>
      </c>
      <c r="D467" s="5">
        <v>64362</v>
      </c>
      <c r="E467" s="12" t="s">
        <v>54</v>
      </c>
    </row>
    <row r="468" spans="1:5" x14ac:dyDescent="0.2">
      <c r="A468" s="8">
        <f t="shared" si="7"/>
        <v>465</v>
      </c>
      <c r="B468" s="11" t="s">
        <v>20</v>
      </c>
      <c r="C468" s="29">
        <v>44528</v>
      </c>
      <c r="D468" s="5">
        <v>21809</v>
      </c>
      <c r="E468" s="12" t="s">
        <v>53</v>
      </c>
    </row>
    <row r="469" spans="1:5" x14ac:dyDescent="0.2">
      <c r="A469" s="8">
        <f t="shared" si="7"/>
        <v>466</v>
      </c>
      <c r="B469" s="11" t="s">
        <v>21</v>
      </c>
      <c r="C469" s="29">
        <v>44528</v>
      </c>
      <c r="D469" s="5">
        <v>120890</v>
      </c>
      <c r="E469" s="12" t="s">
        <v>56</v>
      </c>
    </row>
    <row r="470" spans="1:5" x14ac:dyDescent="0.2">
      <c r="A470" s="8">
        <f t="shared" si="7"/>
        <v>467</v>
      </c>
      <c r="B470" s="11" t="s">
        <v>22</v>
      </c>
      <c r="C470" s="29">
        <v>44528</v>
      </c>
      <c r="D470" s="5">
        <v>157414</v>
      </c>
      <c r="E470" s="12" t="s">
        <v>60</v>
      </c>
    </row>
    <row r="471" spans="1:5" x14ac:dyDescent="0.2">
      <c r="A471" s="8">
        <f t="shared" si="7"/>
        <v>468</v>
      </c>
      <c r="B471" s="11" t="s">
        <v>23</v>
      </c>
      <c r="C471" s="29">
        <v>44528</v>
      </c>
      <c r="D471" s="5">
        <v>119403</v>
      </c>
      <c r="E471" s="12" t="s">
        <v>63</v>
      </c>
    </row>
    <row r="472" spans="1:5" x14ac:dyDescent="0.2">
      <c r="A472" s="8">
        <f t="shared" si="7"/>
        <v>469</v>
      </c>
      <c r="B472" s="11" t="s">
        <v>24</v>
      </c>
      <c r="C472" s="29">
        <v>44528</v>
      </c>
      <c r="D472" s="5">
        <v>1599478</v>
      </c>
      <c r="E472" s="12" t="s">
        <v>62</v>
      </c>
    </row>
    <row r="473" spans="1:5" x14ac:dyDescent="0.2">
      <c r="A473" s="8">
        <f t="shared" si="7"/>
        <v>470</v>
      </c>
      <c r="B473" s="11" t="s">
        <v>25</v>
      </c>
      <c r="C473" s="29">
        <v>44528</v>
      </c>
      <c r="D473" s="5">
        <v>898193</v>
      </c>
      <c r="E473" s="12" t="s">
        <v>52</v>
      </c>
    </row>
    <row r="474" spans="1:5" x14ac:dyDescent="0.2">
      <c r="A474" s="8">
        <f t="shared" si="7"/>
        <v>471</v>
      </c>
      <c r="B474" s="11" t="s">
        <v>4</v>
      </c>
      <c r="C474" s="29">
        <v>44528</v>
      </c>
      <c r="D474" s="5">
        <v>2534679</v>
      </c>
      <c r="E474" s="12" t="s">
        <v>65</v>
      </c>
    </row>
    <row r="475" spans="1:5" x14ac:dyDescent="0.2">
      <c r="A475" s="8">
        <f t="shared" si="7"/>
        <v>472</v>
      </c>
      <c r="B475" s="11" t="s">
        <v>3</v>
      </c>
      <c r="C475" s="29">
        <v>44521</v>
      </c>
      <c r="D475" s="5">
        <v>317408</v>
      </c>
      <c r="E475" s="12" t="s">
        <v>61</v>
      </c>
    </row>
    <row r="476" spans="1:5" x14ac:dyDescent="0.2">
      <c r="A476" s="8">
        <f t="shared" si="7"/>
        <v>473</v>
      </c>
      <c r="B476" s="11" t="s">
        <v>2</v>
      </c>
      <c r="C476" s="29">
        <v>44521</v>
      </c>
      <c r="D476" s="5">
        <v>27612</v>
      </c>
      <c r="E476" s="12" t="s">
        <v>61</v>
      </c>
    </row>
    <row r="477" spans="1:5" x14ac:dyDescent="0.2">
      <c r="A477" s="8">
        <f t="shared" si="7"/>
        <v>474</v>
      </c>
      <c r="B477" s="11" t="s">
        <v>5</v>
      </c>
      <c r="C477" s="29">
        <v>44521</v>
      </c>
      <c r="D477" s="5">
        <v>497543</v>
      </c>
      <c r="E477" s="12" t="s">
        <v>65</v>
      </c>
    </row>
    <row r="478" spans="1:5" x14ac:dyDescent="0.2">
      <c r="A478" s="8">
        <f t="shared" si="7"/>
        <v>475</v>
      </c>
      <c r="B478" s="11" t="s">
        <v>6</v>
      </c>
      <c r="C478" s="29">
        <v>44521</v>
      </c>
      <c r="D478" s="5">
        <v>1214990</v>
      </c>
      <c r="E478" s="12" t="s">
        <v>53</v>
      </c>
    </row>
    <row r="479" spans="1:5" x14ac:dyDescent="0.2">
      <c r="A479" s="8">
        <f t="shared" si="7"/>
        <v>476</v>
      </c>
      <c r="B479" s="11" t="s">
        <v>7</v>
      </c>
      <c r="C479" s="29">
        <v>44521</v>
      </c>
      <c r="D479" s="5">
        <v>275465</v>
      </c>
      <c r="E479" s="12" t="s">
        <v>53</v>
      </c>
    </row>
    <row r="480" spans="1:5" x14ac:dyDescent="0.2">
      <c r="A480" s="8">
        <f t="shared" si="7"/>
        <v>477</v>
      </c>
      <c r="B480" s="11" t="s">
        <v>8</v>
      </c>
      <c r="C480" s="29">
        <v>44521</v>
      </c>
      <c r="D480" s="5">
        <v>37063</v>
      </c>
      <c r="E480" s="12" t="s">
        <v>52</v>
      </c>
    </row>
    <row r="481" spans="1:5" x14ac:dyDescent="0.2">
      <c r="A481" s="8">
        <f t="shared" si="7"/>
        <v>478</v>
      </c>
      <c r="B481" s="11" t="s">
        <v>9</v>
      </c>
      <c r="C481" s="29">
        <v>44521</v>
      </c>
      <c r="D481" s="5">
        <v>62425</v>
      </c>
      <c r="E481" s="12" t="s">
        <v>62</v>
      </c>
    </row>
    <row r="482" spans="1:5" x14ac:dyDescent="0.2">
      <c r="A482" s="8">
        <f t="shared" si="7"/>
        <v>479</v>
      </c>
      <c r="B482" s="11" t="s">
        <v>10</v>
      </c>
      <c r="C482" s="29">
        <v>44521</v>
      </c>
      <c r="D482" s="5">
        <v>1804337</v>
      </c>
      <c r="E482" s="12" t="s">
        <v>54</v>
      </c>
    </row>
    <row r="483" spans="1:5" x14ac:dyDescent="0.2">
      <c r="A483" s="8">
        <f t="shared" si="7"/>
        <v>480</v>
      </c>
      <c r="B483" s="11" t="s">
        <v>11</v>
      </c>
      <c r="C483" s="29">
        <v>44521</v>
      </c>
      <c r="D483" s="5">
        <v>347173</v>
      </c>
      <c r="E483" s="12" t="s">
        <v>65</v>
      </c>
    </row>
    <row r="484" spans="1:5" x14ac:dyDescent="0.2">
      <c r="A484" s="8">
        <f t="shared" si="7"/>
        <v>481</v>
      </c>
      <c r="B484" s="11" t="s">
        <v>12</v>
      </c>
      <c r="C484" s="29">
        <v>44521</v>
      </c>
      <c r="D484" s="5">
        <v>49219</v>
      </c>
      <c r="E484" s="12" t="s">
        <v>57</v>
      </c>
    </row>
    <row r="485" spans="1:5" x14ac:dyDescent="0.2">
      <c r="A485" s="8">
        <f t="shared" si="7"/>
        <v>482</v>
      </c>
      <c r="B485" s="11" t="s">
        <v>13</v>
      </c>
      <c r="C485" s="29">
        <v>44521</v>
      </c>
      <c r="D485" s="5">
        <v>24760</v>
      </c>
      <c r="E485" s="12" t="s">
        <v>55</v>
      </c>
    </row>
    <row r="486" spans="1:5" x14ac:dyDescent="0.2">
      <c r="A486" s="8">
        <f t="shared" si="7"/>
        <v>483</v>
      </c>
      <c r="B486" s="11" t="s">
        <v>14</v>
      </c>
      <c r="C486" s="29">
        <v>44521</v>
      </c>
      <c r="D486" s="5">
        <v>300864</v>
      </c>
      <c r="E486" s="12" t="s">
        <v>55</v>
      </c>
    </row>
    <row r="487" spans="1:5" x14ac:dyDescent="0.2">
      <c r="A487" s="8">
        <f t="shared" si="7"/>
        <v>484</v>
      </c>
      <c r="B487" s="11" t="s">
        <v>15</v>
      </c>
      <c r="C487" s="29">
        <v>44521</v>
      </c>
      <c r="D487" s="5">
        <v>78472</v>
      </c>
      <c r="E487" s="12" t="s">
        <v>58</v>
      </c>
    </row>
    <row r="488" spans="1:5" x14ac:dyDescent="0.2">
      <c r="A488" s="8">
        <f t="shared" si="7"/>
        <v>485</v>
      </c>
      <c r="B488" s="11" t="s">
        <v>16</v>
      </c>
      <c r="C488" s="29">
        <v>44521</v>
      </c>
      <c r="D488" s="5">
        <v>275522</v>
      </c>
      <c r="E488" s="12" t="s">
        <v>53</v>
      </c>
    </row>
    <row r="489" spans="1:5" x14ac:dyDescent="0.2">
      <c r="A489" s="8">
        <f t="shared" si="7"/>
        <v>486</v>
      </c>
      <c r="B489" s="11" t="s">
        <v>17</v>
      </c>
      <c r="C489" s="29">
        <v>44521</v>
      </c>
      <c r="D489" s="5">
        <v>35577</v>
      </c>
      <c r="E489" s="12" t="s">
        <v>59</v>
      </c>
    </row>
    <row r="490" spans="1:5" x14ac:dyDescent="0.2">
      <c r="A490" s="8">
        <f t="shared" si="7"/>
        <v>487</v>
      </c>
      <c r="B490" s="11" t="s">
        <v>18</v>
      </c>
      <c r="C490" s="29">
        <v>44521</v>
      </c>
      <c r="D490" s="5">
        <v>206395</v>
      </c>
      <c r="E490" s="12" t="s">
        <v>64</v>
      </c>
    </row>
    <row r="491" spans="1:5" x14ac:dyDescent="0.2">
      <c r="A491" s="8">
        <f t="shared" si="7"/>
        <v>488</v>
      </c>
      <c r="B491" s="11" t="s">
        <v>19</v>
      </c>
      <c r="C491" s="29">
        <v>44521</v>
      </c>
      <c r="D491" s="5">
        <v>64028</v>
      </c>
      <c r="E491" s="12" t="s">
        <v>54</v>
      </c>
    </row>
    <row r="492" spans="1:5" x14ac:dyDescent="0.2">
      <c r="A492" s="8">
        <f t="shared" si="7"/>
        <v>489</v>
      </c>
      <c r="B492" s="11" t="s">
        <v>20</v>
      </c>
      <c r="C492" s="29">
        <v>44521</v>
      </c>
      <c r="D492" s="5">
        <v>22045</v>
      </c>
      <c r="E492" s="12" t="s">
        <v>53</v>
      </c>
    </row>
    <row r="493" spans="1:5" x14ac:dyDescent="0.2">
      <c r="A493" s="8">
        <f t="shared" si="7"/>
        <v>490</v>
      </c>
      <c r="B493" s="11" t="s">
        <v>21</v>
      </c>
      <c r="C493" s="29">
        <v>44521</v>
      </c>
      <c r="D493" s="5">
        <v>120518</v>
      </c>
      <c r="E493" s="12" t="s">
        <v>56</v>
      </c>
    </row>
    <row r="494" spans="1:5" x14ac:dyDescent="0.2">
      <c r="A494" s="8">
        <f t="shared" si="7"/>
        <v>491</v>
      </c>
      <c r="B494" s="11" t="s">
        <v>22</v>
      </c>
      <c r="C494" s="29">
        <v>44521</v>
      </c>
      <c r="D494" s="5">
        <v>157551</v>
      </c>
      <c r="E494" s="12" t="s">
        <v>60</v>
      </c>
    </row>
    <row r="495" spans="1:5" x14ac:dyDescent="0.2">
      <c r="A495" s="8">
        <f t="shared" si="7"/>
        <v>492</v>
      </c>
      <c r="B495" s="11" t="s">
        <v>23</v>
      </c>
      <c r="C495" s="29">
        <v>44521</v>
      </c>
      <c r="D495" s="5">
        <v>117114</v>
      </c>
      <c r="E495" s="12" t="s">
        <v>63</v>
      </c>
    </row>
    <row r="496" spans="1:5" x14ac:dyDescent="0.2">
      <c r="A496" s="8">
        <f t="shared" si="7"/>
        <v>493</v>
      </c>
      <c r="B496" s="11" t="s">
        <v>24</v>
      </c>
      <c r="C496" s="29">
        <v>44521</v>
      </c>
      <c r="D496" s="5">
        <v>1608449</v>
      </c>
      <c r="E496" s="12" t="s">
        <v>62</v>
      </c>
    </row>
    <row r="497" spans="1:5" x14ac:dyDescent="0.2">
      <c r="A497" s="8">
        <f t="shared" si="7"/>
        <v>494</v>
      </c>
      <c r="B497" s="11" t="s">
        <v>25</v>
      </c>
      <c r="C497" s="29">
        <v>44521</v>
      </c>
      <c r="D497" s="5">
        <v>899162</v>
      </c>
      <c r="E497" s="12" t="s">
        <v>52</v>
      </c>
    </row>
    <row r="498" spans="1:5" x14ac:dyDescent="0.2">
      <c r="A498" s="8">
        <f t="shared" si="7"/>
        <v>495</v>
      </c>
      <c r="B498" s="11" t="s">
        <v>4</v>
      </c>
      <c r="C498" s="29">
        <v>44521</v>
      </c>
      <c r="D498" s="5">
        <v>2577802</v>
      </c>
      <c r="E498" s="12" t="s">
        <v>65</v>
      </c>
    </row>
    <row r="499" spans="1:5" x14ac:dyDescent="0.2">
      <c r="A499" s="8">
        <f t="shared" si="7"/>
        <v>496</v>
      </c>
      <c r="B499" s="11" t="s">
        <v>3</v>
      </c>
      <c r="C499" s="29">
        <v>44514</v>
      </c>
      <c r="D499" s="5">
        <v>315442</v>
      </c>
      <c r="E499" s="12" t="s">
        <v>61</v>
      </c>
    </row>
    <row r="500" spans="1:5" x14ac:dyDescent="0.2">
      <c r="A500" s="8">
        <f t="shared" si="7"/>
        <v>497</v>
      </c>
      <c r="B500" s="11" t="s">
        <v>2</v>
      </c>
      <c r="C500" s="29">
        <v>44514</v>
      </c>
      <c r="D500" s="5">
        <v>26324</v>
      </c>
      <c r="E500" s="12" t="s">
        <v>61</v>
      </c>
    </row>
    <row r="501" spans="1:5" x14ac:dyDescent="0.2">
      <c r="A501" s="8">
        <f t="shared" si="7"/>
        <v>498</v>
      </c>
      <c r="B501" s="11" t="s">
        <v>5</v>
      </c>
      <c r="C501" s="29">
        <v>44514</v>
      </c>
      <c r="D501" s="5">
        <v>469606</v>
      </c>
      <c r="E501" s="12" t="s">
        <v>65</v>
      </c>
    </row>
    <row r="502" spans="1:5" x14ac:dyDescent="0.2">
      <c r="A502" s="8">
        <f t="shared" si="7"/>
        <v>499</v>
      </c>
      <c r="B502" s="11" t="s">
        <v>6</v>
      </c>
      <c r="C502" s="29">
        <v>44514</v>
      </c>
      <c r="D502" s="5">
        <v>1166991</v>
      </c>
      <c r="E502" s="12" t="s">
        <v>53</v>
      </c>
    </row>
    <row r="503" spans="1:5" x14ac:dyDescent="0.2">
      <c r="A503" s="8">
        <f t="shared" si="7"/>
        <v>500</v>
      </c>
      <c r="B503" s="11" t="s">
        <v>7</v>
      </c>
      <c r="C503" s="29">
        <v>44514</v>
      </c>
      <c r="D503" s="5">
        <v>253364</v>
      </c>
      <c r="E503" s="12" t="s">
        <v>53</v>
      </c>
    </row>
    <row r="504" spans="1:5" x14ac:dyDescent="0.2">
      <c r="A504" s="8">
        <f t="shared" si="7"/>
        <v>501</v>
      </c>
      <c r="B504" s="11" t="s">
        <v>8</v>
      </c>
      <c r="C504" s="29">
        <v>44514</v>
      </c>
      <c r="D504" s="5">
        <v>38747</v>
      </c>
      <c r="E504" s="12" t="s">
        <v>52</v>
      </c>
    </row>
    <row r="505" spans="1:5" x14ac:dyDescent="0.2">
      <c r="A505" s="8">
        <f t="shared" si="7"/>
        <v>502</v>
      </c>
      <c r="B505" s="11" t="s">
        <v>9</v>
      </c>
      <c r="C505" s="29">
        <v>44514</v>
      </c>
      <c r="D505" s="5">
        <v>63436</v>
      </c>
      <c r="E505" s="12" t="s">
        <v>62</v>
      </c>
    </row>
    <row r="506" spans="1:5" x14ac:dyDescent="0.2">
      <c r="A506" s="8">
        <f t="shared" si="7"/>
        <v>503</v>
      </c>
      <c r="B506" s="11" t="s">
        <v>10</v>
      </c>
      <c r="C506" s="29">
        <v>44514</v>
      </c>
      <c r="D506" s="5">
        <v>1733011</v>
      </c>
      <c r="E506" s="12" t="s">
        <v>54</v>
      </c>
    </row>
    <row r="507" spans="1:5" x14ac:dyDescent="0.2">
      <c r="A507" s="8">
        <f t="shared" si="7"/>
        <v>504</v>
      </c>
      <c r="B507" s="11" t="s">
        <v>11</v>
      </c>
      <c r="C507" s="29">
        <v>44514</v>
      </c>
      <c r="D507" s="5">
        <v>356040</v>
      </c>
      <c r="E507" s="12" t="s">
        <v>65</v>
      </c>
    </row>
    <row r="508" spans="1:5" x14ac:dyDescent="0.2">
      <c r="A508" s="8">
        <f t="shared" si="7"/>
        <v>505</v>
      </c>
      <c r="B508" s="11" t="s">
        <v>12</v>
      </c>
      <c r="C508" s="29">
        <v>44514</v>
      </c>
      <c r="D508" s="5">
        <v>49008</v>
      </c>
      <c r="E508" s="12" t="s">
        <v>57</v>
      </c>
    </row>
    <row r="509" spans="1:5" x14ac:dyDescent="0.2">
      <c r="A509" s="8">
        <f t="shared" si="7"/>
        <v>506</v>
      </c>
      <c r="B509" s="11" t="s">
        <v>13</v>
      </c>
      <c r="C509" s="29">
        <v>44514</v>
      </c>
      <c r="D509" s="5">
        <v>23868</v>
      </c>
      <c r="E509" s="12" t="s">
        <v>55</v>
      </c>
    </row>
    <row r="510" spans="1:5" x14ac:dyDescent="0.2">
      <c r="A510" s="8">
        <f t="shared" si="7"/>
        <v>507</v>
      </c>
      <c r="B510" s="11" t="s">
        <v>14</v>
      </c>
      <c r="C510" s="29">
        <v>44514</v>
      </c>
      <c r="D510" s="5">
        <v>309805</v>
      </c>
      <c r="E510" s="12" t="s">
        <v>55</v>
      </c>
    </row>
    <row r="511" spans="1:5" x14ac:dyDescent="0.2">
      <c r="A511" s="8">
        <f t="shared" si="7"/>
        <v>508</v>
      </c>
      <c r="B511" s="11" t="s">
        <v>15</v>
      </c>
      <c r="C511" s="29">
        <v>44514</v>
      </c>
      <c r="D511" s="5">
        <v>80406</v>
      </c>
      <c r="E511" s="12" t="s">
        <v>58</v>
      </c>
    </row>
    <row r="512" spans="1:5" x14ac:dyDescent="0.2">
      <c r="A512" s="8">
        <f t="shared" si="7"/>
        <v>509</v>
      </c>
      <c r="B512" s="11" t="s">
        <v>16</v>
      </c>
      <c r="C512" s="29">
        <v>44514</v>
      </c>
      <c r="D512" s="5">
        <v>253427</v>
      </c>
      <c r="E512" s="12" t="s">
        <v>53</v>
      </c>
    </row>
    <row r="513" spans="1:5" x14ac:dyDescent="0.2">
      <c r="A513" s="8">
        <f t="shared" si="7"/>
        <v>510</v>
      </c>
      <c r="B513" s="11" t="s">
        <v>17</v>
      </c>
      <c r="C513" s="29">
        <v>44514</v>
      </c>
      <c r="D513" s="5">
        <v>34564</v>
      </c>
      <c r="E513" s="12" t="s">
        <v>59</v>
      </c>
    </row>
    <row r="514" spans="1:5" x14ac:dyDescent="0.2">
      <c r="A514" s="8">
        <f t="shared" si="7"/>
        <v>511</v>
      </c>
      <c r="B514" s="11" t="s">
        <v>18</v>
      </c>
      <c r="C514" s="29">
        <v>44514</v>
      </c>
      <c r="D514" s="5">
        <v>212465</v>
      </c>
      <c r="E514" s="12" t="s">
        <v>64</v>
      </c>
    </row>
    <row r="515" spans="1:5" x14ac:dyDescent="0.2">
      <c r="A515" s="8">
        <f t="shared" si="7"/>
        <v>512</v>
      </c>
      <c r="B515" s="11" t="s">
        <v>19</v>
      </c>
      <c r="C515" s="29">
        <v>44514</v>
      </c>
      <c r="D515" s="5">
        <v>64657</v>
      </c>
      <c r="E515" s="12" t="s">
        <v>54</v>
      </c>
    </row>
    <row r="516" spans="1:5" x14ac:dyDescent="0.2">
      <c r="A516" s="8">
        <f t="shared" si="7"/>
        <v>513</v>
      </c>
      <c r="B516" s="11" t="s">
        <v>20</v>
      </c>
      <c r="C516" s="29">
        <v>44514</v>
      </c>
      <c r="D516" s="5">
        <v>17700</v>
      </c>
      <c r="E516" s="12" t="s">
        <v>53</v>
      </c>
    </row>
    <row r="517" spans="1:5" x14ac:dyDescent="0.2">
      <c r="A517" s="8">
        <f t="shared" si="7"/>
        <v>514</v>
      </c>
      <c r="B517" s="11" t="s">
        <v>21</v>
      </c>
      <c r="C517" s="29">
        <v>44514</v>
      </c>
      <c r="D517" s="5">
        <v>115042</v>
      </c>
      <c r="E517" s="12" t="s">
        <v>56</v>
      </c>
    </row>
    <row r="518" spans="1:5" x14ac:dyDescent="0.2">
      <c r="A518" s="8">
        <f t="shared" ref="A518:A581" si="8">A517+1</f>
        <v>515</v>
      </c>
      <c r="B518" s="11" t="s">
        <v>22</v>
      </c>
      <c r="C518" s="29">
        <v>44514</v>
      </c>
      <c r="D518" s="5">
        <v>159791</v>
      </c>
      <c r="E518" s="12" t="s">
        <v>60</v>
      </c>
    </row>
    <row r="519" spans="1:5" x14ac:dyDescent="0.2">
      <c r="A519" s="8">
        <f t="shared" si="8"/>
        <v>516</v>
      </c>
      <c r="B519" s="11" t="s">
        <v>23</v>
      </c>
      <c r="C519" s="29">
        <v>44514</v>
      </c>
      <c r="D519" s="5">
        <v>117302</v>
      </c>
      <c r="E519" s="12" t="s">
        <v>63</v>
      </c>
    </row>
    <row r="520" spans="1:5" x14ac:dyDescent="0.2">
      <c r="A520" s="8">
        <f t="shared" si="8"/>
        <v>517</v>
      </c>
      <c r="B520" s="11" t="s">
        <v>24</v>
      </c>
      <c r="C520" s="29">
        <v>44514</v>
      </c>
      <c r="D520" s="5">
        <v>1630333</v>
      </c>
      <c r="E520" s="12" t="s">
        <v>62</v>
      </c>
    </row>
    <row r="521" spans="1:5" x14ac:dyDescent="0.2">
      <c r="A521" s="8">
        <f t="shared" si="8"/>
        <v>518</v>
      </c>
      <c r="B521" s="11" t="s">
        <v>25</v>
      </c>
      <c r="C521" s="29">
        <v>44514</v>
      </c>
      <c r="D521" s="5">
        <v>949179</v>
      </c>
      <c r="E521" s="12" t="s">
        <v>52</v>
      </c>
    </row>
    <row r="522" spans="1:5" x14ac:dyDescent="0.2">
      <c r="A522" s="8">
        <f t="shared" si="8"/>
        <v>519</v>
      </c>
      <c r="B522" s="11" t="s">
        <v>4</v>
      </c>
      <c r="C522" s="29">
        <v>44514</v>
      </c>
      <c r="D522" s="5">
        <v>2491293</v>
      </c>
      <c r="E522" s="12" t="s">
        <v>65</v>
      </c>
    </row>
    <row r="523" spans="1:5" x14ac:dyDescent="0.2">
      <c r="A523" s="8">
        <f t="shared" si="8"/>
        <v>520</v>
      </c>
      <c r="B523" s="11" t="s">
        <v>3</v>
      </c>
      <c r="C523" s="29">
        <v>44507</v>
      </c>
      <c r="D523" s="5">
        <v>278263</v>
      </c>
      <c r="E523" s="12" t="s">
        <v>61</v>
      </c>
    </row>
    <row r="524" spans="1:5" x14ac:dyDescent="0.2">
      <c r="A524" s="8">
        <f t="shared" si="8"/>
        <v>521</v>
      </c>
      <c r="B524" s="11" t="s">
        <v>2</v>
      </c>
      <c r="C524" s="29">
        <v>44507</v>
      </c>
      <c r="D524" s="5">
        <v>23018</v>
      </c>
      <c r="E524" s="12" t="s">
        <v>61</v>
      </c>
    </row>
    <row r="525" spans="1:5" x14ac:dyDescent="0.2">
      <c r="A525" s="8">
        <f t="shared" si="8"/>
        <v>522</v>
      </c>
      <c r="B525" s="11" t="s">
        <v>5</v>
      </c>
      <c r="C525" s="29">
        <v>44507</v>
      </c>
      <c r="D525" s="5">
        <v>424878</v>
      </c>
      <c r="E525" s="12" t="s">
        <v>65</v>
      </c>
    </row>
    <row r="526" spans="1:5" x14ac:dyDescent="0.2">
      <c r="A526" s="8">
        <f t="shared" si="8"/>
        <v>523</v>
      </c>
      <c r="B526" s="11" t="s">
        <v>6</v>
      </c>
      <c r="C526" s="29">
        <v>44507</v>
      </c>
      <c r="D526" s="5">
        <v>892025</v>
      </c>
      <c r="E526" s="12" t="s">
        <v>53</v>
      </c>
    </row>
    <row r="527" spans="1:5" x14ac:dyDescent="0.2">
      <c r="A527" s="8">
        <f t="shared" si="8"/>
        <v>524</v>
      </c>
      <c r="B527" s="11" t="s">
        <v>7</v>
      </c>
      <c r="C527" s="29">
        <v>44507</v>
      </c>
      <c r="D527" s="5">
        <v>205915</v>
      </c>
      <c r="E527" s="12" t="s">
        <v>53</v>
      </c>
    </row>
    <row r="528" spans="1:5" x14ac:dyDescent="0.2">
      <c r="A528" s="8">
        <f t="shared" si="8"/>
        <v>525</v>
      </c>
      <c r="B528" s="11" t="s">
        <v>8</v>
      </c>
      <c r="C528" s="29">
        <v>44507</v>
      </c>
      <c r="D528" s="5">
        <v>34687</v>
      </c>
      <c r="E528" s="12" t="s">
        <v>52</v>
      </c>
    </row>
    <row r="529" spans="1:5" x14ac:dyDescent="0.2">
      <c r="A529" s="8">
        <f t="shared" si="8"/>
        <v>526</v>
      </c>
      <c r="B529" s="11" t="s">
        <v>9</v>
      </c>
      <c r="C529" s="29">
        <v>44507</v>
      </c>
      <c r="D529" s="5">
        <v>55825</v>
      </c>
      <c r="E529" s="12" t="s">
        <v>62</v>
      </c>
    </row>
    <row r="530" spans="1:5" x14ac:dyDescent="0.2">
      <c r="A530" s="8">
        <f t="shared" si="8"/>
        <v>527</v>
      </c>
      <c r="B530" s="11" t="s">
        <v>10</v>
      </c>
      <c r="C530" s="29">
        <v>44507</v>
      </c>
      <c r="D530" s="5">
        <v>1454870</v>
      </c>
      <c r="E530" s="12" t="s">
        <v>54</v>
      </c>
    </row>
    <row r="531" spans="1:5" x14ac:dyDescent="0.2">
      <c r="A531" s="8">
        <f t="shared" si="8"/>
        <v>528</v>
      </c>
      <c r="B531" s="11" t="s">
        <v>11</v>
      </c>
      <c r="C531" s="29">
        <v>44507</v>
      </c>
      <c r="D531" s="5">
        <v>336007</v>
      </c>
      <c r="E531" s="12" t="s">
        <v>65</v>
      </c>
    </row>
    <row r="532" spans="1:5" x14ac:dyDescent="0.2">
      <c r="A532" s="8">
        <f t="shared" si="8"/>
        <v>529</v>
      </c>
      <c r="B532" s="11" t="s">
        <v>12</v>
      </c>
      <c r="C532" s="29">
        <v>44507</v>
      </c>
      <c r="D532" s="5">
        <v>45063</v>
      </c>
      <c r="E532" s="12" t="s">
        <v>57</v>
      </c>
    </row>
    <row r="533" spans="1:5" x14ac:dyDescent="0.2">
      <c r="A533" s="8">
        <f t="shared" si="8"/>
        <v>530</v>
      </c>
      <c r="B533" s="11" t="s">
        <v>13</v>
      </c>
      <c r="C533" s="29">
        <v>44507</v>
      </c>
      <c r="D533" s="5">
        <v>18473</v>
      </c>
      <c r="E533" s="12" t="s">
        <v>55</v>
      </c>
    </row>
    <row r="534" spans="1:5" x14ac:dyDescent="0.2">
      <c r="A534" s="8">
        <f t="shared" si="8"/>
        <v>531</v>
      </c>
      <c r="B534" s="11" t="s">
        <v>14</v>
      </c>
      <c r="C534" s="29">
        <v>44507</v>
      </c>
      <c r="D534" s="5">
        <v>255368</v>
      </c>
      <c r="E534" s="12" t="s">
        <v>55</v>
      </c>
    </row>
    <row r="535" spans="1:5" x14ac:dyDescent="0.2">
      <c r="A535" s="8">
        <f t="shared" si="8"/>
        <v>532</v>
      </c>
      <c r="B535" s="11" t="s">
        <v>15</v>
      </c>
      <c r="C535" s="29">
        <v>44507</v>
      </c>
      <c r="D535" s="5">
        <v>64373</v>
      </c>
      <c r="E535" s="12" t="s">
        <v>58</v>
      </c>
    </row>
    <row r="536" spans="1:5" x14ac:dyDescent="0.2">
      <c r="A536" s="8">
        <f t="shared" si="8"/>
        <v>533</v>
      </c>
      <c r="B536" s="11" t="s">
        <v>16</v>
      </c>
      <c r="C536" s="29">
        <v>44507</v>
      </c>
      <c r="D536" s="5">
        <v>205963</v>
      </c>
      <c r="E536" s="12" t="s">
        <v>53</v>
      </c>
    </row>
    <row r="537" spans="1:5" x14ac:dyDescent="0.2">
      <c r="A537" s="8">
        <f t="shared" si="8"/>
        <v>534</v>
      </c>
      <c r="B537" s="11" t="s">
        <v>17</v>
      </c>
      <c r="C537" s="29">
        <v>44507</v>
      </c>
      <c r="D537" s="5">
        <v>29560</v>
      </c>
      <c r="E537" s="12" t="s">
        <v>59</v>
      </c>
    </row>
    <row r="538" spans="1:5" x14ac:dyDescent="0.2">
      <c r="A538" s="8">
        <f t="shared" si="8"/>
        <v>535</v>
      </c>
      <c r="B538" s="11" t="s">
        <v>18</v>
      </c>
      <c r="C538" s="29">
        <v>44507</v>
      </c>
      <c r="D538" s="5">
        <v>189745</v>
      </c>
      <c r="E538" s="12" t="s">
        <v>64</v>
      </c>
    </row>
    <row r="539" spans="1:5" x14ac:dyDescent="0.2">
      <c r="A539" s="8">
        <f t="shared" si="8"/>
        <v>536</v>
      </c>
      <c r="B539" s="11" t="s">
        <v>19</v>
      </c>
      <c r="C539" s="29">
        <v>44507</v>
      </c>
      <c r="D539" s="5">
        <v>55082</v>
      </c>
      <c r="E539" s="12" t="s">
        <v>54</v>
      </c>
    </row>
    <row r="540" spans="1:5" x14ac:dyDescent="0.2">
      <c r="A540" s="8">
        <f t="shared" si="8"/>
        <v>537</v>
      </c>
      <c r="B540" s="11" t="s">
        <v>20</v>
      </c>
      <c r="C540" s="29">
        <v>44507</v>
      </c>
      <c r="D540" s="5">
        <v>15714</v>
      </c>
      <c r="E540" s="12" t="s">
        <v>53</v>
      </c>
    </row>
    <row r="541" spans="1:5" x14ac:dyDescent="0.2">
      <c r="A541" s="8">
        <f t="shared" si="8"/>
        <v>538</v>
      </c>
      <c r="B541" s="11" t="s">
        <v>21</v>
      </c>
      <c r="C541" s="29">
        <v>44507</v>
      </c>
      <c r="D541" s="5">
        <v>96435</v>
      </c>
      <c r="E541" s="12" t="s">
        <v>56</v>
      </c>
    </row>
    <row r="542" spans="1:5" x14ac:dyDescent="0.2">
      <c r="A542" s="8">
        <f t="shared" si="8"/>
        <v>539</v>
      </c>
      <c r="B542" s="11" t="s">
        <v>22</v>
      </c>
      <c r="C542" s="29">
        <v>44507</v>
      </c>
      <c r="D542" s="5">
        <v>141676</v>
      </c>
      <c r="E542" s="12" t="s">
        <v>60</v>
      </c>
    </row>
    <row r="543" spans="1:5" x14ac:dyDescent="0.2">
      <c r="A543" s="8">
        <f t="shared" si="8"/>
        <v>540</v>
      </c>
      <c r="B543" s="11" t="s">
        <v>23</v>
      </c>
      <c r="C543" s="29">
        <v>44507</v>
      </c>
      <c r="D543" s="5">
        <v>92295</v>
      </c>
      <c r="E543" s="12" t="s">
        <v>63</v>
      </c>
    </row>
    <row r="544" spans="1:5" x14ac:dyDescent="0.2">
      <c r="A544" s="8">
        <f t="shared" si="8"/>
        <v>541</v>
      </c>
      <c r="B544" s="11" t="s">
        <v>24</v>
      </c>
      <c r="C544" s="29">
        <v>44507</v>
      </c>
      <c r="D544" s="5">
        <v>1529744</v>
      </c>
      <c r="E544" s="12" t="s">
        <v>62</v>
      </c>
    </row>
    <row r="545" spans="1:5" x14ac:dyDescent="0.2">
      <c r="A545" s="8">
        <f t="shared" si="8"/>
        <v>542</v>
      </c>
      <c r="B545" s="11" t="s">
        <v>25</v>
      </c>
      <c r="C545" s="29">
        <v>44507</v>
      </c>
      <c r="D545" s="5">
        <v>735519</v>
      </c>
      <c r="E545" s="12" t="s">
        <v>52</v>
      </c>
    </row>
    <row r="546" spans="1:5" x14ac:dyDescent="0.2">
      <c r="A546" s="8">
        <f t="shared" si="8"/>
        <v>543</v>
      </c>
      <c r="B546" s="11" t="s">
        <v>4</v>
      </c>
      <c r="C546" s="29">
        <v>44507</v>
      </c>
      <c r="D546" s="5">
        <v>2226460</v>
      </c>
      <c r="E546" s="12" t="s">
        <v>65</v>
      </c>
    </row>
    <row r="547" spans="1:5" x14ac:dyDescent="0.2">
      <c r="A547" s="8">
        <f t="shared" si="8"/>
        <v>544</v>
      </c>
      <c r="B547" s="11" t="s">
        <v>3</v>
      </c>
      <c r="C547" s="29">
        <v>44500</v>
      </c>
      <c r="D547" s="5">
        <v>315269</v>
      </c>
      <c r="E547" s="12" t="s">
        <v>61</v>
      </c>
    </row>
    <row r="548" spans="1:5" x14ac:dyDescent="0.2">
      <c r="A548" s="8">
        <f t="shared" si="8"/>
        <v>545</v>
      </c>
      <c r="B548" s="11" t="s">
        <v>2</v>
      </c>
      <c r="C548" s="29">
        <v>44500</v>
      </c>
      <c r="D548" s="5">
        <v>24114</v>
      </c>
      <c r="E548" s="12" t="s">
        <v>61</v>
      </c>
    </row>
    <row r="549" spans="1:5" x14ac:dyDescent="0.2">
      <c r="A549" s="8">
        <f t="shared" si="8"/>
        <v>546</v>
      </c>
      <c r="B549" s="11" t="s">
        <v>5</v>
      </c>
      <c r="C549" s="29">
        <v>44500</v>
      </c>
      <c r="D549" s="5">
        <v>491066</v>
      </c>
      <c r="E549" s="12" t="s">
        <v>65</v>
      </c>
    </row>
    <row r="550" spans="1:5" x14ac:dyDescent="0.2">
      <c r="A550" s="8">
        <f t="shared" si="8"/>
        <v>547</v>
      </c>
      <c r="B550" s="11" t="s">
        <v>6</v>
      </c>
      <c r="C550" s="29">
        <v>44500</v>
      </c>
      <c r="D550" s="5">
        <v>1057296</v>
      </c>
      <c r="E550" s="12" t="s">
        <v>53</v>
      </c>
    </row>
    <row r="551" spans="1:5" x14ac:dyDescent="0.2">
      <c r="A551" s="8">
        <f t="shared" si="8"/>
        <v>548</v>
      </c>
      <c r="B551" s="11" t="s">
        <v>7</v>
      </c>
      <c r="C551" s="29">
        <v>44500</v>
      </c>
      <c r="D551" s="5">
        <v>266823</v>
      </c>
      <c r="E551" s="12" t="s">
        <v>53</v>
      </c>
    </row>
    <row r="552" spans="1:5" x14ac:dyDescent="0.2">
      <c r="A552" s="8">
        <f t="shared" si="8"/>
        <v>549</v>
      </c>
      <c r="B552" s="11" t="s">
        <v>8</v>
      </c>
      <c r="C552" s="29">
        <v>44500</v>
      </c>
      <c r="D552" s="5">
        <v>42016</v>
      </c>
      <c r="E552" s="12" t="s">
        <v>52</v>
      </c>
    </row>
    <row r="553" spans="1:5" x14ac:dyDescent="0.2">
      <c r="A553" s="8">
        <f t="shared" si="8"/>
        <v>550</v>
      </c>
      <c r="B553" s="11" t="s">
        <v>9</v>
      </c>
      <c r="C553" s="29">
        <v>44500</v>
      </c>
      <c r="D553" s="5">
        <v>54407</v>
      </c>
      <c r="E553" s="12" t="s">
        <v>62</v>
      </c>
    </row>
    <row r="554" spans="1:5" x14ac:dyDescent="0.2">
      <c r="A554" s="8">
        <f t="shared" si="8"/>
        <v>551</v>
      </c>
      <c r="B554" s="11" t="s">
        <v>10</v>
      </c>
      <c r="C554" s="29">
        <v>44500</v>
      </c>
      <c r="D554" s="5">
        <v>1711896</v>
      </c>
      <c r="E554" s="12" t="s">
        <v>54</v>
      </c>
    </row>
    <row r="555" spans="1:5" x14ac:dyDescent="0.2">
      <c r="A555" s="8">
        <f t="shared" si="8"/>
        <v>552</v>
      </c>
      <c r="B555" s="11" t="s">
        <v>11</v>
      </c>
      <c r="C555" s="29">
        <v>44500</v>
      </c>
      <c r="D555" s="5">
        <v>332549</v>
      </c>
      <c r="E555" s="12" t="s">
        <v>65</v>
      </c>
    </row>
    <row r="556" spans="1:5" x14ac:dyDescent="0.2">
      <c r="A556" s="8">
        <f t="shared" si="8"/>
        <v>553</v>
      </c>
      <c r="B556" s="11" t="s">
        <v>12</v>
      </c>
      <c r="C556" s="29">
        <v>44500</v>
      </c>
      <c r="D556" s="5">
        <v>40929</v>
      </c>
      <c r="E556" s="12" t="s">
        <v>57</v>
      </c>
    </row>
    <row r="557" spans="1:5" x14ac:dyDescent="0.2">
      <c r="A557" s="8">
        <f t="shared" si="8"/>
        <v>554</v>
      </c>
      <c r="B557" s="11" t="s">
        <v>13</v>
      </c>
      <c r="C557" s="29">
        <v>44500</v>
      </c>
      <c r="D557" s="5">
        <v>22115</v>
      </c>
      <c r="E557" s="12" t="s">
        <v>55</v>
      </c>
    </row>
    <row r="558" spans="1:5" x14ac:dyDescent="0.2">
      <c r="A558" s="8">
        <f t="shared" si="8"/>
        <v>555</v>
      </c>
      <c r="B558" s="11" t="s">
        <v>14</v>
      </c>
      <c r="C558" s="29">
        <v>44500</v>
      </c>
      <c r="D558" s="5">
        <v>310959</v>
      </c>
      <c r="E558" s="12" t="s">
        <v>55</v>
      </c>
    </row>
    <row r="559" spans="1:5" x14ac:dyDescent="0.2">
      <c r="A559" s="8">
        <f t="shared" si="8"/>
        <v>556</v>
      </c>
      <c r="B559" s="11" t="s">
        <v>15</v>
      </c>
      <c r="C559" s="29">
        <v>44500</v>
      </c>
      <c r="D559" s="5">
        <v>79897</v>
      </c>
      <c r="E559" s="12" t="s">
        <v>58</v>
      </c>
    </row>
    <row r="560" spans="1:5" x14ac:dyDescent="0.2">
      <c r="A560" s="8">
        <f t="shared" si="8"/>
        <v>557</v>
      </c>
      <c r="B560" s="11" t="s">
        <v>16</v>
      </c>
      <c r="C560" s="29">
        <v>44500</v>
      </c>
      <c r="D560" s="5">
        <v>266875</v>
      </c>
      <c r="E560" s="12" t="s">
        <v>53</v>
      </c>
    </row>
    <row r="561" spans="1:5" x14ac:dyDescent="0.2">
      <c r="A561" s="8">
        <f t="shared" si="8"/>
        <v>558</v>
      </c>
      <c r="B561" s="11" t="s">
        <v>17</v>
      </c>
      <c r="C561" s="29">
        <v>44500</v>
      </c>
      <c r="D561" s="5">
        <v>35424</v>
      </c>
      <c r="E561" s="12" t="s">
        <v>59</v>
      </c>
    </row>
    <row r="562" spans="1:5" x14ac:dyDescent="0.2">
      <c r="A562" s="8">
        <f t="shared" si="8"/>
        <v>559</v>
      </c>
      <c r="B562" s="11" t="s">
        <v>18</v>
      </c>
      <c r="C562" s="29">
        <v>44500</v>
      </c>
      <c r="D562" s="5">
        <v>197080</v>
      </c>
      <c r="E562" s="12" t="s">
        <v>64</v>
      </c>
    </row>
    <row r="563" spans="1:5" x14ac:dyDescent="0.2">
      <c r="A563" s="8">
        <f t="shared" si="8"/>
        <v>560</v>
      </c>
      <c r="B563" s="11" t="s">
        <v>19</v>
      </c>
      <c r="C563" s="29">
        <v>44500</v>
      </c>
      <c r="D563" s="5">
        <v>59657</v>
      </c>
      <c r="E563" s="12" t="s">
        <v>54</v>
      </c>
    </row>
    <row r="564" spans="1:5" x14ac:dyDescent="0.2">
      <c r="A564" s="8">
        <f t="shared" si="8"/>
        <v>561</v>
      </c>
      <c r="B564" s="11" t="s">
        <v>20</v>
      </c>
      <c r="C564" s="29">
        <v>44500</v>
      </c>
      <c r="D564" s="5">
        <v>16521</v>
      </c>
      <c r="E564" s="12" t="s">
        <v>53</v>
      </c>
    </row>
    <row r="565" spans="1:5" x14ac:dyDescent="0.2">
      <c r="A565" s="8">
        <f t="shared" si="8"/>
        <v>562</v>
      </c>
      <c r="B565" s="11" t="s">
        <v>21</v>
      </c>
      <c r="C565" s="29">
        <v>44500</v>
      </c>
      <c r="D565" s="5">
        <v>107764</v>
      </c>
      <c r="E565" s="12" t="s">
        <v>56</v>
      </c>
    </row>
    <row r="566" spans="1:5" x14ac:dyDescent="0.2">
      <c r="A566" s="8">
        <f t="shared" si="8"/>
        <v>563</v>
      </c>
      <c r="B566" s="11" t="s">
        <v>22</v>
      </c>
      <c r="C566" s="29">
        <v>44500</v>
      </c>
      <c r="D566" s="5">
        <v>180537</v>
      </c>
      <c r="E566" s="12" t="s">
        <v>60</v>
      </c>
    </row>
    <row r="567" spans="1:5" x14ac:dyDescent="0.2">
      <c r="A567" s="8">
        <f t="shared" si="8"/>
        <v>564</v>
      </c>
      <c r="B567" s="11" t="s">
        <v>23</v>
      </c>
      <c r="C567" s="29">
        <v>44500</v>
      </c>
      <c r="D567" s="5">
        <v>115348</v>
      </c>
      <c r="E567" s="12" t="s">
        <v>63</v>
      </c>
    </row>
    <row r="568" spans="1:5" x14ac:dyDescent="0.2">
      <c r="A568" s="8">
        <f t="shared" si="8"/>
        <v>565</v>
      </c>
      <c r="B568" s="11" t="s">
        <v>24</v>
      </c>
      <c r="C568" s="29">
        <v>44500</v>
      </c>
      <c r="D568" s="5">
        <v>1881837</v>
      </c>
      <c r="E568" s="12" t="s">
        <v>62</v>
      </c>
    </row>
    <row r="569" spans="1:5" x14ac:dyDescent="0.2">
      <c r="A569" s="8">
        <f t="shared" si="8"/>
        <v>566</v>
      </c>
      <c r="B569" s="11" t="s">
        <v>25</v>
      </c>
      <c r="C569" s="29">
        <v>44500</v>
      </c>
      <c r="D569" s="5">
        <v>926513</v>
      </c>
      <c r="E569" s="12" t="s">
        <v>52</v>
      </c>
    </row>
    <row r="570" spans="1:5" x14ac:dyDescent="0.2">
      <c r="A570" s="8">
        <f t="shared" si="8"/>
        <v>567</v>
      </c>
      <c r="B570" s="11" t="s">
        <v>4</v>
      </c>
      <c r="C570" s="29">
        <v>44500</v>
      </c>
      <c r="D570" s="5">
        <v>2345336</v>
      </c>
      <c r="E570" s="12" t="s">
        <v>65</v>
      </c>
    </row>
    <row r="571" spans="1:5" x14ac:dyDescent="0.2">
      <c r="A571" s="8">
        <f t="shared" si="8"/>
        <v>568</v>
      </c>
      <c r="B571" s="11" t="s">
        <v>3</v>
      </c>
      <c r="C571" s="29">
        <v>44493</v>
      </c>
      <c r="D571" s="5">
        <v>307703</v>
      </c>
      <c r="E571" s="12" t="s">
        <v>61</v>
      </c>
    </row>
    <row r="572" spans="1:5" x14ac:dyDescent="0.2">
      <c r="A572" s="8">
        <f t="shared" si="8"/>
        <v>569</v>
      </c>
      <c r="B572" s="11" t="s">
        <v>2</v>
      </c>
      <c r="C572" s="29">
        <v>44493</v>
      </c>
      <c r="D572" s="5">
        <v>24954</v>
      </c>
      <c r="E572" s="12" t="s">
        <v>61</v>
      </c>
    </row>
    <row r="573" spans="1:5" x14ac:dyDescent="0.2">
      <c r="A573" s="8">
        <f t="shared" si="8"/>
        <v>570</v>
      </c>
      <c r="B573" s="11" t="s">
        <v>5</v>
      </c>
      <c r="C573" s="29">
        <v>44493</v>
      </c>
      <c r="D573" s="5">
        <v>508709</v>
      </c>
      <c r="E573" s="12" t="s">
        <v>65</v>
      </c>
    </row>
    <row r="574" spans="1:5" x14ac:dyDescent="0.2">
      <c r="A574" s="8">
        <f t="shared" si="8"/>
        <v>571</v>
      </c>
      <c r="B574" s="11" t="s">
        <v>6</v>
      </c>
      <c r="C574" s="29">
        <v>44493</v>
      </c>
      <c r="D574" s="5">
        <v>1137234</v>
      </c>
      <c r="E574" s="12" t="s">
        <v>53</v>
      </c>
    </row>
    <row r="575" spans="1:5" x14ac:dyDescent="0.2">
      <c r="A575" s="8">
        <f t="shared" si="8"/>
        <v>572</v>
      </c>
      <c r="B575" s="11" t="s">
        <v>7</v>
      </c>
      <c r="C575" s="29">
        <v>44493</v>
      </c>
      <c r="D575" s="5">
        <v>249222</v>
      </c>
      <c r="E575" s="12" t="s">
        <v>53</v>
      </c>
    </row>
    <row r="576" spans="1:5" x14ac:dyDescent="0.2">
      <c r="A576" s="8">
        <f t="shared" si="8"/>
        <v>573</v>
      </c>
      <c r="B576" s="11" t="s">
        <v>8</v>
      </c>
      <c r="C576" s="29">
        <v>44493</v>
      </c>
      <c r="D576" s="5">
        <v>43122</v>
      </c>
      <c r="E576" s="12" t="s">
        <v>52</v>
      </c>
    </row>
    <row r="577" spans="1:5" x14ac:dyDescent="0.2">
      <c r="A577" s="8">
        <f t="shared" si="8"/>
        <v>574</v>
      </c>
      <c r="B577" s="11" t="s">
        <v>9</v>
      </c>
      <c r="C577" s="29">
        <v>44493</v>
      </c>
      <c r="D577" s="5">
        <v>53719</v>
      </c>
      <c r="E577" s="12" t="s">
        <v>62</v>
      </c>
    </row>
    <row r="578" spans="1:5" x14ac:dyDescent="0.2">
      <c r="A578" s="8">
        <f t="shared" si="8"/>
        <v>575</v>
      </c>
      <c r="B578" s="11" t="s">
        <v>10</v>
      </c>
      <c r="C578" s="29">
        <v>44493</v>
      </c>
      <c r="D578" s="5">
        <v>1700990</v>
      </c>
      <c r="E578" s="12" t="s">
        <v>54</v>
      </c>
    </row>
    <row r="579" spans="1:5" x14ac:dyDescent="0.2">
      <c r="A579" s="8">
        <f t="shared" si="8"/>
        <v>576</v>
      </c>
      <c r="B579" s="11" t="s">
        <v>11</v>
      </c>
      <c r="C579" s="29">
        <v>44493</v>
      </c>
      <c r="D579" s="5">
        <v>314343</v>
      </c>
      <c r="E579" s="12" t="s">
        <v>65</v>
      </c>
    </row>
    <row r="580" spans="1:5" x14ac:dyDescent="0.2">
      <c r="A580" s="8">
        <f t="shared" si="8"/>
        <v>577</v>
      </c>
      <c r="B580" s="11" t="s">
        <v>12</v>
      </c>
      <c r="C580" s="29">
        <v>44493</v>
      </c>
      <c r="D580" s="5">
        <v>41702</v>
      </c>
      <c r="E580" s="12" t="s">
        <v>57</v>
      </c>
    </row>
    <row r="581" spans="1:5" x14ac:dyDescent="0.2">
      <c r="A581" s="8">
        <f t="shared" si="8"/>
        <v>578</v>
      </c>
      <c r="B581" s="11" t="s">
        <v>13</v>
      </c>
      <c r="C581" s="29">
        <v>44493</v>
      </c>
      <c r="D581" s="5">
        <v>24048</v>
      </c>
      <c r="E581" s="12" t="s">
        <v>55</v>
      </c>
    </row>
    <row r="582" spans="1:5" x14ac:dyDescent="0.2">
      <c r="A582" s="8">
        <f t="shared" ref="A582:A645" si="9">A581+1</f>
        <v>579</v>
      </c>
      <c r="B582" s="11" t="s">
        <v>14</v>
      </c>
      <c r="C582" s="29">
        <v>44493</v>
      </c>
      <c r="D582" s="5">
        <v>303145</v>
      </c>
      <c r="E582" s="12" t="s">
        <v>55</v>
      </c>
    </row>
    <row r="583" spans="1:5" x14ac:dyDescent="0.2">
      <c r="A583" s="8">
        <f t="shared" si="9"/>
        <v>580</v>
      </c>
      <c r="B583" s="11" t="s">
        <v>15</v>
      </c>
      <c r="C583" s="29">
        <v>44493</v>
      </c>
      <c r="D583" s="5">
        <v>74508</v>
      </c>
      <c r="E583" s="12" t="s">
        <v>58</v>
      </c>
    </row>
    <row r="584" spans="1:5" x14ac:dyDescent="0.2">
      <c r="A584" s="8">
        <f t="shared" si="9"/>
        <v>581</v>
      </c>
      <c r="B584" s="11" t="s">
        <v>16</v>
      </c>
      <c r="C584" s="29">
        <v>44493</v>
      </c>
      <c r="D584" s="5">
        <v>249269</v>
      </c>
      <c r="E584" s="12" t="s">
        <v>53</v>
      </c>
    </row>
    <row r="585" spans="1:5" x14ac:dyDescent="0.2">
      <c r="A585" s="8">
        <f t="shared" si="9"/>
        <v>582</v>
      </c>
      <c r="B585" s="11" t="s">
        <v>17</v>
      </c>
      <c r="C585" s="29">
        <v>44493</v>
      </c>
      <c r="D585" s="5">
        <v>34437</v>
      </c>
      <c r="E585" s="12" t="s">
        <v>59</v>
      </c>
    </row>
    <row r="586" spans="1:5" x14ac:dyDescent="0.2">
      <c r="A586" s="8">
        <f t="shared" si="9"/>
        <v>583</v>
      </c>
      <c r="B586" s="11" t="s">
        <v>18</v>
      </c>
      <c r="C586" s="29">
        <v>44493</v>
      </c>
      <c r="D586" s="5">
        <v>172435</v>
      </c>
      <c r="E586" s="12" t="s">
        <v>64</v>
      </c>
    </row>
    <row r="587" spans="1:5" x14ac:dyDescent="0.2">
      <c r="A587" s="8">
        <f t="shared" si="9"/>
        <v>584</v>
      </c>
      <c r="B587" s="11" t="s">
        <v>19</v>
      </c>
      <c r="C587" s="29">
        <v>44493</v>
      </c>
      <c r="D587" s="5">
        <v>61668</v>
      </c>
      <c r="E587" s="12" t="s">
        <v>54</v>
      </c>
    </row>
    <row r="588" spans="1:5" x14ac:dyDescent="0.2">
      <c r="A588" s="8">
        <f t="shared" si="9"/>
        <v>585</v>
      </c>
      <c r="B588" s="11" t="s">
        <v>20</v>
      </c>
      <c r="C588" s="29">
        <v>44493</v>
      </c>
      <c r="D588" s="5">
        <v>16804</v>
      </c>
      <c r="E588" s="12" t="s">
        <v>53</v>
      </c>
    </row>
    <row r="589" spans="1:5" x14ac:dyDescent="0.2">
      <c r="A589" s="8">
        <f t="shared" si="9"/>
        <v>586</v>
      </c>
      <c r="B589" s="11" t="s">
        <v>21</v>
      </c>
      <c r="C589" s="29">
        <v>44493</v>
      </c>
      <c r="D589" s="5">
        <v>116263</v>
      </c>
      <c r="E589" s="12" t="s">
        <v>56</v>
      </c>
    </row>
    <row r="590" spans="1:5" x14ac:dyDescent="0.2">
      <c r="A590" s="8">
        <f t="shared" si="9"/>
        <v>587</v>
      </c>
      <c r="B590" s="11" t="s">
        <v>22</v>
      </c>
      <c r="C590" s="29">
        <v>44493</v>
      </c>
      <c r="D590" s="5">
        <v>157707</v>
      </c>
      <c r="E590" s="12" t="s">
        <v>60</v>
      </c>
    </row>
    <row r="591" spans="1:5" x14ac:dyDescent="0.2">
      <c r="A591" s="8">
        <f t="shared" si="9"/>
        <v>588</v>
      </c>
      <c r="B591" s="11" t="s">
        <v>23</v>
      </c>
      <c r="C591" s="29">
        <v>44493</v>
      </c>
      <c r="D591" s="5">
        <v>104441</v>
      </c>
      <c r="E591" s="12" t="s">
        <v>63</v>
      </c>
    </row>
    <row r="592" spans="1:5" x14ac:dyDescent="0.2">
      <c r="A592" s="8">
        <f t="shared" si="9"/>
        <v>589</v>
      </c>
      <c r="B592" s="11" t="s">
        <v>24</v>
      </c>
      <c r="C592" s="29">
        <v>44493</v>
      </c>
      <c r="D592" s="5">
        <v>1615806</v>
      </c>
      <c r="E592" s="12" t="s">
        <v>62</v>
      </c>
    </row>
    <row r="593" spans="1:5" x14ac:dyDescent="0.2">
      <c r="A593" s="8">
        <f t="shared" si="9"/>
        <v>590</v>
      </c>
      <c r="B593" s="11" t="s">
        <v>25</v>
      </c>
      <c r="C593" s="29">
        <v>44493</v>
      </c>
      <c r="D593" s="5">
        <v>858237</v>
      </c>
      <c r="E593" s="12" t="s">
        <v>52</v>
      </c>
    </row>
    <row r="594" spans="1:5" x14ac:dyDescent="0.2">
      <c r="A594" s="8">
        <f t="shared" si="9"/>
        <v>591</v>
      </c>
      <c r="B594" s="11" t="s">
        <v>4</v>
      </c>
      <c r="C594" s="29">
        <v>44493</v>
      </c>
      <c r="D594" s="5">
        <v>2300874</v>
      </c>
      <c r="E594" s="12" t="s">
        <v>65</v>
      </c>
    </row>
    <row r="595" spans="1:5" x14ac:dyDescent="0.2">
      <c r="A595" s="8">
        <f t="shared" si="9"/>
        <v>592</v>
      </c>
      <c r="B595" s="11" t="s">
        <v>3</v>
      </c>
      <c r="C595" s="29">
        <v>44486</v>
      </c>
      <c r="D595" s="5">
        <v>308569</v>
      </c>
      <c r="E595" s="12" t="s">
        <v>61</v>
      </c>
    </row>
    <row r="596" spans="1:5" x14ac:dyDescent="0.2">
      <c r="A596" s="8">
        <f t="shared" si="9"/>
        <v>593</v>
      </c>
      <c r="B596" s="11" t="s">
        <v>2</v>
      </c>
      <c r="C596" s="29">
        <v>44486</v>
      </c>
      <c r="D596" s="5">
        <v>25429</v>
      </c>
      <c r="E596" s="12" t="s">
        <v>61</v>
      </c>
    </row>
    <row r="597" spans="1:5" x14ac:dyDescent="0.2">
      <c r="A597" s="8">
        <f t="shared" si="9"/>
        <v>594</v>
      </c>
      <c r="B597" s="11" t="s">
        <v>5</v>
      </c>
      <c r="C597" s="29">
        <v>44486</v>
      </c>
      <c r="D597" s="5">
        <v>418791</v>
      </c>
      <c r="E597" s="12" t="s">
        <v>65</v>
      </c>
    </row>
    <row r="598" spans="1:5" x14ac:dyDescent="0.2">
      <c r="A598" s="8">
        <f t="shared" si="9"/>
        <v>595</v>
      </c>
      <c r="B598" s="11" t="s">
        <v>6</v>
      </c>
      <c r="C598" s="29">
        <v>44486</v>
      </c>
      <c r="D598" s="5">
        <v>1175179</v>
      </c>
      <c r="E598" s="12" t="s">
        <v>53</v>
      </c>
    </row>
    <row r="599" spans="1:5" x14ac:dyDescent="0.2">
      <c r="A599" s="8">
        <f t="shared" si="9"/>
        <v>596</v>
      </c>
      <c r="B599" s="11" t="s">
        <v>7</v>
      </c>
      <c r="C599" s="29">
        <v>44486</v>
      </c>
      <c r="D599" s="5">
        <v>251523</v>
      </c>
      <c r="E599" s="12" t="s">
        <v>53</v>
      </c>
    </row>
    <row r="600" spans="1:5" x14ac:dyDescent="0.2">
      <c r="A600" s="8">
        <f t="shared" si="9"/>
        <v>597</v>
      </c>
      <c r="B600" s="11" t="s">
        <v>8</v>
      </c>
      <c r="C600" s="29">
        <v>44486</v>
      </c>
      <c r="D600" s="5">
        <v>37233</v>
      </c>
      <c r="E600" s="12" t="s">
        <v>52</v>
      </c>
    </row>
    <row r="601" spans="1:5" x14ac:dyDescent="0.2">
      <c r="A601" s="8">
        <f t="shared" si="9"/>
        <v>598</v>
      </c>
      <c r="B601" s="11" t="s">
        <v>9</v>
      </c>
      <c r="C601" s="29">
        <v>44486</v>
      </c>
      <c r="D601" s="5">
        <v>53218</v>
      </c>
      <c r="E601" s="12" t="s">
        <v>62</v>
      </c>
    </row>
    <row r="602" spans="1:5" x14ac:dyDescent="0.2">
      <c r="A602" s="8">
        <f t="shared" si="9"/>
        <v>599</v>
      </c>
      <c r="B602" s="11" t="s">
        <v>10</v>
      </c>
      <c r="C602" s="29">
        <v>44486</v>
      </c>
      <c r="D602" s="5">
        <v>1663755</v>
      </c>
      <c r="E602" s="12" t="s">
        <v>54</v>
      </c>
    </row>
    <row r="603" spans="1:5" x14ac:dyDescent="0.2">
      <c r="A603" s="8">
        <f t="shared" si="9"/>
        <v>600</v>
      </c>
      <c r="B603" s="11" t="s">
        <v>11</v>
      </c>
      <c r="C603" s="29">
        <v>44486</v>
      </c>
      <c r="D603" s="5">
        <v>318135</v>
      </c>
      <c r="E603" s="12" t="s">
        <v>65</v>
      </c>
    </row>
    <row r="604" spans="1:5" x14ac:dyDescent="0.2">
      <c r="A604" s="8">
        <f t="shared" si="9"/>
        <v>601</v>
      </c>
      <c r="B604" s="11" t="s">
        <v>12</v>
      </c>
      <c r="C604" s="29">
        <v>44486</v>
      </c>
      <c r="D604" s="5">
        <v>41926</v>
      </c>
      <c r="E604" s="12" t="s">
        <v>57</v>
      </c>
    </row>
    <row r="605" spans="1:5" x14ac:dyDescent="0.2">
      <c r="A605" s="8">
        <f t="shared" si="9"/>
        <v>602</v>
      </c>
      <c r="B605" s="11" t="s">
        <v>13</v>
      </c>
      <c r="C605" s="29">
        <v>44486</v>
      </c>
      <c r="D605" s="5">
        <v>22955</v>
      </c>
      <c r="E605" s="12" t="s">
        <v>55</v>
      </c>
    </row>
    <row r="606" spans="1:5" x14ac:dyDescent="0.2">
      <c r="A606" s="8">
        <f t="shared" si="9"/>
        <v>603</v>
      </c>
      <c r="B606" s="11" t="s">
        <v>14</v>
      </c>
      <c r="C606" s="29">
        <v>44486</v>
      </c>
      <c r="D606" s="5">
        <v>307451</v>
      </c>
      <c r="E606" s="12" t="s">
        <v>55</v>
      </c>
    </row>
    <row r="607" spans="1:5" x14ac:dyDescent="0.2">
      <c r="A607" s="8">
        <f t="shared" si="9"/>
        <v>604</v>
      </c>
      <c r="B607" s="11" t="s">
        <v>15</v>
      </c>
      <c r="C607" s="29">
        <v>44486</v>
      </c>
      <c r="D607" s="5">
        <v>75581</v>
      </c>
      <c r="E607" s="12" t="s">
        <v>58</v>
      </c>
    </row>
    <row r="608" spans="1:5" x14ac:dyDescent="0.2">
      <c r="A608" s="8">
        <f t="shared" si="9"/>
        <v>605</v>
      </c>
      <c r="B608" s="11" t="s">
        <v>16</v>
      </c>
      <c r="C608" s="29">
        <v>44486</v>
      </c>
      <c r="D608" s="5">
        <v>251568</v>
      </c>
      <c r="E608" s="12" t="s">
        <v>53</v>
      </c>
    </row>
    <row r="609" spans="1:5" x14ac:dyDescent="0.2">
      <c r="A609" s="8">
        <f t="shared" si="9"/>
        <v>606</v>
      </c>
      <c r="B609" s="11" t="s">
        <v>17</v>
      </c>
      <c r="C609" s="29">
        <v>44486</v>
      </c>
      <c r="D609" s="5">
        <v>32871</v>
      </c>
      <c r="E609" s="12" t="s">
        <v>59</v>
      </c>
    </row>
    <row r="610" spans="1:5" x14ac:dyDescent="0.2">
      <c r="A610" s="8">
        <f t="shared" si="9"/>
        <v>607</v>
      </c>
      <c r="B610" s="11" t="s">
        <v>18</v>
      </c>
      <c r="C610" s="29">
        <v>44486</v>
      </c>
      <c r="D610" s="5">
        <v>174029</v>
      </c>
      <c r="E610" s="12" t="s">
        <v>64</v>
      </c>
    </row>
    <row r="611" spans="1:5" x14ac:dyDescent="0.2">
      <c r="A611" s="8">
        <f t="shared" si="9"/>
        <v>608</v>
      </c>
      <c r="B611" s="11" t="s">
        <v>19</v>
      </c>
      <c r="C611" s="29">
        <v>44486</v>
      </c>
      <c r="D611" s="5">
        <v>62072</v>
      </c>
      <c r="E611" s="12" t="s">
        <v>54</v>
      </c>
    </row>
    <row r="612" spans="1:5" x14ac:dyDescent="0.2">
      <c r="A612" s="8">
        <f t="shared" si="9"/>
        <v>609</v>
      </c>
      <c r="B612" s="11" t="s">
        <v>20</v>
      </c>
      <c r="C612" s="29">
        <v>44486</v>
      </c>
      <c r="D612" s="5">
        <v>15354</v>
      </c>
      <c r="E612" s="12" t="s">
        <v>53</v>
      </c>
    </row>
    <row r="613" spans="1:5" x14ac:dyDescent="0.2">
      <c r="A613" s="8">
        <f t="shared" si="9"/>
        <v>610</v>
      </c>
      <c r="B613" s="11" t="s">
        <v>21</v>
      </c>
      <c r="C613" s="29">
        <v>44486</v>
      </c>
      <c r="D613" s="5">
        <v>107722</v>
      </c>
      <c r="E613" s="12" t="s">
        <v>56</v>
      </c>
    </row>
    <row r="614" spans="1:5" x14ac:dyDescent="0.2">
      <c r="A614" s="8">
        <f t="shared" si="9"/>
        <v>611</v>
      </c>
      <c r="B614" s="11" t="s">
        <v>22</v>
      </c>
      <c r="C614" s="29">
        <v>44486</v>
      </c>
      <c r="D614" s="5">
        <v>159230</v>
      </c>
      <c r="E614" s="12" t="s">
        <v>60</v>
      </c>
    </row>
    <row r="615" spans="1:5" x14ac:dyDescent="0.2">
      <c r="A615" s="8">
        <f t="shared" si="9"/>
        <v>612</v>
      </c>
      <c r="B615" s="11" t="s">
        <v>23</v>
      </c>
      <c r="C615" s="29">
        <v>44486</v>
      </c>
      <c r="D615" s="5">
        <v>105517</v>
      </c>
      <c r="E615" s="12" t="s">
        <v>63</v>
      </c>
    </row>
    <row r="616" spans="1:5" x14ac:dyDescent="0.2">
      <c r="A616" s="8">
        <f t="shared" si="9"/>
        <v>613</v>
      </c>
      <c r="B616" s="11" t="s">
        <v>24</v>
      </c>
      <c r="C616" s="29">
        <v>44486</v>
      </c>
      <c r="D616" s="5">
        <v>1392391</v>
      </c>
      <c r="E616" s="12" t="s">
        <v>62</v>
      </c>
    </row>
    <row r="617" spans="1:5" x14ac:dyDescent="0.2">
      <c r="A617" s="8">
        <f t="shared" si="9"/>
        <v>614</v>
      </c>
      <c r="B617" s="11" t="s">
        <v>25</v>
      </c>
      <c r="C617" s="29">
        <v>44486</v>
      </c>
      <c r="D617" s="5">
        <v>868270</v>
      </c>
      <c r="E617" s="12" t="s">
        <v>52</v>
      </c>
    </row>
    <row r="618" spans="1:5" x14ac:dyDescent="0.2">
      <c r="A618" s="8">
        <f t="shared" si="9"/>
        <v>615</v>
      </c>
      <c r="B618" s="11" t="s">
        <v>4</v>
      </c>
      <c r="C618" s="29">
        <v>44486</v>
      </c>
      <c r="D618" s="5">
        <v>2264313</v>
      </c>
      <c r="E618" s="12" t="s">
        <v>65</v>
      </c>
    </row>
    <row r="619" spans="1:5" x14ac:dyDescent="0.2">
      <c r="A619" s="8">
        <f t="shared" si="9"/>
        <v>616</v>
      </c>
      <c r="B619" s="11" t="s">
        <v>4</v>
      </c>
      <c r="C619" s="29">
        <v>44479</v>
      </c>
      <c r="D619" s="5">
        <v>2286155</v>
      </c>
      <c r="E619" s="12" t="s">
        <v>65</v>
      </c>
    </row>
    <row r="620" spans="1:5" x14ac:dyDescent="0.2">
      <c r="A620" s="8">
        <f t="shared" si="9"/>
        <v>617</v>
      </c>
      <c r="B620" s="11" t="s">
        <v>2</v>
      </c>
      <c r="C620" s="29">
        <v>44479</v>
      </c>
      <c r="D620" s="5">
        <v>24432</v>
      </c>
      <c r="E620" s="12" t="s">
        <v>61</v>
      </c>
    </row>
    <row r="621" spans="1:5" x14ac:dyDescent="0.2">
      <c r="A621" s="8">
        <f t="shared" si="9"/>
        <v>618</v>
      </c>
      <c r="B621" s="11" t="s">
        <v>5</v>
      </c>
      <c r="C621" s="29">
        <v>44479</v>
      </c>
      <c r="D621" s="5">
        <v>433113</v>
      </c>
      <c r="E621" s="12" t="s">
        <v>65</v>
      </c>
    </row>
    <row r="622" spans="1:5" x14ac:dyDescent="0.2">
      <c r="A622" s="8">
        <f t="shared" si="9"/>
        <v>619</v>
      </c>
      <c r="B622" s="11" t="s">
        <v>6</v>
      </c>
      <c r="C622" s="29">
        <v>44479</v>
      </c>
      <c r="D622" s="5">
        <v>1143465</v>
      </c>
      <c r="E622" s="12" t="s">
        <v>53</v>
      </c>
    </row>
    <row r="623" spans="1:5" x14ac:dyDescent="0.2">
      <c r="A623" s="8">
        <f t="shared" si="9"/>
        <v>620</v>
      </c>
      <c r="B623" s="11" t="s">
        <v>7</v>
      </c>
      <c r="C623" s="29">
        <v>44479</v>
      </c>
      <c r="D623" s="5">
        <v>245285</v>
      </c>
      <c r="E623" s="12" t="s">
        <v>53</v>
      </c>
    </row>
    <row r="624" spans="1:5" x14ac:dyDescent="0.2">
      <c r="A624" s="8">
        <f t="shared" si="9"/>
        <v>621</v>
      </c>
      <c r="B624" s="11" t="s">
        <v>8</v>
      </c>
      <c r="C624" s="29">
        <v>44479</v>
      </c>
      <c r="D624" s="5">
        <v>35265</v>
      </c>
      <c r="E624" s="12" t="s">
        <v>52</v>
      </c>
    </row>
    <row r="625" spans="1:5" x14ac:dyDescent="0.2">
      <c r="A625" s="8">
        <f t="shared" si="9"/>
        <v>622</v>
      </c>
      <c r="B625" s="11" t="s">
        <v>9</v>
      </c>
      <c r="C625" s="29">
        <v>44479</v>
      </c>
      <c r="D625" s="5">
        <v>51902</v>
      </c>
      <c r="E625" s="12" t="s">
        <v>62</v>
      </c>
    </row>
    <row r="626" spans="1:5" x14ac:dyDescent="0.2">
      <c r="A626" s="8">
        <f t="shared" si="9"/>
        <v>623</v>
      </c>
      <c r="B626" s="11" t="s">
        <v>10</v>
      </c>
      <c r="C626" s="29">
        <v>44479</v>
      </c>
      <c r="D626" s="5">
        <v>1649022</v>
      </c>
      <c r="E626" s="12" t="s">
        <v>54</v>
      </c>
    </row>
    <row r="627" spans="1:5" x14ac:dyDescent="0.2">
      <c r="A627" s="8">
        <f t="shared" si="9"/>
        <v>624</v>
      </c>
      <c r="B627" s="11" t="s">
        <v>11</v>
      </c>
      <c r="C627" s="29">
        <v>44479</v>
      </c>
      <c r="D627" s="5">
        <v>319325</v>
      </c>
      <c r="E627" s="12" t="s">
        <v>65</v>
      </c>
    </row>
    <row r="628" spans="1:5" x14ac:dyDescent="0.2">
      <c r="A628" s="8">
        <f t="shared" si="9"/>
        <v>625</v>
      </c>
      <c r="B628" s="11" t="s">
        <v>12</v>
      </c>
      <c r="C628" s="29">
        <v>44479</v>
      </c>
      <c r="D628" s="5">
        <v>43860</v>
      </c>
      <c r="E628" s="12" t="s">
        <v>57</v>
      </c>
    </row>
    <row r="629" spans="1:5" x14ac:dyDescent="0.2">
      <c r="A629" s="8">
        <f t="shared" si="9"/>
        <v>626</v>
      </c>
      <c r="B629" s="11" t="s">
        <v>13</v>
      </c>
      <c r="C629" s="29">
        <v>44479</v>
      </c>
      <c r="D629" s="5">
        <v>22125</v>
      </c>
      <c r="E629" s="12" t="s">
        <v>55</v>
      </c>
    </row>
    <row r="630" spans="1:5" x14ac:dyDescent="0.2">
      <c r="A630" s="8">
        <f t="shared" si="9"/>
        <v>627</v>
      </c>
      <c r="B630" s="11" t="s">
        <v>14</v>
      </c>
      <c r="C630" s="29">
        <v>44479</v>
      </c>
      <c r="D630" s="5">
        <v>316213</v>
      </c>
      <c r="E630" s="12" t="s">
        <v>55</v>
      </c>
    </row>
    <row r="631" spans="1:5" x14ac:dyDescent="0.2">
      <c r="A631" s="8">
        <f t="shared" si="9"/>
        <v>628</v>
      </c>
      <c r="B631" s="11" t="s">
        <v>15</v>
      </c>
      <c r="C631" s="29">
        <v>44479</v>
      </c>
      <c r="D631" s="5">
        <v>74580</v>
      </c>
      <c r="E631" s="12" t="s">
        <v>58</v>
      </c>
    </row>
    <row r="632" spans="1:5" x14ac:dyDescent="0.2">
      <c r="A632" s="8">
        <f t="shared" si="9"/>
        <v>629</v>
      </c>
      <c r="B632" s="11" t="s">
        <v>16</v>
      </c>
      <c r="C632" s="29">
        <v>44479</v>
      </c>
      <c r="D632" s="5">
        <v>245312</v>
      </c>
      <c r="E632" s="12" t="s">
        <v>53</v>
      </c>
    </row>
    <row r="633" spans="1:5" x14ac:dyDescent="0.2">
      <c r="A633" s="8">
        <f t="shared" si="9"/>
        <v>630</v>
      </c>
      <c r="B633" s="11" t="s">
        <v>17</v>
      </c>
      <c r="C633" s="29">
        <v>44479</v>
      </c>
      <c r="D633" s="5">
        <v>34634</v>
      </c>
      <c r="E633" s="12" t="s">
        <v>59</v>
      </c>
    </row>
    <row r="634" spans="1:5" x14ac:dyDescent="0.2">
      <c r="A634" s="8">
        <f t="shared" si="9"/>
        <v>631</v>
      </c>
      <c r="B634" s="11" t="s">
        <v>18</v>
      </c>
      <c r="C634" s="29">
        <v>44479</v>
      </c>
      <c r="D634" s="5">
        <v>176207</v>
      </c>
      <c r="E634" s="12" t="s">
        <v>64</v>
      </c>
    </row>
    <row r="635" spans="1:5" x14ac:dyDescent="0.2">
      <c r="A635" s="8">
        <f t="shared" si="9"/>
        <v>632</v>
      </c>
      <c r="B635" s="11" t="s">
        <v>19</v>
      </c>
      <c r="C635" s="29">
        <v>44479</v>
      </c>
      <c r="D635" s="5">
        <v>65741</v>
      </c>
      <c r="E635" s="12" t="s">
        <v>54</v>
      </c>
    </row>
    <row r="636" spans="1:5" x14ac:dyDescent="0.2">
      <c r="A636" s="8">
        <f t="shared" si="9"/>
        <v>633</v>
      </c>
      <c r="B636" s="11" t="s">
        <v>20</v>
      </c>
      <c r="C636" s="29">
        <v>44479</v>
      </c>
      <c r="D636" s="5">
        <v>15475</v>
      </c>
      <c r="E636" s="12" t="s">
        <v>53</v>
      </c>
    </row>
    <row r="637" spans="1:5" x14ac:dyDescent="0.2">
      <c r="A637" s="8">
        <f t="shared" si="9"/>
        <v>634</v>
      </c>
      <c r="B637" s="11" t="s">
        <v>21</v>
      </c>
      <c r="C637" s="29">
        <v>44479</v>
      </c>
      <c r="D637" s="5">
        <v>104736</v>
      </c>
      <c r="E637" s="12" t="s">
        <v>56</v>
      </c>
    </row>
    <row r="638" spans="1:5" x14ac:dyDescent="0.2">
      <c r="A638" s="8">
        <f t="shared" si="9"/>
        <v>635</v>
      </c>
      <c r="B638" s="11" t="s">
        <v>22</v>
      </c>
      <c r="C638" s="29">
        <v>44479</v>
      </c>
      <c r="D638" s="5">
        <v>133982</v>
      </c>
      <c r="E638" s="12" t="s">
        <v>60</v>
      </c>
    </row>
    <row r="639" spans="1:5" x14ac:dyDescent="0.2">
      <c r="A639" s="8">
        <f t="shared" si="9"/>
        <v>636</v>
      </c>
      <c r="B639" s="11" t="s">
        <v>23</v>
      </c>
      <c r="C639" s="29">
        <v>44479</v>
      </c>
      <c r="D639" s="5">
        <v>109950</v>
      </c>
      <c r="E639" s="12" t="s">
        <v>63</v>
      </c>
    </row>
    <row r="640" spans="1:5" x14ac:dyDescent="0.2">
      <c r="A640" s="8">
        <f t="shared" si="9"/>
        <v>637</v>
      </c>
      <c r="B640" s="11" t="s">
        <v>24</v>
      </c>
      <c r="C640" s="29">
        <v>44479</v>
      </c>
      <c r="D640" s="5">
        <v>1355356</v>
      </c>
      <c r="E640" s="12" t="s">
        <v>62</v>
      </c>
    </row>
    <row r="641" spans="1:5" x14ac:dyDescent="0.2">
      <c r="A641" s="8">
        <f t="shared" si="9"/>
        <v>638</v>
      </c>
      <c r="B641" s="11" t="s">
        <v>25</v>
      </c>
      <c r="C641" s="29">
        <v>44479</v>
      </c>
      <c r="D641" s="5">
        <v>815202</v>
      </c>
      <c r="E641" s="12" t="s">
        <v>52</v>
      </c>
    </row>
    <row r="642" spans="1:5" x14ac:dyDescent="0.2">
      <c r="A642" s="8">
        <f t="shared" si="9"/>
        <v>639</v>
      </c>
      <c r="B642" s="11" t="s">
        <v>3</v>
      </c>
      <c r="C642" s="29">
        <v>44479</v>
      </c>
      <c r="D642" s="5">
        <v>282204</v>
      </c>
      <c r="E642" s="12" t="s">
        <v>61</v>
      </c>
    </row>
    <row r="643" spans="1:5" x14ac:dyDescent="0.2">
      <c r="A643" s="8">
        <f t="shared" si="9"/>
        <v>640</v>
      </c>
      <c r="B643" s="11" t="s">
        <v>4</v>
      </c>
      <c r="C643" s="29">
        <v>44472</v>
      </c>
      <c r="D643" s="5">
        <v>2289049</v>
      </c>
      <c r="E643" s="12" t="s">
        <v>65</v>
      </c>
    </row>
    <row r="644" spans="1:5" x14ac:dyDescent="0.2">
      <c r="A644" s="8">
        <f t="shared" si="9"/>
        <v>641</v>
      </c>
      <c r="B644" s="11" t="s">
        <v>2</v>
      </c>
      <c r="C644" s="29">
        <v>44472</v>
      </c>
      <c r="D644" s="5">
        <v>24889</v>
      </c>
      <c r="E644" s="12" t="s">
        <v>61</v>
      </c>
    </row>
    <row r="645" spans="1:5" x14ac:dyDescent="0.2">
      <c r="A645" s="8">
        <f t="shared" si="9"/>
        <v>642</v>
      </c>
      <c r="B645" s="11" t="s">
        <v>5</v>
      </c>
      <c r="C645" s="29">
        <v>44472</v>
      </c>
      <c r="D645" s="5">
        <v>416990</v>
      </c>
      <c r="E645" s="12" t="s">
        <v>65</v>
      </c>
    </row>
    <row r="646" spans="1:5" x14ac:dyDescent="0.2">
      <c r="A646" s="8">
        <f t="shared" ref="A646:A709" si="10">A645+1</f>
        <v>643</v>
      </c>
      <c r="B646" s="11" t="s">
        <v>6</v>
      </c>
      <c r="C646" s="29">
        <v>44472</v>
      </c>
      <c r="D646" s="5">
        <v>1210993</v>
      </c>
      <c r="E646" s="12" t="s">
        <v>53</v>
      </c>
    </row>
    <row r="647" spans="1:5" x14ac:dyDescent="0.2">
      <c r="A647" s="8">
        <f t="shared" si="10"/>
        <v>644</v>
      </c>
      <c r="B647" s="11" t="s">
        <v>7</v>
      </c>
      <c r="C647" s="29">
        <v>44472</v>
      </c>
      <c r="D647" s="5">
        <v>242860</v>
      </c>
      <c r="E647" s="12" t="s">
        <v>53</v>
      </c>
    </row>
    <row r="648" spans="1:5" x14ac:dyDescent="0.2">
      <c r="A648" s="8">
        <f t="shared" si="10"/>
        <v>645</v>
      </c>
      <c r="B648" s="11" t="s">
        <v>8</v>
      </c>
      <c r="C648" s="29">
        <v>44472</v>
      </c>
      <c r="D648" s="5">
        <v>32495</v>
      </c>
      <c r="E648" s="12" t="s">
        <v>52</v>
      </c>
    </row>
    <row r="649" spans="1:5" x14ac:dyDescent="0.2">
      <c r="A649" s="8">
        <f t="shared" si="10"/>
        <v>646</v>
      </c>
      <c r="B649" s="11" t="s">
        <v>9</v>
      </c>
      <c r="C649" s="29">
        <v>44472</v>
      </c>
      <c r="D649" s="5">
        <v>50603</v>
      </c>
      <c r="E649" s="12" t="s">
        <v>62</v>
      </c>
    </row>
    <row r="650" spans="1:5" x14ac:dyDescent="0.2">
      <c r="A650" s="8">
        <f t="shared" si="10"/>
        <v>647</v>
      </c>
      <c r="B650" s="11" t="s">
        <v>10</v>
      </c>
      <c r="C650" s="29">
        <v>44472</v>
      </c>
      <c r="D650" s="5">
        <v>1695534</v>
      </c>
      <c r="E650" s="12" t="s">
        <v>54</v>
      </c>
    </row>
    <row r="651" spans="1:5" x14ac:dyDescent="0.2">
      <c r="A651" s="8">
        <f t="shared" si="10"/>
        <v>648</v>
      </c>
      <c r="B651" s="11" t="s">
        <v>11</v>
      </c>
      <c r="C651" s="29">
        <v>44472</v>
      </c>
      <c r="D651" s="5">
        <v>333903</v>
      </c>
      <c r="E651" s="12" t="s">
        <v>65</v>
      </c>
    </row>
    <row r="652" spans="1:5" x14ac:dyDescent="0.2">
      <c r="A652" s="8">
        <f t="shared" si="10"/>
        <v>649</v>
      </c>
      <c r="B652" s="11" t="s">
        <v>12</v>
      </c>
      <c r="C652" s="29">
        <v>44472</v>
      </c>
      <c r="D652" s="5">
        <v>43034</v>
      </c>
      <c r="E652" s="12" t="s">
        <v>57</v>
      </c>
    </row>
    <row r="653" spans="1:5" x14ac:dyDescent="0.2">
      <c r="A653" s="8">
        <f t="shared" si="10"/>
        <v>650</v>
      </c>
      <c r="B653" s="11" t="s">
        <v>13</v>
      </c>
      <c r="C653" s="29">
        <v>44472</v>
      </c>
      <c r="D653" s="5">
        <v>20246</v>
      </c>
      <c r="E653" s="12" t="s">
        <v>55</v>
      </c>
    </row>
    <row r="654" spans="1:5" x14ac:dyDescent="0.2">
      <c r="A654" s="8">
        <f t="shared" si="10"/>
        <v>651</v>
      </c>
      <c r="B654" s="11" t="s">
        <v>14</v>
      </c>
      <c r="C654" s="29">
        <v>44472</v>
      </c>
      <c r="D654" s="5">
        <v>300905</v>
      </c>
      <c r="E654" s="12" t="s">
        <v>55</v>
      </c>
    </row>
    <row r="655" spans="1:5" x14ac:dyDescent="0.2">
      <c r="A655" s="8">
        <f t="shared" si="10"/>
        <v>652</v>
      </c>
      <c r="B655" s="11" t="s">
        <v>15</v>
      </c>
      <c r="C655" s="29">
        <v>44472</v>
      </c>
      <c r="D655" s="5">
        <v>73978</v>
      </c>
      <c r="E655" s="12" t="s">
        <v>58</v>
      </c>
    </row>
    <row r="656" spans="1:5" x14ac:dyDescent="0.2">
      <c r="A656" s="8">
        <f t="shared" si="10"/>
        <v>653</v>
      </c>
      <c r="B656" s="11" t="s">
        <v>16</v>
      </c>
      <c r="C656" s="29">
        <v>44472</v>
      </c>
      <c r="D656" s="5">
        <v>242922</v>
      </c>
      <c r="E656" s="12" t="s">
        <v>53</v>
      </c>
    </row>
    <row r="657" spans="1:5" x14ac:dyDescent="0.2">
      <c r="A657" s="8">
        <f t="shared" si="10"/>
        <v>654</v>
      </c>
      <c r="B657" s="11" t="s">
        <v>17</v>
      </c>
      <c r="C657" s="29">
        <v>44472</v>
      </c>
      <c r="D657" s="5">
        <v>32920</v>
      </c>
      <c r="E657" s="12" t="s">
        <v>59</v>
      </c>
    </row>
    <row r="658" spans="1:5" x14ac:dyDescent="0.2">
      <c r="A658" s="8">
        <f t="shared" si="10"/>
        <v>655</v>
      </c>
      <c r="B658" s="11" t="s">
        <v>18</v>
      </c>
      <c r="C658" s="29">
        <v>44472</v>
      </c>
      <c r="D658" s="5">
        <v>192318</v>
      </c>
      <c r="E658" s="12" t="s">
        <v>64</v>
      </c>
    </row>
    <row r="659" spans="1:5" x14ac:dyDescent="0.2">
      <c r="A659" s="8">
        <f t="shared" si="10"/>
        <v>656</v>
      </c>
      <c r="B659" s="11" t="s">
        <v>19</v>
      </c>
      <c r="C659" s="29">
        <v>44472</v>
      </c>
      <c r="D659" s="5">
        <v>65197</v>
      </c>
      <c r="E659" s="12" t="s">
        <v>54</v>
      </c>
    </row>
    <row r="660" spans="1:5" x14ac:dyDescent="0.2">
      <c r="A660" s="8">
        <f t="shared" si="10"/>
        <v>657</v>
      </c>
      <c r="B660" s="11" t="s">
        <v>20</v>
      </c>
      <c r="C660" s="29">
        <v>44472</v>
      </c>
      <c r="D660" s="5">
        <v>14947</v>
      </c>
      <c r="E660" s="12" t="s">
        <v>53</v>
      </c>
    </row>
    <row r="661" spans="1:5" x14ac:dyDescent="0.2">
      <c r="A661" s="8">
        <f t="shared" si="10"/>
        <v>658</v>
      </c>
      <c r="B661" s="11" t="s">
        <v>21</v>
      </c>
      <c r="C661" s="29">
        <v>44472</v>
      </c>
      <c r="D661" s="5">
        <v>109908</v>
      </c>
      <c r="E661" s="12" t="s">
        <v>56</v>
      </c>
    </row>
    <row r="662" spans="1:5" x14ac:dyDescent="0.2">
      <c r="A662" s="8">
        <f t="shared" si="10"/>
        <v>659</v>
      </c>
      <c r="B662" s="11" t="s">
        <v>22</v>
      </c>
      <c r="C662" s="29">
        <v>44472</v>
      </c>
      <c r="D662" s="5">
        <v>126854</v>
      </c>
      <c r="E662" s="12" t="s">
        <v>60</v>
      </c>
    </row>
    <row r="663" spans="1:5" x14ac:dyDescent="0.2">
      <c r="A663" s="8">
        <f t="shared" si="10"/>
        <v>660</v>
      </c>
      <c r="B663" s="11" t="s">
        <v>23</v>
      </c>
      <c r="C663" s="29">
        <v>44472</v>
      </c>
      <c r="D663" s="5">
        <v>111679</v>
      </c>
      <c r="E663" s="12" t="s">
        <v>63</v>
      </c>
    </row>
    <row r="664" spans="1:5" x14ac:dyDescent="0.2">
      <c r="A664" s="8">
        <f t="shared" si="10"/>
        <v>661</v>
      </c>
      <c r="B664" s="11" t="s">
        <v>24</v>
      </c>
      <c r="C664" s="29">
        <v>44472</v>
      </c>
      <c r="D664" s="5">
        <v>1333939</v>
      </c>
      <c r="E664" s="12" t="s">
        <v>62</v>
      </c>
    </row>
    <row r="665" spans="1:5" x14ac:dyDescent="0.2">
      <c r="A665" s="8">
        <f t="shared" si="10"/>
        <v>662</v>
      </c>
      <c r="B665" s="11" t="s">
        <v>25</v>
      </c>
      <c r="C665" s="29">
        <v>44472</v>
      </c>
      <c r="D665" s="5">
        <v>819280</v>
      </c>
      <c r="E665" s="12" t="s">
        <v>52</v>
      </c>
    </row>
    <row r="666" spans="1:5" x14ac:dyDescent="0.2">
      <c r="A666" s="8">
        <f t="shared" si="10"/>
        <v>663</v>
      </c>
      <c r="B666" s="11" t="s">
        <v>3</v>
      </c>
      <c r="C666" s="29">
        <v>44472</v>
      </c>
      <c r="D666" s="5">
        <v>286772</v>
      </c>
      <c r="E666" s="12" t="s">
        <v>61</v>
      </c>
    </row>
    <row r="667" spans="1:5" x14ac:dyDescent="0.2">
      <c r="A667" s="8">
        <f t="shared" si="10"/>
        <v>664</v>
      </c>
      <c r="B667" s="11" t="s">
        <v>4</v>
      </c>
      <c r="C667" s="29">
        <v>44465</v>
      </c>
      <c r="D667" s="5">
        <v>2471722</v>
      </c>
      <c r="E667" s="12" t="s">
        <v>65</v>
      </c>
    </row>
    <row r="668" spans="1:5" x14ac:dyDescent="0.2">
      <c r="A668" s="8">
        <f t="shared" si="10"/>
        <v>665</v>
      </c>
      <c r="B668" s="11" t="s">
        <v>2</v>
      </c>
      <c r="C668" s="29">
        <v>44465</v>
      </c>
      <c r="D668" s="5">
        <v>26641</v>
      </c>
      <c r="E668" s="12" t="s">
        <v>61</v>
      </c>
    </row>
    <row r="669" spans="1:5" x14ac:dyDescent="0.2">
      <c r="A669" s="8">
        <f t="shared" si="10"/>
        <v>666</v>
      </c>
      <c r="B669" s="11" t="s">
        <v>5</v>
      </c>
      <c r="C669" s="29">
        <v>44465</v>
      </c>
      <c r="D669" s="5">
        <v>422227</v>
      </c>
      <c r="E669" s="12" t="s">
        <v>65</v>
      </c>
    </row>
    <row r="670" spans="1:5" x14ac:dyDescent="0.2">
      <c r="A670" s="8">
        <f t="shared" si="10"/>
        <v>667</v>
      </c>
      <c r="B670" s="11" t="s">
        <v>6</v>
      </c>
      <c r="C670" s="29">
        <v>44465</v>
      </c>
      <c r="D670" s="5">
        <v>1272468</v>
      </c>
      <c r="E670" s="12" t="s">
        <v>53</v>
      </c>
    </row>
    <row r="671" spans="1:5" x14ac:dyDescent="0.2">
      <c r="A671" s="8">
        <f t="shared" si="10"/>
        <v>668</v>
      </c>
      <c r="B671" s="11" t="s">
        <v>7</v>
      </c>
      <c r="C671" s="29">
        <v>44465</v>
      </c>
      <c r="D671" s="5">
        <v>248818</v>
      </c>
      <c r="E671" s="12" t="s">
        <v>53</v>
      </c>
    </row>
    <row r="672" spans="1:5" x14ac:dyDescent="0.2">
      <c r="A672" s="8">
        <f t="shared" si="10"/>
        <v>669</v>
      </c>
      <c r="B672" s="11" t="s">
        <v>8</v>
      </c>
      <c r="C672" s="29">
        <v>44465</v>
      </c>
      <c r="D672" s="5">
        <v>32378</v>
      </c>
      <c r="E672" s="12" t="s">
        <v>52</v>
      </c>
    </row>
    <row r="673" spans="1:5" x14ac:dyDescent="0.2">
      <c r="A673" s="8">
        <f t="shared" si="10"/>
        <v>670</v>
      </c>
      <c r="B673" s="11" t="s">
        <v>9</v>
      </c>
      <c r="C673" s="29">
        <v>44465</v>
      </c>
      <c r="D673" s="5">
        <v>55389</v>
      </c>
      <c r="E673" s="12" t="s">
        <v>62</v>
      </c>
    </row>
    <row r="674" spans="1:5" x14ac:dyDescent="0.2">
      <c r="A674" s="8">
        <f t="shared" si="10"/>
        <v>671</v>
      </c>
      <c r="B674" s="11" t="s">
        <v>10</v>
      </c>
      <c r="C674" s="29">
        <v>44465</v>
      </c>
      <c r="D674" s="5">
        <v>1645054</v>
      </c>
      <c r="E674" s="12" t="s">
        <v>54</v>
      </c>
    </row>
    <row r="675" spans="1:5" x14ac:dyDescent="0.2">
      <c r="A675" s="8">
        <f t="shared" si="10"/>
        <v>672</v>
      </c>
      <c r="B675" s="11" t="s">
        <v>11</v>
      </c>
      <c r="C675" s="29">
        <v>44465</v>
      </c>
      <c r="D675" s="5">
        <v>349908</v>
      </c>
      <c r="E675" s="12" t="s">
        <v>65</v>
      </c>
    </row>
    <row r="676" spans="1:5" x14ac:dyDescent="0.2">
      <c r="A676" s="8">
        <f t="shared" si="10"/>
        <v>673</v>
      </c>
      <c r="B676" s="11" t="s">
        <v>12</v>
      </c>
      <c r="C676" s="29">
        <v>44465</v>
      </c>
      <c r="D676" s="5">
        <v>50403</v>
      </c>
      <c r="E676" s="12" t="s">
        <v>57</v>
      </c>
    </row>
    <row r="677" spans="1:5" x14ac:dyDescent="0.2">
      <c r="A677" s="8">
        <f t="shared" si="10"/>
        <v>674</v>
      </c>
      <c r="B677" s="11" t="s">
        <v>13</v>
      </c>
      <c r="C677" s="29">
        <v>44465</v>
      </c>
      <c r="D677" s="5">
        <v>25032</v>
      </c>
      <c r="E677" s="12" t="s">
        <v>55</v>
      </c>
    </row>
    <row r="678" spans="1:5" x14ac:dyDescent="0.2">
      <c r="A678" s="8">
        <f t="shared" si="10"/>
        <v>675</v>
      </c>
      <c r="B678" s="11" t="s">
        <v>14</v>
      </c>
      <c r="C678" s="29">
        <v>44465</v>
      </c>
      <c r="D678" s="5">
        <v>294455</v>
      </c>
      <c r="E678" s="12" t="s">
        <v>55</v>
      </c>
    </row>
    <row r="679" spans="1:5" x14ac:dyDescent="0.2">
      <c r="A679" s="8">
        <f t="shared" si="10"/>
        <v>676</v>
      </c>
      <c r="B679" s="11" t="s">
        <v>15</v>
      </c>
      <c r="C679" s="29">
        <v>44465</v>
      </c>
      <c r="D679" s="5">
        <v>73972</v>
      </c>
      <c r="E679" s="12" t="s">
        <v>58</v>
      </c>
    </row>
    <row r="680" spans="1:5" x14ac:dyDescent="0.2">
      <c r="A680" s="8">
        <f t="shared" si="10"/>
        <v>677</v>
      </c>
      <c r="B680" s="11" t="s">
        <v>16</v>
      </c>
      <c r="C680" s="29">
        <v>44465</v>
      </c>
      <c r="D680" s="5">
        <v>248884</v>
      </c>
      <c r="E680" s="12" t="s">
        <v>53</v>
      </c>
    </row>
    <row r="681" spans="1:5" x14ac:dyDescent="0.2">
      <c r="A681" s="8">
        <f t="shared" si="10"/>
        <v>678</v>
      </c>
      <c r="B681" s="11" t="s">
        <v>17</v>
      </c>
      <c r="C681" s="29">
        <v>44465</v>
      </c>
      <c r="D681" s="5">
        <v>34607</v>
      </c>
      <c r="E681" s="12" t="s">
        <v>59</v>
      </c>
    </row>
    <row r="682" spans="1:5" x14ac:dyDescent="0.2">
      <c r="A682" s="8">
        <f t="shared" si="10"/>
        <v>679</v>
      </c>
      <c r="B682" s="11" t="s">
        <v>18</v>
      </c>
      <c r="C682" s="29">
        <v>44465</v>
      </c>
      <c r="D682" s="5">
        <v>219078</v>
      </c>
      <c r="E682" s="12" t="s">
        <v>64</v>
      </c>
    </row>
    <row r="683" spans="1:5" x14ac:dyDescent="0.2">
      <c r="A683" s="8">
        <f t="shared" si="10"/>
        <v>680</v>
      </c>
      <c r="B683" s="11" t="s">
        <v>19</v>
      </c>
      <c r="C683" s="29">
        <v>44465</v>
      </c>
      <c r="D683" s="5">
        <v>75240</v>
      </c>
      <c r="E683" s="12" t="s">
        <v>54</v>
      </c>
    </row>
    <row r="684" spans="1:5" x14ac:dyDescent="0.2">
      <c r="A684" s="8">
        <f t="shared" si="10"/>
        <v>681</v>
      </c>
      <c r="B684" s="11" t="s">
        <v>20</v>
      </c>
      <c r="C684" s="29">
        <v>44465</v>
      </c>
      <c r="D684" s="5">
        <v>17198</v>
      </c>
      <c r="E684" s="12" t="s">
        <v>53</v>
      </c>
    </row>
    <row r="685" spans="1:5" x14ac:dyDescent="0.2">
      <c r="A685" s="8">
        <f t="shared" si="10"/>
        <v>682</v>
      </c>
      <c r="B685" s="11" t="s">
        <v>21</v>
      </c>
      <c r="C685" s="29">
        <v>44465</v>
      </c>
      <c r="D685" s="5">
        <v>115254</v>
      </c>
      <c r="E685" s="12" t="s">
        <v>56</v>
      </c>
    </row>
    <row r="686" spans="1:5" x14ac:dyDescent="0.2">
      <c r="A686" s="8">
        <f t="shared" si="10"/>
        <v>683</v>
      </c>
      <c r="B686" s="11" t="s">
        <v>22</v>
      </c>
      <c r="C686" s="29">
        <v>44465</v>
      </c>
      <c r="D686" s="5">
        <v>128942</v>
      </c>
      <c r="E686" s="12" t="s">
        <v>60</v>
      </c>
    </row>
    <row r="687" spans="1:5" x14ac:dyDescent="0.2">
      <c r="A687" s="8">
        <f t="shared" si="10"/>
        <v>684</v>
      </c>
      <c r="B687" s="11" t="s">
        <v>23</v>
      </c>
      <c r="C687" s="29">
        <v>44465</v>
      </c>
      <c r="D687" s="5">
        <v>109965</v>
      </c>
      <c r="E687" s="12" t="s">
        <v>63</v>
      </c>
    </row>
    <row r="688" spans="1:5" x14ac:dyDescent="0.2">
      <c r="A688" s="8">
        <f t="shared" si="10"/>
        <v>685</v>
      </c>
      <c r="B688" s="11" t="s">
        <v>24</v>
      </c>
      <c r="C688" s="29">
        <v>44465</v>
      </c>
      <c r="D688" s="5">
        <v>1312414</v>
      </c>
      <c r="E688" s="12" t="s">
        <v>62</v>
      </c>
    </row>
    <row r="689" spans="1:5" x14ac:dyDescent="0.2">
      <c r="A689" s="8">
        <f t="shared" si="10"/>
        <v>686</v>
      </c>
      <c r="B689" s="11" t="s">
        <v>25</v>
      </c>
      <c r="C689" s="29">
        <v>44465</v>
      </c>
      <c r="D689" s="5">
        <v>806931</v>
      </c>
      <c r="E689" s="12" t="s">
        <v>52</v>
      </c>
    </row>
    <row r="690" spans="1:5" x14ac:dyDescent="0.2">
      <c r="A690" s="8">
        <f t="shared" si="10"/>
        <v>687</v>
      </c>
      <c r="B690" s="11" t="s">
        <v>3</v>
      </c>
      <c r="C690" s="29">
        <v>44465</v>
      </c>
      <c r="D690" s="5">
        <v>287609</v>
      </c>
      <c r="E690" s="12" t="s">
        <v>61</v>
      </c>
    </row>
    <row r="691" spans="1:5" x14ac:dyDescent="0.2">
      <c r="A691" s="8">
        <f t="shared" si="10"/>
        <v>688</v>
      </c>
      <c r="B691" s="11" t="s">
        <v>4</v>
      </c>
      <c r="C691" s="29">
        <v>44458</v>
      </c>
      <c r="D691" s="5">
        <v>2573089</v>
      </c>
      <c r="E691" s="12" t="s">
        <v>65</v>
      </c>
    </row>
    <row r="692" spans="1:5" x14ac:dyDescent="0.2">
      <c r="A692" s="8">
        <f t="shared" si="10"/>
        <v>689</v>
      </c>
      <c r="B692" s="11" t="s">
        <v>2</v>
      </c>
      <c r="C692" s="29">
        <v>44458</v>
      </c>
      <c r="D692" s="5">
        <v>26420</v>
      </c>
      <c r="E692" s="12" t="s">
        <v>61</v>
      </c>
    </row>
    <row r="693" spans="1:5" x14ac:dyDescent="0.2">
      <c r="A693" s="8">
        <f t="shared" si="10"/>
        <v>690</v>
      </c>
      <c r="B693" s="11" t="s">
        <v>5</v>
      </c>
      <c r="C693" s="29">
        <v>44458</v>
      </c>
      <c r="D693" s="5">
        <v>400552</v>
      </c>
      <c r="E693" s="12" t="s">
        <v>65</v>
      </c>
    </row>
    <row r="694" spans="1:5" x14ac:dyDescent="0.2">
      <c r="A694" s="8">
        <f t="shared" si="10"/>
        <v>691</v>
      </c>
      <c r="B694" s="11" t="s">
        <v>6</v>
      </c>
      <c r="C694" s="29">
        <v>44458</v>
      </c>
      <c r="D694" s="5">
        <v>1299856</v>
      </c>
      <c r="E694" s="12" t="s">
        <v>53</v>
      </c>
    </row>
    <row r="695" spans="1:5" x14ac:dyDescent="0.2">
      <c r="A695" s="8">
        <f t="shared" si="10"/>
        <v>692</v>
      </c>
      <c r="B695" s="11" t="s">
        <v>7</v>
      </c>
      <c r="C695" s="29">
        <v>44458</v>
      </c>
      <c r="D695" s="5">
        <v>256829</v>
      </c>
      <c r="E695" s="12" t="s">
        <v>53</v>
      </c>
    </row>
    <row r="696" spans="1:5" x14ac:dyDescent="0.2">
      <c r="A696" s="8">
        <f t="shared" si="10"/>
        <v>693</v>
      </c>
      <c r="B696" s="11" t="s">
        <v>8</v>
      </c>
      <c r="C696" s="29">
        <v>44458</v>
      </c>
      <c r="D696" s="5">
        <v>33015</v>
      </c>
      <c r="E696" s="12" t="s">
        <v>52</v>
      </c>
    </row>
    <row r="697" spans="1:5" x14ac:dyDescent="0.2">
      <c r="A697" s="8">
        <f t="shared" si="10"/>
        <v>694</v>
      </c>
      <c r="B697" s="11" t="s">
        <v>9</v>
      </c>
      <c r="C697" s="29">
        <v>44458</v>
      </c>
      <c r="D697" s="5">
        <v>69505</v>
      </c>
      <c r="E697" s="12" t="s">
        <v>62</v>
      </c>
    </row>
    <row r="698" spans="1:5" x14ac:dyDescent="0.2">
      <c r="A698" s="8">
        <f t="shared" si="10"/>
        <v>695</v>
      </c>
      <c r="B698" s="11" t="s">
        <v>10</v>
      </c>
      <c r="C698" s="29">
        <v>44458</v>
      </c>
      <c r="D698" s="5">
        <v>1619370</v>
      </c>
      <c r="E698" s="12" t="s">
        <v>54</v>
      </c>
    </row>
    <row r="699" spans="1:5" x14ac:dyDescent="0.2">
      <c r="A699" s="8">
        <f t="shared" si="10"/>
        <v>696</v>
      </c>
      <c r="B699" s="11" t="s">
        <v>11</v>
      </c>
      <c r="C699" s="29">
        <v>44458</v>
      </c>
      <c r="D699" s="5">
        <v>318796</v>
      </c>
      <c r="E699" s="12" t="s">
        <v>65</v>
      </c>
    </row>
    <row r="700" spans="1:5" x14ac:dyDescent="0.2">
      <c r="A700" s="8">
        <f t="shared" si="10"/>
        <v>697</v>
      </c>
      <c r="B700" s="11" t="s">
        <v>12</v>
      </c>
      <c r="C700" s="29">
        <v>44458</v>
      </c>
      <c r="D700" s="5">
        <v>57443</v>
      </c>
      <c r="E700" s="12" t="s">
        <v>57</v>
      </c>
    </row>
    <row r="701" spans="1:5" x14ac:dyDescent="0.2">
      <c r="A701" s="8">
        <f t="shared" si="10"/>
        <v>698</v>
      </c>
      <c r="B701" s="11" t="s">
        <v>13</v>
      </c>
      <c r="C701" s="29">
        <v>44458</v>
      </c>
      <c r="D701" s="5">
        <v>25123</v>
      </c>
      <c r="E701" s="12" t="s">
        <v>55</v>
      </c>
    </row>
    <row r="702" spans="1:5" x14ac:dyDescent="0.2">
      <c r="A702" s="8">
        <f t="shared" si="10"/>
        <v>699</v>
      </c>
      <c r="B702" s="11" t="s">
        <v>14</v>
      </c>
      <c r="C702" s="29">
        <v>44458</v>
      </c>
      <c r="D702" s="5">
        <v>289460</v>
      </c>
      <c r="E702" s="12" t="s">
        <v>55</v>
      </c>
    </row>
    <row r="703" spans="1:5" x14ac:dyDescent="0.2">
      <c r="A703" s="8">
        <f t="shared" si="10"/>
        <v>700</v>
      </c>
      <c r="B703" s="11" t="s">
        <v>15</v>
      </c>
      <c r="C703" s="29">
        <v>44458</v>
      </c>
      <c r="D703" s="5">
        <v>75382</v>
      </c>
      <c r="E703" s="12" t="s">
        <v>58</v>
      </c>
    </row>
    <row r="704" spans="1:5" x14ac:dyDescent="0.2">
      <c r="A704" s="8">
        <f t="shared" si="10"/>
        <v>701</v>
      </c>
      <c r="B704" s="11" t="s">
        <v>16</v>
      </c>
      <c r="C704" s="29">
        <v>44458</v>
      </c>
      <c r="D704" s="5">
        <v>256868</v>
      </c>
      <c r="E704" s="12" t="s">
        <v>53</v>
      </c>
    </row>
    <row r="705" spans="1:5" x14ac:dyDescent="0.2">
      <c r="A705" s="8">
        <f t="shared" si="10"/>
        <v>702</v>
      </c>
      <c r="B705" s="11" t="s">
        <v>17</v>
      </c>
      <c r="C705" s="29">
        <v>44458</v>
      </c>
      <c r="D705" s="5">
        <v>35095</v>
      </c>
      <c r="E705" s="12" t="s">
        <v>59</v>
      </c>
    </row>
    <row r="706" spans="1:5" x14ac:dyDescent="0.2">
      <c r="A706" s="8">
        <f t="shared" si="10"/>
        <v>703</v>
      </c>
      <c r="B706" s="11" t="s">
        <v>18</v>
      </c>
      <c r="C706" s="29">
        <v>44458</v>
      </c>
      <c r="D706" s="5">
        <v>230303</v>
      </c>
      <c r="E706" s="12" t="s">
        <v>64</v>
      </c>
    </row>
    <row r="707" spans="1:5" x14ac:dyDescent="0.2">
      <c r="A707" s="8">
        <f t="shared" si="10"/>
        <v>704</v>
      </c>
      <c r="B707" s="11" t="s">
        <v>19</v>
      </c>
      <c r="C707" s="29">
        <v>44458</v>
      </c>
      <c r="D707" s="5">
        <v>74400</v>
      </c>
      <c r="E707" s="12" t="s">
        <v>54</v>
      </c>
    </row>
    <row r="708" spans="1:5" x14ac:dyDescent="0.2">
      <c r="A708" s="8">
        <f t="shared" si="10"/>
        <v>705</v>
      </c>
      <c r="B708" s="11" t="s">
        <v>20</v>
      </c>
      <c r="C708" s="29">
        <v>44458</v>
      </c>
      <c r="D708" s="5">
        <v>19205</v>
      </c>
      <c r="E708" s="12" t="s">
        <v>53</v>
      </c>
    </row>
    <row r="709" spans="1:5" x14ac:dyDescent="0.2">
      <c r="A709" s="8">
        <f t="shared" si="10"/>
        <v>706</v>
      </c>
      <c r="B709" s="11" t="s">
        <v>21</v>
      </c>
      <c r="C709" s="29">
        <v>44458</v>
      </c>
      <c r="D709" s="5">
        <v>111393</v>
      </c>
      <c r="E709" s="12" t="s">
        <v>56</v>
      </c>
    </row>
    <row r="710" spans="1:5" x14ac:dyDescent="0.2">
      <c r="A710" s="8">
        <f t="shared" ref="A710:A773" si="11">A709+1</f>
        <v>707</v>
      </c>
      <c r="B710" s="11" t="s">
        <v>22</v>
      </c>
      <c r="C710" s="29">
        <v>44458</v>
      </c>
      <c r="D710" s="5">
        <v>130599</v>
      </c>
      <c r="E710" s="12" t="s">
        <v>60</v>
      </c>
    </row>
    <row r="711" spans="1:5" x14ac:dyDescent="0.2">
      <c r="A711" s="8">
        <f t="shared" si="11"/>
        <v>708</v>
      </c>
      <c r="B711" s="11" t="s">
        <v>23</v>
      </c>
      <c r="C711" s="29">
        <v>44458</v>
      </c>
      <c r="D711" s="5">
        <v>108495</v>
      </c>
      <c r="E711" s="12" t="s">
        <v>63</v>
      </c>
    </row>
    <row r="712" spans="1:5" x14ac:dyDescent="0.2">
      <c r="A712" s="8">
        <f t="shared" si="11"/>
        <v>709</v>
      </c>
      <c r="B712" s="11" t="s">
        <v>24</v>
      </c>
      <c r="C712" s="29">
        <v>44458</v>
      </c>
      <c r="D712" s="5">
        <v>1355058</v>
      </c>
      <c r="E712" s="12" t="s">
        <v>62</v>
      </c>
    </row>
    <row r="713" spans="1:5" x14ac:dyDescent="0.2">
      <c r="A713" s="8">
        <f t="shared" si="11"/>
        <v>710</v>
      </c>
      <c r="B713" s="11" t="s">
        <v>25</v>
      </c>
      <c r="C713" s="29">
        <v>44458</v>
      </c>
      <c r="D713" s="5">
        <v>806556</v>
      </c>
      <c r="E713" s="12" t="s">
        <v>52</v>
      </c>
    </row>
    <row r="714" spans="1:5" x14ac:dyDescent="0.2">
      <c r="A714" s="8">
        <f t="shared" si="11"/>
        <v>711</v>
      </c>
      <c r="B714" s="11" t="s">
        <v>3</v>
      </c>
      <c r="C714" s="29">
        <v>44458</v>
      </c>
      <c r="D714" s="5">
        <v>289307</v>
      </c>
      <c r="E714" s="12" t="s">
        <v>61</v>
      </c>
    </row>
    <row r="715" spans="1:5" x14ac:dyDescent="0.2">
      <c r="A715" s="8">
        <f t="shared" si="11"/>
        <v>712</v>
      </c>
      <c r="B715" s="11" t="s">
        <v>4</v>
      </c>
      <c r="C715" s="29">
        <v>44451</v>
      </c>
      <c r="D715" s="5">
        <v>2303569</v>
      </c>
      <c r="E715" s="12" t="s">
        <v>65</v>
      </c>
    </row>
    <row r="716" spans="1:5" x14ac:dyDescent="0.2">
      <c r="A716" s="8">
        <f t="shared" si="11"/>
        <v>713</v>
      </c>
      <c r="B716" s="11" t="s">
        <v>2</v>
      </c>
      <c r="C716" s="29">
        <v>44451</v>
      </c>
      <c r="D716" s="5">
        <v>24172</v>
      </c>
      <c r="E716" s="12" t="s">
        <v>61</v>
      </c>
    </row>
    <row r="717" spans="1:5" x14ac:dyDescent="0.2">
      <c r="A717" s="8">
        <f t="shared" si="11"/>
        <v>714</v>
      </c>
      <c r="B717" s="11" t="s">
        <v>5</v>
      </c>
      <c r="C717" s="29">
        <v>44451</v>
      </c>
      <c r="D717" s="5">
        <v>407138</v>
      </c>
      <c r="E717" s="12" t="s">
        <v>65</v>
      </c>
    </row>
    <row r="718" spans="1:5" x14ac:dyDescent="0.2">
      <c r="A718" s="8">
        <f t="shared" si="11"/>
        <v>715</v>
      </c>
      <c r="B718" s="11" t="s">
        <v>6</v>
      </c>
      <c r="C718" s="29">
        <v>44451</v>
      </c>
      <c r="D718" s="5">
        <v>1368325</v>
      </c>
      <c r="E718" s="12" t="s">
        <v>53</v>
      </c>
    </row>
    <row r="719" spans="1:5" x14ac:dyDescent="0.2">
      <c r="A719" s="8">
        <f t="shared" si="11"/>
        <v>716</v>
      </c>
      <c r="B719" s="11" t="s">
        <v>7</v>
      </c>
      <c r="C719" s="29">
        <v>44451</v>
      </c>
      <c r="D719" s="5">
        <v>242714</v>
      </c>
      <c r="E719" s="12" t="s">
        <v>53</v>
      </c>
    </row>
    <row r="720" spans="1:5" x14ac:dyDescent="0.2">
      <c r="A720" s="8">
        <f t="shared" si="11"/>
        <v>717</v>
      </c>
      <c r="B720" s="11" t="s">
        <v>8</v>
      </c>
      <c r="C720" s="29">
        <v>44451</v>
      </c>
      <c r="D720" s="5">
        <v>33025</v>
      </c>
      <c r="E720" s="12" t="s">
        <v>52</v>
      </c>
    </row>
    <row r="721" spans="1:5" x14ac:dyDescent="0.2">
      <c r="A721" s="8">
        <f t="shared" si="11"/>
        <v>718</v>
      </c>
      <c r="B721" s="11" t="s">
        <v>9</v>
      </c>
      <c r="C721" s="29">
        <v>44451</v>
      </c>
      <c r="D721" s="5">
        <v>53685</v>
      </c>
      <c r="E721" s="12" t="s">
        <v>62</v>
      </c>
    </row>
    <row r="722" spans="1:5" x14ac:dyDescent="0.2">
      <c r="A722" s="8">
        <f t="shared" si="11"/>
        <v>719</v>
      </c>
      <c r="B722" s="11" t="s">
        <v>10</v>
      </c>
      <c r="C722" s="29">
        <v>44451</v>
      </c>
      <c r="D722" s="5">
        <v>1570757</v>
      </c>
      <c r="E722" s="12" t="s">
        <v>54</v>
      </c>
    </row>
    <row r="723" spans="1:5" x14ac:dyDescent="0.2">
      <c r="A723" s="8">
        <f t="shared" si="11"/>
        <v>720</v>
      </c>
      <c r="B723" s="11" t="s">
        <v>11</v>
      </c>
      <c r="C723" s="29">
        <v>44451</v>
      </c>
      <c r="D723" s="5">
        <v>300601</v>
      </c>
      <c r="E723" s="12" t="s">
        <v>65</v>
      </c>
    </row>
    <row r="724" spans="1:5" x14ac:dyDescent="0.2">
      <c r="A724" s="8">
        <f t="shared" si="11"/>
        <v>721</v>
      </c>
      <c r="B724" s="11" t="s">
        <v>12</v>
      </c>
      <c r="C724" s="29">
        <v>44451</v>
      </c>
      <c r="D724" s="5">
        <v>70346</v>
      </c>
      <c r="E724" s="12" t="s">
        <v>57</v>
      </c>
    </row>
    <row r="725" spans="1:5" x14ac:dyDescent="0.2">
      <c r="A725" s="8">
        <f t="shared" si="11"/>
        <v>722</v>
      </c>
      <c r="B725" s="11" t="s">
        <v>13</v>
      </c>
      <c r="C725" s="29">
        <v>44451</v>
      </c>
      <c r="D725" s="5">
        <v>25014</v>
      </c>
      <c r="E725" s="12" t="s">
        <v>55</v>
      </c>
    </row>
    <row r="726" spans="1:5" x14ac:dyDescent="0.2">
      <c r="A726" s="8">
        <f t="shared" si="11"/>
        <v>723</v>
      </c>
      <c r="B726" s="11" t="s">
        <v>14</v>
      </c>
      <c r="C726" s="29">
        <v>44451</v>
      </c>
      <c r="D726" s="5">
        <v>286314</v>
      </c>
      <c r="E726" s="12" t="s">
        <v>55</v>
      </c>
    </row>
    <row r="727" spans="1:5" x14ac:dyDescent="0.2">
      <c r="A727" s="8">
        <f t="shared" si="11"/>
        <v>724</v>
      </c>
      <c r="B727" s="11" t="s">
        <v>15</v>
      </c>
      <c r="C727" s="29">
        <v>44451</v>
      </c>
      <c r="D727" s="5">
        <v>74939</v>
      </c>
      <c r="E727" s="12" t="s">
        <v>58</v>
      </c>
    </row>
    <row r="728" spans="1:5" x14ac:dyDescent="0.2">
      <c r="A728" s="8">
        <f t="shared" si="11"/>
        <v>725</v>
      </c>
      <c r="B728" s="11" t="s">
        <v>16</v>
      </c>
      <c r="C728" s="29">
        <v>44451</v>
      </c>
      <c r="D728" s="5">
        <v>242758</v>
      </c>
      <c r="E728" s="12" t="s">
        <v>53</v>
      </c>
    </row>
    <row r="729" spans="1:5" x14ac:dyDescent="0.2">
      <c r="A729" s="8">
        <f t="shared" si="11"/>
        <v>726</v>
      </c>
      <c r="B729" s="11" t="s">
        <v>17</v>
      </c>
      <c r="C729" s="29">
        <v>44451</v>
      </c>
      <c r="D729" s="5">
        <v>33326</v>
      </c>
      <c r="E729" s="12" t="s">
        <v>59</v>
      </c>
    </row>
    <row r="730" spans="1:5" x14ac:dyDescent="0.2">
      <c r="A730" s="8">
        <f t="shared" si="11"/>
        <v>727</v>
      </c>
      <c r="B730" s="11" t="s">
        <v>18</v>
      </c>
      <c r="C730" s="29">
        <v>44451</v>
      </c>
      <c r="D730" s="5">
        <v>215924</v>
      </c>
      <c r="E730" s="12" t="s">
        <v>64</v>
      </c>
    </row>
    <row r="731" spans="1:5" x14ac:dyDescent="0.2">
      <c r="A731" s="8">
        <f t="shared" si="11"/>
        <v>728</v>
      </c>
      <c r="B731" s="11" t="s">
        <v>19</v>
      </c>
      <c r="C731" s="29">
        <v>44451</v>
      </c>
      <c r="D731" s="5">
        <v>72169</v>
      </c>
      <c r="E731" s="12" t="s">
        <v>54</v>
      </c>
    </row>
    <row r="732" spans="1:5" x14ac:dyDescent="0.2">
      <c r="A732" s="8">
        <f t="shared" si="11"/>
        <v>729</v>
      </c>
      <c r="B732" s="11" t="s">
        <v>20</v>
      </c>
      <c r="C732" s="29">
        <v>44451</v>
      </c>
      <c r="D732" s="5">
        <v>18696</v>
      </c>
      <c r="E732" s="12" t="s">
        <v>53</v>
      </c>
    </row>
    <row r="733" spans="1:5" x14ac:dyDescent="0.2">
      <c r="A733" s="8">
        <f t="shared" si="11"/>
        <v>730</v>
      </c>
      <c r="B733" s="11" t="s">
        <v>21</v>
      </c>
      <c r="C733" s="29">
        <v>44451</v>
      </c>
      <c r="D733" s="5">
        <v>105465</v>
      </c>
      <c r="E733" s="12" t="s">
        <v>56</v>
      </c>
    </row>
    <row r="734" spans="1:5" x14ac:dyDescent="0.2">
      <c r="A734" s="8">
        <f t="shared" si="11"/>
        <v>731</v>
      </c>
      <c r="B734" s="11" t="s">
        <v>22</v>
      </c>
      <c r="C734" s="29">
        <v>44451</v>
      </c>
      <c r="D734" s="5">
        <v>128629</v>
      </c>
      <c r="E734" s="12" t="s">
        <v>60</v>
      </c>
    </row>
    <row r="735" spans="1:5" x14ac:dyDescent="0.2">
      <c r="A735" s="8">
        <f t="shared" si="11"/>
        <v>732</v>
      </c>
      <c r="B735" s="11" t="s">
        <v>23</v>
      </c>
      <c r="C735" s="29">
        <v>44451</v>
      </c>
      <c r="D735" s="5">
        <v>109639</v>
      </c>
      <c r="E735" s="12" t="s">
        <v>63</v>
      </c>
    </row>
    <row r="736" spans="1:5" x14ac:dyDescent="0.2">
      <c r="A736" s="8">
        <f t="shared" si="11"/>
        <v>733</v>
      </c>
      <c r="B736" s="11" t="s">
        <v>24</v>
      </c>
      <c r="C736" s="29">
        <v>44451</v>
      </c>
      <c r="D736" s="5">
        <v>1328399</v>
      </c>
      <c r="E736" s="12" t="s">
        <v>62</v>
      </c>
    </row>
    <row r="737" spans="1:5" x14ac:dyDescent="0.2">
      <c r="A737" s="8">
        <f t="shared" si="11"/>
        <v>734</v>
      </c>
      <c r="B737" s="11" t="s">
        <v>25</v>
      </c>
      <c r="C737" s="29">
        <v>44451</v>
      </c>
      <c r="D737" s="5">
        <v>800627</v>
      </c>
      <c r="E737" s="12" t="s">
        <v>52</v>
      </c>
    </row>
    <row r="738" spans="1:5" x14ac:dyDescent="0.2">
      <c r="A738" s="8">
        <f t="shared" si="11"/>
        <v>735</v>
      </c>
      <c r="B738" s="11" t="s">
        <v>3</v>
      </c>
      <c r="C738" s="29">
        <v>44451</v>
      </c>
      <c r="D738" s="5">
        <v>272207</v>
      </c>
      <c r="E738" s="12" t="s">
        <v>61</v>
      </c>
    </row>
    <row r="739" spans="1:5" x14ac:dyDescent="0.2">
      <c r="A739" s="8">
        <f t="shared" si="11"/>
        <v>736</v>
      </c>
      <c r="B739" s="11" t="s">
        <v>4</v>
      </c>
      <c r="C739" s="29">
        <v>44444</v>
      </c>
      <c r="D739" s="5">
        <v>2449585</v>
      </c>
      <c r="E739" s="12" t="s">
        <v>65</v>
      </c>
    </row>
    <row r="740" spans="1:5" x14ac:dyDescent="0.2">
      <c r="A740" s="8">
        <f t="shared" si="11"/>
        <v>737</v>
      </c>
      <c r="B740" s="11" t="s">
        <v>2</v>
      </c>
      <c r="C740" s="29">
        <v>44444</v>
      </c>
      <c r="D740" s="5">
        <v>25080</v>
      </c>
      <c r="E740" s="12" t="s">
        <v>61</v>
      </c>
    </row>
    <row r="741" spans="1:5" x14ac:dyDescent="0.2">
      <c r="A741" s="8">
        <f t="shared" si="11"/>
        <v>738</v>
      </c>
      <c r="B741" s="11" t="s">
        <v>5</v>
      </c>
      <c r="C741" s="29">
        <v>44444</v>
      </c>
      <c r="D741" s="5">
        <v>423917</v>
      </c>
      <c r="E741" s="12" t="s">
        <v>65</v>
      </c>
    </row>
    <row r="742" spans="1:5" x14ac:dyDescent="0.2">
      <c r="A742" s="8">
        <f t="shared" si="11"/>
        <v>739</v>
      </c>
      <c r="B742" s="11" t="s">
        <v>6</v>
      </c>
      <c r="C742" s="29">
        <v>44444</v>
      </c>
      <c r="D742" s="5">
        <v>1187327</v>
      </c>
      <c r="E742" s="12" t="s">
        <v>53</v>
      </c>
    </row>
    <row r="743" spans="1:5" x14ac:dyDescent="0.2">
      <c r="A743" s="8">
        <f t="shared" si="11"/>
        <v>740</v>
      </c>
      <c r="B743" s="11" t="s">
        <v>7</v>
      </c>
      <c r="C743" s="29">
        <v>44444</v>
      </c>
      <c r="D743" s="5">
        <v>280058</v>
      </c>
      <c r="E743" s="12" t="s">
        <v>53</v>
      </c>
    </row>
    <row r="744" spans="1:5" x14ac:dyDescent="0.2">
      <c r="A744" s="8">
        <f t="shared" si="11"/>
        <v>741</v>
      </c>
      <c r="B744" s="11" t="s">
        <v>8</v>
      </c>
      <c r="C744" s="29">
        <v>44444</v>
      </c>
      <c r="D744" s="5">
        <v>35391</v>
      </c>
      <c r="E744" s="12" t="s">
        <v>52</v>
      </c>
    </row>
    <row r="745" spans="1:5" x14ac:dyDescent="0.2">
      <c r="A745" s="8">
        <f t="shared" si="11"/>
        <v>742</v>
      </c>
      <c r="B745" s="11" t="s">
        <v>9</v>
      </c>
      <c r="C745" s="29">
        <v>44444</v>
      </c>
      <c r="D745" s="5">
        <v>54486</v>
      </c>
      <c r="E745" s="12" t="s">
        <v>62</v>
      </c>
    </row>
    <row r="746" spans="1:5" x14ac:dyDescent="0.2">
      <c r="A746" s="8">
        <f t="shared" si="11"/>
        <v>743</v>
      </c>
      <c r="B746" s="11" t="s">
        <v>10</v>
      </c>
      <c r="C746" s="29">
        <v>44444</v>
      </c>
      <c r="D746" s="5">
        <v>1692832</v>
      </c>
      <c r="E746" s="12" t="s">
        <v>54</v>
      </c>
    </row>
    <row r="747" spans="1:5" x14ac:dyDescent="0.2">
      <c r="A747" s="8">
        <f t="shared" si="11"/>
        <v>744</v>
      </c>
      <c r="B747" s="11" t="s">
        <v>11</v>
      </c>
      <c r="C747" s="29">
        <v>44444</v>
      </c>
      <c r="D747" s="5">
        <v>304303</v>
      </c>
      <c r="E747" s="12" t="s">
        <v>65</v>
      </c>
    </row>
    <row r="748" spans="1:5" x14ac:dyDescent="0.2">
      <c r="A748" s="8">
        <f t="shared" si="11"/>
        <v>745</v>
      </c>
      <c r="B748" s="11" t="s">
        <v>12</v>
      </c>
      <c r="C748" s="29">
        <v>44444</v>
      </c>
      <c r="D748" s="5">
        <v>76182</v>
      </c>
      <c r="E748" s="12" t="s">
        <v>57</v>
      </c>
    </row>
    <row r="749" spans="1:5" x14ac:dyDescent="0.2">
      <c r="A749" s="8">
        <f t="shared" si="11"/>
        <v>746</v>
      </c>
      <c r="B749" s="11" t="s">
        <v>13</v>
      </c>
      <c r="C749" s="29">
        <v>44444</v>
      </c>
      <c r="D749" s="5">
        <v>23721</v>
      </c>
      <c r="E749" s="12" t="s">
        <v>55</v>
      </c>
    </row>
    <row r="750" spans="1:5" x14ac:dyDescent="0.2">
      <c r="A750" s="8">
        <f t="shared" si="11"/>
        <v>747</v>
      </c>
      <c r="B750" s="11" t="s">
        <v>14</v>
      </c>
      <c r="C750" s="29">
        <v>44444</v>
      </c>
      <c r="D750" s="5">
        <v>334731</v>
      </c>
      <c r="E750" s="12" t="s">
        <v>55</v>
      </c>
    </row>
    <row r="751" spans="1:5" x14ac:dyDescent="0.2">
      <c r="A751" s="8">
        <f t="shared" si="11"/>
        <v>748</v>
      </c>
      <c r="B751" s="11" t="s">
        <v>15</v>
      </c>
      <c r="C751" s="29">
        <v>44444</v>
      </c>
      <c r="D751" s="5">
        <v>78438</v>
      </c>
      <c r="E751" s="12" t="s">
        <v>58</v>
      </c>
    </row>
    <row r="752" spans="1:5" x14ac:dyDescent="0.2">
      <c r="A752" s="8">
        <f t="shared" si="11"/>
        <v>749</v>
      </c>
      <c r="B752" s="11" t="s">
        <v>16</v>
      </c>
      <c r="C752" s="29">
        <v>44444</v>
      </c>
      <c r="D752" s="5">
        <v>280109</v>
      </c>
      <c r="E752" s="12" t="s">
        <v>53</v>
      </c>
    </row>
    <row r="753" spans="1:5" x14ac:dyDescent="0.2">
      <c r="A753" s="8">
        <f t="shared" si="11"/>
        <v>750</v>
      </c>
      <c r="B753" s="11" t="s">
        <v>17</v>
      </c>
      <c r="C753" s="29">
        <v>44444</v>
      </c>
      <c r="D753" s="5">
        <v>34998</v>
      </c>
      <c r="E753" s="12" t="s">
        <v>59</v>
      </c>
    </row>
    <row r="754" spans="1:5" x14ac:dyDescent="0.2">
      <c r="A754" s="8">
        <f t="shared" si="11"/>
        <v>751</v>
      </c>
      <c r="B754" s="11" t="s">
        <v>18</v>
      </c>
      <c r="C754" s="29">
        <v>44444</v>
      </c>
      <c r="D754" s="5">
        <v>227290</v>
      </c>
      <c r="E754" s="12" t="s">
        <v>64</v>
      </c>
    </row>
    <row r="755" spans="1:5" x14ac:dyDescent="0.2">
      <c r="A755" s="8">
        <f t="shared" si="11"/>
        <v>752</v>
      </c>
      <c r="B755" s="11" t="s">
        <v>19</v>
      </c>
      <c r="C755" s="29">
        <v>44444</v>
      </c>
      <c r="D755" s="5">
        <v>67131</v>
      </c>
      <c r="E755" s="12" t="s">
        <v>54</v>
      </c>
    </row>
    <row r="756" spans="1:5" x14ac:dyDescent="0.2">
      <c r="A756" s="8">
        <f t="shared" si="11"/>
        <v>753</v>
      </c>
      <c r="B756" s="11" t="s">
        <v>20</v>
      </c>
      <c r="C756" s="29">
        <v>44444</v>
      </c>
      <c r="D756" s="5">
        <v>21233</v>
      </c>
      <c r="E756" s="12" t="s">
        <v>53</v>
      </c>
    </row>
    <row r="757" spans="1:5" x14ac:dyDescent="0.2">
      <c r="A757" s="8">
        <f t="shared" si="11"/>
        <v>754</v>
      </c>
      <c r="B757" s="11" t="s">
        <v>21</v>
      </c>
      <c r="C757" s="29">
        <v>44444</v>
      </c>
      <c r="D757" s="5">
        <v>119170</v>
      </c>
      <c r="E757" s="12" t="s">
        <v>56</v>
      </c>
    </row>
    <row r="758" spans="1:5" x14ac:dyDescent="0.2">
      <c r="A758" s="8">
        <f t="shared" si="11"/>
        <v>755</v>
      </c>
      <c r="B758" s="11" t="s">
        <v>22</v>
      </c>
      <c r="C758" s="29">
        <v>44444</v>
      </c>
      <c r="D758" s="5">
        <v>132363</v>
      </c>
      <c r="E758" s="12" t="s">
        <v>60</v>
      </c>
    </row>
    <row r="759" spans="1:5" x14ac:dyDescent="0.2">
      <c r="A759" s="8">
        <f t="shared" si="11"/>
        <v>756</v>
      </c>
      <c r="B759" s="11" t="s">
        <v>23</v>
      </c>
      <c r="C759" s="29">
        <v>44444</v>
      </c>
      <c r="D759" s="5">
        <v>118366</v>
      </c>
      <c r="E759" s="12" t="s">
        <v>63</v>
      </c>
    </row>
    <row r="760" spans="1:5" x14ac:dyDescent="0.2">
      <c r="A760" s="8">
        <f t="shared" si="11"/>
        <v>757</v>
      </c>
      <c r="B760" s="11" t="s">
        <v>24</v>
      </c>
      <c r="C760" s="29">
        <v>44444</v>
      </c>
      <c r="D760" s="5">
        <v>1371854</v>
      </c>
      <c r="E760" s="12" t="s">
        <v>62</v>
      </c>
    </row>
    <row r="761" spans="1:5" x14ac:dyDescent="0.2">
      <c r="A761" s="8">
        <f t="shared" si="11"/>
        <v>758</v>
      </c>
      <c r="B761" s="11" t="s">
        <v>25</v>
      </c>
      <c r="C761" s="29">
        <v>44444</v>
      </c>
      <c r="D761" s="5">
        <v>839373</v>
      </c>
      <c r="E761" s="12" t="s">
        <v>52</v>
      </c>
    </row>
    <row r="762" spans="1:5" x14ac:dyDescent="0.2">
      <c r="A762" s="8">
        <f t="shared" si="11"/>
        <v>759</v>
      </c>
      <c r="B762" s="11" t="s">
        <v>3</v>
      </c>
      <c r="C762" s="29">
        <v>44444</v>
      </c>
      <c r="D762" s="5">
        <v>285674</v>
      </c>
      <c r="E762" s="12" t="s">
        <v>61</v>
      </c>
    </row>
    <row r="763" spans="1:5" x14ac:dyDescent="0.2">
      <c r="A763" s="8">
        <f t="shared" si="11"/>
        <v>760</v>
      </c>
      <c r="B763" s="11" t="s">
        <v>4</v>
      </c>
      <c r="C763" s="29">
        <v>44437</v>
      </c>
      <c r="D763" s="5">
        <v>2606782</v>
      </c>
      <c r="E763" s="12" t="s">
        <v>65</v>
      </c>
    </row>
    <row r="764" spans="1:5" x14ac:dyDescent="0.2">
      <c r="A764" s="8">
        <f t="shared" si="11"/>
        <v>761</v>
      </c>
      <c r="B764" s="11" t="s">
        <v>2</v>
      </c>
      <c r="C764" s="29">
        <v>44437</v>
      </c>
      <c r="D764" s="5">
        <v>28011</v>
      </c>
      <c r="E764" s="12" t="s">
        <v>61</v>
      </c>
    </row>
    <row r="765" spans="1:5" x14ac:dyDescent="0.2">
      <c r="A765" s="8">
        <f t="shared" si="11"/>
        <v>762</v>
      </c>
      <c r="B765" s="11" t="s">
        <v>5</v>
      </c>
      <c r="C765" s="29">
        <v>44437</v>
      </c>
      <c r="D765" s="5">
        <v>428499</v>
      </c>
      <c r="E765" s="12" t="s">
        <v>65</v>
      </c>
    </row>
    <row r="766" spans="1:5" x14ac:dyDescent="0.2">
      <c r="A766" s="8">
        <f t="shared" si="11"/>
        <v>763</v>
      </c>
      <c r="B766" s="11" t="s">
        <v>6</v>
      </c>
      <c r="C766" s="29">
        <v>44437</v>
      </c>
      <c r="D766" s="5">
        <v>973771</v>
      </c>
      <c r="E766" s="12" t="s">
        <v>53</v>
      </c>
    </row>
    <row r="767" spans="1:5" x14ac:dyDescent="0.2">
      <c r="A767" s="8">
        <f t="shared" si="11"/>
        <v>764</v>
      </c>
      <c r="B767" s="11" t="s">
        <v>7</v>
      </c>
      <c r="C767" s="29">
        <v>44437</v>
      </c>
      <c r="D767" s="5">
        <v>273672</v>
      </c>
      <c r="E767" s="12" t="s">
        <v>53</v>
      </c>
    </row>
    <row r="768" spans="1:5" x14ac:dyDescent="0.2">
      <c r="A768" s="8">
        <f t="shared" si="11"/>
        <v>765</v>
      </c>
      <c r="B768" s="11" t="s">
        <v>8</v>
      </c>
      <c r="C768" s="29">
        <v>44437</v>
      </c>
      <c r="D768" s="5">
        <v>37541</v>
      </c>
      <c r="E768" s="12" t="s">
        <v>52</v>
      </c>
    </row>
    <row r="769" spans="1:5" x14ac:dyDescent="0.2">
      <c r="A769" s="8">
        <f t="shared" si="11"/>
        <v>766</v>
      </c>
      <c r="B769" s="11" t="s">
        <v>9</v>
      </c>
      <c r="C769" s="29">
        <v>44437</v>
      </c>
      <c r="D769" s="5">
        <v>57914</v>
      </c>
      <c r="E769" s="12" t="s">
        <v>62</v>
      </c>
    </row>
    <row r="770" spans="1:5" x14ac:dyDescent="0.2">
      <c r="A770" s="8">
        <f t="shared" si="11"/>
        <v>767</v>
      </c>
      <c r="B770" s="11" t="s">
        <v>10</v>
      </c>
      <c r="C770" s="29">
        <v>44437</v>
      </c>
      <c r="D770" s="5">
        <v>1475531</v>
      </c>
      <c r="E770" s="12" t="s">
        <v>54</v>
      </c>
    </row>
    <row r="771" spans="1:5" x14ac:dyDescent="0.2">
      <c r="A771" s="8">
        <f t="shared" si="11"/>
        <v>768</v>
      </c>
      <c r="B771" s="11" t="s">
        <v>11</v>
      </c>
      <c r="C771" s="29">
        <v>44437</v>
      </c>
      <c r="D771" s="5">
        <v>307982</v>
      </c>
      <c r="E771" s="12" t="s">
        <v>65</v>
      </c>
    </row>
    <row r="772" spans="1:5" x14ac:dyDescent="0.2">
      <c r="A772" s="8">
        <f t="shared" si="11"/>
        <v>769</v>
      </c>
      <c r="B772" s="11" t="s">
        <v>12</v>
      </c>
      <c r="C772" s="29">
        <v>44437</v>
      </c>
      <c r="D772" s="5">
        <v>76238</v>
      </c>
      <c r="E772" s="12" t="s">
        <v>57</v>
      </c>
    </row>
    <row r="773" spans="1:5" x14ac:dyDescent="0.2">
      <c r="A773" s="8">
        <f t="shared" si="11"/>
        <v>770</v>
      </c>
      <c r="B773" s="11" t="s">
        <v>13</v>
      </c>
      <c r="C773" s="29">
        <v>44437</v>
      </c>
      <c r="D773" s="5">
        <v>22474</v>
      </c>
      <c r="E773" s="12" t="s">
        <v>55</v>
      </c>
    </row>
    <row r="774" spans="1:5" x14ac:dyDescent="0.2">
      <c r="A774" s="8">
        <f t="shared" ref="A774:A837" si="12">A773+1</f>
        <v>771</v>
      </c>
      <c r="B774" s="11" t="s">
        <v>14</v>
      </c>
      <c r="C774" s="29">
        <v>44437</v>
      </c>
      <c r="D774" s="5">
        <v>332348</v>
      </c>
      <c r="E774" s="12" t="s">
        <v>55</v>
      </c>
    </row>
    <row r="775" spans="1:5" x14ac:dyDescent="0.2">
      <c r="A775" s="8">
        <f t="shared" si="12"/>
        <v>772</v>
      </c>
      <c r="B775" s="11" t="s">
        <v>15</v>
      </c>
      <c r="C775" s="29">
        <v>44437</v>
      </c>
      <c r="D775" s="5">
        <v>74046</v>
      </c>
      <c r="E775" s="12" t="s">
        <v>58</v>
      </c>
    </row>
    <row r="776" spans="1:5" x14ac:dyDescent="0.2">
      <c r="A776" s="8">
        <f t="shared" si="12"/>
        <v>773</v>
      </c>
      <c r="B776" s="11" t="s">
        <v>16</v>
      </c>
      <c r="C776" s="29">
        <v>44437</v>
      </c>
      <c r="D776" s="5">
        <v>273727</v>
      </c>
      <c r="E776" s="12" t="s">
        <v>53</v>
      </c>
    </row>
    <row r="777" spans="1:5" x14ac:dyDescent="0.2">
      <c r="A777" s="8">
        <f t="shared" si="12"/>
        <v>774</v>
      </c>
      <c r="B777" s="11" t="s">
        <v>17</v>
      </c>
      <c r="C777" s="29">
        <v>44437</v>
      </c>
      <c r="D777" s="5">
        <v>35057</v>
      </c>
      <c r="E777" s="12" t="s">
        <v>59</v>
      </c>
    </row>
    <row r="778" spans="1:5" x14ac:dyDescent="0.2">
      <c r="A778" s="8">
        <f t="shared" si="12"/>
        <v>775</v>
      </c>
      <c r="B778" s="11" t="s">
        <v>18</v>
      </c>
      <c r="C778" s="29">
        <v>44437</v>
      </c>
      <c r="D778" s="5">
        <v>228977</v>
      </c>
      <c r="E778" s="12" t="s">
        <v>64</v>
      </c>
    </row>
    <row r="779" spans="1:5" x14ac:dyDescent="0.2">
      <c r="A779" s="8">
        <f t="shared" si="12"/>
        <v>776</v>
      </c>
      <c r="B779" s="11" t="s">
        <v>19</v>
      </c>
      <c r="C779" s="29">
        <v>44437</v>
      </c>
      <c r="D779" s="5">
        <v>67736</v>
      </c>
      <c r="E779" s="12" t="s">
        <v>54</v>
      </c>
    </row>
    <row r="780" spans="1:5" x14ac:dyDescent="0.2">
      <c r="A780" s="8">
        <f t="shared" si="12"/>
        <v>777</v>
      </c>
      <c r="B780" s="11" t="s">
        <v>20</v>
      </c>
      <c r="C780" s="29">
        <v>44437</v>
      </c>
      <c r="D780" s="5">
        <v>21633</v>
      </c>
      <c r="E780" s="12" t="s">
        <v>53</v>
      </c>
    </row>
    <row r="781" spans="1:5" x14ac:dyDescent="0.2">
      <c r="A781" s="8">
        <f t="shared" si="12"/>
        <v>778</v>
      </c>
      <c r="B781" s="11" t="s">
        <v>21</v>
      </c>
      <c r="C781" s="29">
        <v>44437</v>
      </c>
      <c r="D781" s="5">
        <v>114958</v>
      </c>
      <c r="E781" s="12" t="s">
        <v>56</v>
      </c>
    </row>
    <row r="782" spans="1:5" x14ac:dyDescent="0.2">
      <c r="A782" s="8">
        <f t="shared" si="12"/>
        <v>779</v>
      </c>
      <c r="B782" s="11" t="s">
        <v>22</v>
      </c>
      <c r="C782" s="29">
        <v>44437</v>
      </c>
      <c r="D782" s="5">
        <v>133162</v>
      </c>
      <c r="E782" s="12" t="s">
        <v>60</v>
      </c>
    </row>
    <row r="783" spans="1:5" x14ac:dyDescent="0.2">
      <c r="A783" s="8">
        <f t="shared" si="12"/>
        <v>780</v>
      </c>
      <c r="B783" s="11" t="s">
        <v>23</v>
      </c>
      <c r="C783" s="29">
        <v>44437</v>
      </c>
      <c r="D783" s="5">
        <v>127143</v>
      </c>
      <c r="E783" s="12" t="s">
        <v>63</v>
      </c>
    </row>
    <row r="784" spans="1:5" x14ac:dyDescent="0.2">
      <c r="A784" s="8">
        <f t="shared" si="12"/>
        <v>781</v>
      </c>
      <c r="B784" s="11" t="s">
        <v>24</v>
      </c>
      <c r="C784" s="29">
        <v>44437</v>
      </c>
      <c r="D784" s="5">
        <v>1327901</v>
      </c>
      <c r="E784" s="12" t="s">
        <v>62</v>
      </c>
    </row>
    <row r="785" spans="1:5" x14ac:dyDescent="0.2">
      <c r="A785" s="8">
        <f t="shared" si="12"/>
        <v>782</v>
      </c>
      <c r="B785" s="11" t="s">
        <v>25</v>
      </c>
      <c r="C785" s="29">
        <v>44437</v>
      </c>
      <c r="D785" s="5">
        <v>838753</v>
      </c>
      <c r="E785" s="12" t="s">
        <v>52</v>
      </c>
    </row>
    <row r="786" spans="1:5" x14ac:dyDescent="0.2">
      <c r="A786" s="8">
        <f t="shared" si="12"/>
        <v>783</v>
      </c>
      <c r="B786" s="11" t="s">
        <v>3</v>
      </c>
      <c r="C786" s="29">
        <v>44437</v>
      </c>
      <c r="D786" s="5">
        <v>295995</v>
      </c>
      <c r="E786" s="12" t="s">
        <v>61</v>
      </c>
    </row>
    <row r="787" spans="1:5" x14ac:dyDescent="0.2">
      <c r="A787" s="8">
        <f t="shared" si="12"/>
        <v>784</v>
      </c>
      <c r="B787" s="11" t="s">
        <v>4</v>
      </c>
      <c r="C787" s="29">
        <v>44430</v>
      </c>
      <c r="D787" s="5">
        <v>2775178</v>
      </c>
      <c r="E787" s="12" t="s">
        <v>65</v>
      </c>
    </row>
    <row r="788" spans="1:5" x14ac:dyDescent="0.2">
      <c r="A788" s="8">
        <f t="shared" si="12"/>
        <v>785</v>
      </c>
      <c r="B788" s="11" t="s">
        <v>2</v>
      </c>
      <c r="C788" s="29">
        <v>44430</v>
      </c>
      <c r="D788" s="5">
        <v>27815</v>
      </c>
      <c r="E788" s="12" t="s">
        <v>61</v>
      </c>
    </row>
    <row r="789" spans="1:5" x14ac:dyDescent="0.2">
      <c r="A789" s="8">
        <f t="shared" si="12"/>
        <v>786</v>
      </c>
      <c r="B789" s="11" t="s">
        <v>5</v>
      </c>
      <c r="C789" s="29">
        <v>44430</v>
      </c>
      <c r="D789" s="5">
        <v>412149</v>
      </c>
      <c r="E789" s="12" t="s">
        <v>65</v>
      </c>
    </row>
    <row r="790" spans="1:5" x14ac:dyDescent="0.2">
      <c r="A790" s="8">
        <f t="shared" si="12"/>
        <v>787</v>
      </c>
      <c r="B790" s="11" t="s">
        <v>6</v>
      </c>
      <c r="C790" s="29">
        <v>44430</v>
      </c>
      <c r="D790" s="5">
        <v>934243</v>
      </c>
      <c r="E790" s="12" t="s">
        <v>53</v>
      </c>
    </row>
    <row r="791" spans="1:5" x14ac:dyDescent="0.2">
      <c r="A791" s="8">
        <f t="shared" si="12"/>
        <v>788</v>
      </c>
      <c r="B791" s="11" t="s">
        <v>7</v>
      </c>
      <c r="C791" s="29">
        <v>44430</v>
      </c>
      <c r="D791" s="5">
        <v>266030</v>
      </c>
      <c r="E791" s="12" t="s">
        <v>53</v>
      </c>
    </row>
    <row r="792" spans="1:5" x14ac:dyDescent="0.2">
      <c r="A792" s="8">
        <f t="shared" si="12"/>
        <v>789</v>
      </c>
      <c r="B792" s="11" t="s">
        <v>8</v>
      </c>
      <c r="C792" s="29">
        <v>44430</v>
      </c>
      <c r="D792" s="5">
        <v>36386</v>
      </c>
      <c r="E792" s="12" t="s">
        <v>52</v>
      </c>
    </row>
    <row r="793" spans="1:5" x14ac:dyDescent="0.2">
      <c r="A793" s="8">
        <f t="shared" si="12"/>
        <v>790</v>
      </c>
      <c r="B793" s="11" t="s">
        <v>9</v>
      </c>
      <c r="C793" s="29">
        <v>44430</v>
      </c>
      <c r="D793" s="5">
        <v>59952</v>
      </c>
      <c r="E793" s="12" t="s">
        <v>62</v>
      </c>
    </row>
    <row r="794" spans="1:5" x14ac:dyDescent="0.2">
      <c r="A794" s="8">
        <f t="shared" si="12"/>
        <v>791</v>
      </c>
      <c r="B794" s="11" t="s">
        <v>10</v>
      </c>
      <c r="C794" s="29">
        <v>44430</v>
      </c>
      <c r="D794" s="5">
        <v>1509846</v>
      </c>
      <c r="E794" s="12" t="s">
        <v>54</v>
      </c>
    </row>
    <row r="795" spans="1:5" x14ac:dyDescent="0.2">
      <c r="A795" s="8">
        <f t="shared" si="12"/>
        <v>792</v>
      </c>
      <c r="B795" s="11" t="s">
        <v>11</v>
      </c>
      <c r="C795" s="29">
        <v>44430</v>
      </c>
      <c r="D795" s="5">
        <v>306379</v>
      </c>
      <c r="E795" s="12" t="s">
        <v>65</v>
      </c>
    </row>
    <row r="796" spans="1:5" x14ac:dyDescent="0.2">
      <c r="A796" s="8">
        <f t="shared" si="12"/>
        <v>793</v>
      </c>
      <c r="B796" s="11" t="s">
        <v>12</v>
      </c>
      <c r="C796" s="29">
        <v>44430</v>
      </c>
      <c r="D796" s="5">
        <v>72177</v>
      </c>
      <c r="E796" s="12" t="s">
        <v>57</v>
      </c>
    </row>
    <row r="797" spans="1:5" x14ac:dyDescent="0.2">
      <c r="A797" s="8">
        <f t="shared" si="12"/>
        <v>794</v>
      </c>
      <c r="B797" s="11" t="s">
        <v>13</v>
      </c>
      <c r="C797" s="29">
        <v>44430</v>
      </c>
      <c r="D797" s="5">
        <v>22730</v>
      </c>
      <c r="E797" s="12" t="s">
        <v>55</v>
      </c>
    </row>
    <row r="798" spans="1:5" x14ac:dyDescent="0.2">
      <c r="A798" s="8">
        <f t="shared" si="12"/>
        <v>795</v>
      </c>
      <c r="B798" s="11" t="s">
        <v>14</v>
      </c>
      <c r="C798" s="29">
        <v>44430</v>
      </c>
      <c r="D798" s="5">
        <v>328397</v>
      </c>
      <c r="E798" s="12" t="s">
        <v>55</v>
      </c>
    </row>
    <row r="799" spans="1:5" x14ac:dyDescent="0.2">
      <c r="A799" s="8">
        <f t="shared" si="12"/>
        <v>796</v>
      </c>
      <c r="B799" s="11" t="s">
        <v>15</v>
      </c>
      <c r="C799" s="29">
        <v>44430</v>
      </c>
      <c r="D799" s="5">
        <v>71924</v>
      </c>
      <c r="E799" s="12" t="s">
        <v>58</v>
      </c>
    </row>
    <row r="800" spans="1:5" x14ac:dyDescent="0.2">
      <c r="A800" s="8">
        <f t="shared" si="12"/>
        <v>797</v>
      </c>
      <c r="B800" s="11" t="s">
        <v>16</v>
      </c>
      <c r="C800" s="29">
        <v>44430</v>
      </c>
      <c r="D800" s="5">
        <v>266074</v>
      </c>
      <c r="E800" s="12" t="s">
        <v>53</v>
      </c>
    </row>
    <row r="801" spans="1:5" x14ac:dyDescent="0.2">
      <c r="A801" s="8">
        <f t="shared" si="12"/>
        <v>798</v>
      </c>
      <c r="B801" s="11" t="s">
        <v>17</v>
      </c>
      <c r="C801" s="29">
        <v>44430</v>
      </c>
      <c r="D801" s="5">
        <v>34199</v>
      </c>
      <c r="E801" s="12" t="s">
        <v>59</v>
      </c>
    </row>
    <row r="802" spans="1:5" x14ac:dyDescent="0.2">
      <c r="A802" s="8">
        <f t="shared" si="12"/>
        <v>799</v>
      </c>
      <c r="B802" s="11" t="s">
        <v>18</v>
      </c>
      <c r="C802" s="29">
        <v>44430</v>
      </c>
      <c r="D802" s="5">
        <v>225453</v>
      </c>
      <c r="E802" s="12" t="s">
        <v>64</v>
      </c>
    </row>
    <row r="803" spans="1:5" x14ac:dyDescent="0.2">
      <c r="A803" s="8">
        <f t="shared" si="12"/>
        <v>800</v>
      </c>
      <c r="B803" s="11" t="s">
        <v>19</v>
      </c>
      <c r="C803" s="29">
        <v>44430</v>
      </c>
      <c r="D803" s="5">
        <v>75983</v>
      </c>
      <c r="E803" s="12" t="s">
        <v>54</v>
      </c>
    </row>
    <row r="804" spans="1:5" x14ac:dyDescent="0.2">
      <c r="A804" s="8">
        <f t="shared" si="12"/>
        <v>801</v>
      </c>
      <c r="B804" s="11" t="s">
        <v>20</v>
      </c>
      <c r="C804" s="29">
        <v>44430</v>
      </c>
      <c r="D804" s="5">
        <v>19511</v>
      </c>
      <c r="E804" s="12" t="s">
        <v>53</v>
      </c>
    </row>
    <row r="805" spans="1:5" x14ac:dyDescent="0.2">
      <c r="A805" s="8">
        <f t="shared" si="12"/>
        <v>802</v>
      </c>
      <c r="B805" s="11" t="s">
        <v>21</v>
      </c>
      <c r="C805" s="29">
        <v>44430</v>
      </c>
      <c r="D805" s="5">
        <v>123878</v>
      </c>
      <c r="E805" s="12" t="s">
        <v>56</v>
      </c>
    </row>
    <row r="806" spans="1:5" x14ac:dyDescent="0.2">
      <c r="A806" s="8">
        <f t="shared" si="12"/>
        <v>803</v>
      </c>
      <c r="B806" s="11" t="s">
        <v>22</v>
      </c>
      <c r="C806" s="29">
        <v>44430</v>
      </c>
      <c r="D806" s="5">
        <v>130913</v>
      </c>
      <c r="E806" s="12" t="s">
        <v>60</v>
      </c>
    </row>
    <row r="807" spans="1:5" x14ac:dyDescent="0.2">
      <c r="A807" s="8">
        <f t="shared" si="12"/>
        <v>804</v>
      </c>
      <c r="B807" s="11" t="s">
        <v>23</v>
      </c>
      <c r="C807" s="29">
        <v>44430</v>
      </c>
      <c r="D807" s="5">
        <v>120812</v>
      </c>
      <c r="E807" s="12" t="s">
        <v>63</v>
      </c>
    </row>
    <row r="808" spans="1:5" x14ac:dyDescent="0.2">
      <c r="A808" s="8">
        <f t="shared" si="12"/>
        <v>805</v>
      </c>
      <c r="B808" s="11" t="s">
        <v>24</v>
      </c>
      <c r="C808" s="29">
        <v>44430</v>
      </c>
      <c r="D808" s="5">
        <v>1293890</v>
      </c>
      <c r="E808" s="12" t="s">
        <v>62</v>
      </c>
    </row>
    <row r="809" spans="1:5" x14ac:dyDescent="0.2">
      <c r="A809" s="8">
        <f t="shared" si="12"/>
        <v>806</v>
      </c>
      <c r="B809" s="11" t="s">
        <v>25</v>
      </c>
      <c r="C809" s="29">
        <v>44430</v>
      </c>
      <c r="D809" s="5">
        <v>820216</v>
      </c>
      <c r="E809" s="12" t="s">
        <v>52</v>
      </c>
    </row>
    <row r="810" spans="1:5" x14ac:dyDescent="0.2">
      <c r="A810" s="8">
        <f t="shared" si="12"/>
        <v>807</v>
      </c>
      <c r="B810" s="11" t="s">
        <v>3</v>
      </c>
      <c r="C810" s="29">
        <v>44430</v>
      </c>
      <c r="D810" s="5">
        <v>292229</v>
      </c>
      <c r="E810" s="12" t="s">
        <v>61</v>
      </c>
    </row>
    <row r="811" spans="1:5" x14ac:dyDescent="0.2">
      <c r="A811" s="8">
        <f t="shared" si="12"/>
        <v>808</v>
      </c>
      <c r="B811" s="11" t="s">
        <v>4</v>
      </c>
      <c r="C811" s="29">
        <v>44423</v>
      </c>
      <c r="D811" s="5">
        <v>2483311</v>
      </c>
      <c r="E811" s="12" t="s">
        <v>65</v>
      </c>
    </row>
    <row r="812" spans="1:5" x14ac:dyDescent="0.2">
      <c r="A812" s="8">
        <f t="shared" si="12"/>
        <v>809</v>
      </c>
      <c r="B812" s="11" t="s">
        <v>2</v>
      </c>
      <c r="C812" s="29">
        <v>44423</v>
      </c>
      <c r="D812" s="5">
        <v>26997</v>
      </c>
      <c r="E812" s="12" t="s">
        <v>61</v>
      </c>
    </row>
    <row r="813" spans="1:5" x14ac:dyDescent="0.2">
      <c r="A813" s="8">
        <f t="shared" si="12"/>
        <v>810</v>
      </c>
      <c r="B813" s="11" t="s">
        <v>5</v>
      </c>
      <c r="C813" s="29">
        <v>44423</v>
      </c>
      <c r="D813" s="5">
        <v>388345</v>
      </c>
      <c r="E813" s="12" t="s">
        <v>65</v>
      </c>
    </row>
    <row r="814" spans="1:5" x14ac:dyDescent="0.2">
      <c r="A814" s="8">
        <f t="shared" si="12"/>
        <v>811</v>
      </c>
      <c r="B814" s="11" t="s">
        <v>6</v>
      </c>
      <c r="C814" s="29">
        <v>44423</v>
      </c>
      <c r="D814" s="5">
        <v>886517</v>
      </c>
      <c r="E814" s="12" t="s">
        <v>53</v>
      </c>
    </row>
    <row r="815" spans="1:5" x14ac:dyDescent="0.2">
      <c r="A815" s="8">
        <f t="shared" si="12"/>
        <v>812</v>
      </c>
      <c r="B815" s="11" t="s">
        <v>7</v>
      </c>
      <c r="C815" s="29">
        <v>44423</v>
      </c>
      <c r="D815" s="5">
        <v>265556</v>
      </c>
      <c r="E815" s="12" t="s">
        <v>53</v>
      </c>
    </row>
    <row r="816" spans="1:5" x14ac:dyDescent="0.2">
      <c r="A816" s="8">
        <f t="shared" si="12"/>
        <v>813</v>
      </c>
      <c r="B816" s="11" t="s">
        <v>8</v>
      </c>
      <c r="C816" s="29">
        <v>44423</v>
      </c>
      <c r="D816" s="5">
        <v>33414</v>
      </c>
      <c r="E816" s="12" t="s">
        <v>52</v>
      </c>
    </row>
    <row r="817" spans="1:5" x14ac:dyDescent="0.2">
      <c r="A817" s="8">
        <f t="shared" si="12"/>
        <v>814</v>
      </c>
      <c r="B817" s="11" t="s">
        <v>9</v>
      </c>
      <c r="C817" s="29">
        <v>44423</v>
      </c>
      <c r="D817" s="5">
        <v>59003</v>
      </c>
      <c r="E817" s="12" t="s">
        <v>62</v>
      </c>
    </row>
    <row r="818" spans="1:5" x14ac:dyDescent="0.2">
      <c r="A818" s="8">
        <f t="shared" si="12"/>
        <v>815</v>
      </c>
      <c r="B818" s="11" t="s">
        <v>10</v>
      </c>
      <c r="C818" s="29">
        <v>44423</v>
      </c>
      <c r="D818" s="5">
        <v>1516964</v>
      </c>
      <c r="E818" s="12" t="s">
        <v>54</v>
      </c>
    </row>
    <row r="819" spans="1:5" x14ac:dyDescent="0.2">
      <c r="A819" s="8">
        <f t="shared" si="12"/>
        <v>816</v>
      </c>
      <c r="B819" s="11" t="s">
        <v>11</v>
      </c>
      <c r="C819" s="29">
        <v>44423</v>
      </c>
      <c r="D819" s="5">
        <v>296077</v>
      </c>
      <c r="E819" s="12" t="s">
        <v>65</v>
      </c>
    </row>
    <row r="820" spans="1:5" x14ac:dyDescent="0.2">
      <c r="A820" s="8">
        <f t="shared" si="12"/>
        <v>817</v>
      </c>
      <c r="B820" s="11" t="s">
        <v>12</v>
      </c>
      <c r="C820" s="29">
        <v>44423</v>
      </c>
      <c r="D820" s="5">
        <v>48854</v>
      </c>
      <c r="E820" s="12" t="s">
        <v>57</v>
      </c>
    </row>
    <row r="821" spans="1:5" x14ac:dyDescent="0.2">
      <c r="A821" s="8">
        <f t="shared" si="12"/>
        <v>818</v>
      </c>
      <c r="B821" s="11" t="s">
        <v>13</v>
      </c>
      <c r="C821" s="29">
        <v>44423</v>
      </c>
      <c r="D821" s="5">
        <v>21806</v>
      </c>
      <c r="E821" s="12" t="s">
        <v>55</v>
      </c>
    </row>
    <row r="822" spans="1:5" x14ac:dyDescent="0.2">
      <c r="A822" s="8">
        <f t="shared" si="12"/>
        <v>819</v>
      </c>
      <c r="B822" s="11" t="s">
        <v>14</v>
      </c>
      <c r="C822" s="29">
        <v>44423</v>
      </c>
      <c r="D822" s="5">
        <v>330889</v>
      </c>
      <c r="E822" s="12" t="s">
        <v>55</v>
      </c>
    </row>
    <row r="823" spans="1:5" x14ac:dyDescent="0.2">
      <c r="A823" s="8">
        <f t="shared" si="12"/>
        <v>820</v>
      </c>
      <c r="B823" s="11" t="s">
        <v>15</v>
      </c>
      <c r="C823" s="29">
        <v>44423</v>
      </c>
      <c r="D823" s="5">
        <v>73072</v>
      </c>
      <c r="E823" s="12" t="s">
        <v>58</v>
      </c>
    </row>
    <row r="824" spans="1:5" x14ac:dyDescent="0.2">
      <c r="A824" s="8">
        <f t="shared" si="12"/>
        <v>821</v>
      </c>
      <c r="B824" s="11" t="s">
        <v>16</v>
      </c>
      <c r="C824" s="29">
        <v>44423</v>
      </c>
      <c r="D824" s="5">
        <v>265597</v>
      </c>
      <c r="E824" s="12" t="s">
        <v>53</v>
      </c>
    </row>
    <row r="825" spans="1:5" x14ac:dyDescent="0.2">
      <c r="A825" s="8">
        <f t="shared" si="12"/>
        <v>822</v>
      </c>
      <c r="B825" s="11" t="s">
        <v>17</v>
      </c>
      <c r="C825" s="29">
        <v>44423</v>
      </c>
      <c r="D825" s="5">
        <v>32862</v>
      </c>
      <c r="E825" s="12" t="s">
        <v>59</v>
      </c>
    </row>
    <row r="826" spans="1:5" x14ac:dyDescent="0.2">
      <c r="A826" s="8">
        <f t="shared" si="12"/>
        <v>823</v>
      </c>
      <c r="B826" s="11" t="s">
        <v>18</v>
      </c>
      <c r="C826" s="29">
        <v>44423</v>
      </c>
      <c r="D826" s="5">
        <v>177362</v>
      </c>
      <c r="E826" s="12" t="s">
        <v>64</v>
      </c>
    </row>
    <row r="827" spans="1:5" x14ac:dyDescent="0.2">
      <c r="A827" s="8">
        <f t="shared" si="12"/>
        <v>824</v>
      </c>
      <c r="B827" s="11" t="s">
        <v>19</v>
      </c>
      <c r="C827" s="29">
        <v>44423</v>
      </c>
      <c r="D827" s="5">
        <v>70251</v>
      </c>
      <c r="E827" s="12" t="s">
        <v>54</v>
      </c>
    </row>
    <row r="828" spans="1:5" x14ac:dyDescent="0.2">
      <c r="A828" s="8">
        <f t="shared" si="12"/>
        <v>825</v>
      </c>
      <c r="B828" s="11" t="s">
        <v>20</v>
      </c>
      <c r="C828" s="29">
        <v>44423</v>
      </c>
      <c r="D828" s="5">
        <v>15598</v>
      </c>
      <c r="E828" s="12" t="s">
        <v>53</v>
      </c>
    </row>
    <row r="829" spans="1:5" x14ac:dyDescent="0.2">
      <c r="A829" s="8">
        <f t="shared" si="12"/>
        <v>826</v>
      </c>
      <c r="B829" s="11" t="s">
        <v>21</v>
      </c>
      <c r="C829" s="29">
        <v>44423</v>
      </c>
      <c r="D829" s="5">
        <v>121193</v>
      </c>
      <c r="E829" s="12" t="s">
        <v>56</v>
      </c>
    </row>
    <row r="830" spans="1:5" x14ac:dyDescent="0.2">
      <c r="A830" s="8">
        <f t="shared" si="12"/>
        <v>827</v>
      </c>
      <c r="B830" s="11" t="s">
        <v>22</v>
      </c>
      <c r="C830" s="29">
        <v>44423</v>
      </c>
      <c r="D830" s="5">
        <v>134626</v>
      </c>
      <c r="E830" s="12" t="s">
        <v>60</v>
      </c>
    </row>
    <row r="831" spans="1:5" x14ac:dyDescent="0.2">
      <c r="A831" s="8">
        <f t="shared" si="12"/>
        <v>828</v>
      </c>
      <c r="B831" s="11" t="s">
        <v>23</v>
      </c>
      <c r="C831" s="29">
        <v>44423</v>
      </c>
      <c r="D831" s="5">
        <v>109834</v>
      </c>
      <c r="E831" s="12" t="s">
        <v>63</v>
      </c>
    </row>
    <row r="832" spans="1:5" x14ac:dyDescent="0.2">
      <c r="A832" s="8">
        <f t="shared" si="12"/>
        <v>829</v>
      </c>
      <c r="B832" s="11" t="s">
        <v>24</v>
      </c>
      <c r="C832" s="29">
        <v>44423</v>
      </c>
      <c r="D832" s="5">
        <v>1300351</v>
      </c>
      <c r="E832" s="12" t="s">
        <v>62</v>
      </c>
    </row>
    <row r="833" spans="1:5" x14ac:dyDescent="0.2">
      <c r="A833" s="8">
        <f t="shared" si="12"/>
        <v>830</v>
      </c>
      <c r="B833" s="11" t="s">
        <v>25</v>
      </c>
      <c r="C833" s="29">
        <v>44423</v>
      </c>
      <c r="D833" s="5">
        <v>812870</v>
      </c>
      <c r="E833" s="12" t="s">
        <v>52</v>
      </c>
    </row>
    <row r="834" spans="1:5" x14ac:dyDescent="0.2">
      <c r="A834" s="8">
        <f t="shared" si="12"/>
        <v>831</v>
      </c>
      <c r="B834" s="11" t="s">
        <v>3</v>
      </c>
      <c r="C834" s="29">
        <v>44423</v>
      </c>
      <c r="D834" s="5">
        <v>293741</v>
      </c>
      <c r="E834" s="12" t="s">
        <v>61</v>
      </c>
    </row>
    <row r="835" spans="1:5" x14ac:dyDescent="0.2">
      <c r="A835" s="8">
        <f t="shared" si="12"/>
        <v>832</v>
      </c>
      <c r="B835" s="11" t="s">
        <v>4</v>
      </c>
      <c r="C835" s="29">
        <v>44416</v>
      </c>
      <c r="D835" s="5">
        <v>2531262</v>
      </c>
      <c r="E835" s="12" t="s">
        <v>65</v>
      </c>
    </row>
    <row r="836" spans="1:5" x14ac:dyDescent="0.2">
      <c r="A836" s="8">
        <f t="shared" si="12"/>
        <v>833</v>
      </c>
      <c r="B836" s="11" t="s">
        <v>2</v>
      </c>
      <c r="C836" s="29">
        <v>44416</v>
      </c>
      <c r="D836" s="5">
        <v>26411</v>
      </c>
      <c r="E836" s="12" t="s">
        <v>61</v>
      </c>
    </row>
    <row r="837" spans="1:5" x14ac:dyDescent="0.2">
      <c r="A837" s="8">
        <f t="shared" si="12"/>
        <v>834</v>
      </c>
      <c r="B837" s="11" t="s">
        <v>5</v>
      </c>
      <c r="C837" s="29">
        <v>44416</v>
      </c>
      <c r="D837" s="5">
        <v>401893</v>
      </c>
      <c r="E837" s="12" t="s">
        <v>65</v>
      </c>
    </row>
    <row r="838" spans="1:5" x14ac:dyDescent="0.2">
      <c r="A838" s="8">
        <f t="shared" ref="A838:A901" si="13">A837+1</f>
        <v>835</v>
      </c>
      <c r="B838" s="11" t="s">
        <v>6</v>
      </c>
      <c r="C838" s="29">
        <v>44416</v>
      </c>
      <c r="D838" s="5">
        <v>914137</v>
      </c>
      <c r="E838" s="12" t="s">
        <v>53</v>
      </c>
    </row>
    <row r="839" spans="1:5" x14ac:dyDescent="0.2">
      <c r="A839" s="8">
        <f t="shared" si="13"/>
        <v>836</v>
      </c>
      <c r="B839" s="11" t="s">
        <v>7</v>
      </c>
      <c r="C839" s="29">
        <v>44416</v>
      </c>
      <c r="D839" s="5">
        <v>283134</v>
      </c>
      <c r="E839" s="12" t="s">
        <v>53</v>
      </c>
    </row>
    <row r="840" spans="1:5" x14ac:dyDescent="0.2">
      <c r="A840" s="8">
        <f t="shared" si="13"/>
        <v>837</v>
      </c>
      <c r="B840" s="11" t="s">
        <v>8</v>
      </c>
      <c r="C840" s="29">
        <v>44416</v>
      </c>
      <c r="D840" s="5">
        <v>31924</v>
      </c>
      <c r="E840" s="12" t="s">
        <v>52</v>
      </c>
    </row>
    <row r="841" spans="1:5" x14ac:dyDescent="0.2">
      <c r="A841" s="8">
        <f t="shared" si="13"/>
        <v>838</v>
      </c>
      <c r="B841" s="11" t="s">
        <v>9</v>
      </c>
      <c r="C841" s="29">
        <v>44416</v>
      </c>
      <c r="D841" s="5">
        <v>55098</v>
      </c>
      <c r="E841" s="12" t="s">
        <v>62</v>
      </c>
    </row>
    <row r="842" spans="1:5" x14ac:dyDescent="0.2">
      <c r="A842" s="8">
        <f t="shared" si="13"/>
        <v>839</v>
      </c>
      <c r="B842" s="11" t="s">
        <v>10</v>
      </c>
      <c r="C842" s="29">
        <v>44416</v>
      </c>
      <c r="D842" s="5">
        <v>1492801</v>
      </c>
      <c r="E842" s="12" t="s">
        <v>54</v>
      </c>
    </row>
    <row r="843" spans="1:5" x14ac:dyDescent="0.2">
      <c r="A843" s="8">
        <f t="shared" si="13"/>
        <v>840</v>
      </c>
      <c r="B843" s="11" t="s">
        <v>11</v>
      </c>
      <c r="C843" s="29">
        <v>44416</v>
      </c>
      <c r="D843" s="5">
        <v>286717</v>
      </c>
      <c r="E843" s="12" t="s">
        <v>65</v>
      </c>
    </row>
    <row r="844" spans="1:5" x14ac:dyDescent="0.2">
      <c r="A844" s="8">
        <f t="shared" si="13"/>
        <v>841</v>
      </c>
      <c r="B844" s="11" t="s">
        <v>12</v>
      </c>
      <c r="C844" s="29">
        <v>44416</v>
      </c>
      <c r="D844" s="5">
        <v>49297</v>
      </c>
      <c r="E844" s="12" t="s">
        <v>57</v>
      </c>
    </row>
    <row r="845" spans="1:5" x14ac:dyDescent="0.2">
      <c r="A845" s="8">
        <f t="shared" si="13"/>
        <v>842</v>
      </c>
      <c r="B845" s="11" t="s">
        <v>13</v>
      </c>
      <c r="C845" s="29">
        <v>44416</v>
      </c>
      <c r="D845" s="5">
        <v>21405</v>
      </c>
      <c r="E845" s="12" t="s">
        <v>55</v>
      </c>
    </row>
    <row r="846" spans="1:5" x14ac:dyDescent="0.2">
      <c r="A846" s="8">
        <f t="shared" si="13"/>
        <v>843</v>
      </c>
      <c r="B846" s="11" t="s">
        <v>14</v>
      </c>
      <c r="C846" s="29">
        <v>44416</v>
      </c>
      <c r="D846" s="5">
        <v>302162</v>
      </c>
      <c r="E846" s="12" t="s">
        <v>55</v>
      </c>
    </row>
    <row r="847" spans="1:5" x14ac:dyDescent="0.2">
      <c r="A847" s="8">
        <f t="shared" si="13"/>
        <v>844</v>
      </c>
      <c r="B847" s="11" t="s">
        <v>15</v>
      </c>
      <c r="C847" s="29">
        <v>44416</v>
      </c>
      <c r="D847" s="5">
        <v>71157</v>
      </c>
      <c r="E847" s="12" t="s">
        <v>58</v>
      </c>
    </row>
    <row r="848" spans="1:5" x14ac:dyDescent="0.2">
      <c r="A848" s="8">
        <f t="shared" si="13"/>
        <v>845</v>
      </c>
      <c r="B848" s="11" t="s">
        <v>16</v>
      </c>
      <c r="C848" s="29">
        <v>44416</v>
      </c>
      <c r="D848" s="5">
        <v>283173</v>
      </c>
      <c r="E848" s="12" t="s">
        <v>53</v>
      </c>
    </row>
    <row r="849" spans="1:5" x14ac:dyDescent="0.2">
      <c r="A849" s="8">
        <f t="shared" si="13"/>
        <v>846</v>
      </c>
      <c r="B849" s="11" t="s">
        <v>17</v>
      </c>
      <c r="C849" s="29">
        <v>44416</v>
      </c>
      <c r="D849" s="5">
        <v>31158</v>
      </c>
      <c r="E849" s="12" t="s">
        <v>59</v>
      </c>
    </row>
    <row r="850" spans="1:5" x14ac:dyDescent="0.2">
      <c r="A850" s="8">
        <f t="shared" si="13"/>
        <v>847</v>
      </c>
      <c r="B850" s="11" t="s">
        <v>18</v>
      </c>
      <c r="C850" s="29">
        <v>44416</v>
      </c>
      <c r="D850" s="5">
        <v>174121</v>
      </c>
      <c r="E850" s="12" t="s">
        <v>64</v>
      </c>
    </row>
    <row r="851" spans="1:5" x14ac:dyDescent="0.2">
      <c r="A851" s="8">
        <f t="shared" si="13"/>
        <v>848</v>
      </c>
      <c r="B851" s="11" t="s">
        <v>19</v>
      </c>
      <c r="C851" s="29">
        <v>44416</v>
      </c>
      <c r="D851" s="5">
        <v>68835</v>
      </c>
      <c r="E851" s="12" t="s">
        <v>54</v>
      </c>
    </row>
    <row r="852" spans="1:5" x14ac:dyDescent="0.2">
      <c r="A852" s="8">
        <f t="shared" si="13"/>
        <v>849</v>
      </c>
      <c r="B852" s="11" t="s">
        <v>20</v>
      </c>
      <c r="C852" s="29">
        <v>44416</v>
      </c>
      <c r="D852" s="5">
        <v>16440</v>
      </c>
      <c r="E852" s="12" t="s">
        <v>53</v>
      </c>
    </row>
    <row r="853" spans="1:5" x14ac:dyDescent="0.2">
      <c r="A853" s="8">
        <f t="shared" si="13"/>
        <v>850</v>
      </c>
      <c r="B853" s="11" t="s">
        <v>21</v>
      </c>
      <c r="C853" s="29">
        <v>44416</v>
      </c>
      <c r="D853" s="5">
        <v>107854</v>
      </c>
      <c r="E853" s="12" t="s">
        <v>56</v>
      </c>
    </row>
    <row r="854" spans="1:5" x14ac:dyDescent="0.2">
      <c r="A854" s="8">
        <f t="shared" si="13"/>
        <v>851</v>
      </c>
      <c r="B854" s="11" t="s">
        <v>22</v>
      </c>
      <c r="C854" s="29">
        <v>44416</v>
      </c>
      <c r="D854" s="5">
        <v>132420</v>
      </c>
      <c r="E854" s="12" t="s">
        <v>60</v>
      </c>
    </row>
    <row r="855" spans="1:5" x14ac:dyDescent="0.2">
      <c r="A855" s="8">
        <f t="shared" si="13"/>
        <v>852</v>
      </c>
      <c r="B855" s="11" t="s">
        <v>23</v>
      </c>
      <c r="C855" s="29">
        <v>44416</v>
      </c>
      <c r="D855" s="5">
        <v>102654</v>
      </c>
      <c r="E855" s="12" t="s">
        <v>63</v>
      </c>
    </row>
    <row r="856" spans="1:5" x14ac:dyDescent="0.2">
      <c r="A856" s="8">
        <f t="shared" si="13"/>
        <v>853</v>
      </c>
      <c r="B856" s="11" t="s">
        <v>24</v>
      </c>
      <c r="C856" s="29">
        <v>44416</v>
      </c>
      <c r="D856" s="5">
        <v>1252100</v>
      </c>
      <c r="E856" s="12" t="s">
        <v>62</v>
      </c>
    </row>
    <row r="857" spans="1:5" x14ac:dyDescent="0.2">
      <c r="A857" s="8">
        <f t="shared" si="13"/>
        <v>854</v>
      </c>
      <c r="B857" s="11" t="s">
        <v>25</v>
      </c>
      <c r="C857" s="29">
        <v>44416</v>
      </c>
      <c r="D857" s="5">
        <v>826211</v>
      </c>
      <c r="E857" s="12" t="s">
        <v>52</v>
      </c>
    </row>
    <row r="858" spans="1:5" x14ac:dyDescent="0.2">
      <c r="A858" s="8">
        <f t="shared" si="13"/>
        <v>855</v>
      </c>
      <c r="B858" s="11" t="s">
        <v>3</v>
      </c>
      <c r="C858" s="29">
        <v>44416</v>
      </c>
      <c r="D858" s="5">
        <v>288560</v>
      </c>
      <c r="E858" s="12" t="s">
        <v>61</v>
      </c>
    </row>
    <row r="859" spans="1:5" x14ac:dyDescent="0.2">
      <c r="A859" s="8">
        <f t="shared" si="13"/>
        <v>856</v>
      </c>
      <c r="B859" s="11" t="s">
        <v>4</v>
      </c>
      <c r="C859" s="29">
        <v>44409</v>
      </c>
      <c r="D859" s="5">
        <v>2591138</v>
      </c>
      <c r="E859" s="12" t="s">
        <v>65</v>
      </c>
    </row>
    <row r="860" spans="1:5" x14ac:dyDescent="0.2">
      <c r="A860" s="8">
        <f t="shared" si="13"/>
        <v>857</v>
      </c>
      <c r="B860" s="11" t="s">
        <v>2</v>
      </c>
      <c r="C860" s="29">
        <v>44409</v>
      </c>
      <c r="D860" s="5">
        <v>27685</v>
      </c>
      <c r="E860" s="12" t="s">
        <v>61</v>
      </c>
    </row>
    <row r="861" spans="1:5" x14ac:dyDescent="0.2">
      <c r="A861" s="8">
        <f t="shared" si="13"/>
        <v>858</v>
      </c>
      <c r="B861" s="11" t="s">
        <v>5</v>
      </c>
      <c r="C861" s="29">
        <v>44409</v>
      </c>
      <c r="D861" s="5">
        <v>451124</v>
      </c>
      <c r="E861" s="12" t="s">
        <v>65</v>
      </c>
    </row>
    <row r="862" spans="1:5" x14ac:dyDescent="0.2">
      <c r="A862" s="8">
        <f t="shared" si="13"/>
        <v>859</v>
      </c>
      <c r="B862" s="11" t="s">
        <v>6</v>
      </c>
      <c r="C862" s="29">
        <v>44409</v>
      </c>
      <c r="D862" s="5">
        <v>915172</v>
      </c>
      <c r="E862" s="12" t="s">
        <v>53</v>
      </c>
    </row>
    <row r="863" spans="1:5" x14ac:dyDescent="0.2">
      <c r="A863" s="8">
        <f t="shared" si="13"/>
        <v>860</v>
      </c>
      <c r="B863" s="11" t="s">
        <v>7</v>
      </c>
      <c r="C863" s="29">
        <v>44409</v>
      </c>
      <c r="D863" s="5">
        <v>252357</v>
      </c>
      <c r="E863" s="12" t="s">
        <v>53</v>
      </c>
    </row>
    <row r="864" spans="1:5" x14ac:dyDescent="0.2">
      <c r="A864" s="8">
        <f t="shared" si="13"/>
        <v>861</v>
      </c>
      <c r="B864" s="11" t="s">
        <v>8</v>
      </c>
      <c r="C864" s="29">
        <v>44409</v>
      </c>
      <c r="D864" s="5">
        <v>31370</v>
      </c>
      <c r="E864" s="12" t="s">
        <v>52</v>
      </c>
    </row>
    <row r="865" spans="1:5" x14ac:dyDescent="0.2">
      <c r="A865" s="8">
        <f t="shared" si="13"/>
        <v>862</v>
      </c>
      <c r="B865" s="11" t="s">
        <v>9</v>
      </c>
      <c r="C865" s="29">
        <v>44409</v>
      </c>
      <c r="D865" s="5">
        <v>52729</v>
      </c>
      <c r="E865" s="12" t="s">
        <v>62</v>
      </c>
    </row>
    <row r="866" spans="1:5" x14ac:dyDescent="0.2">
      <c r="A866" s="8">
        <f t="shared" si="13"/>
        <v>863</v>
      </c>
      <c r="B866" s="11" t="s">
        <v>10</v>
      </c>
      <c r="C866" s="29">
        <v>44409</v>
      </c>
      <c r="D866" s="5">
        <v>1525510</v>
      </c>
      <c r="E866" s="12" t="s">
        <v>54</v>
      </c>
    </row>
    <row r="867" spans="1:5" x14ac:dyDescent="0.2">
      <c r="A867" s="8">
        <f t="shared" si="13"/>
        <v>864</v>
      </c>
      <c r="B867" s="11" t="s">
        <v>11</v>
      </c>
      <c r="C867" s="29">
        <v>44409</v>
      </c>
      <c r="D867" s="5">
        <v>289178</v>
      </c>
      <c r="E867" s="12" t="s">
        <v>65</v>
      </c>
    </row>
    <row r="868" spans="1:5" x14ac:dyDescent="0.2">
      <c r="A868" s="8">
        <f t="shared" si="13"/>
        <v>865</v>
      </c>
      <c r="B868" s="11" t="s">
        <v>12</v>
      </c>
      <c r="C868" s="29">
        <v>44409</v>
      </c>
      <c r="D868" s="5">
        <v>54543</v>
      </c>
      <c r="E868" s="12" t="s">
        <v>57</v>
      </c>
    </row>
    <row r="869" spans="1:5" x14ac:dyDescent="0.2">
      <c r="A869" s="8">
        <f t="shared" si="13"/>
        <v>866</v>
      </c>
      <c r="B869" s="11" t="s">
        <v>13</v>
      </c>
      <c r="C869" s="29">
        <v>44409</v>
      </c>
      <c r="D869" s="5">
        <v>22663</v>
      </c>
      <c r="E869" s="12" t="s">
        <v>55</v>
      </c>
    </row>
    <row r="870" spans="1:5" x14ac:dyDescent="0.2">
      <c r="A870" s="8">
        <f t="shared" si="13"/>
        <v>867</v>
      </c>
      <c r="B870" s="11" t="s">
        <v>14</v>
      </c>
      <c r="C870" s="29">
        <v>44409</v>
      </c>
      <c r="D870" s="5">
        <v>302005</v>
      </c>
      <c r="E870" s="12" t="s">
        <v>55</v>
      </c>
    </row>
    <row r="871" spans="1:5" x14ac:dyDescent="0.2">
      <c r="A871" s="8">
        <f t="shared" si="13"/>
        <v>868</v>
      </c>
      <c r="B871" s="11" t="s">
        <v>15</v>
      </c>
      <c r="C871" s="29">
        <v>44409</v>
      </c>
      <c r="D871" s="5">
        <v>72087</v>
      </c>
      <c r="E871" s="12" t="s">
        <v>58</v>
      </c>
    </row>
    <row r="872" spans="1:5" x14ac:dyDescent="0.2">
      <c r="A872" s="8">
        <f t="shared" si="13"/>
        <v>869</v>
      </c>
      <c r="B872" s="11" t="s">
        <v>16</v>
      </c>
      <c r="C872" s="29">
        <v>44409</v>
      </c>
      <c r="D872" s="5">
        <v>252399</v>
      </c>
      <c r="E872" s="12" t="s">
        <v>53</v>
      </c>
    </row>
    <row r="873" spans="1:5" x14ac:dyDescent="0.2">
      <c r="A873" s="8">
        <f t="shared" si="13"/>
        <v>870</v>
      </c>
      <c r="B873" s="11" t="s">
        <v>17</v>
      </c>
      <c r="C873" s="29">
        <v>44409</v>
      </c>
      <c r="D873" s="5">
        <v>30489</v>
      </c>
      <c r="E873" s="12" t="s">
        <v>59</v>
      </c>
    </row>
    <row r="874" spans="1:5" x14ac:dyDescent="0.2">
      <c r="A874" s="8">
        <f t="shared" si="13"/>
        <v>871</v>
      </c>
      <c r="B874" s="11" t="s">
        <v>18</v>
      </c>
      <c r="C874" s="29">
        <v>44409</v>
      </c>
      <c r="D874" s="5">
        <v>172543</v>
      </c>
      <c r="E874" s="12" t="s">
        <v>64</v>
      </c>
    </row>
    <row r="875" spans="1:5" x14ac:dyDescent="0.2">
      <c r="A875" s="8">
        <f t="shared" si="13"/>
        <v>872</v>
      </c>
      <c r="B875" s="11" t="s">
        <v>19</v>
      </c>
      <c r="C875" s="29">
        <v>44409</v>
      </c>
      <c r="D875" s="5">
        <v>73326</v>
      </c>
      <c r="E875" s="12" t="s">
        <v>54</v>
      </c>
    </row>
    <row r="876" spans="1:5" x14ac:dyDescent="0.2">
      <c r="A876" s="8">
        <f t="shared" si="13"/>
        <v>873</v>
      </c>
      <c r="B876" s="11" t="s">
        <v>20</v>
      </c>
      <c r="C876" s="29">
        <v>44409</v>
      </c>
      <c r="D876" s="5">
        <v>15464</v>
      </c>
      <c r="E876" s="12" t="s">
        <v>53</v>
      </c>
    </row>
    <row r="877" spans="1:5" x14ac:dyDescent="0.2">
      <c r="A877" s="8">
        <f t="shared" si="13"/>
        <v>874</v>
      </c>
      <c r="B877" s="11" t="s">
        <v>21</v>
      </c>
      <c r="C877" s="29">
        <v>44409</v>
      </c>
      <c r="D877" s="5">
        <v>115482</v>
      </c>
      <c r="E877" s="12" t="s">
        <v>56</v>
      </c>
    </row>
    <row r="878" spans="1:5" x14ac:dyDescent="0.2">
      <c r="A878" s="8">
        <f t="shared" si="13"/>
        <v>875</v>
      </c>
      <c r="B878" s="11" t="s">
        <v>22</v>
      </c>
      <c r="C878" s="29">
        <v>44409</v>
      </c>
      <c r="D878" s="5">
        <v>139023</v>
      </c>
      <c r="E878" s="12" t="s">
        <v>60</v>
      </c>
    </row>
    <row r="879" spans="1:5" x14ac:dyDescent="0.2">
      <c r="A879" s="8">
        <f t="shared" si="13"/>
        <v>876</v>
      </c>
      <c r="B879" s="11" t="s">
        <v>23</v>
      </c>
      <c r="C879" s="29">
        <v>44409</v>
      </c>
      <c r="D879" s="5">
        <v>103801</v>
      </c>
      <c r="E879" s="12" t="s">
        <v>63</v>
      </c>
    </row>
    <row r="880" spans="1:5" x14ac:dyDescent="0.2">
      <c r="A880" s="8">
        <f t="shared" si="13"/>
        <v>877</v>
      </c>
      <c r="B880" s="11" t="s">
        <v>24</v>
      </c>
      <c r="C880" s="29">
        <v>44409</v>
      </c>
      <c r="D880" s="5">
        <v>1231348</v>
      </c>
      <c r="E880" s="12" t="s">
        <v>62</v>
      </c>
    </row>
    <row r="881" spans="1:5" x14ac:dyDescent="0.2">
      <c r="A881" s="8">
        <f t="shared" si="13"/>
        <v>878</v>
      </c>
      <c r="B881" s="11" t="s">
        <v>25</v>
      </c>
      <c r="C881" s="29">
        <v>44409</v>
      </c>
      <c r="D881" s="5">
        <v>851151</v>
      </c>
      <c r="E881" s="12" t="s">
        <v>52</v>
      </c>
    </row>
    <row r="882" spans="1:5" x14ac:dyDescent="0.2">
      <c r="A882" s="8">
        <f t="shared" si="13"/>
        <v>879</v>
      </c>
      <c r="B882" s="11" t="s">
        <v>3</v>
      </c>
      <c r="C882" s="29">
        <v>44409</v>
      </c>
      <c r="D882" s="5">
        <v>297312</v>
      </c>
      <c r="E882" s="12" t="s">
        <v>61</v>
      </c>
    </row>
    <row r="883" spans="1:5" x14ac:dyDescent="0.2">
      <c r="A883" s="8">
        <f t="shared" si="13"/>
        <v>880</v>
      </c>
      <c r="B883" s="11" t="s">
        <v>4</v>
      </c>
      <c r="C883" s="29">
        <v>44402</v>
      </c>
      <c r="D883" s="5">
        <v>2423247</v>
      </c>
      <c r="E883" s="12" t="s">
        <v>65</v>
      </c>
    </row>
    <row r="884" spans="1:5" x14ac:dyDescent="0.2">
      <c r="A884" s="8">
        <f t="shared" si="13"/>
        <v>881</v>
      </c>
      <c r="B884" s="11" t="s">
        <v>2</v>
      </c>
      <c r="C884" s="29">
        <v>44402</v>
      </c>
      <c r="D884" s="5">
        <v>27696</v>
      </c>
      <c r="E884" s="12" t="s">
        <v>61</v>
      </c>
    </row>
    <row r="885" spans="1:5" x14ac:dyDescent="0.2">
      <c r="A885" s="8">
        <f t="shared" si="13"/>
        <v>882</v>
      </c>
      <c r="B885" s="11" t="s">
        <v>5</v>
      </c>
      <c r="C885" s="29">
        <v>44402</v>
      </c>
      <c r="D885" s="5">
        <v>432767</v>
      </c>
      <c r="E885" s="12" t="s">
        <v>65</v>
      </c>
    </row>
    <row r="886" spans="1:5" x14ac:dyDescent="0.2">
      <c r="A886" s="8">
        <f t="shared" si="13"/>
        <v>883</v>
      </c>
      <c r="B886" s="11" t="s">
        <v>6</v>
      </c>
      <c r="C886" s="29">
        <v>44402</v>
      </c>
      <c r="D886" s="5">
        <v>1132111</v>
      </c>
      <c r="E886" s="12" t="s">
        <v>53</v>
      </c>
    </row>
    <row r="887" spans="1:5" x14ac:dyDescent="0.2">
      <c r="A887" s="8">
        <f t="shared" si="13"/>
        <v>884</v>
      </c>
      <c r="B887" s="11" t="s">
        <v>7</v>
      </c>
      <c r="C887" s="29">
        <v>44402</v>
      </c>
      <c r="D887" s="5">
        <v>242547</v>
      </c>
      <c r="E887" s="12" t="s">
        <v>53</v>
      </c>
    </row>
    <row r="888" spans="1:5" x14ac:dyDescent="0.2">
      <c r="A888" s="8">
        <f t="shared" si="13"/>
        <v>885</v>
      </c>
      <c r="B888" s="11" t="s">
        <v>8</v>
      </c>
      <c r="C888" s="29">
        <v>44402</v>
      </c>
      <c r="D888" s="5">
        <v>30431</v>
      </c>
      <c r="E888" s="12" t="s">
        <v>52</v>
      </c>
    </row>
    <row r="889" spans="1:5" x14ac:dyDescent="0.2">
      <c r="A889" s="8">
        <f t="shared" si="13"/>
        <v>886</v>
      </c>
      <c r="B889" s="11" t="s">
        <v>9</v>
      </c>
      <c r="C889" s="29">
        <v>44402</v>
      </c>
      <c r="D889" s="5">
        <v>52532</v>
      </c>
      <c r="E889" s="12" t="s">
        <v>62</v>
      </c>
    </row>
    <row r="890" spans="1:5" x14ac:dyDescent="0.2">
      <c r="A890" s="8">
        <f t="shared" si="13"/>
        <v>887</v>
      </c>
      <c r="B890" s="11" t="s">
        <v>10</v>
      </c>
      <c r="C890" s="29">
        <v>44402</v>
      </c>
      <c r="D890" s="5">
        <v>1509989</v>
      </c>
      <c r="E890" s="12" t="s">
        <v>54</v>
      </c>
    </row>
    <row r="891" spans="1:5" x14ac:dyDescent="0.2">
      <c r="A891" s="8">
        <f t="shared" si="13"/>
        <v>888</v>
      </c>
      <c r="B891" s="11" t="s">
        <v>11</v>
      </c>
      <c r="C891" s="29">
        <v>44402</v>
      </c>
      <c r="D891" s="5">
        <v>298957</v>
      </c>
      <c r="E891" s="12" t="s">
        <v>65</v>
      </c>
    </row>
    <row r="892" spans="1:5" x14ac:dyDescent="0.2">
      <c r="A892" s="8">
        <f t="shared" si="13"/>
        <v>889</v>
      </c>
      <c r="B892" s="11" t="s">
        <v>12</v>
      </c>
      <c r="C892" s="29">
        <v>44402</v>
      </c>
      <c r="D892" s="5">
        <v>58628</v>
      </c>
      <c r="E892" s="12" t="s">
        <v>57</v>
      </c>
    </row>
    <row r="893" spans="1:5" x14ac:dyDescent="0.2">
      <c r="A893" s="8">
        <f t="shared" si="13"/>
        <v>890</v>
      </c>
      <c r="B893" s="11" t="s">
        <v>13</v>
      </c>
      <c r="C893" s="29">
        <v>44402</v>
      </c>
      <c r="D893" s="5">
        <v>22096</v>
      </c>
      <c r="E893" s="12" t="s">
        <v>55</v>
      </c>
    </row>
    <row r="894" spans="1:5" x14ac:dyDescent="0.2">
      <c r="A894" s="8">
        <f t="shared" si="13"/>
        <v>891</v>
      </c>
      <c r="B894" s="11" t="s">
        <v>14</v>
      </c>
      <c r="C894" s="29">
        <v>44402</v>
      </c>
      <c r="D894" s="5">
        <v>281111</v>
      </c>
      <c r="E894" s="12" t="s">
        <v>55</v>
      </c>
    </row>
    <row r="895" spans="1:5" x14ac:dyDescent="0.2">
      <c r="A895" s="8">
        <f t="shared" si="13"/>
        <v>892</v>
      </c>
      <c r="B895" s="11" t="s">
        <v>15</v>
      </c>
      <c r="C895" s="29">
        <v>44402</v>
      </c>
      <c r="D895" s="5">
        <v>68987</v>
      </c>
      <c r="E895" s="12" t="s">
        <v>58</v>
      </c>
    </row>
    <row r="896" spans="1:5" x14ac:dyDescent="0.2">
      <c r="A896" s="8">
        <f t="shared" si="13"/>
        <v>893</v>
      </c>
      <c r="B896" s="11" t="s">
        <v>16</v>
      </c>
      <c r="C896" s="29">
        <v>44402</v>
      </c>
      <c r="D896" s="5">
        <v>242590</v>
      </c>
      <c r="E896" s="12" t="s">
        <v>53</v>
      </c>
    </row>
    <row r="897" spans="1:5" x14ac:dyDescent="0.2">
      <c r="A897" s="8">
        <f t="shared" si="13"/>
        <v>894</v>
      </c>
      <c r="B897" s="11" t="s">
        <v>17</v>
      </c>
      <c r="C897" s="29">
        <v>44402</v>
      </c>
      <c r="D897" s="5">
        <v>29617</v>
      </c>
      <c r="E897" s="12" t="s">
        <v>59</v>
      </c>
    </row>
    <row r="898" spans="1:5" x14ac:dyDescent="0.2">
      <c r="A898" s="8">
        <f t="shared" si="13"/>
        <v>895</v>
      </c>
      <c r="B898" s="11" t="s">
        <v>18</v>
      </c>
      <c r="C898" s="29">
        <v>44402</v>
      </c>
      <c r="D898" s="5">
        <v>159803</v>
      </c>
      <c r="E898" s="12" t="s">
        <v>64</v>
      </c>
    </row>
    <row r="899" spans="1:5" x14ac:dyDescent="0.2">
      <c r="A899" s="8">
        <f t="shared" si="13"/>
        <v>896</v>
      </c>
      <c r="B899" s="11" t="s">
        <v>19</v>
      </c>
      <c r="C899" s="29">
        <v>44402</v>
      </c>
      <c r="D899" s="5">
        <v>77521</v>
      </c>
      <c r="E899" s="12" t="s">
        <v>54</v>
      </c>
    </row>
    <row r="900" spans="1:5" x14ac:dyDescent="0.2">
      <c r="A900" s="8">
        <f t="shared" si="13"/>
        <v>897</v>
      </c>
      <c r="B900" s="11" t="s">
        <v>20</v>
      </c>
      <c r="C900" s="29">
        <v>44402</v>
      </c>
      <c r="D900" s="5">
        <v>14627</v>
      </c>
      <c r="E900" s="12" t="s">
        <v>53</v>
      </c>
    </row>
    <row r="901" spans="1:5" x14ac:dyDescent="0.2">
      <c r="A901" s="8">
        <f t="shared" si="13"/>
        <v>898</v>
      </c>
      <c r="B901" s="11" t="s">
        <v>21</v>
      </c>
      <c r="C901" s="29">
        <v>44402</v>
      </c>
      <c r="D901" s="5">
        <v>125860</v>
      </c>
      <c r="E901" s="12" t="s">
        <v>56</v>
      </c>
    </row>
    <row r="902" spans="1:5" x14ac:dyDescent="0.2">
      <c r="A902" s="8">
        <f t="shared" ref="A902:A965" si="14">A901+1</f>
        <v>899</v>
      </c>
      <c r="B902" s="11" t="s">
        <v>22</v>
      </c>
      <c r="C902" s="29">
        <v>44402</v>
      </c>
      <c r="D902" s="5">
        <v>132877</v>
      </c>
      <c r="E902" s="12" t="s">
        <v>60</v>
      </c>
    </row>
    <row r="903" spans="1:5" x14ac:dyDescent="0.2">
      <c r="A903" s="8">
        <f t="shared" si="14"/>
        <v>900</v>
      </c>
      <c r="B903" s="11" t="s">
        <v>23</v>
      </c>
      <c r="C903" s="29">
        <v>44402</v>
      </c>
      <c r="D903" s="5">
        <v>98519</v>
      </c>
      <c r="E903" s="12" t="s">
        <v>63</v>
      </c>
    </row>
    <row r="904" spans="1:5" x14ac:dyDescent="0.2">
      <c r="A904" s="8">
        <f t="shared" si="14"/>
        <v>901</v>
      </c>
      <c r="B904" s="11" t="s">
        <v>24</v>
      </c>
      <c r="C904" s="29">
        <v>44402</v>
      </c>
      <c r="D904" s="5">
        <v>1199162</v>
      </c>
      <c r="E904" s="12" t="s">
        <v>62</v>
      </c>
    </row>
    <row r="905" spans="1:5" x14ac:dyDescent="0.2">
      <c r="A905" s="8">
        <f t="shared" si="14"/>
        <v>902</v>
      </c>
      <c r="B905" s="11" t="s">
        <v>25</v>
      </c>
      <c r="C905" s="29">
        <v>44402</v>
      </c>
      <c r="D905" s="5">
        <v>806300</v>
      </c>
      <c r="E905" s="12" t="s">
        <v>52</v>
      </c>
    </row>
    <row r="906" spans="1:5" x14ac:dyDescent="0.2">
      <c r="A906" s="8">
        <f t="shared" si="14"/>
        <v>903</v>
      </c>
      <c r="B906" s="11" t="s">
        <v>3</v>
      </c>
      <c r="C906" s="29">
        <v>44402</v>
      </c>
      <c r="D906" s="5">
        <v>287555</v>
      </c>
      <c r="E906" s="12" t="s">
        <v>61</v>
      </c>
    </row>
    <row r="907" spans="1:5" x14ac:dyDescent="0.2">
      <c r="A907" s="8">
        <f t="shared" si="14"/>
        <v>904</v>
      </c>
      <c r="B907" s="11" t="s">
        <v>4</v>
      </c>
      <c r="C907" s="29">
        <v>44395</v>
      </c>
      <c r="D907" s="5">
        <v>2427753</v>
      </c>
      <c r="E907" s="12" t="s">
        <v>65</v>
      </c>
    </row>
    <row r="908" spans="1:5" x14ac:dyDescent="0.2">
      <c r="A908" s="8">
        <f t="shared" si="14"/>
        <v>905</v>
      </c>
      <c r="B908" s="11" t="s">
        <v>2</v>
      </c>
      <c r="C908" s="29">
        <v>44395</v>
      </c>
      <c r="D908" s="5">
        <v>26307</v>
      </c>
      <c r="E908" s="12" t="s">
        <v>61</v>
      </c>
    </row>
    <row r="909" spans="1:5" x14ac:dyDescent="0.2">
      <c r="A909" s="8">
        <f t="shared" si="14"/>
        <v>906</v>
      </c>
      <c r="B909" s="11" t="s">
        <v>5</v>
      </c>
      <c r="C909" s="29">
        <v>44395</v>
      </c>
      <c r="D909" s="5">
        <v>417251</v>
      </c>
      <c r="E909" s="12" t="s">
        <v>65</v>
      </c>
    </row>
    <row r="910" spans="1:5" x14ac:dyDescent="0.2">
      <c r="A910" s="8">
        <f t="shared" si="14"/>
        <v>907</v>
      </c>
      <c r="B910" s="11" t="s">
        <v>6</v>
      </c>
      <c r="C910" s="29">
        <v>44395</v>
      </c>
      <c r="D910" s="5">
        <v>803142</v>
      </c>
      <c r="E910" s="12" t="s">
        <v>53</v>
      </c>
    </row>
    <row r="911" spans="1:5" x14ac:dyDescent="0.2">
      <c r="A911" s="8">
        <f t="shared" si="14"/>
        <v>908</v>
      </c>
      <c r="B911" s="11" t="s">
        <v>7</v>
      </c>
      <c r="C911" s="29">
        <v>44395</v>
      </c>
      <c r="D911" s="5">
        <v>241539</v>
      </c>
      <c r="E911" s="12" t="s">
        <v>53</v>
      </c>
    </row>
    <row r="912" spans="1:5" x14ac:dyDescent="0.2">
      <c r="A912" s="8">
        <f t="shared" si="14"/>
        <v>909</v>
      </c>
      <c r="B912" s="11" t="s">
        <v>8</v>
      </c>
      <c r="C912" s="29">
        <v>44395</v>
      </c>
      <c r="D912" s="5">
        <v>30288</v>
      </c>
      <c r="E912" s="12" t="s">
        <v>52</v>
      </c>
    </row>
    <row r="913" spans="1:5" x14ac:dyDescent="0.2">
      <c r="A913" s="8">
        <f t="shared" si="14"/>
        <v>910</v>
      </c>
      <c r="B913" s="11" t="s">
        <v>9</v>
      </c>
      <c r="C913" s="29">
        <v>44395</v>
      </c>
      <c r="D913" s="5">
        <v>53557</v>
      </c>
      <c r="E913" s="12" t="s">
        <v>62</v>
      </c>
    </row>
    <row r="914" spans="1:5" x14ac:dyDescent="0.2">
      <c r="A914" s="8">
        <f t="shared" si="14"/>
        <v>911</v>
      </c>
      <c r="B914" s="11" t="s">
        <v>10</v>
      </c>
      <c r="C914" s="29">
        <v>44395</v>
      </c>
      <c r="D914" s="5">
        <v>1576280</v>
      </c>
      <c r="E914" s="12" t="s">
        <v>54</v>
      </c>
    </row>
    <row r="915" spans="1:5" x14ac:dyDescent="0.2">
      <c r="A915" s="8">
        <f t="shared" si="14"/>
        <v>912</v>
      </c>
      <c r="B915" s="11" t="s">
        <v>11</v>
      </c>
      <c r="C915" s="29">
        <v>44395</v>
      </c>
      <c r="D915" s="5">
        <v>310904</v>
      </c>
      <c r="E915" s="12" t="s">
        <v>65</v>
      </c>
    </row>
    <row r="916" spans="1:5" x14ac:dyDescent="0.2">
      <c r="A916" s="8">
        <f t="shared" si="14"/>
        <v>913</v>
      </c>
      <c r="B916" s="11" t="s">
        <v>12</v>
      </c>
      <c r="C916" s="29">
        <v>44395</v>
      </c>
      <c r="D916" s="5">
        <v>61794</v>
      </c>
      <c r="E916" s="12" t="s">
        <v>57</v>
      </c>
    </row>
    <row r="917" spans="1:5" x14ac:dyDescent="0.2">
      <c r="A917" s="8">
        <f t="shared" si="14"/>
        <v>914</v>
      </c>
      <c r="B917" s="11" t="s">
        <v>13</v>
      </c>
      <c r="C917" s="29">
        <v>44395</v>
      </c>
      <c r="D917" s="5">
        <v>21808</v>
      </c>
      <c r="E917" s="12" t="s">
        <v>55</v>
      </c>
    </row>
    <row r="918" spans="1:5" x14ac:dyDescent="0.2">
      <c r="A918" s="8">
        <f t="shared" si="14"/>
        <v>915</v>
      </c>
      <c r="B918" s="11" t="s">
        <v>14</v>
      </c>
      <c r="C918" s="29">
        <v>44395</v>
      </c>
      <c r="D918" s="5">
        <v>283529</v>
      </c>
      <c r="E918" s="12" t="s">
        <v>55</v>
      </c>
    </row>
    <row r="919" spans="1:5" x14ac:dyDescent="0.2">
      <c r="A919" s="8">
        <f t="shared" si="14"/>
        <v>916</v>
      </c>
      <c r="B919" s="11" t="s">
        <v>15</v>
      </c>
      <c r="C919" s="29">
        <v>44395</v>
      </c>
      <c r="D919" s="5">
        <v>71027</v>
      </c>
      <c r="E919" s="12" t="s">
        <v>58</v>
      </c>
    </row>
    <row r="920" spans="1:5" x14ac:dyDescent="0.2">
      <c r="A920" s="8">
        <f t="shared" si="14"/>
        <v>917</v>
      </c>
      <c r="B920" s="11" t="s">
        <v>16</v>
      </c>
      <c r="C920" s="29">
        <v>44395</v>
      </c>
      <c r="D920" s="5">
        <v>241582</v>
      </c>
      <c r="E920" s="12" t="s">
        <v>53</v>
      </c>
    </row>
    <row r="921" spans="1:5" x14ac:dyDescent="0.2">
      <c r="A921" s="8">
        <f t="shared" si="14"/>
        <v>918</v>
      </c>
      <c r="B921" s="11" t="s">
        <v>17</v>
      </c>
      <c r="C921" s="29">
        <v>44395</v>
      </c>
      <c r="D921" s="5">
        <v>29709</v>
      </c>
      <c r="E921" s="12" t="s">
        <v>59</v>
      </c>
    </row>
    <row r="922" spans="1:5" x14ac:dyDescent="0.2">
      <c r="A922" s="8">
        <f t="shared" si="14"/>
        <v>919</v>
      </c>
      <c r="B922" s="11" t="s">
        <v>18</v>
      </c>
      <c r="C922" s="29">
        <v>44395</v>
      </c>
      <c r="D922" s="5">
        <v>165431</v>
      </c>
      <c r="E922" s="12" t="s">
        <v>64</v>
      </c>
    </row>
    <row r="923" spans="1:5" x14ac:dyDescent="0.2">
      <c r="A923" s="8">
        <f t="shared" si="14"/>
        <v>920</v>
      </c>
      <c r="B923" s="11" t="s">
        <v>19</v>
      </c>
      <c r="C923" s="29">
        <v>44395</v>
      </c>
      <c r="D923" s="5">
        <v>76418</v>
      </c>
      <c r="E923" s="12" t="s">
        <v>54</v>
      </c>
    </row>
    <row r="924" spans="1:5" x14ac:dyDescent="0.2">
      <c r="A924" s="8">
        <f t="shared" si="14"/>
        <v>921</v>
      </c>
      <c r="B924" s="11" t="s">
        <v>20</v>
      </c>
      <c r="C924" s="29">
        <v>44395</v>
      </c>
      <c r="D924" s="5">
        <v>13964</v>
      </c>
      <c r="E924" s="12" t="s">
        <v>53</v>
      </c>
    </row>
    <row r="925" spans="1:5" x14ac:dyDescent="0.2">
      <c r="A925" s="8">
        <f t="shared" si="14"/>
        <v>922</v>
      </c>
      <c r="B925" s="11" t="s">
        <v>21</v>
      </c>
      <c r="C925" s="29">
        <v>44395</v>
      </c>
      <c r="D925" s="5">
        <v>114824</v>
      </c>
      <c r="E925" s="12" t="s">
        <v>56</v>
      </c>
    </row>
    <row r="926" spans="1:5" x14ac:dyDescent="0.2">
      <c r="A926" s="8">
        <f t="shared" si="14"/>
        <v>923</v>
      </c>
      <c r="B926" s="11" t="s">
        <v>22</v>
      </c>
      <c r="C926" s="29">
        <v>44395</v>
      </c>
      <c r="D926" s="5">
        <v>132066</v>
      </c>
      <c r="E926" s="12" t="s">
        <v>60</v>
      </c>
    </row>
    <row r="927" spans="1:5" x14ac:dyDescent="0.2">
      <c r="A927" s="8">
        <f t="shared" si="14"/>
        <v>924</v>
      </c>
      <c r="B927" s="11" t="s">
        <v>23</v>
      </c>
      <c r="C927" s="29">
        <v>44395</v>
      </c>
      <c r="D927" s="5">
        <v>101268</v>
      </c>
      <c r="E927" s="12" t="s">
        <v>63</v>
      </c>
    </row>
    <row r="928" spans="1:5" x14ac:dyDescent="0.2">
      <c r="A928" s="8">
        <f t="shared" si="14"/>
        <v>925</v>
      </c>
      <c r="B928" s="11" t="s">
        <v>24</v>
      </c>
      <c r="C928" s="29">
        <v>44395</v>
      </c>
      <c r="D928" s="5">
        <v>1247611</v>
      </c>
      <c r="E928" s="12" t="s">
        <v>62</v>
      </c>
    </row>
    <row r="929" spans="1:5" x14ac:dyDescent="0.2">
      <c r="A929" s="8">
        <f t="shared" si="14"/>
        <v>926</v>
      </c>
      <c r="B929" s="11" t="s">
        <v>25</v>
      </c>
      <c r="C929" s="29">
        <v>44395</v>
      </c>
      <c r="D929" s="5">
        <v>881072</v>
      </c>
      <c r="E929" s="12" t="s">
        <v>52</v>
      </c>
    </row>
    <row r="930" spans="1:5" x14ac:dyDescent="0.2">
      <c r="A930" s="8">
        <f t="shared" si="14"/>
        <v>927</v>
      </c>
      <c r="B930" s="11" t="s">
        <v>3</v>
      </c>
      <c r="C930" s="29">
        <v>44395</v>
      </c>
      <c r="D930" s="5">
        <v>284851</v>
      </c>
      <c r="E930" s="12" t="s">
        <v>61</v>
      </c>
    </row>
    <row r="931" spans="1:5" x14ac:dyDescent="0.2">
      <c r="A931" s="8">
        <f t="shared" si="14"/>
        <v>928</v>
      </c>
      <c r="B931" s="11" t="s">
        <v>4</v>
      </c>
      <c r="C931" s="29">
        <v>44388</v>
      </c>
      <c r="D931" s="5">
        <v>2419720</v>
      </c>
      <c r="E931" s="12" t="s">
        <v>65</v>
      </c>
    </row>
    <row r="932" spans="1:5" x14ac:dyDescent="0.2">
      <c r="A932" s="8">
        <f t="shared" si="14"/>
        <v>929</v>
      </c>
      <c r="B932" s="11" t="s">
        <v>2</v>
      </c>
      <c r="C932" s="29">
        <v>44388</v>
      </c>
      <c r="D932" s="5">
        <v>23835</v>
      </c>
      <c r="E932" s="12" t="s">
        <v>61</v>
      </c>
    </row>
    <row r="933" spans="1:5" x14ac:dyDescent="0.2">
      <c r="A933" s="8">
        <f t="shared" si="14"/>
        <v>930</v>
      </c>
      <c r="B933" s="11" t="s">
        <v>5</v>
      </c>
      <c r="C933" s="29">
        <v>44388</v>
      </c>
      <c r="D933" s="5">
        <v>400817</v>
      </c>
      <c r="E933" s="12" t="s">
        <v>65</v>
      </c>
    </row>
    <row r="934" spans="1:5" x14ac:dyDescent="0.2">
      <c r="A934" s="8">
        <f t="shared" si="14"/>
        <v>931</v>
      </c>
      <c r="B934" s="11" t="s">
        <v>6</v>
      </c>
      <c r="C934" s="29">
        <v>44388</v>
      </c>
      <c r="D934" s="5">
        <v>820356</v>
      </c>
      <c r="E934" s="12" t="s">
        <v>53</v>
      </c>
    </row>
    <row r="935" spans="1:5" x14ac:dyDescent="0.2">
      <c r="A935" s="8">
        <f t="shared" si="14"/>
        <v>932</v>
      </c>
      <c r="B935" s="11" t="s">
        <v>7</v>
      </c>
      <c r="C935" s="29">
        <v>44388</v>
      </c>
      <c r="D935" s="5">
        <v>251198</v>
      </c>
      <c r="E935" s="12" t="s">
        <v>53</v>
      </c>
    </row>
    <row r="936" spans="1:5" x14ac:dyDescent="0.2">
      <c r="A936" s="8">
        <f t="shared" si="14"/>
        <v>933</v>
      </c>
      <c r="B936" s="11" t="s">
        <v>8</v>
      </c>
      <c r="C936" s="29">
        <v>44388</v>
      </c>
      <c r="D936" s="5">
        <v>29325</v>
      </c>
      <c r="E936" s="12" t="s">
        <v>52</v>
      </c>
    </row>
    <row r="937" spans="1:5" x14ac:dyDescent="0.2">
      <c r="A937" s="8">
        <f t="shared" si="14"/>
        <v>934</v>
      </c>
      <c r="B937" s="11" t="s">
        <v>9</v>
      </c>
      <c r="C937" s="29">
        <v>44388</v>
      </c>
      <c r="D937" s="5">
        <v>55713</v>
      </c>
      <c r="E937" s="12" t="s">
        <v>62</v>
      </c>
    </row>
    <row r="938" spans="1:5" x14ac:dyDescent="0.2">
      <c r="A938" s="8">
        <f t="shared" si="14"/>
        <v>935</v>
      </c>
      <c r="B938" s="11" t="s">
        <v>10</v>
      </c>
      <c r="C938" s="29">
        <v>44388</v>
      </c>
      <c r="D938" s="5">
        <v>1495224</v>
      </c>
      <c r="E938" s="12" t="s">
        <v>54</v>
      </c>
    </row>
    <row r="939" spans="1:5" x14ac:dyDescent="0.2">
      <c r="A939" s="8">
        <f t="shared" si="14"/>
        <v>936</v>
      </c>
      <c r="B939" s="11" t="s">
        <v>11</v>
      </c>
      <c r="C939" s="29">
        <v>44388</v>
      </c>
      <c r="D939" s="5">
        <v>295822</v>
      </c>
      <c r="E939" s="12" t="s">
        <v>65</v>
      </c>
    </row>
    <row r="940" spans="1:5" x14ac:dyDescent="0.2">
      <c r="A940" s="8">
        <f t="shared" si="14"/>
        <v>937</v>
      </c>
      <c r="B940" s="11" t="s">
        <v>12</v>
      </c>
      <c r="C940" s="29">
        <v>44388</v>
      </c>
      <c r="D940" s="5">
        <v>61125</v>
      </c>
      <c r="E940" s="12" t="s">
        <v>57</v>
      </c>
    </row>
    <row r="941" spans="1:5" x14ac:dyDescent="0.2">
      <c r="A941" s="8">
        <f t="shared" si="14"/>
        <v>938</v>
      </c>
      <c r="B941" s="11" t="s">
        <v>13</v>
      </c>
      <c r="C941" s="29">
        <v>44388</v>
      </c>
      <c r="D941" s="5">
        <v>20299</v>
      </c>
      <c r="E941" s="12" t="s">
        <v>55</v>
      </c>
    </row>
    <row r="942" spans="1:5" x14ac:dyDescent="0.2">
      <c r="A942" s="8">
        <f t="shared" si="14"/>
        <v>939</v>
      </c>
      <c r="B942" s="11" t="s">
        <v>14</v>
      </c>
      <c r="C942" s="29">
        <v>44388</v>
      </c>
      <c r="D942" s="5">
        <v>268194</v>
      </c>
      <c r="E942" s="12" t="s">
        <v>55</v>
      </c>
    </row>
    <row r="943" spans="1:5" x14ac:dyDescent="0.2">
      <c r="A943" s="8">
        <f t="shared" si="14"/>
        <v>940</v>
      </c>
      <c r="B943" s="11" t="s">
        <v>15</v>
      </c>
      <c r="C943" s="29">
        <v>44388</v>
      </c>
      <c r="D943" s="5">
        <v>71046</v>
      </c>
      <c r="E943" s="12" t="s">
        <v>58</v>
      </c>
    </row>
    <row r="944" spans="1:5" x14ac:dyDescent="0.2">
      <c r="A944" s="8">
        <f t="shared" si="14"/>
        <v>941</v>
      </c>
      <c r="B944" s="11" t="s">
        <v>16</v>
      </c>
      <c r="C944" s="29">
        <v>44388</v>
      </c>
      <c r="D944" s="5">
        <v>251221</v>
      </c>
      <c r="E944" s="12" t="s">
        <v>53</v>
      </c>
    </row>
    <row r="945" spans="1:5" x14ac:dyDescent="0.2">
      <c r="A945" s="8">
        <f t="shared" si="14"/>
        <v>942</v>
      </c>
      <c r="B945" s="11" t="s">
        <v>17</v>
      </c>
      <c r="C945" s="29">
        <v>44388</v>
      </c>
      <c r="D945" s="5">
        <v>30324</v>
      </c>
      <c r="E945" s="12" t="s">
        <v>59</v>
      </c>
    </row>
    <row r="946" spans="1:5" x14ac:dyDescent="0.2">
      <c r="A946" s="8">
        <f t="shared" si="14"/>
        <v>943</v>
      </c>
      <c r="B946" s="11" t="s">
        <v>18</v>
      </c>
      <c r="C946" s="29">
        <v>44388</v>
      </c>
      <c r="D946" s="5">
        <v>160997</v>
      </c>
      <c r="E946" s="12" t="s">
        <v>64</v>
      </c>
    </row>
    <row r="947" spans="1:5" x14ac:dyDescent="0.2">
      <c r="A947" s="8">
        <f t="shared" si="14"/>
        <v>944</v>
      </c>
      <c r="B947" s="11" t="s">
        <v>19</v>
      </c>
      <c r="C947" s="29">
        <v>44388</v>
      </c>
      <c r="D947" s="5">
        <v>62523</v>
      </c>
      <c r="E947" s="12" t="s">
        <v>54</v>
      </c>
    </row>
    <row r="948" spans="1:5" x14ac:dyDescent="0.2">
      <c r="A948" s="8">
        <f t="shared" si="14"/>
        <v>945</v>
      </c>
      <c r="B948" s="11" t="s">
        <v>20</v>
      </c>
      <c r="C948" s="29">
        <v>44388</v>
      </c>
      <c r="D948" s="5">
        <v>16280</v>
      </c>
      <c r="E948" s="12" t="s">
        <v>53</v>
      </c>
    </row>
    <row r="949" spans="1:5" x14ac:dyDescent="0.2">
      <c r="A949" s="8">
        <f t="shared" si="14"/>
        <v>946</v>
      </c>
      <c r="B949" s="11" t="s">
        <v>21</v>
      </c>
      <c r="C949" s="29">
        <v>44388</v>
      </c>
      <c r="D949" s="5">
        <v>106599</v>
      </c>
      <c r="E949" s="12" t="s">
        <v>56</v>
      </c>
    </row>
    <row r="950" spans="1:5" x14ac:dyDescent="0.2">
      <c r="A950" s="8">
        <f t="shared" si="14"/>
        <v>947</v>
      </c>
      <c r="B950" s="11" t="s">
        <v>22</v>
      </c>
      <c r="C950" s="29">
        <v>44388</v>
      </c>
      <c r="D950" s="5">
        <v>129350</v>
      </c>
      <c r="E950" s="12" t="s">
        <v>60</v>
      </c>
    </row>
    <row r="951" spans="1:5" x14ac:dyDescent="0.2">
      <c r="A951" s="8">
        <f t="shared" si="14"/>
        <v>948</v>
      </c>
      <c r="B951" s="11" t="s">
        <v>23</v>
      </c>
      <c r="C951" s="29">
        <v>44388</v>
      </c>
      <c r="D951" s="5">
        <v>102508</v>
      </c>
      <c r="E951" s="12" t="s">
        <v>63</v>
      </c>
    </row>
    <row r="952" spans="1:5" x14ac:dyDescent="0.2">
      <c r="A952" s="8">
        <f t="shared" si="14"/>
        <v>949</v>
      </c>
      <c r="B952" s="11" t="s">
        <v>24</v>
      </c>
      <c r="C952" s="29">
        <v>44388</v>
      </c>
      <c r="D952" s="5">
        <v>1290346</v>
      </c>
      <c r="E952" s="12" t="s">
        <v>62</v>
      </c>
    </row>
    <row r="953" spans="1:5" x14ac:dyDescent="0.2">
      <c r="A953" s="8">
        <f t="shared" si="14"/>
        <v>950</v>
      </c>
      <c r="B953" s="11" t="s">
        <v>25</v>
      </c>
      <c r="C953" s="29">
        <v>44388</v>
      </c>
      <c r="D953" s="5">
        <v>834571</v>
      </c>
      <c r="E953" s="12" t="s">
        <v>52</v>
      </c>
    </row>
    <row r="954" spans="1:5" x14ac:dyDescent="0.2">
      <c r="A954" s="8">
        <f t="shared" si="14"/>
        <v>951</v>
      </c>
      <c r="B954" s="11" t="s">
        <v>3</v>
      </c>
      <c r="C954" s="29">
        <v>44388</v>
      </c>
      <c r="D954" s="5">
        <v>276878</v>
      </c>
      <c r="E954" s="12" t="s">
        <v>61</v>
      </c>
    </row>
    <row r="955" spans="1:5" x14ac:dyDescent="0.2">
      <c r="A955" s="8">
        <f t="shared" si="14"/>
        <v>952</v>
      </c>
      <c r="B955" s="11" t="s">
        <v>4</v>
      </c>
      <c r="C955" s="29">
        <v>44381</v>
      </c>
      <c r="D955" s="5">
        <v>2445654</v>
      </c>
      <c r="E955" s="12" t="s">
        <v>65</v>
      </c>
    </row>
    <row r="956" spans="1:5" x14ac:dyDescent="0.2">
      <c r="A956" s="8">
        <f t="shared" si="14"/>
        <v>953</v>
      </c>
      <c r="B956" s="11" t="s">
        <v>2</v>
      </c>
      <c r="C956" s="29">
        <v>44381</v>
      </c>
      <c r="D956" s="5">
        <v>24086</v>
      </c>
      <c r="E956" s="12" t="s">
        <v>61</v>
      </c>
    </row>
    <row r="957" spans="1:5" x14ac:dyDescent="0.2">
      <c r="A957" s="8">
        <f t="shared" si="14"/>
        <v>954</v>
      </c>
      <c r="B957" s="11" t="s">
        <v>5</v>
      </c>
      <c r="C957" s="29">
        <v>44381</v>
      </c>
      <c r="D957" s="5">
        <v>414158</v>
      </c>
      <c r="E957" s="12" t="s">
        <v>65</v>
      </c>
    </row>
    <row r="958" spans="1:5" x14ac:dyDescent="0.2">
      <c r="A958" s="8">
        <f t="shared" si="14"/>
        <v>955</v>
      </c>
      <c r="B958" s="11" t="s">
        <v>6</v>
      </c>
      <c r="C958" s="29">
        <v>44381</v>
      </c>
      <c r="D958" s="5">
        <v>872700</v>
      </c>
      <c r="E958" s="12" t="s">
        <v>53</v>
      </c>
    </row>
    <row r="959" spans="1:5" x14ac:dyDescent="0.2">
      <c r="A959" s="8">
        <f t="shared" si="14"/>
        <v>956</v>
      </c>
      <c r="B959" s="11" t="s">
        <v>7</v>
      </c>
      <c r="C959" s="29">
        <v>44381</v>
      </c>
      <c r="D959" s="5">
        <v>262606</v>
      </c>
      <c r="E959" s="12" t="s">
        <v>53</v>
      </c>
    </row>
    <row r="960" spans="1:5" x14ac:dyDescent="0.2">
      <c r="A960" s="8">
        <f t="shared" si="14"/>
        <v>957</v>
      </c>
      <c r="B960" s="11" t="s">
        <v>8</v>
      </c>
      <c r="C960" s="29">
        <v>44381</v>
      </c>
      <c r="D960" s="5">
        <v>30114</v>
      </c>
      <c r="E960" s="12" t="s">
        <v>52</v>
      </c>
    </row>
    <row r="961" spans="1:5" x14ac:dyDescent="0.2">
      <c r="A961" s="8">
        <f t="shared" si="14"/>
        <v>958</v>
      </c>
      <c r="B961" s="11" t="s">
        <v>9</v>
      </c>
      <c r="C961" s="29">
        <v>44381</v>
      </c>
      <c r="D961" s="5">
        <v>63703</v>
      </c>
      <c r="E961" s="12" t="s">
        <v>62</v>
      </c>
    </row>
    <row r="962" spans="1:5" x14ac:dyDescent="0.2">
      <c r="A962" s="8">
        <f t="shared" si="14"/>
        <v>959</v>
      </c>
      <c r="B962" s="11" t="s">
        <v>10</v>
      </c>
      <c r="C962" s="29">
        <v>44381</v>
      </c>
      <c r="D962" s="5">
        <v>1550181</v>
      </c>
      <c r="E962" s="12" t="s">
        <v>54</v>
      </c>
    </row>
    <row r="963" spans="1:5" x14ac:dyDescent="0.2">
      <c r="A963" s="8">
        <f t="shared" si="14"/>
        <v>960</v>
      </c>
      <c r="B963" s="11" t="s">
        <v>11</v>
      </c>
      <c r="C963" s="29">
        <v>44381</v>
      </c>
      <c r="D963" s="5">
        <v>281604</v>
      </c>
      <c r="E963" s="12" t="s">
        <v>65</v>
      </c>
    </row>
    <row r="964" spans="1:5" x14ac:dyDescent="0.2">
      <c r="A964" s="8">
        <f t="shared" si="14"/>
        <v>961</v>
      </c>
      <c r="B964" s="11" t="s">
        <v>12</v>
      </c>
      <c r="C964" s="29">
        <v>44381</v>
      </c>
      <c r="D964" s="5">
        <v>61777</v>
      </c>
      <c r="E964" s="12" t="s">
        <v>57</v>
      </c>
    </row>
    <row r="965" spans="1:5" x14ac:dyDescent="0.2">
      <c r="A965" s="8">
        <f t="shared" si="14"/>
        <v>962</v>
      </c>
      <c r="B965" s="11" t="s">
        <v>13</v>
      </c>
      <c r="C965" s="29">
        <v>44381</v>
      </c>
      <c r="D965" s="5">
        <v>21130</v>
      </c>
      <c r="E965" s="12" t="s">
        <v>55</v>
      </c>
    </row>
    <row r="966" spans="1:5" x14ac:dyDescent="0.2">
      <c r="A966" s="8">
        <f t="shared" ref="A966:A1029" si="15">A965+1</f>
        <v>963</v>
      </c>
      <c r="B966" s="11" t="s">
        <v>14</v>
      </c>
      <c r="C966" s="29">
        <v>44381</v>
      </c>
      <c r="D966" s="5">
        <v>280081</v>
      </c>
      <c r="E966" s="12" t="s">
        <v>55</v>
      </c>
    </row>
    <row r="967" spans="1:5" x14ac:dyDescent="0.2">
      <c r="A967" s="8">
        <f t="shared" si="15"/>
        <v>964</v>
      </c>
      <c r="B967" s="11" t="s">
        <v>15</v>
      </c>
      <c r="C967" s="29">
        <v>44381</v>
      </c>
      <c r="D967" s="5">
        <v>73697</v>
      </c>
      <c r="E967" s="12" t="s">
        <v>58</v>
      </c>
    </row>
    <row r="968" spans="1:5" x14ac:dyDescent="0.2">
      <c r="A968" s="8">
        <f t="shared" si="15"/>
        <v>965</v>
      </c>
      <c r="B968" s="11" t="s">
        <v>16</v>
      </c>
      <c r="C968" s="29">
        <v>44381</v>
      </c>
      <c r="D968" s="5">
        <v>262632</v>
      </c>
      <c r="E968" s="12" t="s">
        <v>53</v>
      </c>
    </row>
    <row r="969" spans="1:5" x14ac:dyDescent="0.2">
      <c r="A969" s="8">
        <f t="shared" si="15"/>
        <v>966</v>
      </c>
      <c r="B969" s="11" t="s">
        <v>17</v>
      </c>
      <c r="C969" s="29">
        <v>44381</v>
      </c>
      <c r="D969" s="5">
        <v>31401</v>
      </c>
      <c r="E969" s="12" t="s">
        <v>59</v>
      </c>
    </row>
    <row r="970" spans="1:5" x14ac:dyDescent="0.2">
      <c r="A970" s="8">
        <f t="shared" si="15"/>
        <v>967</v>
      </c>
      <c r="B970" s="11" t="s">
        <v>18</v>
      </c>
      <c r="C970" s="29">
        <v>44381</v>
      </c>
      <c r="D970" s="5">
        <v>164020</v>
      </c>
      <c r="E970" s="12" t="s">
        <v>64</v>
      </c>
    </row>
    <row r="971" spans="1:5" x14ac:dyDescent="0.2">
      <c r="A971" s="8">
        <f t="shared" si="15"/>
        <v>968</v>
      </c>
      <c r="B971" s="11" t="s">
        <v>19</v>
      </c>
      <c r="C971" s="29">
        <v>44381</v>
      </c>
      <c r="D971" s="5">
        <v>62873</v>
      </c>
      <c r="E971" s="12" t="s">
        <v>54</v>
      </c>
    </row>
    <row r="972" spans="1:5" x14ac:dyDescent="0.2">
      <c r="A972" s="8">
        <f t="shared" si="15"/>
        <v>969</v>
      </c>
      <c r="B972" s="11" t="s">
        <v>20</v>
      </c>
      <c r="C972" s="29">
        <v>44381</v>
      </c>
      <c r="D972" s="5">
        <v>16820</v>
      </c>
      <c r="E972" s="12" t="s">
        <v>53</v>
      </c>
    </row>
    <row r="973" spans="1:5" x14ac:dyDescent="0.2">
      <c r="A973" s="8">
        <f t="shared" si="15"/>
        <v>970</v>
      </c>
      <c r="B973" s="11" t="s">
        <v>21</v>
      </c>
      <c r="C973" s="29">
        <v>44381</v>
      </c>
      <c r="D973" s="5">
        <v>115333</v>
      </c>
      <c r="E973" s="12" t="s">
        <v>56</v>
      </c>
    </row>
    <row r="974" spans="1:5" x14ac:dyDescent="0.2">
      <c r="A974" s="8">
        <f t="shared" si="15"/>
        <v>971</v>
      </c>
      <c r="B974" s="11" t="s">
        <v>22</v>
      </c>
      <c r="C974" s="29">
        <v>44381</v>
      </c>
      <c r="D974" s="5">
        <v>137309</v>
      </c>
      <c r="E974" s="12" t="s">
        <v>60</v>
      </c>
    </row>
    <row r="975" spans="1:5" x14ac:dyDescent="0.2">
      <c r="A975" s="8">
        <f t="shared" si="15"/>
        <v>972</v>
      </c>
      <c r="B975" s="11" t="s">
        <v>23</v>
      </c>
      <c r="C975" s="29">
        <v>44381</v>
      </c>
      <c r="D975" s="5">
        <v>111838</v>
      </c>
      <c r="E975" s="12" t="s">
        <v>63</v>
      </c>
    </row>
    <row r="976" spans="1:5" x14ac:dyDescent="0.2">
      <c r="A976" s="8">
        <f t="shared" si="15"/>
        <v>973</v>
      </c>
      <c r="B976" s="11" t="s">
        <v>24</v>
      </c>
      <c r="C976" s="29">
        <v>44381</v>
      </c>
      <c r="D976" s="5">
        <v>1596674</v>
      </c>
      <c r="E976" s="12" t="s">
        <v>62</v>
      </c>
    </row>
    <row r="977" spans="1:5" x14ac:dyDescent="0.2">
      <c r="A977" s="8">
        <f t="shared" si="15"/>
        <v>974</v>
      </c>
      <c r="B977" s="11" t="s">
        <v>25</v>
      </c>
      <c r="C977" s="29">
        <v>44381</v>
      </c>
      <c r="D977" s="5">
        <v>883378</v>
      </c>
      <c r="E977" s="12" t="s">
        <v>52</v>
      </c>
    </row>
    <row r="978" spans="1:5" x14ac:dyDescent="0.2">
      <c r="A978" s="8">
        <f t="shared" si="15"/>
        <v>975</v>
      </c>
      <c r="B978" s="11" t="s">
        <v>3</v>
      </c>
      <c r="C978" s="29">
        <v>44381</v>
      </c>
      <c r="D978" s="5">
        <v>260858</v>
      </c>
      <c r="E978" s="12" t="s">
        <v>61</v>
      </c>
    </row>
    <row r="979" spans="1:5" x14ac:dyDescent="0.2">
      <c r="A979" s="8">
        <f t="shared" si="15"/>
        <v>976</v>
      </c>
      <c r="B979" s="11" t="s">
        <v>4</v>
      </c>
      <c r="C979" s="29">
        <v>44374</v>
      </c>
      <c r="D979" s="5">
        <v>2254263</v>
      </c>
      <c r="E979" s="12" t="s">
        <v>65</v>
      </c>
    </row>
    <row r="980" spans="1:5" x14ac:dyDescent="0.2">
      <c r="A980" s="8">
        <f t="shared" si="15"/>
        <v>977</v>
      </c>
      <c r="B980" s="11" t="s">
        <v>2</v>
      </c>
      <c r="C980" s="29">
        <v>44374</v>
      </c>
      <c r="D980" s="5">
        <v>24560</v>
      </c>
      <c r="E980" s="12" t="s">
        <v>61</v>
      </c>
    </row>
    <row r="981" spans="1:5" x14ac:dyDescent="0.2">
      <c r="A981" s="8">
        <f t="shared" si="15"/>
        <v>978</v>
      </c>
      <c r="B981" s="11" t="s">
        <v>5</v>
      </c>
      <c r="C981" s="29">
        <v>44374</v>
      </c>
      <c r="D981" s="5">
        <v>377829</v>
      </c>
      <c r="E981" s="12" t="s">
        <v>65</v>
      </c>
    </row>
    <row r="982" spans="1:5" x14ac:dyDescent="0.2">
      <c r="A982" s="8">
        <f t="shared" si="15"/>
        <v>979</v>
      </c>
      <c r="B982" s="11" t="s">
        <v>6</v>
      </c>
      <c r="C982" s="29">
        <v>44374</v>
      </c>
      <c r="D982" s="5">
        <v>893418</v>
      </c>
      <c r="E982" s="12" t="s">
        <v>53</v>
      </c>
    </row>
    <row r="983" spans="1:5" x14ac:dyDescent="0.2">
      <c r="A983" s="8">
        <f t="shared" si="15"/>
        <v>980</v>
      </c>
      <c r="B983" s="11" t="s">
        <v>7</v>
      </c>
      <c r="C983" s="29">
        <v>44374</v>
      </c>
      <c r="D983" s="5">
        <v>255651</v>
      </c>
      <c r="E983" s="12" t="s">
        <v>53</v>
      </c>
    </row>
    <row r="984" spans="1:5" x14ac:dyDescent="0.2">
      <c r="A984" s="8">
        <f t="shared" si="15"/>
        <v>981</v>
      </c>
      <c r="B984" s="11" t="s">
        <v>8</v>
      </c>
      <c r="C984" s="29">
        <v>44374</v>
      </c>
      <c r="D984" s="5">
        <v>29229</v>
      </c>
      <c r="E984" s="12" t="s">
        <v>52</v>
      </c>
    </row>
    <row r="985" spans="1:5" x14ac:dyDescent="0.2">
      <c r="A985" s="8">
        <f t="shared" si="15"/>
        <v>982</v>
      </c>
      <c r="B985" s="11" t="s">
        <v>9</v>
      </c>
      <c r="C985" s="29">
        <v>44374</v>
      </c>
      <c r="D985" s="5">
        <v>53941</v>
      </c>
      <c r="E985" s="12" t="s">
        <v>62</v>
      </c>
    </row>
    <row r="986" spans="1:5" x14ac:dyDescent="0.2">
      <c r="A986" s="8">
        <f t="shared" si="15"/>
        <v>983</v>
      </c>
      <c r="B986" s="11" t="s">
        <v>10</v>
      </c>
      <c r="C986" s="29">
        <v>44374</v>
      </c>
      <c r="D986" s="5">
        <v>1418018</v>
      </c>
      <c r="E986" s="12" t="s">
        <v>54</v>
      </c>
    </row>
    <row r="987" spans="1:5" x14ac:dyDescent="0.2">
      <c r="A987" s="8">
        <f t="shared" si="15"/>
        <v>984</v>
      </c>
      <c r="B987" s="11" t="s">
        <v>11</v>
      </c>
      <c r="C987" s="29">
        <v>44374</v>
      </c>
      <c r="D987" s="5">
        <v>275069</v>
      </c>
      <c r="E987" s="12" t="s">
        <v>65</v>
      </c>
    </row>
    <row r="988" spans="1:5" x14ac:dyDescent="0.2">
      <c r="A988" s="8">
        <f t="shared" si="15"/>
        <v>985</v>
      </c>
      <c r="B988" s="11" t="s">
        <v>12</v>
      </c>
      <c r="C988" s="29">
        <v>44374</v>
      </c>
      <c r="D988" s="5">
        <v>60909</v>
      </c>
      <c r="E988" s="12" t="s">
        <v>57</v>
      </c>
    </row>
    <row r="989" spans="1:5" x14ac:dyDescent="0.2">
      <c r="A989" s="8">
        <f t="shared" si="15"/>
        <v>986</v>
      </c>
      <c r="B989" s="11" t="s">
        <v>13</v>
      </c>
      <c r="C989" s="29">
        <v>44374</v>
      </c>
      <c r="D989" s="5">
        <v>21951</v>
      </c>
      <c r="E989" s="12" t="s">
        <v>55</v>
      </c>
    </row>
    <row r="990" spans="1:5" x14ac:dyDescent="0.2">
      <c r="A990" s="8">
        <f t="shared" si="15"/>
        <v>987</v>
      </c>
      <c r="B990" s="11" t="s">
        <v>14</v>
      </c>
      <c r="C990" s="29">
        <v>44374</v>
      </c>
      <c r="D990" s="5">
        <v>268850</v>
      </c>
      <c r="E990" s="12" t="s">
        <v>55</v>
      </c>
    </row>
    <row r="991" spans="1:5" x14ac:dyDescent="0.2">
      <c r="A991" s="8">
        <f t="shared" si="15"/>
        <v>988</v>
      </c>
      <c r="B991" s="11" t="s">
        <v>15</v>
      </c>
      <c r="C991" s="29">
        <v>44374</v>
      </c>
      <c r="D991" s="5">
        <v>69875</v>
      </c>
      <c r="E991" s="12" t="s">
        <v>58</v>
      </c>
    </row>
    <row r="992" spans="1:5" x14ac:dyDescent="0.2">
      <c r="A992" s="8">
        <f t="shared" si="15"/>
        <v>989</v>
      </c>
      <c r="B992" s="11" t="s">
        <v>16</v>
      </c>
      <c r="C992" s="29">
        <v>44374</v>
      </c>
      <c r="D992" s="5">
        <v>255673</v>
      </c>
      <c r="E992" s="12" t="s">
        <v>53</v>
      </c>
    </row>
    <row r="993" spans="1:5" x14ac:dyDescent="0.2">
      <c r="A993" s="8">
        <f t="shared" si="15"/>
        <v>990</v>
      </c>
      <c r="B993" s="11" t="s">
        <v>17</v>
      </c>
      <c r="C993" s="29">
        <v>44374</v>
      </c>
      <c r="D993" s="5">
        <v>31691</v>
      </c>
      <c r="E993" s="12" t="s">
        <v>59</v>
      </c>
    </row>
    <row r="994" spans="1:5" x14ac:dyDescent="0.2">
      <c r="A994" s="8">
        <f t="shared" si="15"/>
        <v>991</v>
      </c>
      <c r="B994" s="11" t="s">
        <v>18</v>
      </c>
      <c r="C994" s="29">
        <v>44374</v>
      </c>
      <c r="D994" s="5">
        <v>155003</v>
      </c>
      <c r="E994" s="12" t="s">
        <v>64</v>
      </c>
    </row>
    <row r="995" spans="1:5" x14ac:dyDescent="0.2">
      <c r="A995" s="8">
        <f t="shared" si="15"/>
        <v>992</v>
      </c>
      <c r="B995" s="11" t="s">
        <v>19</v>
      </c>
      <c r="C995" s="29">
        <v>44374</v>
      </c>
      <c r="D995" s="5">
        <v>57961</v>
      </c>
      <c r="E995" s="12" t="s">
        <v>54</v>
      </c>
    </row>
    <row r="996" spans="1:5" x14ac:dyDescent="0.2">
      <c r="A996" s="8">
        <f t="shared" si="15"/>
        <v>993</v>
      </c>
      <c r="B996" s="11" t="s">
        <v>20</v>
      </c>
      <c r="C996" s="29">
        <v>44374</v>
      </c>
      <c r="D996" s="5">
        <v>17707</v>
      </c>
      <c r="E996" s="12" t="s">
        <v>53</v>
      </c>
    </row>
    <row r="997" spans="1:5" x14ac:dyDescent="0.2">
      <c r="A997" s="8">
        <f t="shared" si="15"/>
        <v>994</v>
      </c>
      <c r="B997" s="11" t="s">
        <v>21</v>
      </c>
      <c r="C997" s="29">
        <v>44374</v>
      </c>
      <c r="D997" s="5">
        <v>110590</v>
      </c>
      <c r="E997" s="12" t="s">
        <v>56</v>
      </c>
    </row>
    <row r="998" spans="1:5" x14ac:dyDescent="0.2">
      <c r="A998" s="8">
        <f t="shared" si="15"/>
        <v>995</v>
      </c>
      <c r="B998" s="11" t="s">
        <v>22</v>
      </c>
      <c r="C998" s="29">
        <v>44374</v>
      </c>
      <c r="D998" s="5">
        <v>135820</v>
      </c>
      <c r="E998" s="12" t="s">
        <v>60</v>
      </c>
    </row>
    <row r="999" spans="1:5" x14ac:dyDescent="0.2">
      <c r="A999" s="8">
        <f t="shared" si="15"/>
        <v>996</v>
      </c>
      <c r="B999" s="11" t="s">
        <v>23</v>
      </c>
      <c r="C999" s="29">
        <v>44374</v>
      </c>
      <c r="D999" s="5">
        <v>103084</v>
      </c>
      <c r="E999" s="12" t="s">
        <v>63</v>
      </c>
    </row>
    <row r="1000" spans="1:5" x14ac:dyDescent="0.2">
      <c r="A1000" s="8">
        <f t="shared" si="15"/>
        <v>997</v>
      </c>
      <c r="B1000" s="11" t="s">
        <v>24</v>
      </c>
      <c r="C1000" s="29">
        <v>44374</v>
      </c>
      <c r="D1000" s="5">
        <v>1418503</v>
      </c>
      <c r="E1000" s="12" t="s">
        <v>62</v>
      </c>
    </row>
    <row r="1001" spans="1:5" x14ac:dyDescent="0.2">
      <c r="A1001" s="8">
        <f t="shared" si="15"/>
        <v>998</v>
      </c>
      <c r="B1001" s="11" t="s">
        <v>25</v>
      </c>
      <c r="C1001" s="29">
        <v>44374</v>
      </c>
      <c r="D1001" s="5">
        <v>761067</v>
      </c>
      <c r="E1001" s="12" t="s">
        <v>52</v>
      </c>
    </row>
    <row r="1002" spans="1:5" x14ac:dyDescent="0.2">
      <c r="A1002" s="8">
        <f t="shared" si="15"/>
        <v>999</v>
      </c>
      <c r="B1002" s="11" t="s">
        <v>3</v>
      </c>
      <c r="C1002" s="29">
        <v>44374</v>
      </c>
      <c r="D1002" s="5">
        <v>263663</v>
      </c>
      <c r="E1002" s="12" t="s">
        <v>61</v>
      </c>
    </row>
    <row r="1003" spans="1:5" x14ac:dyDescent="0.2">
      <c r="A1003" s="8">
        <f t="shared" si="15"/>
        <v>1000</v>
      </c>
      <c r="B1003" s="11" t="s">
        <v>4</v>
      </c>
      <c r="C1003" s="29">
        <v>44367</v>
      </c>
      <c r="D1003" s="5">
        <v>2271956</v>
      </c>
      <c r="E1003" s="12" t="s">
        <v>65</v>
      </c>
    </row>
    <row r="1004" spans="1:5" x14ac:dyDescent="0.2">
      <c r="A1004" s="8">
        <f t="shared" si="15"/>
        <v>1001</v>
      </c>
      <c r="B1004" s="11" t="s">
        <v>2</v>
      </c>
      <c r="C1004" s="29">
        <v>44367</v>
      </c>
      <c r="D1004" s="5">
        <v>25205</v>
      </c>
      <c r="E1004" s="12" t="s">
        <v>61</v>
      </c>
    </row>
    <row r="1005" spans="1:5" x14ac:dyDescent="0.2">
      <c r="A1005" s="8">
        <f t="shared" si="15"/>
        <v>1002</v>
      </c>
      <c r="B1005" s="11" t="s">
        <v>5</v>
      </c>
      <c r="C1005" s="29">
        <v>44367</v>
      </c>
      <c r="D1005" s="5">
        <v>362136</v>
      </c>
      <c r="E1005" s="12" t="s">
        <v>65</v>
      </c>
    </row>
    <row r="1006" spans="1:5" x14ac:dyDescent="0.2">
      <c r="A1006" s="8">
        <f t="shared" si="15"/>
        <v>1003</v>
      </c>
      <c r="B1006" s="11" t="s">
        <v>6</v>
      </c>
      <c r="C1006" s="29">
        <v>44367</v>
      </c>
      <c r="D1006" s="5">
        <v>947967</v>
      </c>
      <c r="E1006" s="12" t="s">
        <v>53</v>
      </c>
    </row>
    <row r="1007" spans="1:5" x14ac:dyDescent="0.2">
      <c r="A1007" s="8">
        <f t="shared" si="15"/>
        <v>1004</v>
      </c>
      <c r="B1007" s="11" t="s">
        <v>7</v>
      </c>
      <c r="C1007" s="29">
        <v>44367</v>
      </c>
      <c r="D1007" s="5">
        <v>257633</v>
      </c>
      <c r="E1007" s="12" t="s">
        <v>53</v>
      </c>
    </row>
    <row r="1008" spans="1:5" x14ac:dyDescent="0.2">
      <c r="A1008" s="8">
        <f t="shared" si="15"/>
        <v>1005</v>
      </c>
      <c r="B1008" s="11" t="s">
        <v>8</v>
      </c>
      <c r="C1008" s="29">
        <v>44367</v>
      </c>
      <c r="D1008" s="5">
        <v>30616</v>
      </c>
      <c r="E1008" s="12" t="s">
        <v>52</v>
      </c>
    </row>
    <row r="1009" spans="1:5" x14ac:dyDescent="0.2">
      <c r="A1009" s="8">
        <f t="shared" si="15"/>
        <v>1006</v>
      </c>
      <c r="B1009" s="11" t="s">
        <v>9</v>
      </c>
      <c r="C1009" s="29">
        <v>44367</v>
      </c>
      <c r="D1009" s="5">
        <v>57865</v>
      </c>
      <c r="E1009" s="12" t="s">
        <v>62</v>
      </c>
    </row>
    <row r="1010" spans="1:5" x14ac:dyDescent="0.2">
      <c r="A1010" s="8">
        <f t="shared" si="15"/>
        <v>1007</v>
      </c>
      <c r="B1010" s="11" t="s">
        <v>10</v>
      </c>
      <c r="C1010" s="29">
        <v>44367</v>
      </c>
      <c r="D1010" s="5">
        <v>1427270</v>
      </c>
      <c r="E1010" s="12" t="s">
        <v>54</v>
      </c>
    </row>
    <row r="1011" spans="1:5" x14ac:dyDescent="0.2">
      <c r="A1011" s="8">
        <f t="shared" si="15"/>
        <v>1008</v>
      </c>
      <c r="B1011" s="11" t="s">
        <v>11</v>
      </c>
      <c r="C1011" s="29">
        <v>44367</v>
      </c>
      <c r="D1011" s="5">
        <v>267613</v>
      </c>
      <c r="E1011" s="12" t="s">
        <v>65</v>
      </c>
    </row>
    <row r="1012" spans="1:5" x14ac:dyDescent="0.2">
      <c r="A1012" s="8">
        <f t="shared" si="15"/>
        <v>1009</v>
      </c>
      <c r="B1012" s="11" t="s">
        <v>12</v>
      </c>
      <c r="C1012" s="29">
        <v>44367</v>
      </c>
      <c r="D1012" s="5">
        <v>60043</v>
      </c>
      <c r="E1012" s="12" t="s">
        <v>57</v>
      </c>
    </row>
    <row r="1013" spans="1:5" x14ac:dyDescent="0.2">
      <c r="A1013" s="8">
        <f t="shared" si="15"/>
        <v>1010</v>
      </c>
      <c r="B1013" s="11" t="s">
        <v>13</v>
      </c>
      <c r="C1013" s="29">
        <v>44367</v>
      </c>
      <c r="D1013" s="5">
        <v>22165</v>
      </c>
      <c r="E1013" s="12" t="s">
        <v>55</v>
      </c>
    </row>
    <row r="1014" spans="1:5" x14ac:dyDescent="0.2">
      <c r="A1014" s="8">
        <f t="shared" si="15"/>
        <v>1011</v>
      </c>
      <c r="B1014" s="11" t="s">
        <v>14</v>
      </c>
      <c r="C1014" s="29">
        <v>44367</v>
      </c>
      <c r="D1014" s="5">
        <v>271332</v>
      </c>
      <c r="E1014" s="12" t="s">
        <v>55</v>
      </c>
    </row>
    <row r="1015" spans="1:5" x14ac:dyDescent="0.2">
      <c r="A1015" s="8">
        <f t="shared" si="15"/>
        <v>1012</v>
      </c>
      <c r="B1015" s="11" t="s">
        <v>15</v>
      </c>
      <c r="C1015" s="29">
        <v>44367</v>
      </c>
      <c r="D1015" s="5">
        <v>68442</v>
      </c>
      <c r="E1015" s="12" t="s">
        <v>58</v>
      </c>
    </row>
    <row r="1016" spans="1:5" x14ac:dyDescent="0.2">
      <c r="A1016" s="8">
        <f t="shared" si="15"/>
        <v>1013</v>
      </c>
      <c r="B1016" s="11" t="s">
        <v>16</v>
      </c>
      <c r="C1016" s="29">
        <v>44367</v>
      </c>
      <c r="D1016" s="5">
        <v>257670</v>
      </c>
      <c r="E1016" s="12" t="s">
        <v>53</v>
      </c>
    </row>
    <row r="1017" spans="1:5" x14ac:dyDescent="0.2">
      <c r="A1017" s="8">
        <f t="shared" si="15"/>
        <v>1014</v>
      </c>
      <c r="B1017" s="11" t="s">
        <v>17</v>
      </c>
      <c r="C1017" s="29">
        <v>44367</v>
      </c>
      <c r="D1017" s="5">
        <v>36535</v>
      </c>
      <c r="E1017" s="12" t="s">
        <v>59</v>
      </c>
    </row>
    <row r="1018" spans="1:5" x14ac:dyDescent="0.2">
      <c r="A1018" s="8">
        <f t="shared" si="15"/>
        <v>1015</v>
      </c>
      <c r="B1018" s="11" t="s">
        <v>18</v>
      </c>
      <c r="C1018" s="29">
        <v>44367</v>
      </c>
      <c r="D1018" s="5">
        <v>158755</v>
      </c>
      <c r="E1018" s="12" t="s">
        <v>64</v>
      </c>
    </row>
    <row r="1019" spans="1:5" x14ac:dyDescent="0.2">
      <c r="A1019" s="8">
        <f t="shared" si="15"/>
        <v>1016</v>
      </c>
      <c r="B1019" s="11" t="s">
        <v>19</v>
      </c>
      <c r="C1019" s="29">
        <v>44367</v>
      </c>
      <c r="D1019" s="5">
        <v>59429</v>
      </c>
      <c r="E1019" s="12" t="s">
        <v>54</v>
      </c>
    </row>
    <row r="1020" spans="1:5" x14ac:dyDescent="0.2">
      <c r="A1020" s="8">
        <f t="shared" si="15"/>
        <v>1017</v>
      </c>
      <c r="B1020" s="11" t="s">
        <v>20</v>
      </c>
      <c r="C1020" s="29">
        <v>44367</v>
      </c>
      <c r="D1020" s="5">
        <v>18141</v>
      </c>
      <c r="E1020" s="12" t="s">
        <v>53</v>
      </c>
    </row>
    <row r="1021" spans="1:5" x14ac:dyDescent="0.2">
      <c r="A1021" s="8">
        <f t="shared" si="15"/>
        <v>1018</v>
      </c>
      <c r="B1021" s="11" t="s">
        <v>21</v>
      </c>
      <c r="C1021" s="29">
        <v>44367</v>
      </c>
      <c r="D1021" s="5">
        <v>111259</v>
      </c>
      <c r="E1021" s="12" t="s">
        <v>56</v>
      </c>
    </row>
    <row r="1022" spans="1:5" x14ac:dyDescent="0.2">
      <c r="A1022" s="8">
        <f t="shared" si="15"/>
        <v>1019</v>
      </c>
      <c r="B1022" s="11" t="s">
        <v>22</v>
      </c>
      <c r="C1022" s="29">
        <v>44367</v>
      </c>
      <c r="D1022" s="5">
        <v>139960</v>
      </c>
      <c r="E1022" s="12" t="s">
        <v>60</v>
      </c>
    </row>
    <row r="1023" spans="1:5" x14ac:dyDescent="0.2">
      <c r="A1023" s="8">
        <f t="shared" si="15"/>
        <v>1020</v>
      </c>
      <c r="B1023" s="11" t="s">
        <v>23</v>
      </c>
      <c r="C1023" s="29">
        <v>44367</v>
      </c>
      <c r="D1023" s="5">
        <v>101872</v>
      </c>
      <c r="E1023" s="12" t="s">
        <v>63</v>
      </c>
    </row>
    <row r="1024" spans="1:5" x14ac:dyDescent="0.2">
      <c r="A1024" s="8">
        <f t="shared" si="15"/>
        <v>1021</v>
      </c>
      <c r="B1024" s="11" t="s">
        <v>24</v>
      </c>
      <c r="C1024" s="29">
        <v>44367</v>
      </c>
      <c r="D1024" s="5">
        <v>1127108</v>
      </c>
      <c r="E1024" s="12" t="s">
        <v>62</v>
      </c>
    </row>
    <row r="1025" spans="1:5" x14ac:dyDescent="0.2">
      <c r="A1025" s="8">
        <f t="shared" si="15"/>
        <v>1022</v>
      </c>
      <c r="B1025" s="11" t="s">
        <v>25</v>
      </c>
      <c r="C1025" s="29">
        <v>44367</v>
      </c>
      <c r="D1025" s="5">
        <v>745359</v>
      </c>
      <c r="E1025" s="12" t="s">
        <v>52</v>
      </c>
    </row>
    <row r="1026" spans="1:5" x14ac:dyDescent="0.2">
      <c r="A1026" s="8">
        <f t="shared" si="15"/>
        <v>1023</v>
      </c>
      <c r="B1026" s="11" t="s">
        <v>3</v>
      </c>
      <c r="C1026" s="29">
        <v>44367</v>
      </c>
      <c r="D1026" s="5">
        <v>265241</v>
      </c>
      <c r="E1026" s="12" t="s">
        <v>61</v>
      </c>
    </row>
    <row r="1027" spans="1:5" x14ac:dyDescent="0.2">
      <c r="A1027" s="8">
        <f t="shared" si="15"/>
        <v>1024</v>
      </c>
      <c r="B1027" s="11" t="s">
        <v>4</v>
      </c>
      <c r="C1027" s="29">
        <v>44360</v>
      </c>
      <c r="D1027" s="5">
        <v>2441798</v>
      </c>
      <c r="E1027" s="12" t="s">
        <v>65</v>
      </c>
    </row>
    <row r="1028" spans="1:5" x14ac:dyDescent="0.2">
      <c r="A1028" s="8">
        <f t="shared" si="15"/>
        <v>1025</v>
      </c>
      <c r="B1028" s="11" t="s">
        <v>2</v>
      </c>
      <c r="C1028" s="29">
        <v>44360</v>
      </c>
      <c r="D1028" s="5">
        <v>24114</v>
      </c>
      <c r="E1028" s="12" t="s">
        <v>61</v>
      </c>
    </row>
    <row r="1029" spans="1:5" x14ac:dyDescent="0.2">
      <c r="A1029" s="8">
        <f t="shared" si="15"/>
        <v>1026</v>
      </c>
      <c r="B1029" s="11" t="s">
        <v>5</v>
      </c>
      <c r="C1029" s="29">
        <v>44360</v>
      </c>
      <c r="D1029" s="5">
        <v>401651</v>
      </c>
      <c r="E1029" s="12" t="s">
        <v>65</v>
      </c>
    </row>
    <row r="1030" spans="1:5" x14ac:dyDescent="0.2">
      <c r="A1030" s="8">
        <f t="shared" ref="A1030:A1093" si="16">A1029+1</f>
        <v>1027</v>
      </c>
      <c r="B1030" s="11" t="s">
        <v>6</v>
      </c>
      <c r="C1030" s="29">
        <v>44360</v>
      </c>
      <c r="D1030" s="5">
        <v>1110840</v>
      </c>
      <c r="E1030" s="12" t="s">
        <v>53</v>
      </c>
    </row>
    <row r="1031" spans="1:5" x14ac:dyDescent="0.2">
      <c r="A1031" s="8">
        <f t="shared" si="16"/>
        <v>1028</v>
      </c>
      <c r="B1031" s="11" t="s">
        <v>7</v>
      </c>
      <c r="C1031" s="29">
        <v>44360</v>
      </c>
      <c r="D1031" s="5">
        <v>266906</v>
      </c>
      <c r="E1031" s="12" t="s">
        <v>53</v>
      </c>
    </row>
    <row r="1032" spans="1:5" x14ac:dyDescent="0.2">
      <c r="A1032" s="8">
        <f t="shared" si="16"/>
        <v>1029</v>
      </c>
      <c r="B1032" s="11" t="s">
        <v>8</v>
      </c>
      <c r="C1032" s="29">
        <v>44360</v>
      </c>
      <c r="D1032" s="5">
        <v>30765</v>
      </c>
      <c r="E1032" s="12" t="s">
        <v>52</v>
      </c>
    </row>
    <row r="1033" spans="1:5" x14ac:dyDescent="0.2">
      <c r="A1033" s="8">
        <f t="shared" si="16"/>
        <v>1030</v>
      </c>
      <c r="B1033" s="11" t="s">
        <v>9</v>
      </c>
      <c r="C1033" s="29">
        <v>44360</v>
      </c>
      <c r="D1033" s="5">
        <v>57022</v>
      </c>
      <c r="E1033" s="12" t="s">
        <v>62</v>
      </c>
    </row>
    <row r="1034" spans="1:5" x14ac:dyDescent="0.2">
      <c r="A1034" s="8">
        <f t="shared" si="16"/>
        <v>1031</v>
      </c>
      <c r="B1034" s="11" t="s">
        <v>10</v>
      </c>
      <c r="C1034" s="29">
        <v>44360</v>
      </c>
      <c r="D1034" s="5">
        <v>1596015</v>
      </c>
      <c r="E1034" s="12" t="s">
        <v>54</v>
      </c>
    </row>
    <row r="1035" spans="1:5" x14ac:dyDescent="0.2">
      <c r="A1035" s="8">
        <f t="shared" si="16"/>
        <v>1032</v>
      </c>
      <c r="B1035" s="11" t="s">
        <v>11</v>
      </c>
      <c r="C1035" s="29">
        <v>44360</v>
      </c>
      <c r="D1035" s="5">
        <v>293150</v>
      </c>
      <c r="E1035" s="12" t="s">
        <v>65</v>
      </c>
    </row>
    <row r="1036" spans="1:5" x14ac:dyDescent="0.2">
      <c r="A1036" s="8">
        <f t="shared" si="16"/>
        <v>1033</v>
      </c>
      <c r="B1036" s="11" t="s">
        <v>12</v>
      </c>
      <c r="C1036" s="29">
        <v>44360</v>
      </c>
      <c r="D1036" s="5">
        <v>52803</v>
      </c>
      <c r="E1036" s="12" t="s">
        <v>57</v>
      </c>
    </row>
    <row r="1037" spans="1:5" x14ac:dyDescent="0.2">
      <c r="A1037" s="8">
        <f t="shared" si="16"/>
        <v>1034</v>
      </c>
      <c r="B1037" s="11" t="s">
        <v>13</v>
      </c>
      <c r="C1037" s="29">
        <v>44360</v>
      </c>
      <c r="D1037" s="5">
        <v>22177</v>
      </c>
      <c r="E1037" s="12" t="s">
        <v>55</v>
      </c>
    </row>
    <row r="1038" spans="1:5" x14ac:dyDescent="0.2">
      <c r="A1038" s="8">
        <f t="shared" si="16"/>
        <v>1035</v>
      </c>
      <c r="B1038" s="11" t="s">
        <v>14</v>
      </c>
      <c r="C1038" s="29">
        <v>44360</v>
      </c>
      <c r="D1038" s="5">
        <v>288936</v>
      </c>
      <c r="E1038" s="12" t="s">
        <v>55</v>
      </c>
    </row>
    <row r="1039" spans="1:5" x14ac:dyDescent="0.2">
      <c r="A1039" s="8">
        <f t="shared" si="16"/>
        <v>1036</v>
      </c>
      <c r="B1039" s="11" t="s">
        <v>15</v>
      </c>
      <c r="C1039" s="29">
        <v>44360</v>
      </c>
      <c r="D1039" s="5">
        <v>73975</v>
      </c>
      <c r="E1039" s="12" t="s">
        <v>58</v>
      </c>
    </row>
    <row r="1040" spans="1:5" x14ac:dyDescent="0.2">
      <c r="A1040" s="8">
        <f t="shared" si="16"/>
        <v>1037</v>
      </c>
      <c r="B1040" s="11" t="s">
        <v>16</v>
      </c>
      <c r="C1040" s="29">
        <v>44360</v>
      </c>
      <c r="D1040" s="5">
        <v>266941</v>
      </c>
      <c r="E1040" s="12" t="s">
        <v>53</v>
      </c>
    </row>
    <row r="1041" spans="1:5" x14ac:dyDescent="0.2">
      <c r="A1041" s="8">
        <f t="shared" si="16"/>
        <v>1038</v>
      </c>
      <c r="B1041" s="11" t="s">
        <v>17</v>
      </c>
      <c r="C1041" s="29">
        <v>44360</v>
      </c>
      <c r="D1041" s="5">
        <v>34408</v>
      </c>
      <c r="E1041" s="12" t="s">
        <v>59</v>
      </c>
    </row>
    <row r="1042" spans="1:5" x14ac:dyDescent="0.2">
      <c r="A1042" s="8">
        <f t="shared" si="16"/>
        <v>1039</v>
      </c>
      <c r="B1042" s="11" t="s">
        <v>18</v>
      </c>
      <c r="C1042" s="29">
        <v>44360</v>
      </c>
      <c r="D1042" s="5">
        <v>157368</v>
      </c>
      <c r="E1042" s="12" t="s">
        <v>64</v>
      </c>
    </row>
    <row r="1043" spans="1:5" x14ac:dyDescent="0.2">
      <c r="A1043" s="8">
        <f t="shared" si="16"/>
        <v>1040</v>
      </c>
      <c r="B1043" s="11" t="s">
        <v>19</v>
      </c>
      <c r="C1043" s="29">
        <v>44360</v>
      </c>
      <c r="D1043" s="5">
        <v>65311</v>
      </c>
      <c r="E1043" s="12" t="s">
        <v>54</v>
      </c>
    </row>
    <row r="1044" spans="1:5" x14ac:dyDescent="0.2">
      <c r="A1044" s="8">
        <f t="shared" si="16"/>
        <v>1041</v>
      </c>
      <c r="B1044" s="11" t="s">
        <v>20</v>
      </c>
      <c r="C1044" s="29">
        <v>44360</v>
      </c>
      <c r="D1044" s="5">
        <v>17783</v>
      </c>
      <c r="E1044" s="12" t="s">
        <v>53</v>
      </c>
    </row>
    <row r="1045" spans="1:5" x14ac:dyDescent="0.2">
      <c r="A1045" s="8">
        <f t="shared" si="16"/>
        <v>1042</v>
      </c>
      <c r="B1045" s="11" t="s">
        <v>21</v>
      </c>
      <c r="C1045" s="29">
        <v>44360</v>
      </c>
      <c r="D1045" s="5">
        <v>110561</v>
      </c>
      <c r="E1045" s="12" t="s">
        <v>56</v>
      </c>
    </row>
    <row r="1046" spans="1:5" x14ac:dyDescent="0.2">
      <c r="A1046" s="8">
        <f t="shared" si="16"/>
        <v>1043</v>
      </c>
      <c r="B1046" s="11" t="s">
        <v>22</v>
      </c>
      <c r="C1046" s="29">
        <v>44360</v>
      </c>
      <c r="D1046" s="5">
        <v>144374</v>
      </c>
      <c r="E1046" s="12" t="s">
        <v>60</v>
      </c>
    </row>
    <row r="1047" spans="1:5" x14ac:dyDescent="0.2">
      <c r="A1047" s="8">
        <f t="shared" si="16"/>
        <v>1044</v>
      </c>
      <c r="B1047" s="11" t="s">
        <v>23</v>
      </c>
      <c r="C1047" s="29">
        <v>44360</v>
      </c>
      <c r="D1047" s="5">
        <v>106574</v>
      </c>
      <c r="E1047" s="12" t="s">
        <v>63</v>
      </c>
    </row>
    <row r="1048" spans="1:5" x14ac:dyDescent="0.2">
      <c r="A1048" s="8">
        <f t="shared" si="16"/>
        <v>1045</v>
      </c>
      <c r="B1048" s="11" t="s">
        <v>24</v>
      </c>
      <c r="C1048" s="29">
        <v>44360</v>
      </c>
      <c r="D1048" s="5">
        <v>1219479</v>
      </c>
      <c r="E1048" s="12" t="s">
        <v>62</v>
      </c>
    </row>
    <row r="1049" spans="1:5" x14ac:dyDescent="0.2">
      <c r="A1049" s="8">
        <f t="shared" si="16"/>
        <v>1046</v>
      </c>
      <c r="B1049" s="11" t="s">
        <v>25</v>
      </c>
      <c r="C1049" s="29">
        <v>44360</v>
      </c>
      <c r="D1049" s="5">
        <v>795653</v>
      </c>
      <c r="E1049" s="12" t="s">
        <v>52</v>
      </c>
    </row>
    <row r="1050" spans="1:5" x14ac:dyDescent="0.2">
      <c r="A1050" s="8">
        <f t="shared" si="16"/>
        <v>1047</v>
      </c>
      <c r="B1050" s="11" t="s">
        <v>3</v>
      </c>
      <c r="C1050" s="29">
        <v>44360</v>
      </c>
      <c r="D1050" s="5">
        <v>264433</v>
      </c>
      <c r="E1050" s="12" t="s">
        <v>61</v>
      </c>
    </row>
    <row r="1051" spans="1:5" x14ac:dyDescent="0.2">
      <c r="A1051" s="8">
        <f t="shared" si="16"/>
        <v>1048</v>
      </c>
      <c r="B1051" s="11" t="s">
        <v>4</v>
      </c>
      <c r="C1051" s="29">
        <v>44353</v>
      </c>
      <c r="D1051" s="5">
        <v>2705144</v>
      </c>
      <c r="E1051" s="12" t="s">
        <v>65</v>
      </c>
    </row>
    <row r="1052" spans="1:5" x14ac:dyDescent="0.2">
      <c r="A1052" s="8">
        <f t="shared" si="16"/>
        <v>1049</v>
      </c>
      <c r="B1052" s="11" t="s">
        <v>2</v>
      </c>
      <c r="C1052" s="29">
        <v>44353</v>
      </c>
      <c r="D1052" s="5">
        <v>25660</v>
      </c>
      <c r="E1052" s="12" t="s">
        <v>61</v>
      </c>
    </row>
    <row r="1053" spans="1:5" x14ac:dyDescent="0.2">
      <c r="A1053" s="8">
        <f t="shared" si="16"/>
        <v>1050</v>
      </c>
      <c r="B1053" s="11" t="s">
        <v>5</v>
      </c>
      <c r="C1053" s="29">
        <v>44353</v>
      </c>
      <c r="D1053" s="5">
        <v>471898</v>
      </c>
      <c r="E1053" s="12" t="s">
        <v>65</v>
      </c>
    </row>
    <row r="1054" spans="1:5" x14ac:dyDescent="0.2">
      <c r="A1054" s="8">
        <f t="shared" si="16"/>
        <v>1051</v>
      </c>
      <c r="B1054" s="11" t="s">
        <v>6</v>
      </c>
      <c r="C1054" s="29">
        <v>44353</v>
      </c>
      <c r="D1054" s="5">
        <v>1125406</v>
      </c>
      <c r="E1054" s="12" t="s">
        <v>53</v>
      </c>
    </row>
    <row r="1055" spans="1:5" x14ac:dyDescent="0.2">
      <c r="A1055" s="8">
        <f t="shared" si="16"/>
        <v>1052</v>
      </c>
      <c r="B1055" s="11" t="s">
        <v>7</v>
      </c>
      <c r="C1055" s="29">
        <v>44353</v>
      </c>
      <c r="D1055" s="5">
        <v>254780</v>
      </c>
      <c r="E1055" s="12" t="s">
        <v>53</v>
      </c>
    </row>
    <row r="1056" spans="1:5" x14ac:dyDescent="0.2">
      <c r="A1056" s="8">
        <f t="shared" si="16"/>
        <v>1053</v>
      </c>
      <c r="B1056" s="11" t="s">
        <v>8</v>
      </c>
      <c r="C1056" s="29">
        <v>44353</v>
      </c>
      <c r="D1056" s="5">
        <v>31057</v>
      </c>
      <c r="E1056" s="12" t="s">
        <v>52</v>
      </c>
    </row>
    <row r="1057" spans="1:5" x14ac:dyDescent="0.2">
      <c r="A1057" s="8">
        <f t="shared" si="16"/>
        <v>1054</v>
      </c>
      <c r="B1057" s="11" t="s">
        <v>9</v>
      </c>
      <c r="C1057" s="29">
        <v>44353</v>
      </c>
      <c r="D1057" s="5">
        <v>58448</v>
      </c>
      <c r="E1057" s="12" t="s">
        <v>62</v>
      </c>
    </row>
    <row r="1058" spans="1:5" x14ac:dyDescent="0.2">
      <c r="A1058" s="8">
        <f t="shared" si="16"/>
        <v>1055</v>
      </c>
      <c r="B1058" s="11" t="s">
        <v>10</v>
      </c>
      <c r="C1058" s="29">
        <v>44353</v>
      </c>
      <c r="D1058" s="5">
        <v>1544741</v>
      </c>
      <c r="E1058" s="12" t="s">
        <v>54</v>
      </c>
    </row>
    <row r="1059" spans="1:5" x14ac:dyDescent="0.2">
      <c r="A1059" s="8">
        <f t="shared" si="16"/>
        <v>1056</v>
      </c>
      <c r="B1059" s="11" t="s">
        <v>11</v>
      </c>
      <c r="C1059" s="29">
        <v>44353</v>
      </c>
      <c r="D1059" s="5">
        <v>294719</v>
      </c>
      <c r="E1059" s="12" t="s">
        <v>65</v>
      </c>
    </row>
    <row r="1060" spans="1:5" x14ac:dyDescent="0.2">
      <c r="A1060" s="8">
        <f t="shared" si="16"/>
        <v>1057</v>
      </c>
      <c r="B1060" s="11" t="s">
        <v>12</v>
      </c>
      <c r="C1060" s="29">
        <v>44353</v>
      </c>
      <c r="D1060" s="5">
        <v>55962</v>
      </c>
      <c r="E1060" s="12" t="s">
        <v>57</v>
      </c>
    </row>
    <row r="1061" spans="1:5" x14ac:dyDescent="0.2">
      <c r="A1061" s="8">
        <f t="shared" si="16"/>
        <v>1058</v>
      </c>
      <c r="B1061" s="11" t="s">
        <v>13</v>
      </c>
      <c r="C1061" s="29">
        <v>44353</v>
      </c>
      <c r="D1061" s="5">
        <v>23638</v>
      </c>
      <c r="E1061" s="12" t="s">
        <v>55</v>
      </c>
    </row>
    <row r="1062" spans="1:5" x14ac:dyDescent="0.2">
      <c r="A1062" s="8">
        <f t="shared" si="16"/>
        <v>1059</v>
      </c>
      <c r="B1062" s="11" t="s">
        <v>14</v>
      </c>
      <c r="C1062" s="29">
        <v>44353</v>
      </c>
      <c r="D1062" s="5">
        <v>290946</v>
      </c>
      <c r="E1062" s="12" t="s">
        <v>55</v>
      </c>
    </row>
    <row r="1063" spans="1:5" x14ac:dyDescent="0.2">
      <c r="A1063" s="8">
        <f t="shared" si="16"/>
        <v>1060</v>
      </c>
      <c r="B1063" s="11" t="s">
        <v>15</v>
      </c>
      <c r="C1063" s="29">
        <v>44353</v>
      </c>
      <c r="D1063" s="5">
        <v>74321</v>
      </c>
      <c r="E1063" s="12" t="s">
        <v>58</v>
      </c>
    </row>
    <row r="1064" spans="1:5" x14ac:dyDescent="0.2">
      <c r="A1064" s="8">
        <f t="shared" si="16"/>
        <v>1061</v>
      </c>
      <c r="B1064" s="11" t="s">
        <v>16</v>
      </c>
      <c r="C1064" s="29">
        <v>44353</v>
      </c>
      <c r="D1064" s="5">
        <v>254817</v>
      </c>
      <c r="E1064" s="12" t="s">
        <v>53</v>
      </c>
    </row>
    <row r="1065" spans="1:5" x14ac:dyDescent="0.2">
      <c r="A1065" s="8">
        <f t="shared" si="16"/>
        <v>1062</v>
      </c>
      <c r="B1065" s="11" t="s">
        <v>17</v>
      </c>
      <c r="C1065" s="29">
        <v>44353</v>
      </c>
      <c r="D1065" s="5">
        <v>33565</v>
      </c>
      <c r="E1065" s="12" t="s">
        <v>59</v>
      </c>
    </row>
    <row r="1066" spans="1:5" x14ac:dyDescent="0.2">
      <c r="A1066" s="8">
        <f t="shared" si="16"/>
        <v>1063</v>
      </c>
      <c r="B1066" s="11" t="s">
        <v>18</v>
      </c>
      <c r="C1066" s="29">
        <v>44353</v>
      </c>
      <c r="D1066" s="5">
        <v>165616</v>
      </c>
      <c r="E1066" s="12" t="s">
        <v>64</v>
      </c>
    </row>
    <row r="1067" spans="1:5" x14ac:dyDescent="0.2">
      <c r="A1067" s="8">
        <f t="shared" si="16"/>
        <v>1064</v>
      </c>
      <c r="B1067" s="11" t="s">
        <v>19</v>
      </c>
      <c r="C1067" s="29">
        <v>44353</v>
      </c>
      <c r="D1067" s="5">
        <v>67969</v>
      </c>
      <c r="E1067" s="12" t="s">
        <v>54</v>
      </c>
    </row>
    <row r="1068" spans="1:5" x14ac:dyDescent="0.2">
      <c r="A1068" s="8">
        <f t="shared" si="16"/>
        <v>1065</v>
      </c>
      <c r="B1068" s="11" t="s">
        <v>20</v>
      </c>
      <c r="C1068" s="29">
        <v>44353</v>
      </c>
      <c r="D1068" s="5">
        <v>17102</v>
      </c>
      <c r="E1068" s="12" t="s">
        <v>53</v>
      </c>
    </row>
    <row r="1069" spans="1:5" x14ac:dyDescent="0.2">
      <c r="A1069" s="8">
        <f t="shared" si="16"/>
        <v>1066</v>
      </c>
      <c r="B1069" s="11" t="s">
        <v>21</v>
      </c>
      <c r="C1069" s="29">
        <v>44353</v>
      </c>
      <c r="D1069" s="5">
        <v>123172</v>
      </c>
      <c r="E1069" s="12" t="s">
        <v>56</v>
      </c>
    </row>
    <row r="1070" spans="1:5" x14ac:dyDescent="0.2">
      <c r="A1070" s="8">
        <f t="shared" si="16"/>
        <v>1067</v>
      </c>
      <c r="B1070" s="11" t="s">
        <v>22</v>
      </c>
      <c r="C1070" s="29">
        <v>44353</v>
      </c>
      <c r="D1070" s="5">
        <v>139714</v>
      </c>
      <c r="E1070" s="12" t="s">
        <v>60</v>
      </c>
    </row>
    <row r="1071" spans="1:5" x14ac:dyDescent="0.2">
      <c r="A1071" s="8">
        <f t="shared" si="16"/>
        <v>1068</v>
      </c>
      <c r="B1071" s="11" t="s">
        <v>23</v>
      </c>
      <c r="C1071" s="29">
        <v>44353</v>
      </c>
      <c r="D1071" s="5">
        <v>103887</v>
      </c>
      <c r="E1071" s="12" t="s">
        <v>63</v>
      </c>
    </row>
    <row r="1072" spans="1:5" x14ac:dyDescent="0.2">
      <c r="A1072" s="8">
        <f t="shared" si="16"/>
        <v>1069</v>
      </c>
      <c r="B1072" s="11" t="s">
        <v>24</v>
      </c>
      <c r="C1072" s="29">
        <v>44353</v>
      </c>
      <c r="D1072" s="5">
        <v>1207176</v>
      </c>
      <c r="E1072" s="12" t="s">
        <v>62</v>
      </c>
    </row>
    <row r="1073" spans="1:5" x14ac:dyDescent="0.2">
      <c r="A1073" s="8">
        <f t="shared" si="16"/>
        <v>1070</v>
      </c>
      <c r="B1073" s="11" t="s">
        <v>25</v>
      </c>
      <c r="C1073" s="29">
        <v>44353</v>
      </c>
      <c r="D1073" s="5">
        <v>792173</v>
      </c>
      <c r="E1073" s="12" t="s">
        <v>52</v>
      </c>
    </row>
    <row r="1074" spans="1:5" x14ac:dyDescent="0.2">
      <c r="A1074" s="8">
        <f t="shared" si="16"/>
        <v>1071</v>
      </c>
      <c r="B1074" s="11" t="s">
        <v>3</v>
      </c>
      <c r="C1074" s="29">
        <v>44353</v>
      </c>
      <c r="D1074" s="5">
        <v>256455</v>
      </c>
      <c r="E1074" s="12" t="s">
        <v>61</v>
      </c>
    </row>
    <row r="1075" spans="1:5" x14ac:dyDescent="0.2">
      <c r="A1075" s="8">
        <f t="shared" si="16"/>
        <v>1072</v>
      </c>
      <c r="B1075" s="11" t="s">
        <v>4</v>
      </c>
      <c r="C1075" s="29">
        <v>44346</v>
      </c>
      <c r="D1075" s="5">
        <v>2609205</v>
      </c>
      <c r="E1075" s="12" t="s">
        <v>65</v>
      </c>
    </row>
    <row r="1076" spans="1:5" x14ac:dyDescent="0.2">
      <c r="A1076" s="8">
        <f t="shared" si="16"/>
        <v>1073</v>
      </c>
      <c r="B1076" s="11" t="s">
        <v>2</v>
      </c>
      <c r="C1076" s="29">
        <v>44346</v>
      </c>
      <c r="D1076" s="5">
        <v>25369</v>
      </c>
      <c r="E1076" s="12" t="s">
        <v>61</v>
      </c>
    </row>
    <row r="1077" spans="1:5" x14ac:dyDescent="0.2">
      <c r="A1077" s="8">
        <f t="shared" si="16"/>
        <v>1074</v>
      </c>
      <c r="B1077" s="11" t="s">
        <v>5</v>
      </c>
      <c r="C1077" s="29">
        <v>44346</v>
      </c>
      <c r="D1077" s="5">
        <v>427535</v>
      </c>
      <c r="E1077" s="12" t="s">
        <v>65</v>
      </c>
    </row>
    <row r="1078" spans="1:5" x14ac:dyDescent="0.2">
      <c r="A1078" s="8">
        <f t="shared" si="16"/>
        <v>1075</v>
      </c>
      <c r="B1078" s="11" t="s">
        <v>6</v>
      </c>
      <c r="C1078" s="29">
        <v>44346</v>
      </c>
      <c r="D1078" s="5">
        <v>1108893</v>
      </c>
      <c r="E1078" s="12" t="s">
        <v>53</v>
      </c>
    </row>
    <row r="1079" spans="1:5" x14ac:dyDescent="0.2">
      <c r="A1079" s="8">
        <f t="shared" si="16"/>
        <v>1076</v>
      </c>
      <c r="B1079" s="11" t="s">
        <v>7</v>
      </c>
      <c r="C1079" s="29">
        <v>44346</v>
      </c>
      <c r="D1079" s="5">
        <v>244997</v>
      </c>
      <c r="E1079" s="12" t="s">
        <v>53</v>
      </c>
    </row>
    <row r="1080" spans="1:5" x14ac:dyDescent="0.2">
      <c r="A1080" s="8">
        <f t="shared" si="16"/>
        <v>1077</v>
      </c>
      <c r="B1080" s="11" t="s">
        <v>8</v>
      </c>
      <c r="C1080" s="29">
        <v>44346</v>
      </c>
      <c r="D1080" s="5">
        <v>33393</v>
      </c>
      <c r="E1080" s="12" t="s">
        <v>52</v>
      </c>
    </row>
    <row r="1081" spans="1:5" x14ac:dyDescent="0.2">
      <c r="A1081" s="8">
        <f t="shared" si="16"/>
        <v>1078</v>
      </c>
      <c r="B1081" s="11" t="s">
        <v>9</v>
      </c>
      <c r="C1081" s="29">
        <v>44346</v>
      </c>
      <c r="D1081" s="5">
        <v>58986</v>
      </c>
      <c r="E1081" s="12" t="s">
        <v>62</v>
      </c>
    </row>
    <row r="1082" spans="1:5" x14ac:dyDescent="0.2">
      <c r="A1082" s="8">
        <f t="shared" si="16"/>
        <v>1079</v>
      </c>
      <c r="B1082" s="11" t="s">
        <v>10</v>
      </c>
      <c r="C1082" s="29">
        <v>44346</v>
      </c>
      <c r="D1082" s="5">
        <v>1605788</v>
      </c>
      <c r="E1082" s="12" t="s">
        <v>54</v>
      </c>
    </row>
    <row r="1083" spans="1:5" x14ac:dyDescent="0.2">
      <c r="A1083" s="8">
        <f t="shared" si="16"/>
        <v>1080</v>
      </c>
      <c r="B1083" s="11" t="s">
        <v>11</v>
      </c>
      <c r="C1083" s="29">
        <v>44346</v>
      </c>
      <c r="D1083" s="5">
        <v>283277</v>
      </c>
      <c r="E1083" s="12" t="s">
        <v>65</v>
      </c>
    </row>
    <row r="1084" spans="1:5" x14ac:dyDescent="0.2">
      <c r="A1084" s="8">
        <f t="shared" si="16"/>
        <v>1081</v>
      </c>
      <c r="B1084" s="11" t="s">
        <v>12</v>
      </c>
      <c r="C1084" s="29">
        <v>44346</v>
      </c>
      <c r="D1084" s="5">
        <v>56519</v>
      </c>
      <c r="E1084" s="12" t="s">
        <v>57</v>
      </c>
    </row>
    <row r="1085" spans="1:5" x14ac:dyDescent="0.2">
      <c r="A1085" s="8">
        <f t="shared" si="16"/>
        <v>1082</v>
      </c>
      <c r="B1085" s="11" t="s">
        <v>13</v>
      </c>
      <c r="C1085" s="29">
        <v>44346</v>
      </c>
      <c r="D1085" s="5">
        <v>26396</v>
      </c>
      <c r="E1085" s="12" t="s">
        <v>55</v>
      </c>
    </row>
    <row r="1086" spans="1:5" x14ac:dyDescent="0.2">
      <c r="A1086" s="8">
        <f t="shared" si="16"/>
        <v>1083</v>
      </c>
      <c r="B1086" s="11" t="s">
        <v>14</v>
      </c>
      <c r="C1086" s="29">
        <v>44346</v>
      </c>
      <c r="D1086" s="5">
        <v>297998</v>
      </c>
      <c r="E1086" s="12" t="s">
        <v>55</v>
      </c>
    </row>
    <row r="1087" spans="1:5" x14ac:dyDescent="0.2">
      <c r="A1087" s="8">
        <f t="shared" si="16"/>
        <v>1084</v>
      </c>
      <c r="B1087" s="11" t="s">
        <v>15</v>
      </c>
      <c r="C1087" s="29">
        <v>44346</v>
      </c>
      <c r="D1087" s="5">
        <v>74826</v>
      </c>
      <c r="E1087" s="12" t="s">
        <v>58</v>
      </c>
    </row>
    <row r="1088" spans="1:5" x14ac:dyDescent="0.2">
      <c r="A1088" s="8">
        <f t="shared" si="16"/>
        <v>1085</v>
      </c>
      <c r="B1088" s="11" t="s">
        <v>16</v>
      </c>
      <c r="C1088" s="29">
        <v>44346</v>
      </c>
      <c r="D1088" s="5">
        <v>245039</v>
      </c>
      <c r="E1088" s="12" t="s">
        <v>53</v>
      </c>
    </row>
    <row r="1089" spans="1:5" x14ac:dyDescent="0.2">
      <c r="A1089" s="8">
        <f t="shared" si="16"/>
        <v>1086</v>
      </c>
      <c r="B1089" s="11" t="s">
        <v>17</v>
      </c>
      <c r="C1089" s="29">
        <v>44346</v>
      </c>
      <c r="D1089" s="5">
        <v>34592</v>
      </c>
      <c r="E1089" s="12" t="s">
        <v>59</v>
      </c>
    </row>
    <row r="1090" spans="1:5" x14ac:dyDescent="0.2">
      <c r="A1090" s="8">
        <f t="shared" si="16"/>
        <v>1087</v>
      </c>
      <c r="B1090" s="11" t="s">
        <v>18</v>
      </c>
      <c r="C1090" s="29">
        <v>44346</v>
      </c>
      <c r="D1090" s="5">
        <v>170365</v>
      </c>
      <c r="E1090" s="12" t="s">
        <v>64</v>
      </c>
    </row>
    <row r="1091" spans="1:5" x14ac:dyDescent="0.2">
      <c r="A1091" s="8">
        <f t="shared" si="16"/>
        <v>1088</v>
      </c>
      <c r="B1091" s="11" t="s">
        <v>19</v>
      </c>
      <c r="C1091" s="29">
        <v>44346</v>
      </c>
      <c r="D1091" s="5">
        <v>68416</v>
      </c>
      <c r="E1091" s="12" t="s">
        <v>54</v>
      </c>
    </row>
    <row r="1092" spans="1:5" x14ac:dyDescent="0.2">
      <c r="A1092" s="8">
        <f t="shared" si="16"/>
        <v>1089</v>
      </c>
      <c r="B1092" s="11" t="s">
        <v>20</v>
      </c>
      <c r="C1092" s="29">
        <v>44346</v>
      </c>
      <c r="D1092" s="5">
        <v>15002</v>
      </c>
      <c r="E1092" s="12" t="s">
        <v>53</v>
      </c>
    </row>
    <row r="1093" spans="1:5" x14ac:dyDescent="0.2">
      <c r="A1093" s="8">
        <f t="shared" si="16"/>
        <v>1090</v>
      </c>
      <c r="B1093" s="11" t="s">
        <v>21</v>
      </c>
      <c r="C1093" s="29">
        <v>44346</v>
      </c>
      <c r="D1093" s="5">
        <v>129097</v>
      </c>
      <c r="E1093" s="12" t="s">
        <v>56</v>
      </c>
    </row>
    <row r="1094" spans="1:5" x14ac:dyDescent="0.2">
      <c r="A1094" s="8">
        <f t="shared" ref="A1094:A1157" si="17">A1093+1</f>
        <v>1091</v>
      </c>
      <c r="B1094" s="11" t="s">
        <v>22</v>
      </c>
      <c r="C1094" s="29">
        <v>44346</v>
      </c>
      <c r="D1094" s="5">
        <v>138052</v>
      </c>
      <c r="E1094" s="12" t="s">
        <v>60</v>
      </c>
    </row>
    <row r="1095" spans="1:5" x14ac:dyDescent="0.2">
      <c r="A1095" s="8">
        <f t="shared" si="17"/>
        <v>1092</v>
      </c>
      <c r="B1095" s="11" t="s">
        <v>23</v>
      </c>
      <c r="C1095" s="29">
        <v>44346</v>
      </c>
      <c r="D1095" s="5">
        <v>104893</v>
      </c>
      <c r="E1095" s="12" t="s">
        <v>63</v>
      </c>
    </row>
    <row r="1096" spans="1:5" x14ac:dyDescent="0.2">
      <c r="A1096" s="8">
        <f t="shared" si="17"/>
        <v>1093</v>
      </c>
      <c r="B1096" s="11" t="s">
        <v>24</v>
      </c>
      <c r="C1096" s="29">
        <v>44346</v>
      </c>
      <c r="D1096" s="5">
        <v>1188874</v>
      </c>
      <c r="E1096" s="12" t="s">
        <v>62</v>
      </c>
    </row>
    <row r="1097" spans="1:5" x14ac:dyDescent="0.2">
      <c r="A1097" s="8">
        <f t="shared" si="17"/>
        <v>1094</v>
      </c>
      <c r="B1097" s="11" t="s">
        <v>25</v>
      </c>
      <c r="C1097" s="29">
        <v>44346</v>
      </c>
      <c r="D1097" s="5">
        <v>789075</v>
      </c>
      <c r="E1097" s="12" t="s">
        <v>52</v>
      </c>
    </row>
    <row r="1098" spans="1:5" x14ac:dyDescent="0.2">
      <c r="A1098" s="8">
        <f t="shared" si="17"/>
        <v>1095</v>
      </c>
      <c r="B1098" s="11" t="s">
        <v>3</v>
      </c>
      <c r="C1098" s="29">
        <v>44346</v>
      </c>
      <c r="D1098" s="5">
        <v>254537</v>
      </c>
      <c r="E1098" s="12" t="s">
        <v>61</v>
      </c>
    </row>
    <row r="1099" spans="1:5" x14ac:dyDescent="0.2">
      <c r="A1099" s="8">
        <f t="shared" si="17"/>
        <v>1096</v>
      </c>
      <c r="B1099" s="11" t="s">
        <v>4</v>
      </c>
      <c r="C1099" s="29">
        <v>44339</v>
      </c>
      <c r="D1099" s="5">
        <v>3090173</v>
      </c>
      <c r="E1099" s="12" t="s">
        <v>65</v>
      </c>
    </row>
    <row r="1100" spans="1:5" x14ac:dyDescent="0.2">
      <c r="A1100" s="8">
        <f t="shared" si="17"/>
        <v>1097</v>
      </c>
      <c r="B1100" s="11" t="s">
        <v>2</v>
      </c>
      <c r="C1100" s="29">
        <v>44339</v>
      </c>
      <c r="D1100" s="5">
        <v>26965</v>
      </c>
      <c r="E1100" s="12" t="s">
        <v>61</v>
      </c>
    </row>
    <row r="1101" spans="1:5" x14ac:dyDescent="0.2">
      <c r="A1101" s="8">
        <f t="shared" si="17"/>
        <v>1098</v>
      </c>
      <c r="B1101" s="11" t="s">
        <v>5</v>
      </c>
      <c r="C1101" s="29">
        <v>44339</v>
      </c>
      <c r="D1101" s="5">
        <v>414686</v>
      </c>
      <c r="E1101" s="12" t="s">
        <v>65</v>
      </c>
    </row>
    <row r="1102" spans="1:5" x14ac:dyDescent="0.2">
      <c r="A1102" s="8">
        <f t="shared" si="17"/>
        <v>1099</v>
      </c>
      <c r="B1102" s="11" t="s">
        <v>6</v>
      </c>
      <c r="C1102" s="29">
        <v>44339</v>
      </c>
      <c r="D1102" s="5">
        <v>1156798</v>
      </c>
      <c r="E1102" s="12" t="s">
        <v>53</v>
      </c>
    </row>
    <row r="1103" spans="1:5" x14ac:dyDescent="0.2">
      <c r="A1103" s="8">
        <f t="shared" si="17"/>
        <v>1100</v>
      </c>
      <c r="B1103" s="11" t="s">
        <v>7</v>
      </c>
      <c r="C1103" s="29">
        <v>44339</v>
      </c>
      <c r="D1103" s="5">
        <v>253551</v>
      </c>
      <c r="E1103" s="12" t="s">
        <v>53</v>
      </c>
    </row>
    <row r="1104" spans="1:5" x14ac:dyDescent="0.2">
      <c r="A1104" s="8">
        <f t="shared" si="17"/>
        <v>1101</v>
      </c>
      <c r="B1104" s="11" t="s">
        <v>8</v>
      </c>
      <c r="C1104" s="29">
        <v>44339</v>
      </c>
      <c r="D1104" s="5">
        <v>36896</v>
      </c>
      <c r="E1104" s="12" t="s">
        <v>52</v>
      </c>
    </row>
    <row r="1105" spans="1:5" x14ac:dyDescent="0.2">
      <c r="A1105" s="8">
        <f t="shared" si="17"/>
        <v>1102</v>
      </c>
      <c r="B1105" s="11" t="s">
        <v>9</v>
      </c>
      <c r="C1105" s="29">
        <v>44339</v>
      </c>
      <c r="D1105" s="5">
        <v>68390</v>
      </c>
      <c r="E1105" s="12" t="s">
        <v>62</v>
      </c>
    </row>
    <row r="1106" spans="1:5" x14ac:dyDescent="0.2">
      <c r="A1106" s="8">
        <f t="shared" si="17"/>
        <v>1103</v>
      </c>
      <c r="B1106" s="11" t="s">
        <v>10</v>
      </c>
      <c r="C1106" s="29">
        <v>44339</v>
      </c>
      <c r="D1106" s="5">
        <v>1749314</v>
      </c>
      <c r="E1106" s="12" t="s">
        <v>54</v>
      </c>
    </row>
    <row r="1107" spans="1:5" x14ac:dyDescent="0.2">
      <c r="A1107" s="8">
        <f t="shared" si="17"/>
        <v>1104</v>
      </c>
      <c r="B1107" s="11" t="s">
        <v>11</v>
      </c>
      <c r="C1107" s="29">
        <v>44339</v>
      </c>
      <c r="D1107" s="5">
        <v>289270</v>
      </c>
      <c r="E1107" s="12" t="s">
        <v>65</v>
      </c>
    </row>
    <row r="1108" spans="1:5" x14ac:dyDescent="0.2">
      <c r="A1108" s="8">
        <f t="shared" si="17"/>
        <v>1105</v>
      </c>
      <c r="B1108" s="11" t="s">
        <v>12</v>
      </c>
      <c r="C1108" s="29">
        <v>44339</v>
      </c>
      <c r="D1108" s="5">
        <v>64898</v>
      </c>
      <c r="E1108" s="12" t="s">
        <v>57</v>
      </c>
    </row>
    <row r="1109" spans="1:5" x14ac:dyDescent="0.2">
      <c r="A1109" s="8">
        <f t="shared" si="17"/>
        <v>1106</v>
      </c>
      <c r="B1109" s="11" t="s">
        <v>13</v>
      </c>
      <c r="C1109" s="29">
        <v>44339</v>
      </c>
      <c r="D1109" s="5">
        <v>29843</v>
      </c>
      <c r="E1109" s="12" t="s">
        <v>55</v>
      </c>
    </row>
    <row r="1110" spans="1:5" x14ac:dyDescent="0.2">
      <c r="A1110" s="8">
        <f t="shared" si="17"/>
        <v>1107</v>
      </c>
      <c r="B1110" s="11" t="s">
        <v>14</v>
      </c>
      <c r="C1110" s="29">
        <v>44339</v>
      </c>
      <c r="D1110" s="5">
        <v>308763</v>
      </c>
      <c r="E1110" s="12" t="s">
        <v>55</v>
      </c>
    </row>
    <row r="1111" spans="1:5" x14ac:dyDescent="0.2">
      <c r="A1111" s="8">
        <f t="shared" si="17"/>
        <v>1108</v>
      </c>
      <c r="B1111" s="11" t="s">
        <v>15</v>
      </c>
      <c r="C1111" s="29">
        <v>44339</v>
      </c>
      <c r="D1111" s="5">
        <v>73638</v>
      </c>
      <c r="E1111" s="12" t="s">
        <v>58</v>
      </c>
    </row>
    <row r="1112" spans="1:5" x14ac:dyDescent="0.2">
      <c r="A1112" s="8">
        <f t="shared" si="17"/>
        <v>1109</v>
      </c>
      <c r="B1112" s="11" t="s">
        <v>16</v>
      </c>
      <c r="C1112" s="29">
        <v>44339</v>
      </c>
      <c r="D1112" s="5">
        <v>253588</v>
      </c>
      <c r="E1112" s="12" t="s">
        <v>53</v>
      </c>
    </row>
    <row r="1113" spans="1:5" x14ac:dyDescent="0.2">
      <c r="A1113" s="8">
        <f t="shared" si="17"/>
        <v>1110</v>
      </c>
      <c r="B1113" s="11" t="s">
        <v>17</v>
      </c>
      <c r="C1113" s="29">
        <v>44339</v>
      </c>
      <c r="D1113" s="5">
        <v>42165</v>
      </c>
      <c r="E1113" s="12" t="s">
        <v>59</v>
      </c>
    </row>
    <row r="1114" spans="1:5" x14ac:dyDescent="0.2">
      <c r="A1114" s="8">
        <f t="shared" si="17"/>
        <v>1111</v>
      </c>
      <c r="B1114" s="11" t="s">
        <v>18</v>
      </c>
      <c r="C1114" s="29">
        <v>44339</v>
      </c>
      <c r="D1114" s="5">
        <v>168779</v>
      </c>
      <c r="E1114" s="12" t="s">
        <v>64</v>
      </c>
    </row>
    <row r="1115" spans="1:5" x14ac:dyDescent="0.2">
      <c r="A1115" s="8">
        <f t="shared" si="17"/>
        <v>1112</v>
      </c>
      <c r="B1115" s="11" t="s">
        <v>19</v>
      </c>
      <c r="C1115" s="29">
        <v>44339</v>
      </c>
      <c r="D1115" s="5">
        <v>80979</v>
      </c>
      <c r="E1115" s="12" t="s">
        <v>54</v>
      </c>
    </row>
    <row r="1116" spans="1:5" x14ac:dyDescent="0.2">
      <c r="A1116" s="8">
        <f t="shared" si="17"/>
        <v>1113</v>
      </c>
      <c r="B1116" s="11" t="s">
        <v>20</v>
      </c>
      <c r="C1116" s="29">
        <v>44339</v>
      </c>
      <c r="D1116" s="5">
        <v>16386</v>
      </c>
      <c r="E1116" s="12" t="s">
        <v>53</v>
      </c>
    </row>
    <row r="1117" spans="1:5" x14ac:dyDescent="0.2">
      <c r="A1117" s="8">
        <f t="shared" si="17"/>
        <v>1114</v>
      </c>
      <c r="B1117" s="11" t="s">
        <v>21</v>
      </c>
      <c r="C1117" s="29">
        <v>44339</v>
      </c>
      <c r="D1117" s="5">
        <v>155797</v>
      </c>
      <c r="E1117" s="12" t="s">
        <v>56</v>
      </c>
    </row>
    <row r="1118" spans="1:5" x14ac:dyDescent="0.2">
      <c r="A1118" s="8">
        <f t="shared" si="17"/>
        <v>1115</v>
      </c>
      <c r="B1118" s="11" t="s">
        <v>22</v>
      </c>
      <c r="C1118" s="29">
        <v>44339</v>
      </c>
      <c r="D1118" s="5">
        <v>137584</v>
      </c>
      <c r="E1118" s="12" t="s">
        <v>60</v>
      </c>
    </row>
    <row r="1119" spans="1:5" x14ac:dyDescent="0.2">
      <c r="A1119" s="8">
        <f t="shared" si="17"/>
        <v>1116</v>
      </c>
      <c r="B1119" s="11" t="s">
        <v>23</v>
      </c>
      <c r="C1119" s="29">
        <v>44339</v>
      </c>
      <c r="D1119" s="5">
        <v>101013</v>
      </c>
      <c r="E1119" s="12" t="s">
        <v>63</v>
      </c>
    </row>
    <row r="1120" spans="1:5" x14ac:dyDescent="0.2">
      <c r="A1120" s="8">
        <f t="shared" si="17"/>
        <v>1117</v>
      </c>
      <c r="B1120" s="11" t="s">
        <v>24</v>
      </c>
      <c r="C1120" s="29">
        <v>44339</v>
      </c>
      <c r="D1120" s="5">
        <v>1196190</v>
      </c>
      <c r="E1120" s="12" t="s">
        <v>62</v>
      </c>
    </row>
    <row r="1121" spans="1:5" x14ac:dyDescent="0.2">
      <c r="A1121" s="8">
        <f t="shared" si="17"/>
        <v>1118</v>
      </c>
      <c r="B1121" s="11" t="s">
        <v>25</v>
      </c>
      <c r="C1121" s="29">
        <v>44339</v>
      </c>
      <c r="D1121" s="5">
        <v>812291</v>
      </c>
      <c r="E1121" s="12" t="s">
        <v>52</v>
      </c>
    </row>
    <row r="1122" spans="1:5" x14ac:dyDescent="0.2">
      <c r="A1122" s="8">
        <f t="shared" si="17"/>
        <v>1119</v>
      </c>
      <c r="B1122" s="11" t="s">
        <v>3</v>
      </c>
      <c r="C1122" s="29">
        <v>44339</v>
      </c>
      <c r="D1122" s="5">
        <v>261157</v>
      </c>
      <c r="E1122" s="12" t="s">
        <v>61</v>
      </c>
    </row>
    <row r="1123" spans="1:5" x14ac:dyDescent="0.2">
      <c r="A1123" s="8">
        <f t="shared" si="17"/>
        <v>1120</v>
      </c>
      <c r="B1123" s="11" t="s">
        <v>4</v>
      </c>
      <c r="C1123" s="29">
        <v>44332</v>
      </c>
      <c r="D1123" s="5">
        <v>2918494</v>
      </c>
      <c r="E1123" s="12" t="s">
        <v>65</v>
      </c>
    </row>
    <row r="1124" spans="1:5" x14ac:dyDescent="0.2">
      <c r="A1124" s="8">
        <f t="shared" si="17"/>
        <v>1121</v>
      </c>
      <c r="B1124" s="11" t="s">
        <v>2</v>
      </c>
      <c r="C1124" s="29">
        <v>44332</v>
      </c>
      <c r="D1124" s="5">
        <v>23300</v>
      </c>
      <c r="E1124" s="12" t="s">
        <v>61</v>
      </c>
    </row>
    <row r="1125" spans="1:5" x14ac:dyDescent="0.2">
      <c r="A1125" s="8">
        <f t="shared" si="17"/>
        <v>1122</v>
      </c>
      <c r="B1125" s="11" t="s">
        <v>5</v>
      </c>
      <c r="C1125" s="29">
        <v>44332</v>
      </c>
      <c r="D1125" s="5">
        <v>364898</v>
      </c>
      <c r="E1125" s="12" t="s">
        <v>65</v>
      </c>
    </row>
    <row r="1126" spans="1:5" x14ac:dyDescent="0.2">
      <c r="A1126" s="8">
        <f t="shared" si="17"/>
        <v>1123</v>
      </c>
      <c r="B1126" s="11" t="s">
        <v>6</v>
      </c>
      <c r="C1126" s="29">
        <v>44332</v>
      </c>
      <c r="D1126" s="5">
        <v>1098224</v>
      </c>
      <c r="E1126" s="12" t="s">
        <v>53</v>
      </c>
    </row>
    <row r="1127" spans="1:5" x14ac:dyDescent="0.2">
      <c r="A1127" s="8">
        <f t="shared" si="17"/>
        <v>1124</v>
      </c>
      <c r="B1127" s="11" t="s">
        <v>7</v>
      </c>
      <c r="C1127" s="29">
        <v>44332</v>
      </c>
      <c r="D1127" s="5">
        <v>234782</v>
      </c>
      <c r="E1127" s="12" t="s">
        <v>53</v>
      </c>
    </row>
    <row r="1128" spans="1:5" x14ac:dyDescent="0.2">
      <c r="A1128" s="8">
        <f t="shared" si="17"/>
        <v>1125</v>
      </c>
      <c r="B1128" s="11" t="s">
        <v>8</v>
      </c>
      <c r="C1128" s="29">
        <v>44332</v>
      </c>
      <c r="D1128" s="5">
        <v>34408</v>
      </c>
      <c r="E1128" s="12" t="s">
        <v>52</v>
      </c>
    </row>
    <row r="1129" spans="1:5" x14ac:dyDescent="0.2">
      <c r="A1129" s="8">
        <f t="shared" si="17"/>
        <v>1126</v>
      </c>
      <c r="B1129" s="11" t="s">
        <v>9</v>
      </c>
      <c r="C1129" s="29">
        <v>44332</v>
      </c>
      <c r="D1129" s="5">
        <v>59910</v>
      </c>
      <c r="E1129" s="12" t="s">
        <v>62</v>
      </c>
    </row>
    <row r="1130" spans="1:5" x14ac:dyDescent="0.2">
      <c r="A1130" s="8">
        <f t="shared" si="17"/>
        <v>1127</v>
      </c>
      <c r="B1130" s="11" t="s">
        <v>10</v>
      </c>
      <c r="C1130" s="29">
        <v>44332</v>
      </c>
      <c r="D1130" s="5">
        <v>1566762</v>
      </c>
      <c r="E1130" s="12" t="s">
        <v>54</v>
      </c>
    </row>
    <row r="1131" spans="1:5" x14ac:dyDescent="0.2">
      <c r="A1131" s="8">
        <f t="shared" si="17"/>
        <v>1128</v>
      </c>
      <c r="B1131" s="11" t="s">
        <v>11</v>
      </c>
      <c r="C1131" s="29">
        <v>44332</v>
      </c>
      <c r="D1131" s="5">
        <v>278815</v>
      </c>
      <c r="E1131" s="12" t="s">
        <v>65</v>
      </c>
    </row>
    <row r="1132" spans="1:5" x14ac:dyDescent="0.2">
      <c r="A1132" s="8">
        <f t="shared" si="17"/>
        <v>1129</v>
      </c>
      <c r="B1132" s="11" t="s">
        <v>12</v>
      </c>
      <c r="C1132" s="29">
        <v>44332</v>
      </c>
      <c r="D1132" s="5">
        <v>57753</v>
      </c>
      <c r="E1132" s="12" t="s">
        <v>57</v>
      </c>
    </row>
    <row r="1133" spans="1:5" x14ac:dyDescent="0.2">
      <c r="A1133" s="8">
        <f t="shared" si="17"/>
        <v>1130</v>
      </c>
      <c r="B1133" s="11" t="s">
        <v>13</v>
      </c>
      <c r="C1133" s="29">
        <v>44332</v>
      </c>
      <c r="D1133" s="5">
        <v>27250</v>
      </c>
      <c r="E1133" s="12" t="s">
        <v>55</v>
      </c>
    </row>
    <row r="1134" spans="1:5" x14ac:dyDescent="0.2">
      <c r="A1134" s="8">
        <f t="shared" si="17"/>
        <v>1131</v>
      </c>
      <c r="B1134" s="11" t="s">
        <v>14</v>
      </c>
      <c r="C1134" s="29">
        <v>44332</v>
      </c>
      <c r="D1134" s="5">
        <v>299581</v>
      </c>
      <c r="E1134" s="12" t="s">
        <v>55</v>
      </c>
    </row>
    <row r="1135" spans="1:5" x14ac:dyDescent="0.2">
      <c r="A1135" s="8">
        <f t="shared" si="17"/>
        <v>1132</v>
      </c>
      <c r="B1135" s="11" t="s">
        <v>15</v>
      </c>
      <c r="C1135" s="29">
        <v>44332</v>
      </c>
      <c r="D1135" s="5">
        <v>69706</v>
      </c>
      <c r="E1135" s="12" t="s">
        <v>58</v>
      </c>
    </row>
    <row r="1136" spans="1:5" x14ac:dyDescent="0.2">
      <c r="A1136" s="8">
        <f t="shared" si="17"/>
        <v>1133</v>
      </c>
      <c r="B1136" s="11" t="s">
        <v>16</v>
      </c>
      <c r="C1136" s="29">
        <v>44332</v>
      </c>
      <c r="D1136" s="5">
        <v>234824</v>
      </c>
      <c r="E1136" s="12" t="s">
        <v>53</v>
      </c>
    </row>
    <row r="1137" spans="1:5" x14ac:dyDescent="0.2">
      <c r="A1137" s="8">
        <f t="shared" si="17"/>
        <v>1134</v>
      </c>
      <c r="B1137" s="11" t="s">
        <v>17</v>
      </c>
      <c r="C1137" s="29">
        <v>44332</v>
      </c>
      <c r="D1137" s="5">
        <v>45916</v>
      </c>
      <c r="E1137" s="12" t="s">
        <v>59</v>
      </c>
    </row>
    <row r="1138" spans="1:5" x14ac:dyDescent="0.2">
      <c r="A1138" s="8">
        <f t="shared" si="17"/>
        <v>1135</v>
      </c>
      <c r="B1138" s="11" t="s">
        <v>18</v>
      </c>
      <c r="C1138" s="29">
        <v>44332</v>
      </c>
      <c r="D1138" s="5">
        <v>167459</v>
      </c>
      <c r="E1138" s="12" t="s">
        <v>64</v>
      </c>
    </row>
    <row r="1139" spans="1:5" x14ac:dyDescent="0.2">
      <c r="A1139" s="8">
        <f t="shared" si="17"/>
        <v>1136</v>
      </c>
      <c r="B1139" s="11" t="s">
        <v>19</v>
      </c>
      <c r="C1139" s="29">
        <v>44332</v>
      </c>
      <c r="D1139" s="5">
        <v>72383</v>
      </c>
      <c r="E1139" s="12" t="s">
        <v>54</v>
      </c>
    </row>
    <row r="1140" spans="1:5" x14ac:dyDescent="0.2">
      <c r="A1140" s="8">
        <f t="shared" si="17"/>
        <v>1137</v>
      </c>
      <c r="B1140" s="11" t="s">
        <v>20</v>
      </c>
      <c r="C1140" s="29">
        <v>44332</v>
      </c>
      <c r="D1140" s="5">
        <v>16362</v>
      </c>
      <c r="E1140" s="12" t="s">
        <v>53</v>
      </c>
    </row>
    <row r="1141" spans="1:5" x14ac:dyDescent="0.2">
      <c r="A1141" s="8">
        <f t="shared" si="17"/>
        <v>1138</v>
      </c>
      <c r="B1141" s="11" t="s">
        <v>21</v>
      </c>
      <c r="C1141" s="29">
        <v>44332</v>
      </c>
      <c r="D1141" s="5">
        <v>141041</v>
      </c>
      <c r="E1141" s="12" t="s">
        <v>56</v>
      </c>
    </row>
    <row r="1142" spans="1:5" x14ac:dyDescent="0.2">
      <c r="A1142" s="8">
        <f t="shared" si="17"/>
        <v>1139</v>
      </c>
      <c r="B1142" s="11" t="s">
        <v>22</v>
      </c>
      <c r="C1142" s="29">
        <v>44332</v>
      </c>
      <c r="D1142" s="5">
        <v>131712</v>
      </c>
      <c r="E1142" s="12" t="s">
        <v>60</v>
      </c>
    </row>
    <row r="1143" spans="1:5" x14ac:dyDescent="0.2">
      <c r="A1143" s="8">
        <f t="shared" si="17"/>
        <v>1140</v>
      </c>
      <c r="B1143" s="11" t="s">
        <v>23</v>
      </c>
      <c r="C1143" s="29">
        <v>44332</v>
      </c>
      <c r="D1143" s="5">
        <v>96350</v>
      </c>
      <c r="E1143" s="12" t="s">
        <v>63</v>
      </c>
    </row>
    <row r="1144" spans="1:5" x14ac:dyDescent="0.2">
      <c r="A1144" s="8">
        <f t="shared" si="17"/>
        <v>1141</v>
      </c>
      <c r="B1144" s="11" t="s">
        <v>24</v>
      </c>
      <c r="C1144" s="29">
        <v>44332</v>
      </c>
      <c r="D1144" s="5">
        <v>1166713</v>
      </c>
      <c r="E1144" s="12" t="s">
        <v>62</v>
      </c>
    </row>
    <row r="1145" spans="1:5" x14ac:dyDescent="0.2">
      <c r="A1145" s="8">
        <f t="shared" si="17"/>
        <v>1142</v>
      </c>
      <c r="B1145" s="11" t="s">
        <v>25</v>
      </c>
      <c r="C1145" s="29">
        <v>44332</v>
      </c>
      <c r="D1145" s="5">
        <v>818431</v>
      </c>
      <c r="E1145" s="12" t="s">
        <v>52</v>
      </c>
    </row>
    <row r="1146" spans="1:5" x14ac:dyDescent="0.2">
      <c r="A1146" s="8">
        <f t="shared" si="17"/>
        <v>1143</v>
      </c>
      <c r="B1146" s="11" t="s">
        <v>3</v>
      </c>
      <c r="C1146" s="29">
        <v>44332</v>
      </c>
      <c r="D1146" s="5">
        <v>252131</v>
      </c>
      <c r="E1146" s="12" t="s">
        <v>61</v>
      </c>
    </row>
    <row r="1147" spans="1:5" x14ac:dyDescent="0.2">
      <c r="A1147" s="8">
        <f t="shared" si="17"/>
        <v>1144</v>
      </c>
      <c r="B1147" s="11" t="s">
        <v>4</v>
      </c>
      <c r="C1147" s="29">
        <v>44325</v>
      </c>
      <c r="D1147" s="5">
        <v>2068878</v>
      </c>
      <c r="E1147" s="12" t="s">
        <v>65</v>
      </c>
    </row>
    <row r="1148" spans="1:5" x14ac:dyDescent="0.2">
      <c r="A1148" s="8">
        <f t="shared" si="17"/>
        <v>1145</v>
      </c>
      <c r="B1148" s="11" t="s">
        <v>2</v>
      </c>
      <c r="C1148" s="29">
        <v>44325</v>
      </c>
      <c r="D1148" s="5">
        <v>19566</v>
      </c>
      <c r="E1148" s="12" t="s">
        <v>61</v>
      </c>
    </row>
    <row r="1149" spans="1:5" x14ac:dyDescent="0.2">
      <c r="A1149" s="8">
        <f t="shared" si="17"/>
        <v>1146</v>
      </c>
      <c r="B1149" s="11" t="s">
        <v>5</v>
      </c>
      <c r="C1149" s="29">
        <v>44325</v>
      </c>
      <c r="D1149" s="5">
        <v>304202</v>
      </c>
      <c r="E1149" s="12" t="s">
        <v>65</v>
      </c>
    </row>
    <row r="1150" spans="1:5" x14ac:dyDescent="0.2">
      <c r="A1150" s="8">
        <f t="shared" si="17"/>
        <v>1147</v>
      </c>
      <c r="B1150" s="11" t="s">
        <v>6</v>
      </c>
      <c r="C1150" s="29">
        <v>44325</v>
      </c>
      <c r="D1150" s="5">
        <v>840098</v>
      </c>
      <c r="E1150" s="12" t="s">
        <v>53</v>
      </c>
    </row>
    <row r="1151" spans="1:5" x14ac:dyDescent="0.2">
      <c r="A1151" s="8">
        <f t="shared" si="17"/>
        <v>1148</v>
      </c>
      <c r="B1151" s="11" t="s">
        <v>7</v>
      </c>
      <c r="C1151" s="29">
        <v>44325</v>
      </c>
      <c r="D1151" s="5">
        <v>191308</v>
      </c>
      <c r="E1151" s="12" t="s">
        <v>53</v>
      </c>
    </row>
    <row r="1152" spans="1:5" x14ac:dyDescent="0.2">
      <c r="A1152" s="8">
        <f t="shared" si="17"/>
        <v>1149</v>
      </c>
      <c r="B1152" s="11" t="s">
        <v>8</v>
      </c>
      <c r="C1152" s="29">
        <v>44325</v>
      </c>
      <c r="D1152" s="5">
        <v>27409</v>
      </c>
      <c r="E1152" s="12" t="s">
        <v>52</v>
      </c>
    </row>
    <row r="1153" spans="1:5" x14ac:dyDescent="0.2">
      <c r="A1153" s="8">
        <f t="shared" si="17"/>
        <v>1150</v>
      </c>
      <c r="B1153" s="11" t="s">
        <v>9</v>
      </c>
      <c r="C1153" s="29">
        <v>44325</v>
      </c>
      <c r="D1153" s="5">
        <v>50018</v>
      </c>
      <c r="E1153" s="12" t="s">
        <v>62</v>
      </c>
    </row>
    <row r="1154" spans="1:5" x14ac:dyDescent="0.2">
      <c r="A1154" s="8">
        <f t="shared" si="17"/>
        <v>1151</v>
      </c>
      <c r="B1154" s="11" t="s">
        <v>10</v>
      </c>
      <c r="C1154" s="29">
        <v>44325</v>
      </c>
      <c r="D1154" s="5">
        <v>1205748</v>
      </c>
      <c r="E1154" s="12" t="s">
        <v>54</v>
      </c>
    </row>
    <row r="1155" spans="1:5" x14ac:dyDescent="0.2">
      <c r="A1155" s="8">
        <f t="shared" si="17"/>
        <v>1152</v>
      </c>
      <c r="B1155" s="11" t="s">
        <v>11</v>
      </c>
      <c r="C1155" s="29">
        <v>44325</v>
      </c>
      <c r="D1155" s="5">
        <v>260575</v>
      </c>
      <c r="E1155" s="12" t="s">
        <v>65</v>
      </c>
    </row>
    <row r="1156" spans="1:5" x14ac:dyDescent="0.2">
      <c r="A1156" s="8">
        <f t="shared" si="17"/>
        <v>1153</v>
      </c>
      <c r="B1156" s="11" t="s">
        <v>12</v>
      </c>
      <c r="C1156" s="29">
        <v>44325</v>
      </c>
      <c r="D1156" s="5">
        <v>47447</v>
      </c>
      <c r="E1156" s="12" t="s">
        <v>57</v>
      </c>
    </row>
    <row r="1157" spans="1:5" x14ac:dyDescent="0.2">
      <c r="A1157" s="8">
        <f t="shared" si="17"/>
        <v>1154</v>
      </c>
      <c r="B1157" s="11" t="s">
        <v>13</v>
      </c>
      <c r="C1157" s="29">
        <v>44325</v>
      </c>
      <c r="D1157" s="5">
        <v>19843</v>
      </c>
      <c r="E1157" s="12" t="s">
        <v>55</v>
      </c>
    </row>
    <row r="1158" spans="1:5" x14ac:dyDescent="0.2">
      <c r="A1158" s="8">
        <f t="shared" ref="A1158:A1221" si="18">A1157+1</f>
        <v>1155</v>
      </c>
      <c r="B1158" s="11" t="s">
        <v>14</v>
      </c>
      <c r="C1158" s="29">
        <v>44325</v>
      </c>
      <c r="D1158" s="5">
        <v>235716</v>
      </c>
      <c r="E1158" s="12" t="s">
        <v>55</v>
      </c>
    </row>
    <row r="1159" spans="1:5" x14ac:dyDescent="0.2">
      <c r="A1159" s="8">
        <f t="shared" si="18"/>
        <v>1156</v>
      </c>
      <c r="B1159" s="11" t="s">
        <v>15</v>
      </c>
      <c r="C1159" s="29">
        <v>44325</v>
      </c>
      <c r="D1159" s="5">
        <v>54279</v>
      </c>
      <c r="E1159" s="12" t="s">
        <v>58</v>
      </c>
    </row>
    <row r="1160" spans="1:5" x14ac:dyDescent="0.2">
      <c r="A1160" s="8">
        <f t="shared" si="18"/>
        <v>1157</v>
      </c>
      <c r="B1160" s="11" t="s">
        <v>16</v>
      </c>
      <c r="C1160" s="29">
        <v>44325</v>
      </c>
      <c r="D1160" s="5">
        <v>191346</v>
      </c>
      <c r="E1160" s="12" t="s">
        <v>53</v>
      </c>
    </row>
    <row r="1161" spans="1:5" x14ac:dyDescent="0.2">
      <c r="A1161" s="8">
        <f t="shared" si="18"/>
        <v>1158</v>
      </c>
      <c r="B1161" s="11" t="s">
        <v>17</v>
      </c>
      <c r="C1161" s="29">
        <v>44325</v>
      </c>
      <c r="D1161" s="5">
        <v>34966</v>
      </c>
      <c r="E1161" s="12" t="s">
        <v>59</v>
      </c>
    </row>
    <row r="1162" spans="1:5" x14ac:dyDescent="0.2">
      <c r="A1162" s="8">
        <f t="shared" si="18"/>
        <v>1159</v>
      </c>
      <c r="B1162" s="11" t="s">
        <v>18</v>
      </c>
      <c r="C1162" s="29">
        <v>44325</v>
      </c>
      <c r="D1162" s="5">
        <v>144600</v>
      </c>
      <c r="E1162" s="12" t="s">
        <v>64</v>
      </c>
    </row>
    <row r="1163" spans="1:5" x14ac:dyDescent="0.2">
      <c r="A1163" s="8">
        <f t="shared" si="18"/>
        <v>1160</v>
      </c>
      <c r="B1163" s="11" t="s">
        <v>19</v>
      </c>
      <c r="C1163" s="29">
        <v>44325</v>
      </c>
      <c r="D1163" s="5">
        <v>56522</v>
      </c>
      <c r="E1163" s="12" t="s">
        <v>54</v>
      </c>
    </row>
    <row r="1164" spans="1:5" x14ac:dyDescent="0.2">
      <c r="A1164" s="8">
        <f t="shared" si="18"/>
        <v>1161</v>
      </c>
      <c r="B1164" s="11" t="s">
        <v>20</v>
      </c>
      <c r="C1164" s="29">
        <v>44325</v>
      </c>
      <c r="D1164" s="5">
        <v>12722</v>
      </c>
      <c r="E1164" s="12" t="s">
        <v>53</v>
      </c>
    </row>
    <row r="1165" spans="1:5" x14ac:dyDescent="0.2">
      <c r="A1165" s="8">
        <f t="shared" si="18"/>
        <v>1162</v>
      </c>
      <c r="B1165" s="11" t="s">
        <v>21</v>
      </c>
      <c r="C1165" s="29">
        <v>44325</v>
      </c>
      <c r="D1165" s="5">
        <v>124632</v>
      </c>
      <c r="E1165" s="12" t="s">
        <v>56</v>
      </c>
    </row>
    <row r="1166" spans="1:5" x14ac:dyDescent="0.2">
      <c r="A1166" s="8">
        <f t="shared" si="18"/>
        <v>1163</v>
      </c>
      <c r="B1166" s="11" t="s">
        <v>22</v>
      </c>
      <c r="C1166" s="29">
        <v>44325</v>
      </c>
      <c r="D1166" s="5">
        <v>102463</v>
      </c>
      <c r="E1166" s="12" t="s">
        <v>60</v>
      </c>
    </row>
    <row r="1167" spans="1:5" x14ac:dyDescent="0.2">
      <c r="A1167" s="8">
        <f t="shared" si="18"/>
        <v>1164</v>
      </c>
      <c r="B1167" s="11" t="s">
        <v>23</v>
      </c>
      <c r="C1167" s="29">
        <v>44325</v>
      </c>
      <c r="D1167" s="5">
        <v>81262</v>
      </c>
      <c r="E1167" s="12" t="s">
        <v>63</v>
      </c>
    </row>
    <row r="1168" spans="1:5" x14ac:dyDescent="0.2">
      <c r="A1168" s="8">
        <f t="shared" si="18"/>
        <v>1165</v>
      </c>
      <c r="B1168" s="11" t="s">
        <v>24</v>
      </c>
      <c r="C1168" s="29">
        <v>44325</v>
      </c>
      <c r="D1168" s="5">
        <v>1008450</v>
      </c>
      <c r="E1168" s="12" t="s">
        <v>62</v>
      </c>
    </row>
    <row r="1169" spans="1:5" x14ac:dyDescent="0.2">
      <c r="A1169" s="8">
        <f t="shared" si="18"/>
        <v>1166</v>
      </c>
      <c r="B1169" s="11" t="s">
        <v>25</v>
      </c>
      <c r="C1169" s="29">
        <v>44325</v>
      </c>
      <c r="D1169" s="5">
        <v>582694</v>
      </c>
      <c r="E1169" s="12" t="s">
        <v>52</v>
      </c>
    </row>
    <row r="1170" spans="1:5" x14ac:dyDescent="0.2">
      <c r="A1170" s="8">
        <f t="shared" si="18"/>
        <v>1167</v>
      </c>
      <c r="B1170" s="11" t="s">
        <v>3</v>
      </c>
      <c r="C1170" s="29">
        <v>44325</v>
      </c>
      <c r="D1170" s="5">
        <v>228057</v>
      </c>
      <c r="E1170" s="12" t="s">
        <v>61</v>
      </c>
    </row>
    <row r="1171" spans="1:5" x14ac:dyDescent="0.2">
      <c r="A1171" s="8">
        <f t="shared" si="18"/>
        <v>1168</v>
      </c>
      <c r="B1171" s="11" t="s">
        <v>4</v>
      </c>
      <c r="C1171" s="29">
        <v>44318</v>
      </c>
      <c r="D1171" s="5">
        <v>2316087</v>
      </c>
      <c r="E1171" s="12" t="s">
        <v>65</v>
      </c>
    </row>
    <row r="1172" spans="1:5" x14ac:dyDescent="0.2">
      <c r="A1172" s="8">
        <f t="shared" si="18"/>
        <v>1169</v>
      </c>
      <c r="B1172" s="11" t="s">
        <v>2</v>
      </c>
      <c r="C1172" s="29">
        <v>44318</v>
      </c>
      <c r="D1172" s="5">
        <v>22902</v>
      </c>
      <c r="E1172" s="12" t="s">
        <v>61</v>
      </c>
    </row>
    <row r="1173" spans="1:5" x14ac:dyDescent="0.2">
      <c r="A1173" s="8">
        <f t="shared" si="18"/>
        <v>1170</v>
      </c>
      <c r="B1173" s="11" t="s">
        <v>5</v>
      </c>
      <c r="C1173" s="29">
        <v>44318</v>
      </c>
      <c r="D1173" s="5">
        <v>349637</v>
      </c>
      <c r="E1173" s="12" t="s">
        <v>65</v>
      </c>
    </row>
    <row r="1174" spans="1:5" x14ac:dyDescent="0.2">
      <c r="A1174" s="8">
        <f t="shared" si="18"/>
        <v>1171</v>
      </c>
      <c r="B1174" s="11" t="s">
        <v>6</v>
      </c>
      <c r="C1174" s="29">
        <v>44318</v>
      </c>
      <c r="D1174" s="5">
        <v>1095102</v>
      </c>
      <c r="E1174" s="12" t="s">
        <v>53</v>
      </c>
    </row>
    <row r="1175" spans="1:5" x14ac:dyDescent="0.2">
      <c r="A1175" s="8">
        <f t="shared" si="18"/>
        <v>1172</v>
      </c>
      <c r="B1175" s="11" t="s">
        <v>7</v>
      </c>
      <c r="C1175" s="29">
        <v>44318</v>
      </c>
      <c r="D1175" s="5">
        <v>265686</v>
      </c>
      <c r="E1175" s="12" t="s">
        <v>53</v>
      </c>
    </row>
    <row r="1176" spans="1:5" x14ac:dyDescent="0.2">
      <c r="A1176" s="8">
        <f t="shared" si="18"/>
        <v>1173</v>
      </c>
      <c r="B1176" s="11" t="s">
        <v>8</v>
      </c>
      <c r="C1176" s="29">
        <v>44318</v>
      </c>
      <c r="D1176" s="5">
        <v>31776</v>
      </c>
      <c r="E1176" s="12" t="s">
        <v>52</v>
      </c>
    </row>
    <row r="1177" spans="1:5" x14ac:dyDescent="0.2">
      <c r="A1177" s="8">
        <f t="shared" si="18"/>
        <v>1174</v>
      </c>
      <c r="B1177" s="11" t="s">
        <v>9</v>
      </c>
      <c r="C1177" s="29">
        <v>44318</v>
      </c>
      <c r="D1177" s="5">
        <v>56547</v>
      </c>
      <c r="E1177" s="12" t="s">
        <v>62</v>
      </c>
    </row>
    <row r="1178" spans="1:5" x14ac:dyDescent="0.2">
      <c r="A1178" s="8">
        <f t="shared" si="18"/>
        <v>1175</v>
      </c>
      <c r="B1178" s="11" t="s">
        <v>10</v>
      </c>
      <c r="C1178" s="29">
        <v>44318</v>
      </c>
      <c r="D1178" s="5">
        <v>1531924</v>
      </c>
      <c r="E1178" s="12" t="s">
        <v>54</v>
      </c>
    </row>
    <row r="1179" spans="1:5" x14ac:dyDescent="0.2">
      <c r="A1179" s="8">
        <f t="shared" si="18"/>
        <v>1176</v>
      </c>
      <c r="B1179" s="11" t="s">
        <v>11</v>
      </c>
      <c r="C1179" s="29">
        <v>44318</v>
      </c>
      <c r="D1179" s="5">
        <v>259200</v>
      </c>
      <c r="E1179" s="12" t="s">
        <v>65</v>
      </c>
    </row>
    <row r="1180" spans="1:5" x14ac:dyDescent="0.2">
      <c r="A1180" s="8">
        <f t="shared" si="18"/>
        <v>1177</v>
      </c>
      <c r="B1180" s="11" t="s">
        <v>12</v>
      </c>
      <c r="C1180" s="29">
        <v>44318</v>
      </c>
      <c r="D1180" s="5">
        <v>54431</v>
      </c>
      <c r="E1180" s="12" t="s">
        <v>57</v>
      </c>
    </row>
    <row r="1181" spans="1:5" x14ac:dyDescent="0.2">
      <c r="A1181" s="8">
        <f t="shared" si="18"/>
        <v>1178</v>
      </c>
      <c r="B1181" s="11" t="s">
        <v>13</v>
      </c>
      <c r="C1181" s="29">
        <v>44318</v>
      </c>
      <c r="D1181" s="5">
        <v>21683</v>
      </c>
      <c r="E1181" s="12" t="s">
        <v>55</v>
      </c>
    </row>
    <row r="1182" spans="1:5" x14ac:dyDescent="0.2">
      <c r="A1182" s="8">
        <f t="shared" si="18"/>
        <v>1179</v>
      </c>
      <c r="B1182" s="11" t="s">
        <v>14</v>
      </c>
      <c r="C1182" s="29">
        <v>44318</v>
      </c>
      <c r="D1182" s="5">
        <v>276502</v>
      </c>
      <c r="E1182" s="12" t="s">
        <v>55</v>
      </c>
    </row>
    <row r="1183" spans="1:5" x14ac:dyDescent="0.2">
      <c r="A1183" s="8">
        <f t="shared" si="18"/>
        <v>1180</v>
      </c>
      <c r="B1183" s="11" t="s">
        <v>15</v>
      </c>
      <c r="C1183" s="29">
        <v>44318</v>
      </c>
      <c r="D1183" s="5">
        <v>79752</v>
      </c>
      <c r="E1183" s="12" t="s">
        <v>58</v>
      </c>
    </row>
    <row r="1184" spans="1:5" x14ac:dyDescent="0.2">
      <c r="A1184" s="8">
        <f t="shared" si="18"/>
        <v>1181</v>
      </c>
      <c r="B1184" s="11" t="s">
        <v>16</v>
      </c>
      <c r="C1184" s="29">
        <v>44318</v>
      </c>
      <c r="D1184" s="5">
        <v>265716</v>
      </c>
      <c r="E1184" s="12" t="s">
        <v>53</v>
      </c>
    </row>
    <row r="1185" spans="1:5" x14ac:dyDescent="0.2">
      <c r="A1185" s="8">
        <f t="shared" si="18"/>
        <v>1182</v>
      </c>
      <c r="B1185" s="11" t="s">
        <v>17</v>
      </c>
      <c r="C1185" s="29">
        <v>44318</v>
      </c>
      <c r="D1185" s="5">
        <v>34309</v>
      </c>
      <c r="E1185" s="12" t="s">
        <v>59</v>
      </c>
    </row>
    <row r="1186" spans="1:5" x14ac:dyDescent="0.2">
      <c r="A1186" s="8">
        <f t="shared" si="18"/>
        <v>1183</v>
      </c>
      <c r="B1186" s="11" t="s">
        <v>18</v>
      </c>
      <c r="C1186" s="29">
        <v>44318</v>
      </c>
      <c r="D1186" s="5">
        <v>171101</v>
      </c>
      <c r="E1186" s="12" t="s">
        <v>64</v>
      </c>
    </row>
    <row r="1187" spans="1:5" x14ac:dyDescent="0.2">
      <c r="A1187" s="8">
        <f t="shared" si="18"/>
        <v>1184</v>
      </c>
      <c r="B1187" s="11" t="s">
        <v>19</v>
      </c>
      <c r="C1187" s="29">
        <v>44318</v>
      </c>
      <c r="D1187" s="5">
        <v>60160</v>
      </c>
      <c r="E1187" s="12" t="s">
        <v>54</v>
      </c>
    </row>
    <row r="1188" spans="1:5" x14ac:dyDescent="0.2">
      <c r="A1188" s="8">
        <f t="shared" si="18"/>
        <v>1185</v>
      </c>
      <c r="B1188" s="11" t="s">
        <v>20</v>
      </c>
      <c r="C1188" s="29">
        <v>44318</v>
      </c>
      <c r="D1188" s="5">
        <v>14499</v>
      </c>
      <c r="E1188" s="12" t="s">
        <v>53</v>
      </c>
    </row>
    <row r="1189" spans="1:5" x14ac:dyDescent="0.2">
      <c r="A1189" s="8">
        <f t="shared" si="18"/>
        <v>1186</v>
      </c>
      <c r="B1189" s="11" t="s">
        <v>21</v>
      </c>
      <c r="C1189" s="29">
        <v>44318</v>
      </c>
      <c r="D1189" s="5">
        <v>146827</v>
      </c>
      <c r="E1189" s="12" t="s">
        <v>56</v>
      </c>
    </row>
    <row r="1190" spans="1:5" x14ac:dyDescent="0.2">
      <c r="A1190" s="8">
        <f t="shared" si="18"/>
        <v>1187</v>
      </c>
      <c r="B1190" s="11" t="s">
        <v>22</v>
      </c>
      <c r="C1190" s="29">
        <v>44318</v>
      </c>
      <c r="D1190" s="5">
        <v>145716</v>
      </c>
      <c r="E1190" s="12" t="s">
        <v>60</v>
      </c>
    </row>
    <row r="1191" spans="1:5" x14ac:dyDescent="0.2">
      <c r="A1191" s="8">
        <f t="shared" si="18"/>
        <v>1188</v>
      </c>
      <c r="B1191" s="11" t="s">
        <v>23</v>
      </c>
      <c r="C1191" s="29">
        <v>44318</v>
      </c>
      <c r="D1191" s="5">
        <v>126889</v>
      </c>
      <c r="E1191" s="12" t="s">
        <v>63</v>
      </c>
    </row>
    <row r="1192" spans="1:5" x14ac:dyDescent="0.2">
      <c r="A1192" s="8">
        <f t="shared" si="18"/>
        <v>1189</v>
      </c>
      <c r="B1192" s="11" t="s">
        <v>24</v>
      </c>
      <c r="C1192" s="29">
        <v>44318</v>
      </c>
      <c r="D1192" s="5">
        <v>1259511</v>
      </c>
      <c r="E1192" s="12" t="s">
        <v>62</v>
      </c>
    </row>
    <row r="1193" spans="1:5" x14ac:dyDescent="0.2">
      <c r="A1193" s="8">
        <f t="shared" si="18"/>
        <v>1190</v>
      </c>
      <c r="B1193" s="11" t="s">
        <v>25</v>
      </c>
      <c r="C1193" s="29">
        <v>44318</v>
      </c>
      <c r="D1193" s="5">
        <v>811669</v>
      </c>
      <c r="E1193" s="12" t="s">
        <v>52</v>
      </c>
    </row>
    <row r="1194" spans="1:5" x14ac:dyDescent="0.2">
      <c r="A1194" s="8">
        <f t="shared" si="18"/>
        <v>1191</v>
      </c>
      <c r="B1194" s="11" t="s">
        <v>3</v>
      </c>
      <c r="C1194" s="29">
        <v>44318</v>
      </c>
      <c r="D1194" s="5">
        <v>269795</v>
      </c>
      <c r="E1194" s="12" t="s">
        <v>61</v>
      </c>
    </row>
    <row r="1195" spans="1:5" x14ac:dyDescent="0.2">
      <c r="A1195" s="8">
        <f t="shared" si="18"/>
        <v>1192</v>
      </c>
      <c r="B1195" s="11" t="s">
        <v>4</v>
      </c>
      <c r="C1195" s="29">
        <v>44311</v>
      </c>
      <c r="D1195" s="5">
        <v>2689746</v>
      </c>
      <c r="E1195" s="12" t="s">
        <v>65</v>
      </c>
    </row>
    <row r="1196" spans="1:5" x14ac:dyDescent="0.2">
      <c r="A1196" s="8">
        <f t="shared" si="18"/>
        <v>1193</v>
      </c>
      <c r="B1196" s="11" t="s">
        <v>2</v>
      </c>
      <c r="C1196" s="29">
        <v>44311</v>
      </c>
      <c r="D1196" s="5">
        <v>27935</v>
      </c>
      <c r="E1196" s="12" t="s">
        <v>61</v>
      </c>
    </row>
    <row r="1197" spans="1:5" x14ac:dyDescent="0.2">
      <c r="A1197" s="8">
        <f t="shared" si="18"/>
        <v>1194</v>
      </c>
      <c r="B1197" s="11" t="s">
        <v>5</v>
      </c>
      <c r="C1197" s="29">
        <v>44311</v>
      </c>
      <c r="D1197" s="5">
        <v>405502</v>
      </c>
      <c r="E1197" s="12" t="s">
        <v>65</v>
      </c>
    </row>
    <row r="1198" spans="1:5" x14ac:dyDescent="0.2">
      <c r="A1198" s="8">
        <f t="shared" si="18"/>
        <v>1195</v>
      </c>
      <c r="B1198" s="11" t="s">
        <v>6</v>
      </c>
      <c r="C1198" s="29">
        <v>44311</v>
      </c>
      <c r="D1198" s="5">
        <v>1211602</v>
      </c>
      <c r="E1198" s="12" t="s">
        <v>53</v>
      </c>
    </row>
    <row r="1199" spans="1:5" x14ac:dyDescent="0.2">
      <c r="A1199" s="8">
        <f t="shared" si="18"/>
        <v>1196</v>
      </c>
      <c r="B1199" s="11" t="s">
        <v>7</v>
      </c>
      <c r="C1199" s="29">
        <v>44311</v>
      </c>
      <c r="D1199" s="5">
        <v>261342</v>
      </c>
      <c r="E1199" s="12" t="s">
        <v>53</v>
      </c>
    </row>
    <row r="1200" spans="1:5" x14ac:dyDescent="0.2">
      <c r="A1200" s="8">
        <f t="shared" si="18"/>
        <v>1197</v>
      </c>
      <c r="B1200" s="11" t="s">
        <v>8</v>
      </c>
      <c r="C1200" s="29">
        <v>44311</v>
      </c>
      <c r="D1200" s="5">
        <v>41581</v>
      </c>
      <c r="E1200" s="12" t="s">
        <v>52</v>
      </c>
    </row>
    <row r="1201" spans="1:5" x14ac:dyDescent="0.2">
      <c r="A1201" s="8">
        <f t="shared" si="18"/>
        <v>1198</v>
      </c>
      <c r="B1201" s="11" t="s">
        <v>9</v>
      </c>
      <c r="C1201" s="29">
        <v>44311</v>
      </c>
      <c r="D1201" s="5">
        <v>65408</v>
      </c>
      <c r="E1201" s="12" t="s">
        <v>62</v>
      </c>
    </row>
    <row r="1202" spans="1:5" x14ac:dyDescent="0.2">
      <c r="A1202" s="8">
        <f t="shared" si="18"/>
        <v>1199</v>
      </c>
      <c r="B1202" s="11" t="s">
        <v>10</v>
      </c>
      <c r="C1202" s="29">
        <v>44311</v>
      </c>
      <c r="D1202" s="5">
        <v>1569918</v>
      </c>
      <c r="E1202" s="12" t="s">
        <v>54</v>
      </c>
    </row>
    <row r="1203" spans="1:5" x14ac:dyDescent="0.2">
      <c r="A1203" s="8">
        <f t="shared" si="18"/>
        <v>1200</v>
      </c>
      <c r="B1203" s="11" t="s">
        <v>11</v>
      </c>
      <c r="C1203" s="29">
        <v>44311</v>
      </c>
      <c r="D1203" s="5">
        <v>286807</v>
      </c>
      <c r="E1203" s="12" t="s">
        <v>65</v>
      </c>
    </row>
    <row r="1204" spans="1:5" x14ac:dyDescent="0.2">
      <c r="A1204" s="8">
        <f t="shared" si="18"/>
        <v>1201</v>
      </c>
      <c r="B1204" s="11" t="s">
        <v>12</v>
      </c>
      <c r="C1204" s="29">
        <v>44311</v>
      </c>
      <c r="D1204" s="5">
        <v>67032</v>
      </c>
      <c r="E1204" s="12" t="s">
        <v>57</v>
      </c>
    </row>
    <row r="1205" spans="1:5" x14ac:dyDescent="0.2">
      <c r="A1205" s="8">
        <f t="shared" si="18"/>
        <v>1202</v>
      </c>
      <c r="B1205" s="11" t="s">
        <v>13</v>
      </c>
      <c r="C1205" s="29">
        <v>44311</v>
      </c>
      <c r="D1205" s="5">
        <v>28541</v>
      </c>
      <c r="E1205" s="12" t="s">
        <v>55</v>
      </c>
    </row>
    <row r="1206" spans="1:5" x14ac:dyDescent="0.2">
      <c r="A1206" s="8">
        <f t="shared" si="18"/>
        <v>1203</v>
      </c>
      <c r="B1206" s="11" t="s">
        <v>14</v>
      </c>
      <c r="C1206" s="29">
        <v>44311</v>
      </c>
      <c r="D1206" s="5">
        <v>297889</v>
      </c>
      <c r="E1206" s="12" t="s">
        <v>55</v>
      </c>
    </row>
    <row r="1207" spans="1:5" x14ac:dyDescent="0.2">
      <c r="A1207" s="8">
        <f t="shared" si="18"/>
        <v>1204</v>
      </c>
      <c r="B1207" s="11" t="s">
        <v>15</v>
      </c>
      <c r="C1207" s="29">
        <v>44311</v>
      </c>
      <c r="D1207" s="5">
        <v>77279</v>
      </c>
      <c r="E1207" s="12" t="s">
        <v>58</v>
      </c>
    </row>
    <row r="1208" spans="1:5" x14ac:dyDescent="0.2">
      <c r="A1208" s="8">
        <f t="shared" si="18"/>
        <v>1205</v>
      </c>
      <c r="B1208" s="11" t="s">
        <v>16</v>
      </c>
      <c r="C1208" s="29">
        <v>44311</v>
      </c>
      <c r="D1208" s="5">
        <v>261375</v>
      </c>
      <c r="E1208" s="12" t="s">
        <v>53</v>
      </c>
    </row>
    <row r="1209" spans="1:5" x14ac:dyDescent="0.2">
      <c r="A1209" s="8">
        <f t="shared" si="18"/>
        <v>1206</v>
      </c>
      <c r="B1209" s="11" t="s">
        <v>17</v>
      </c>
      <c r="C1209" s="29">
        <v>44311</v>
      </c>
      <c r="D1209" s="5">
        <v>33588</v>
      </c>
      <c r="E1209" s="12" t="s">
        <v>59</v>
      </c>
    </row>
    <row r="1210" spans="1:5" x14ac:dyDescent="0.2">
      <c r="A1210" s="8">
        <f t="shared" si="18"/>
        <v>1207</v>
      </c>
      <c r="B1210" s="11" t="s">
        <v>18</v>
      </c>
      <c r="C1210" s="29">
        <v>44311</v>
      </c>
      <c r="D1210" s="5">
        <v>179285</v>
      </c>
      <c r="E1210" s="12" t="s">
        <v>64</v>
      </c>
    </row>
    <row r="1211" spans="1:5" x14ac:dyDescent="0.2">
      <c r="A1211" s="8">
        <f t="shared" si="18"/>
        <v>1208</v>
      </c>
      <c r="B1211" s="11" t="s">
        <v>19</v>
      </c>
      <c r="C1211" s="29">
        <v>44311</v>
      </c>
      <c r="D1211" s="5">
        <v>73895</v>
      </c>
      <c r="E1211" s="12" t="s">
        <v>54</v>
      </c>
    </row>
    <row r="1212" spans="1:5" x14ac:dyDescent="0.2">
      <c r="A1212" s="8">
        <f t="shared" si="18"/>
        <v>1209</v>
      </c>
      <c r="B1212" s="11" t="s">
        <v>20</v>
      </c>
      <c r="C1212" s="29">
        <v>44311</v>
      </c>
      <c r="D1212" s="5">
        <v>18312</v>
      </c>
      <c r="E1212" s="12" t="s">
        <v>53</v>
      </c>
    </row>
    <row r="1213" spans="1:5" x14ac:dyDescent="0.2">
      <c r="A1213" s="8">
        <f t="shared" si="18"/>
        <v>1210</v>
      </c>
      <c r="B1213" s="11" t="s">
        <v>21</v>
      </c>
      <c r="C1213" s="29">
        <v>44311</v>
      </c>
      <c r="D1213" s="5">
        <v>159279</v>
      </c>
      <c r="E1213" s="12" t="s">
        <v>56</v>
      </c>
    </row>
    <row r="1214" spans="1:5" x14ac:dyDescent="0.2">
      <c r="A1214" s="8">
        <f t="shared" si="18"/>
        <v>1211</v>
      </c>
      <c r="B1214" s="11" t="s">
        <v>22</v>
      </c>
      <c r="C1214" s="29">
        <v>44311</v>
      </c>
      <c r="D1214" s="5">
        <v>153157</v>
      </c>
      <c r="E1214" s="12" t="s">
        <v>60</v>
      </c>
    </row>
    <row r="1215" spans="1:5" x14ac:dyDescent="0.2">
      <c r="A1215" s="8">
        <f t="shared" si="18"/>
        <v>1212</v>
      </c>
      <c r="B1215" s="11" t="s">
        <v>23</v>
      </c>
      <c r="C1215" s="29">
        <v>44311</v>
      </c>
      <c r="D1215" s="5">
        <v>108402</v>
      </c>
      <c r="E1215" s="12" t="s">
        <v>63</v>
      </c>
    </row>
    <row r="1216" spans="1:5" x14ac:dyDescent="0.2">
      <c r="A1216" s="8">
        <f t="shared" si="18"/>
        <v>1213</v>
      </c>
      <c r="B1216" s="11" t="s">
        <v>24</v>
      </c>
      <c r="C1216" s="29">
        <v>44311</v>
      </c>
      <c r="D1216" s="5">
        <v>1388954</v>
      </c>
      <c r="E1216" s="12" t="s">
        <v>62</v>
      </c>
    </row>
    <row r="1217" spans="1:5" x14ac:dyDescent="0.2">
      <c r="A1217" s="8">
        <f t="shared" si="18"/>
        <v>1214</v>
      </c>
      <c r="B1217" s="11" t="s">
        <v>25</v>
      </c>
      <c r="C1217" s="29">
        <v>44311</v>
      </c>
      <c r="D1217" s="5">
        <v>825679</v>
      </c>
      <c r="E1217" s="12" t="s">
        <v>52</v>
      </c>
    </row>
    <row r="1218" spans="1:5" x14ac:dyDescent="0.2">
      <c r="A1218" s="8">
        <f t="shared" si="18"/>
        <v>1215</v>
      </c>
      <c r="B1218" s="11" t="s">
        <v>3</v>
      </c>
      <c r="C1218" s="29">
        <v>44311</v>
      </c>
      <c r="D1218" s="5">
        <v>279318</v>
      </c>
      <c r="E1218" s="12" t="s">
        <v>61</v>
      </c>
    </row>
    <row r="1219" spans="1:5" x14ac:dyDescent="0.2">
      <c r="A1219" s="8">
        <f t="shared" si="18"/>
        <v>1216</v>
      </c>
      <c r="B1219" s="11" t="s">
        <v>4</v>
      </c>
      <c r="C1219" s="29">
        <v>44304</v>
      </c>
      <c r="D1219" s="5">
        <v>2595627</v>
      </c>
      <c r="E1219" s="12" t="s">
        <v>65</v>
      </c>
    </row>
    <row r="1220" spans="1:5" x14ac:dyDescent="0.2">
      <c r="A1220" s="8">
        <f t="shared" si="18"/>
        <v>1217</v>
      </c>
      <c r="B1220" s="11" t="s">
        <v>2</v>
      </c>
      <c r="C1220" s="29">
        <v>44304</v>
      </c>
      <c r="D1220" s="5">
        <v>26671</v>
      </c>
      <c r="E1220" s="12" t="s">
        <v>61</v>
      </c>
    </row>
    <row r="1221" spans="1:5" x14ac:dyDescent="0.2">
      <c r="A1221" s="8">
        <f t="shared" si="18"/>
        <v>1218</v>
      </c>
      <c r="B1221" s="11" t="s">
        <v>5</v>
      </c>
      <c r="C1221" s="29">
        <v>44304</v>
      </c>
      <c r="D1221" s="5">
        <v>358176</v>
      </c>
      <c r="E1221" s="12" t="s">
        <v>65</v>
      </c>
    </row>
    <row r="1222" spans="1:5" x14ac:dyDescent="0.2">
      <c r="A1222" s="8">
        <f t="shared" ref="A1222:A1251" si="19">A1221+1</f>
        <v>1219</v>
      </c>
      <c r="B1222" s="11" t="s">
        <v>6</v>
      </c>
      <c r="C1222" s="29">
        <v>44304</v>
      </c>
      <c r="D1222" s="5">
        <v>1194068</v>
      </c>
      <c r="E1222" s="12" t="s">
        <v>53</v>
      </c>
    </row>
    <row r="1223" spans="1:5" x14ac:dyDescent="0.2">
      <c r="A1223" s="8">
        <f t="shared" si="19"/>
        <v>1220</v>
      </c>
      <c r="B1223" s="11" t="s">
        <v>7</v>
      </c>
      <c r="C1223" s="29">
        <v>44304</v>
      </c>
      <c r="D1223" s="5">
        <v>253371</v>
      </c>
      <c r="E1223" s="12" t="s">
        <v>53</v>
      </c>
    </row>
    <row r="1224" spans="1:5" x14ac:dyDescent="0.2">
      <c r="A1224" s="8">
        <f t="shared" si="19"/>
        <v>1221</v>
      </c>
      <c r="B1224" s="11" t="s">
        <v>8</v>
      </c>
      <c r="C1224" s="29">
        <v>44304</v>
      </c>
      <c r="D1224" s="5">
        <v>39878</v>
      </c>
      <c r="E1224" s="12" t="s">
        <v>52</v>
      </c>
    </row>
    <row r="1225" spans="1:5" x14ac:dyDescent="0.2">
      <c r="A1225" s="8">
        <f t="shared" si="19"/>
        <v>1222</v>
      </c>
      <c r="B1225" s="11" t="s">
        <v>9</v>
      </c>
      <c r="C1225" s="29">
        <v>44304</v>
      </c>
      <c r="D1225" s="5">
        <v>62028</v>
      </c>
      <c r="E1225" s="12" t="s">
        <v>62</v>
      </c>
    </row>
    <row r="1226" spans="1:5" x14ac:dyDescent="0.2">
      <c r="A1226" s="8">
        <f t="shared" si="19"/>
        <v>1223</v>
      </c>
      <c r="B1226" s="11" t="s">
        <v>10</v>
      </c>
      <c r="C1226" s="29">
        <v>44304</v>
      </c>
      <c r="D1226" s="5">
        <v>1524291</v>
      </c>
      <c r="E1226" s="12" t="s">
        <v>54</v>
      </c>
    </row>
    <row r="1227" spans="1:5" x14ac:dyDescent="0.2">
      <c r="A1227" s="8">
        <f t="shared" si="19"/>
        <v>1224</v>
      </c>
      <c r="B1227" s="11" t="s">
        <v>11</v>
      </c>
      <c r="C1227" s="29">
        <v>44304</v>
      </c>
      <c r="D1227" s="5">
        <v>272061</v>
      </c>
      <c r="E1227" s="12" t="s">
        <v>65</v>
      </c>
    </row>
    <row r="1228" spans="1:5" x14ac:dyDescent="0.2">
      <c r="A1228" s="8">
        <f t="shared" si="19"/>
        <v>1225</v>
      </c>
      <c r="B1228" s="11" t="s">
        <v>12</v>
      </c>
      <c r="C1228" s="29">
        <v>44304</v>
      </c>
      <c r="D1228" s="5">
        <v>64341</v>
      </c>
      <c r="E1228" s="12" t="s">
        <v>57</v>
      </c>
    </row>
    <row r="1229" spans="1:5" x14ac:dyDescent="0.2">
      <c r="A1229" s="8">
        <f t="shared" si="19"/>
        <v>1226</v>
      </c>
      <c r="B1229" s="11" t="s">
        <v>13</v>
      </c>
      <c r="C1229" s="29">
        <v>44304</v>
      </c>
      <c r="D1229" s="5">
        <v>27643</v>
      </c>
      <c r="E1229" s="12" t="s">
        <v>55</v>
      </c>
    </row>
    <row r="1230" spans="1:5" x14ac:dyDescent="0.2">
      <c r="A1230" s="8">
        <f t="shared" si="19"/>
        <v>1227</v>
      </c>
      <c r="B1230" s="11" t="s">
        <v>14</v>
      </c>
      <c r="C1230" s="29">
        <v>44304</v>
      </c>
      <c r="D1230" s="5">
        <v>292582</v>
      </c>
      <c r="E1230" s="12" t="s">
        <v>55</v>
      </c>
    </row>
    <row r="1231" spans="1:5" x14ac:dyDescent="0.2">
      <c r="A1231" s="8">
        <f t="shared" si="19"/>
        <v>1228</v>
      </c>
      <c r="B1231" s="11" t="s">
        <v>15</v>
      </c>
      <c r="C1231" s="29">
        <v>44304</v>
      </c>
      <c r="D1231" s="5">
        <v>74924</v>
      </c>
      <c r="E1231" s="12" t="s">
        <v>58</v>
      </c>
    </row>
    <row r="1232" spans="1:5" x14ac:dyDescent="0.2">
      <c r="A1232" s="8">
        <f t="shared" si="19"/>
        <v>1229</v>
      </c>
      <c r="B1232" s="11" t="s">
        <v>16</v>
      </c>
      <c r="C1232" s="29">
        <v>44304</v>
      </c>
      <c r="D1232" s="5">
        <v>253406</v>
      </c>
      <c r="E1232" s="12" t="s">
        <v>53</v>
      </c>
    </row>
    <row r="1233" spans="1:5" x14ac:dyDescent="0.2">
      <c r="A1233" s="8">
        <f t="shared" si="19"/>
        <v>1230</v>
      </c>
      <c r="B1233" s="11" t="s">
        <v>17</v>
      </c>
      <c r="C1233" s="29">
        <v>44304</v>
      </c>
      <c r="D1233" s="5">
        <v>30651</v>
      </c>
      <c r="E1233" s="12" t="s">
        <v>59</v>
      </c>
    </row>
    <row r="1234" spans="1:5" x14ac:dyDescent="0.2">
      <c r="A1234" s="8">
        <f t="shared" si="19"/>
        <v>1231</v>
      </c>
      <c r="B1234" s="11" t="s">
        <v>18</v>
      </c>
      <c r="C1234" s="29">
        <v>44304</v>
      </c>
      <c r="D1234" s="5">
        <v>179116</v>
      </c>
      <c r="E1234" s="12" t="s">
        <v>64</v>
      </c>
    </row>
    <row r="1235" spans="1:5" x14ac:dyDescent="0.2">
      <c r="A1235" s="8">
        <f t="shared" si="19"/>
        <v>1232</v>
      </c>
      <c r="B1235" s="11" t="s">
        <v>19</v>
      </c>
      <c r="C1235" s="29">
        <v>44304</v>
      </c>
      <c r="D1235" s="5">
        <v>70437</v>
      </c>
      <c r="E1235" s="12" t="s">
        <v>54</v>
      </c>
    </row>
    <row r="1236" spans="1:5" x14ac:dyDescent="0.2">
      <c r="A1236" s="8">
        <f t="shared" si="19"/>
        <v>1233</v>
      </c>
      <c r="B1236" s="11" t="s">
        <v>20</v>
      </c>
      <c r="C1236" s="29">
        <v>44304</v>
      </c>
      <c r="D1236" s="5">
        <v>18130</v>
      </c>
      <c r="E1236" s="12" t="s">
        <v>53</v>
      </c>
    </row>
    <row r="1237" spans="1:5" x14ac:dyDescent="0.2">
      <c r="A1237" s="8">
        <f t="shared" si="19"/>
        <v>1234</v>
      </c>
      <c r="B1237" s="11" t="s">
        <v>21</v>
      </c>
      <c r="C1237" s="29">
        <v>44304</v>
      </c>
      <c r="D1237" s="5">
        <v>137031</v>
      </c>
      <c r="E1237" s="12" t="s">
        <v>56</v>
      </c>
    </row>
    <row r="1238" spans="1:5" x14ac:dyDescent="0.2">
      <c r="A1238" s="8">
        <f t="shared" si="19"/>
        <v>1235</v>
      </c>
      <c r="B1238" s="11" t="s">
        <v>22</v>
      </c>
      <c r="C1238" s="29">
        <v>44304</v>
      </c>
      <c r="D1238" s="5">
        <v>148906</v>
      </c>
      <c r="E1238" s="12" t="s">
        <v>60</v>
      </c>
    </row>
    <row r="1239" spans="1:5" x14ac:dyDescent="0.2">
      <c r="A1239" s="8">
        <f t="shared" si="19"/>
        <v>1236</v>
      </c>
      <c r="B1239" s="11" t="s">
        <v>23</v>
      </c>
      <c r="C1239" s="29">
        <v>44304</v>
      </c>
      <c r="D1239" s="5">
        <v>110595</v>
      </c>
      <c r="E1239" s="12" t="s">
        <v>63</v>
      </c>
    </row>
    <row r="1240" spans="1:5" x14ac:dyDescent="0.2">
      <c r="A1240" s="8">
        <f t="shared" si="19"/>
        <v>1237</v>
      </c>
      <c r="B1240" s="11" t="s">
        <v>24</v>
      </c>
      <c r="C1240" s="29">
        <v>44304</v>
      </c>
      <c r="D1240" s="5">
        <v>1280728</v>
      </c>
      <c r="E1240" s="12" t="s">
        <v>62</v>
      </c>
    </row>
    <row r="1241" spans="1:5" x14ac:dyDescent="0.2">
      <c r="A1241" s="8">
        <f t="shared" si="19"/>
        <v>1238</v>
      </c>
      <c r="B1241" s="11" t="s">
        <v>25</v>
      </c>
      <c r="C1241" s="29">
        <v>44304</v>
      </c>
      <c r="D1241" s="5">
        <v>796321</v>
      </c>
      <c r="E1241" s="12" t="s">
        <v>52</v>
      </c>
    </row>
    <row r="1242" spans="1:5" x14ac:dyDescent="0.2">
      <c r="A1242" s="8">
        <f t="shared" si="19"/>
        <v>1239</v>
      </c>
      <c r="B1242" s="11" t="s">
        <v>3</v>
      </c>
      <c r="C1242" s="29">
        <v>44304</v>
      </c>
      <c r="D1242" s="5">
        <v>265242</v>
      </c>
      <c r="E1242" s="12" t="s">
        <v>61</v>
      </c>
    </row>
    <row r="1243" spans="1:5" x14ac:dyDescent="0.2">
      <c r="A1243" s="8">
        <f t="shared" si="19"/>
        <v>1240</v>
      </c>
      <c r="B1243" s="11" t="s">
        <v>2</v>
      </c>
      <c r="C1243" s="29">
        <v>44297</v>
      </c>
      <c r="D1243" s="5">
        <v>27336</v>
      </c>
      <c r="E1243" s="12" t="s">
        <v>61</v>
      </c>
    </row>
    <row r="1244" spans="1:5" x14ac:dyDescent="0.2">
      <c r="A1244" s="8">
        <f t="shared" si="19"/>
        <v>1241</v>
      </c>
      <c r="B1244" s="11" t="s">
        <v>7</v>
      </c>
      <c r="C1244" s="29">
        <v>44297</v>
      </c>
      <c r="D1244" s="5">
        <v>257308</v>
      </c>
      <c r="E1244" s="12" t="s">
        <v>53</v>
      </c>
    </row>
    <row r="1245" spans="1:5" x14ac:dyDescent="0.2">
      <c r="A1245" s="8">
        <f t="shared" si="19"/>
        <v>1242</v>
      </c>
      <c r="B1245" s="11" t="s">
        <v>8</v>
      </c>
      <c r="C1245" s="29">
        <v>44297</v>
      </c>
      <c r="D1245" s="5">
        <v>44916</v>
      </c>
      <c r="E1245" s="12" t="s">
        <v>52</v>
      </c>
    </row>
    <row r="1246" spans="1:5" x14ac:dyDescent="0.2">
      <c r="A1246" s="8">
        <f t="shared" si="19"/>
        <v>1243</v>
      </c>
      <c r="B1246" s="11" t="s">
        <v>10</v>
      </c>
      <c r="C1246" s="29">
        <v>44297</v>
      </c>
      <c r="D1246" s="5">
        <v>1484988</v>
      </c>
      <c r="E1246" s="12" t="s">
        <v>54</v>
      </c>
    </row>
    <row r="1247" spans="1:5" x14ac:dyDescent="0.2">
      <c r="A1247" s="8">
        <f t="shared" si="19"/>
        <v>1244</v>
      </c>
      <c r="B1247" s="11" t="s">
        <v>12</v>
      </c>
      <c r="C1247" s="29">
        <v>44297</v>
      </c>
      <c r="D1247" s="5">
        <v>66355</v>
      </c>
      <c r="E1247" s="12" t="s">
        <v>57</v>
      </c>
    </row>
    <row r="1248" spans="1:5" x14ac:dyDescent="0.2">
      <c r="A1248" s="8">
        <f t="shared" si="19"/>
        <v>1245</v>
      </c>
      <c r="B1248" s="11" t="s">
        <v>13</v>
      </c>
      <c r="C1248" s="29">
        <v>44297</v>
      </c>
      <c r="D1248" s="5">
        <v>31688</v>
      </c>
      <c r="E1248" s="12" t="s">
        <v>55</v>
      </c>
    </row>
    <row r="1249" spans="1:5" x14ac:dyDescent="0.2">
      <c r="A1249" s="8">
        <f t="shared" si="19"/>
        <v>1246</v>
      </c>
      <c r="B1249" s="11" t="s">
        <v>17</v>
      </c>
      <c r="C1249" s="29">
        <v>44297</v>
      </c>
      <c r="D1249" s="5">
        <v>31229</v>
      </c>
      <c r="E1249" s="12" t="s">
        <v>59</v>
      </c>
    </row>
    <row r="1250" spans="1:5" x14ac:dyDescent="0.2">
      <c r="A1250" s="8">
        <f t="shared" si="19"/>
        <v>1247</v>
      </c>
      <c r="B1250" s="11" t="s">
        <v>18</v>
      </c>
      <c r="C1250" s="29">
        <v>44297</v>
      </c>
      <c r="D1250" s="5">
        <v>182290</v>
      </c>
      <c r="E1250" s="12" t="s">
        <v>64</v>
      </c>
    </row>
    <row r="1251" spans="1:5" x14ac:dyDescent="0.2">
      <c r="A1251" s="8">
        <f t="shared" si="19"/>
        <v>1248</v>
      </c>
      <c r="B1251" s="15" t="s">
        <v>22</v>
      </c>
      <c r="C1251" s="30">
        <v>44297</v>
      </c>
      <c r="D1251" s="23">
        <v>148617</v>
      </c>
      <c r="E1251" s="16" t="s">
        <v>60</v>
      </c>
    </row>
  </sheetData>
  <autoFilter ref="A3" xr:uid="{00000000-0001-0000-0100-000000000000}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0EA4-C251-5643-97FF-9A576BFF6277}">
  <sheetPr>
    <tabColor theme="2"/>
  </sheetPr>
  <dimension ref="A1:BG26"/>
  <sheetViews>
    <sheetView zoomScaleNormal="100" workbookViewId="0">
      <selection activeCell="A19" sqref="A19"/>
    </sheetView>
  </sheetViews>
  <sheetFormatPr baseColWidth="10" defaultRowHeight="15" x14ac:dyDescent="0.2"/>
  <cols>
    <col min="1" max="1" width="14.1640625" bestFit="1" customWidth="1"/>
    <col min="2" max="2" width="13.1640625" bestFit="1" customWidth="1"/>
    <col min="3" max="3" width="18.1640625" bestFit="1" customWidth="1"/>
    <col min="6" max="6" width="12.33203125" bestFit="1" customWidth="1"/>
    <col min="7" max="7" width="6.33203125" customWidth="1"/>
    <col min="8" max="8" width="23.5" bestFit="1" customWidth="1"/>
    <col min="9" max="9" width="18.83203125" bestFit="1" customWidth="1"/>
    <col min="10" max="10" width="18.5" bestFit="1" customWidth="1"/>
    <col min="11" max="11" width="21.1640625" bestFit="1" customWidth="1"/>
    <col min="13" max="13" width="16.83203125" bestFit="1" customWidth="1"/>
    <col min="14" max="14" width="26.33203125" bestFit="1" customWidth="1"/>
    <col min="15" max="15" width="21.83203125" bestFit="1" customWidth="1"/>
    <col min="16" max="16" width="10.1640625" customWidth="1"/>
    <col min="17" max="17" width="13" style="38" customWidth="1"/>
    <col min="18" max="18" width="21.83203125" bestFit="1" customWidth="1"/>
    <col min="19" max="19" width="16" bestFit="1" customWidth="1"/>
    <col min="20" max="20" width="9.6640625" bestFit="1" customWidth="1"/>
    <col min="21" max="21" width="33.1640625" bestFit="1" customWidth="1"/>
    <col min="22" max="23" width="22.33203125" bestFit="1" customWidth="1"/>
    <col min="24" max="24" width="33.1640625" customWidth="1"/>
    <col min="26" max="26" width="16" bestFit="1" customWidth="1"/>
    <col min="27" max="27" width="9.6640625" bestFit="1" customWidth="1"/>
    <col min="28" max="28" width="20" style="34" bestFit="1" customWidth="1"/>
    <col min="29" max="29" width="19.5" style="34" bestFit="1" customWidth="1"/>
    <col min="30" max="30" width="21.6640625" style="43" bestFit="1" customWidth="1"/>
    <col min="32" max="32" width="26.33203125" bestFit="1" customWidth="1"/>
    <col min="33" max="33" width="21.83203125" bestFit="1" customWidth="1"/>
    <col min="34" max="46" width="16.83203125" bestFit="1" customWidth="1"/>
    <col min="47" max="48" width="10.6640625" bestFit="1" customWidth="1"/>
    <col min="49" max="49" width="22.33203125" bestFit="1" customWidth="1"/>
    <col min="51" max="51" width="21.6640625" bestFit="1" customWidth="1"/>
    <col min="53" max="53" width="16" bestFit="1" customWidth="1"/>
    <col min="54" max="54" width="9.6640625" bestFit="1" customWidth="1"/>
    <col min="55" max="55" width="22.33203125" bestFit="1" customWidth="1"/>
    <col min="58" max="58" width="16" bestFit="1" customWidth="1"/>
    <col min="59" max="59" width="27.83203125" bestFit="1" customWidth="1"/>
  </cols>
  <sheetData>
    <row r="1" spans="1:59" x14ac:dyDescent="0.2">
      <c r="A1" s="10" t="s">
        <v>51</v>
      </c>
      <c r="B1" t="s">
        <v>61</v>
      </c>
      <c r="H1" t="s">
        <v>72</v>
      </c>
      <c r="I1" t="s">
        <v>73</v>
      </c>
      <c r="J1" t="s">
        <v>74</v>
      </c>
      <c r="K1" t="s">
        <v>75</v>
      </c>
      <c r="M1" s="10" t="s">
        <v>0</v>
      </c>
      <c r="N1" t="s">
        <v>80</v>
      </c>
      <c r="P1" s="46" t="s">
        <v>81</v>
      </c>
      <c r="Q1" s="46"/>
      <c r="S1" s="10" t="s">
        <v>67</v>
      </c>
      <c r="T1" s="10" t="s">
        <v>27</v>
      </c>
      <c r="U1" t="s">
        <v>88</v>
      </c>
      <c r="V1" t="s">
        <v>89</v>
      </c>
      <c r="W1" t="s">
        <v>90</v>
      </c>
      <c r="Z1" s="10" t="s">
        <v>67</v>
      </c>
      <c r="AA1" s="10" t="s">
        <v>27</v>
      </c>
      <c r="AB1" s="42" t="s">
        <v>73</v>
      </c>
      <c r="AC1" s="42" t="s">
        <v>74</v>
      </c>
      <c r="AD1" s="43" t="s">
        <v>83</v>
      </c>
      <c r="AF1" s="10" t="s">
        <v>0</v>
      </c>
      <c r="AG1" t="s">
        <v>80</v>
      </c>
      <c r="AW1" t="s">
        <v>84</v>
      </c>
      <c r="AY1" t="s">
        <v>83</v>
      </c>
      <c r="BA1" s="10" t="s">
        <v>67</v>
      </c>
      <c r="BB1" s="10" t="s">
        <v>27</v>
      </c>
      <c r="BC1" t="s">
        <v>84</v>
      </c>
    </row>
    <row r="2" spans="1:59" x14ac:dyDescent="0.2">
      <c r="F2" s="9" t="s">
        <v>77</v>
      </c>
      <c r="H2" s="35">
        <v>1321752026.9247186</v>
      </c>
      <c r="I2" s="35">
        <v>391218241.73391593</v>
      </c>
      <c r="J2" s="35">
        <v>3061596.8049929454</v>
      </c>
      <c r="K2" s="35">
        <v>361688.20007825998</v>
      </c>
      <c r="S2" t="s">
        <v>37</v>
      </c>
      <c r="T2" s="40" t="s">
        <v>39</v>
      </c>
      <c r="U2" s="41">
        <v>5.5E-2</v>
      </c>
      <c r="V2" s="41">
        <v>2.7000000000000007E-2</v>
      </c>
      <c r="W2" s="41">
        <v>2.7999999999999997E-2</v>
      </c>
      <c r="X2" s="41"/>
      <c r="Z2" t="s">
        <v>37</v>
      </c>
      <c r="AA2" s="40" t="s">
        <v>39</v>
      </c>
      <c r="AB2" s="42">
        <v>9504391.0343025066</v>
      </c>
      <c r="AC2" s="42">
        <v>66530.737240117538</v>
      </c>
      <c r="AD2" s="43">
        <v>1</v>
      </c>
      <c r="AW2" s="44">
        <v>3.415094339622641</v>
      </c>
      <c r="AY2" s="35">
        <v>25</v>
      </c>
      <c r="BA2" t="s">
        <v>37</v>
      </c>
      <c r="BB2" s="40" t="s">
        <v>39</v>
      </c>
      <c r="BC2" s="44">
        <v>3.7666666666666671</v>
      </c>
      <c r="BF2" s="10" t="s">
        <v>0</v>
      </c>
      <c r="BG2" t="s">
        <v>80</v>
      </c>
    </row>
    <row r="3" spans="1:59" x14ac:dyDescent="0.2">
      <c r="A3" s="10" t="s">
        <v>67</v>
      </c>
      <c r="B3" s="10" t="s">
        <v>78</v>
      </c>
      <c r="C3" t="s">
        <v>79</v>
      </c>
      <c r="E3" t="s">
        <v>68</v>
      </c>
      <c r="F3" s="34">
        <f>MAX(C:C)</f>
        <v>2539942</v>
      </c>
      <c r="M3" s="10" t="s">
        <v>51</v>
      </c>
      <c r="N3" t="s">
        <v>36</v>
      </c>
      <c r="P3" t="s">
        <v>39</v>
      </c>
      <c r="Q3" s="39">
        <v>1.05</v>
      </c>
      <c r="S3" t="s">
        <v>37</v>
      </c>
      <c r="T3" s="40" t="s">
        <v>40</v>
      </c>
      <c r="U3" s="41">
        <v>5.5000000000000007E-2</v>
      </c>
      <c r="V3" s="41">
        <v>2.7000000000000003E-2</v>
      </c>
      <c r="W3" s="41">
        <v>2.7999999999999997E-2</v>
      </c>
      <c r="X3" s="41"/>
      <c r="Z3" t="s">
        <v>37</v>
      </c>
      <c r="AA3" s="40" t="s">
        <v>40</v>
      </c>
      <c r="AB3" s="42">
        <v>25442545.702110104</v>
      </c>
      <c r="AC3" s="42">
        <v>178097.81991477072</v>
      </c>
      <c r="AD3" s="43">
        <v>2</v>
      </c>
      <c r="AF3" s="10" t="s">
        <v>36</v>
      </c>
      <c r="AH3" s="10" t="s">
        <v>51</v>
      </c>
      <c r="BA3" t="s">
        <v>37</v>
      </c>
      <c r="BB3" s="40" t="s">
        <v>40</v>
      </c>
      <c r="BC3" s="44">
        <v>3.8600000000000003</v>
      </c>
    </row>
    <row r="4" spans="1:59" x14ac:dyDescent="0.2">
      <c r="A4" t="s">
        <v>37</v>
      </c>
      <c r="B4" s="27" t="s">
        <v>39</v>
      </c>
      <c r="C4" s="2">
        <v>626502</v>
      </c>
      <c r="E4" t="s">
        <v>69</v>
      </c>
      <c r="F4" s="34">
        <f>AVERAGE(C:C)</f>
        <v>1447647.076923077</v>
      </c>
      <c r="M4" t="s">
        <v>59</v>
      </c>
      <c r="N4" s="2">
        <v>1863430</v>
      </c>
      <c r="P4" t="s">
        <v>40</v>
      </c>
      <c r="Q4" s="39">
        <v>1.05</v>
      </c>
      <c r="S4" t="s">
        <v>37</v>
      </c>
      <c r="T4" s="40" t="s">
        <v>41</v>
      </c>
      <c r="U4" s="41">
        <v>6.9999999999999993E-2</v>
      </c>
      <c r="V4" s="41">
        <v>3.4999999999999996E-2</v>
      </c>
      <c r="W4" s="41">
        <v>3.4999999999999996E-2</v>
      </c>
      <c r="X4" s="41"/>
      <c r="Z4" t="s">
        <v>37</v>
      </c>
      <c r="AA4" s="40" t="s">
        <v>41</v>
      </c>
      <c r="AB4" s="42">
        <v>18296835.761582691</v>
      </c>
      <c r="AC4" s="42">
        <v>109781.01456949617</v>
      </c>
      <c r="AD4" s="43">
        <v>4</v>
      </c>
      <c r="AF4" s="10" t="s">
        <v>67</v>
      </c>
      <c r="AG4" s="10" t="s">
        <v>26</v>
      </c>
      <c r="AH4" t="s">
        <v>52</v>
      </c>
      <c r="AI4" t="s">
        <v>54</v>
      </c>
      <c r="AJ4" t="s">
        <v>55</v>
      </c>
      <c r="AK4" t="s">
        <v>56</v>
      </c>
      <c r="AL4" t="s">
        <v>53</v>
      </c>
      <c r="AM4" t="s">
        <v>57</v>
      </c>
      <c r="AN4" t="s">
        <v>58</v>
      </c>
      <c r="AO4" t="s">
        <v>59</v>
      </c>
      <c r="AP4" t="s">
        <v>60</v>
      </c>
      <c r="AQ4" t="s">
        <v>61</v>
      </c>
      <c r="AR4" t="s">
        <v>62</v>
      </c>
      <c r="AS4" t="s">
        <v>63</v>
      </c>
      <c r="AT4" t="s">
        <v>64</v>
      </c>
      <c r="AU4" t="s">
        <v>76</v>
      </c>
      <c r="AW4" s="44">
        <f>GETPIVOTDATA("Частота ",$AW$1)</f>
        <v>3.415094339622641</v>
      </c>
      <c r="AY4">
        <f>GETPIVOTDATA("ТВ-флайт",$AY$1)</f>
        <v>25</v>
      </c>
      <c r="BA4" t="s">
        <v>37</v>
      </c>
      <c r="BB4" s="40" t="s">
        <v>41</v>
      </c>
      <c r="BC4" s="44">
        <v>3.4249999999999998</v>
      </c>
      <c r="BF4" s="10" t="s">
        <v>91</v>
      </c>
      <c r="BG4" t="s">
        <v>92</v>
      </c>
    </row>
    <row r="5" spans="1:59" x14ac:dyDescent="0.2">
      <c r="A5" t="s">
        <v>37</v>
      </c>
      <c r="B5" s="27" t="s">
        <v>40</v>
      </c>
      <c r="C5" s="2">
        <v>1383779</v>
      </c>
      <c r="E5" t="s">
        <v>70</v>
      </c>
      <c r="F5" s="34">
        <f>MIN(C:C)</f>
        <v>626502</v>
      </c>
      <c r="M5" t="s">
        <v>57</v>
      </c>
      <c r="N5" s="2">
        <v>2676821</v>
      </c>
      <c r="P5" t="s">
        <v>41</v>
      </c>
      <c r="Q5" s="39">
        <v>0.98</v>
      </c>
      <c r="S5" t="s">
        <v>37</v>
      </c>
      <c r="T5" s="40" t="s">
        <v>42</v>
      </c>
      <c r="U5" s="41">
        <v>0.14900000000000002</v>
      </c>
      <c r="V5" s="41">
        <v>0.11899999999999999</v>
      </c>
      <c r="W5" s="41">
        <v>0.03</v>
      </c>
      <c r="X5" s="41"/>
      <c r="Z5" t="s">
        <v>37</v>
      </c>
      <c r="AA5" s="40" t="s">
        <v>42</v>
      </c>
      <c r="AB5" s="42">
        <v>50410701.85859184</v>
      </c>
      <c r="AC5" s="42">
        <v>403285.61486873473</v>
      </c>
      <c r="AD5" s="43">
        <v>2</v>
      </c>
      <c r="AF5" t="s">
        <v>37</v>
      </c>
      <c r="AG5" s="27" t="s">
        <v>39</v>
      </c>
      <c r="AH5" s="35">
        <v>1748375</v>
      </c>
      <c r="AI5" s="35">
        <v>4723529</v>
      </c>
      <c r="AJ5" s="35">
        <v>678343</v>
      </c>
      <c r="AK5" s="35">
        <v>296310</v>
      </c>
      <c r="AL5" s="35">
        <v>551223</v>
      </c>
      <c r="AM5" s="35">
        <v>197728</v>
      </c>
      <c r="AN5" s="35">
        <v>152203</v>
      </c>
      <c r="AO5" s="35">
        <v>95468</v>
      </c>
      <c r="AP5" s="35">
        <v>450680</v>
      </c>
      <c r="AQ5" s="35">
        <v>626502</v>
      </c>
      <c r="AR5" s="35">
        <v>2797118</v>
      </c>
      <c r="AS5" s="35">
        <v>218997</v>
      </c>
      <c r="AT5" s="35">
        <v>540691</v>
      </c>
      <c r="AU5" s="35">
        <v>13077167</v>
      </c>
      <c r="BA5" t="s">
        <v>37</v>
      </c>
      <c r="BB5" s="40" t="s">
        <v>42</v>
      </c>
      <c r="BC5" s="44">
        <v>2.95</v>
      </c>
      <c r="BF5" s="45" t="s">
        <v>59</v>
      </c>
      <c r="BG5" s="35">
        <v>35835.192307692305</v>
      </c>
    </row>
    <row r="6" spans="1:59" x14ac:dyDescent="0.2">
      <c r="A6" t="s">
        <v>37</v>
      </c>
      <c r="B6" s="27" t="s">
        <v>41</v>
      </c>
      <c r="C6" s="2">
        <v>1149331</v>
      </c>
      <c r="H6" t="s">
        <v>35</v>
      </c>
      <c r="I6" s="34">
        <f>GETPIVOTDATA("Сумма по полю Impressions",$H$1)</f>
        <v>1321752026.9247186</v>
      </c>
      <c r="J6" s="36">
        <v>1</v>
      </c>
      <c r="M6" t="s">
        <v>58</v>
      </c>
      <c r="N6" s="2">
        <v>4247924</v>
      </c>
      <c r="P6" t="s">
        <v>42</v>
      </c>
      <c r="Q6" s="39">
        <v>0.98</v>
      </c>
      <c r="S6" t="s">
        <v>37</v>
      </c>
      <c r="T6" s="40" t="s">
        <v>43</v>
      </c>
      <c r="U6" s="41">
        <v>0.17299999999999999</v>
      </c>
      <c r="V6" s="41">
        <v>0.14599999999999999</v>
      </c>
      <c r="W6" s="41">
        <v>2.7000000000000003E-2</v>
      </c>
      <c r="X6" s="41"/>
      <c r="Z6" t="s">
        <v>37</v>
      </c>
      <c r="AA6" s="40" t="s">
        <v>43</v>
      </c>
      <c r="AB6" s="42">
        <v>30711916.492224351</v>
      </c>
      <c r="AC6" s="42">
        <v>276407.24843001919</v>
      </c>
      <c r="AD6" s="43">
        <v>4</v>
      </c>
      <c r="AF6" t="s">
        <v>37</v>
      </c>
      <c r="AG6" s="27" t="s">
        <v>40</v>
      </c>
      <c r="AH6" s="35">
        <v>3978042</v>
      </c>
      <c r="AI6" s="35">
        <v>7997996</v>
      </c>
      <c r="AJ6" s="35">
        <v>1543575</v>
      </c>
      <c r="AK6" s="35">
        <v>697394</v>
      </c>
      <c r="AL6" s="35">
        <v>1265484</v>
      </c>
      <c r="AM6" s="35">
        <v>281048</v>
      </c>
      <c r="AN6" s="35">
        <v>352201</v>
      </c>
      <c r="AO6" s="35">
        <v>191948</v>
      </c>
      <c r="AP6" s="35">
        <v>655527</v>
      </c>
      <c r="AQ6" s="35">
        <v>1383779</v>
      </c>
      <c r="AR6" s="35">
        <v>6113589</v>
      </c>
      <c r="AS6" s="35">
        <v>510407</v>
      </c>
      <c r="AT6" s="35">
        <v>822304</v>
      </c>
      <c r="AU6" s="35">
        <v>25793294</v>
      </c>
      <c r="BA6" t="s">
        <v>37</v>
      </c>
      <c r="BB6" s="40" t="s">
        <v>43</v>
      </c>
      <c r="BC6" s="44">
        <v>3.5800000000000005</v>
      </c>
      <c r="BF6" s="45" t="s">
        <v>57</v>
      </c>
      <c r="BG6" s="35">
        <v>51477.326923076922</v>
      </c>
    </row>
    <row r="7" spans="1:59" x14ac:dyDescent="0.2">
      <c r="A7" t="s">
        <v>37</v>
      </c>
      <c r="B7" s="27" t="s">
        <v>42</v>
      </c>
      <c r="C7" s="2">
        <v>1212066</v>
      </c>
      <c r="H7" t="s">
        <v>34</v>
      </c>
      <c r="I7" s="34">
        <f>GETPIVOTDATA("Сумма по полю Reach",$H$1)</f>
        <v>391218241.73391593</v>
      </c>
      <c r="J7" s="36">
        <f>I7/I6</f>
        <v>0.29598459753767264</v>
      </c>
      <c r="M7" t="s">
        <v>63</v>
      </c>
      <c r="N7" s="2">
        <v>5986842</v>
      </c>
      <c r="P7" t="s">
        <v>43</v>
      </c>
      <c r="Q7" s="39">
        <v>1.05</v>
      </c>
      <c r="S7" t="s">
        <v>37</v>
      </c>
      <c r="T7" s="40" t="s">
        <v>44</v>
      </c>
      <c r="U7" s="41">
        <v>0.18125000000000002</v>
      </c>
      <c r="V7" s="41">
        <v>0.16100000000000003</v>
      </c>
      <c r="W7" s="41">
        <v>2.0250000000000001E-2</v>
      </c>
      <c r="X7" s="41"/>
      <c r="Z7" t="s">
        <v>37</v>
      </c>
      <c r="AA7" s="40" t="s">
        <v>44</v>
      </c>
      <c r="AB7" s="42">
        <v>27612696.380725097</v>
      </c>
      <c r="AC7" s="42">
        <v>248514.26742652591</v>
      </c>
      <c r="AD7" s="43">
        <v>2</v>
      </c>
      <c r="AF7" t="s">
        <v>37</v>
      </c>
      <c r="AG7" s="27" t="s">
        <v>41</v>
      </c>
      <c r="AH7" s="35">
        <v>3215919</v>
      </c>
      <c r="AI7" s="35">
        <v>6236714</v>
      </c>
      <c r="AJ7" s="35">
        <v>1209995</v>
      </c>
      <c r="AK7" s="35">
        <v>455582</v>
      </c>
      <c r="AL7" s="35">
        <v>1105834</v>
      </c>
      <c r="AM7" s="35">
        <v>229717</v>
      </c>
      <c r="AN7" s="35">
        <v>286613</v>
      </c>
      <c r="AO7" s="35">
        <v>136199</v>
      </c>
      <c r="AP7" s="35">
        <v>559868</v>
      </c>
      <c r="AQ7" s="35">
        <v>1149331</v>
      </c>
      <c r="AR7" s="35">
        <v>5199542</v>
      </c>
      <c r="AS7" s="35">
        <v>415417</v>
      </c>
      <c r="AT7" s="35">
        <v>636742</v>
      </c>
      <c r="AU7" s="35">
        <v>20837473</v>
      </c>
      <c r="BA7" t="s">
        <v>37</v>
      </c>
      <c r="BB7" s="40" t="s">
        <v>44</v>
      </c>
      <c r="BC7" s="44">
        <v>3.25</v>
      </c>
      <c r="BF7" s="45" t="s">
        <v>58</v>
      </c>
      <c r="BG7" s="35">
        <v>81690.846153846156</v>
      </c>
    </row>
    <row r="8" spans="1:59" x14ac:dyDescent="0.2">
      <c r="A8" t="s">
        <v>37</v>
      </c>
      <c r="B8" s="27" t="s">
        <v>43</v>
      </c>
      <c r="C8" s="2">
        <v>1604756</v>
      </c>
      <c r="H8" t="s">
        <v>33</v>
      </c>
      <c r="I8" s="34">
        <f>GETPIVOTDATA("Сумма по полю Clicks",$H$1)</f>
        <v>3061596.8049929454</v>
      </c>
      <c r="J8" s="36">
        <f>I8/I7</f>
        <v>7.8258027831822497E-3</v>
      </c>
      <c r="M8" t="s">
        <v>56</v>
      </c>
      <c r="N8" s="2">
        <v>6243417</v>
      </c>
      <c r="P8" t="s">
        <v>44</v>
      </c>
      <c r="Q8" s="39">
        <v>0.99</v>
      </c>
      <c r="S8" t="s">
        <v>37</v>
      </c>
      <c r="T8" s="40" t="s">
        <v>45</v>
      </c>
      <c r="U8" s="41">
        <v>0.19</v>
      </c>
      <c r="V8" s="41">
        <v>0.16399999999999998</v>
      </c>
      <c r="W8" s="41">
        <v>2.6000000000000002E-2</v>
      </c>
      <c r="X8" s="41"/>
      <c r="Z8" t="s">
        <v>37</v>
      </c>
      <c r="AA8" s="40" t="s">
        <v>45</v>
      </c>
      <c r="AB8" s="42">
        <v>25468640.344498441</v>
      </c>
      <c r="AC8" s="42">
        <v>178280.48241148907</v>
      </c>
      <c r="AD8" s="43">
        <v>4</v>
      </c>
      <c r="AF8" t="s">
        <v>37</v>
      </c>
      <c r="AG8" s="27" t="s">
        <v>42</v>
      </c>
      <c r="AH8" s="35">
        <v>3525479</v>
      </c>
      <c r="AI8" s="35">
        <v>6411009</v>
      </c>
      <c r="AJ8" s="35">
        <v>1198248</v>
      </c>
      <c r="AK8" s="35">
        <v>462616</v>
      </c>
      <c r="AL8" s="35">
        <v>1059716</v>
      </c>
      <c r="AM8" s="35">
        <v>243324</v>
      </c>
      <c r="AN8" s="35">
        <v>284757</v>
      </c>
      <c r="AO8" s="35">
        <v>121051</v>
      </c>
      <c r="AP8" s="35">
        <v>531602</v>
      </c>
      <c r="AQ8" s="35">
        <v>1212066</v>
      </c>
      <c r="AR8" s="35">
        <v>5559298</v>
      </c>
      <c r="AS8" s="35">
        <v>414133</v>
      </c>
      <c r="AT8" s="35">
        <v>650251</v>
      </c>
      <c r="AU8" s="35">
        <v>21673550</v>
      </c>
      <c r="BA8" t="s">
        <v>37</v>
      </c>
      <c r="BB8" s="40" t="s">
        <v>45</v>
      </c>
      <c r="BC8" s="44">
        <v>3.6800000000000006</v>
      </c>
      <c r="BF8" s="45" t="s">
        <v>63</v>
      </c>
      <c r="BG8" s="35">
        <v>115131.57692307692</v>
      </c>
    </row>
    <row r="9" spans="1:59" x14ac:dyDescent="0.2">
      <c r="A9" t="s">
        <v>37</v>
      </c>
      <c r="B9" s="27" t="s">
        <v>44</v>
      </c>
      <c r="C9" s="2">
        <v>1237110</v>
      </c>
      <c r="H9" t="s">
        <v>82</v>
      </c>
      <c r="I9" s="34">
        <f>GETPIVOTDATA("Сумма по полю pcc + pvc",$H$1)</f>
        <v>361688.20007825998</v>
      </c>
      <c r="J9" s="36">
        <f>I9/I8</f>
        <v>0.1181371105066506</v>
      </c>
      <c r="M9" t="s">
        <v>60</v>
      </c>
      <c r="N9" s="2">
        <v>8133212</v>
      </c>
      <c r="P9" t="s">
        <v>45</v>
      </c>
      <c r="Q9" s="39">
        <v>0.93</v>
      </c>
      <c r="S9" t="s">
        <v>37</v>
      </c>
      <c r="T9" s="40" t="s">
        <v>46</v>
      </c>
      <c r="U9" s="41">
        <v>0.18</v>
      </c>
      <c r="V9" s="41">
        <v>0.14900000000000002</v>
      </c>
      <c r="W9" s="41">
        <v>3.1E-2</v>
      </c>
      <c r="X9" s="41"/>
      <c r="Z9" t="s">
        <v>37</v>
      </c>
      <c r="AA9" s="40" t="s">
        <v>46</v>
      </c>
      <c r="AB9" s="42">
        <v>29464493.147254877</v>
      </c>
      <c r="AC9" s="42">
        <v>206251.45203078416</v>
      </c>
      <c r="AD9" s="43">
        <v>1</v>
      </c>
      <c r="AF9" t="s">
        <v>37</v>
      </c>
      <c r="AG9" s="27" t="s">
        <v>43</v>
      </c>
      <c r="AH9" s="35">
        <v>4319836</v>
      </c>
      <c r="AI9" s="35">
        <v>7876783</v>
      </c>
      <c r="AJ9" s="35">
        <v>1706879</v>
      </c>
      <c r="AK9" s="35">
        <v>583365</v>
      </c>
      <c r="AL9" s="35">
        <v>1429616</v>
      </c>
      <c r="AM9" s="35">
        <v>301109</v>
      </c>
      <c r="AN9" s="35">
        <v>362286</v>
      </c>
      <c r="AO9" s="35">
        <v>163765</v>
      </c>
      <c r="AP9" s="35">
        <v>670144</v>
      </c>
      <c r="AQ9" s="35">
        <v>1604756</v>
      </c>
      <c r="AR9" s="35">
        <v>6690286</v>
      </c>
      <c r="AS9" s="35">
        <v>564244</v>
      </c>
      <c r="AT9" s="35">
        <v>978456</v>
      </c>
      <c r="AU9" s="35">
        <v>27251525</v>
      </c>
      <c r="BA9" t="s">
        <v>37</v>
      </c>
      <c r="BB9" s="40" t="s">
        <v>46</v>
      </c>
      <c r="BC9" s="44">
        <v>3.375</v>
      </c>
      <c r="BF9" s="45" t="s">
        <v>56</v>
      </c>
      <c r="BG9" s="35">
        <v>120065.71153846153</v>
      </c>
    </row>
    <row r="10" spans="1:59" x14ac:dyDescent="0.2">
      <c r="A10" t="s">
        <v>37</v>
      </c>
      <c r="B10" s="27" t="s">
        <v>45</v>
      </c>
      <c r="C10" s="2">
        <v>1624335</v>
      </c>
      <c r="M10" t="s">
        <v>64</v>
      </c>
      <c r="N10" s="2">
        <v>9584502</v>
      </c>
      <c r="P10" t="s">
        <v>46</v>
      </c>
      <c r="Q10" s="39">
        <v>0.99</v>
      </c>
      <c r="S10" t="s">
        <v>37</v>
      </c>
      <c r="T10" s="40" t="s">
        <v>47</v>
      </c>
      <c r="U10" s="41">
        <v>0.24000000000000002</v>
      </c>
      <c r="V10" s="41">
        <v>0.21199999999999999</v>
      </c>
      <c r="W10" s="41">
        <v>2.7999999999999997E-2</v>
      </c>
      <c r="X10" s="41"/>
      <c r="Z10" t="s">
        <v>37</v>
      </c>
      <c r="AA10" s="40" t="s">
        <v>47</v>
      </c>
      <c r="AB10" s="42">
        <v>35578762.584090665</v>
      </c>
      <c r="AC10" s="42">
        <v>284630.10067272536</v>
      </c>
      <c r="AD10" s="43">
        <v>3</v>
      </c>
      <c r="AF10" t="s">
        <v>37</v>
      </c>
      <c r="AG10" s="27" t="s">
        <v>44</v>
      </c>
      <c r="AH10" s="35">
        <v>3387296</v>
      </c>
      <c r="AI10" s="35">
        <v>6816953</v>
      </c>
      <c r="AJ10" s="35">
        <v>1303850</v>
      </c>
      <c r="AK10" s="35">
        <v>451282</v>
      </c>
      <c r="AL10" s="35">
        <v>1104951</v>
      </c>
      <c r="AM10" s="35">
        <v>254374</v>
      </c>
      <c r="AN10" s="35">
        <v>302731</v>
      </c>
      <c r="AO10" s="35">
        <v>138026</v>
      </c>
      <c r="AP10" s="35">
        <v>520533</v>
      </c>
      <c r="AQ10" s="35">
        <v>1237110</v>
      </c>
      <c r="AR10" s="35">
        <v>5600790</v>
      </c>
      <c r="AS10" s="35">
        <v>446465</v>
      </c>
      <c r="AT10" s="35">
        <v>892595</v>
      </c>
      <c r="AU10" s="35">
        <v>22456956</v>
      </c>
      <c r="BA10" t="s">
        <v>37</v>
      </c>
      <c r="BB10" s="40" t="s">
        <v>47</v>
      </c>
      <c r="BC10" s="44">
        <v>2.7</v>
      </c>
      <c r="BF10" s="45" t="s">
        <v>53</v>
      </c>
      <c r="BG10" s="35">
        <v>147345.47115384616</v>
      </c>
    </row>
    <row r="11" spans="1:59" x14ac:dyDescent="0.2">
      <c r="A11" t="s">
        <v>37</v>
      </c>
      <c r="B11" s="27" t="s">
        <v>46</v>
      </c>
      <c r="C11" s="2">
        <v>1369103</v>
      </c>
      <c r="M11" t="s">
        <v>53</v>
      </c>
      <c r="N11" s="2">
        <v>14415707</v>
      </c>
      <c r="P11" t="s">
        <v>47</v>
      </c>
      <c r="Q11" s="39">
        <v>1</v>
      </c>
      <c r="S11" t="s">
        <v>38</v>
      </c>
      <c r="T11" s="40" t="s">
        <v>48</v>
      </c>
      <c r="U11" s="41">
        <v>5.2000000000000005E-2</v>
      </c>
      <c r="V11" s="41">
        <v>3.6000000000000004E-2</v>
      </c>
      <c r="W11" s="41">
        <v>1.5999999999999997E-2</v>
      </c>
      <c r="X11" s="41"/>
      <c r="Z11" t="s">
        <v>38</v>
      </c>
      <c r="AA11" s="40" t="s">
        <v>48</v>
      </c>
      <c r="AB11" s="42">
        <v>37549285.31067241</v>
      </c>
      <c r="AC11" s="42">
        <v>300394.28248537926</v>
      </c>
      <c r="AD11" s="43">
        <v>0</v>
      </c>
      <c r="AF11" t="s">
        <v>37</v>
      </c>
      <c r="AG11" s="27" t="s">
        <v>45</v>
      </c>
      <c r="AH11" s="35">
        <v>4477633</v>
      </c>
      <c r="AI11" s="35">
        <v>8735532</v>
      </c>
      <c r="AJ11" s="35">
        <v>1650162</v>
      </c>
      <c r="AK11" s="35">
        <v>546393</v>
      </c>
      <c r="AL11" s="35">
        <v>1335047</v>
      </c>
      <c r="AM11" s="35">
        <v>211451</v>
      </c>
      <c r="AN11" s="35">
        <v>378544</v>
      </c>
      <c r="AO11" s="35">
        <v>170286</v>
      </c>
      <c r="AP11" s="35">
        <v>758310</v>
      </c>
      <c r="AQ11" s="35">
        <v>1624335</v>
      </c>
      <c r="AR11" s="35">
        <v>7843178</v>
      </c>
      <c r="AS11" s="35">
        <v>546935</v>
      </c>
      <c r="AT11" s="35">
        <v>912069</v>
      </c>
      <c r="AU11" s="35">
        <v>29189875</v>
      </c>
      <c r="BA11" t="s">
        <v>38</v>
      </c>
      <c r="BB11" s="40" t="s">
        <v>48</v>
      </c>
      <c r="BC11" s="44">
        <v>3.88</v>
      </c>
      <c r="BF11" s="45" t="s">
        <v>60</v>
      </c>
      <c r="BG11" s="35">
        <v>156407.92307692306</v>
      </c>
    </row>
    <row r="12" spans="1:59" x14ac:dyDescent="0.2">
      <c r="A12" t="s">
        <v>37</v>
      </c>
      <c r="B12" s="27" t="s">
        <v>47</v>
      </c>
      <c r="C12" s="2">
        <v>1553804</v>
      </c>
      <c r="M12" t="s">
        <v>55</v>
      </c>
      <c r="N12" s="2">
        <v>16741714</v>
      </c>
      <c r="P12" t="s">
        <v>48</v>
      </c>
      <c r="Q12" s="39">
        <v>0.82</v>
      </c>
      <c r="S12" t="s">
        <v>38</v>
      </c>
      <c r="T12" s="40" t="s">
        <v>49</v>
      </c>
      <c r="U12" s="41">
        <v>4.5999999999999999E-2</v>
      </c>
      <c r="V12" s="41">
        <v>3.4000000000000002E-2</v>
      </c>
      <c r="W12" s="41">
        <v>1.2E-2</v>
      </c>
      <c r="X12" s="41"/>
      <c r="Z12" t="s">
        <v>38</v>
      </c>
      <c r="AA12" s="40" t="s">
        <v>49</v>
      </c>
      <c r="AB12" s="42">
        <v>52649181.014601253</v>
      </c>
      <c r="AC12" s="42">
        <v>421193.44811681006</v>
      </c>
      <c r="AD12" s="43">
        <v>1</v>
      </c>
      <c r="AF12" t="s">
        <v>37</v>
      </c>
      <c r="AG12" s="27" t="s">
        <v>46</v>
      </c>
      <c r="AH12" s="35">
        <v>3628965</v>
      </c>
      <c r="AI12" s="35">
        <v>7051889</v>
      </c>
      <c r="AJ12" s="35">
        <v>1257211</v>
      </c>
      <c r="AK12" s="35">
        <v>452885</v>
      </c>
      <c r="AL12" s="35">
        <v>1091164</v>
      </c>
      <c r="AM12" s="35">
        <v>194675</v>
      </c>
      <c r="AN12" s="35">
        <v>304240</v>
      </c>
      <c r="AO12" s="35">
        <v>135126</v>
      </c>
      <c r="AP12" s="35">
        <v>616432</v>
      </c>
      <c r="AQ12" s="35">
        <v>1369103</v>
      </c>
      <c r="AR12" s="35">
        <v>6609812</v>
      </c>
      <c r="AS12" s="35">
        <v>446114</v>
      </c>
      <c r="AT12" s="35">
        <v>809690</v>
      </c>
      <c r="AU12" s="35">
        <v>23967306</v>
      </c>
      <c r="BA12" t="s">
        <v>38</v>
      </c>
      <c r="BB12" s="40" t="s">
        <v>49</v>
      </c>
      <c r="BC12" s="44">
        <v>4.3249999999999993</v>
      </c>
      <c r="BF12" s="45" t="s">
        <v>55</v>
      </c>
      <c r="BG12" s="35">
        <v>171661.52884615384</v>
      </c>
    </row>
    <row r="13" spans="1:59" x14ac:dyDescent="0.2">
      <c r="A13" t="s">
        <v>38</v>
      </c>
      <c r="B13" s="27" t="s">
        <v>48</v>
      </c>
      <c r="C13" s="2">
        <v>1845241</v>
      </c>
      <c r="M13" t="s">
        <v>61</v>
      </c>
      <c r="N13" s="2">
        <v>17470744</v>
      </c>
      <c r="P13" t="s">
        <v>49</v>
      </c>
      <c r="Q13" s="39">
        <v>1.03</v>
      </c>
      <c r="S13" t="s">
        <v>38</v>
      </c>
      <c r="T13" s="40" t="s">
        <v>50</v>
      </c>
      <c r="U13" s="41">
        <v>3.5999999999999997E-2</v>
      </c>
      <c r="V13" s="41">
        <v>3.3999999999999996E-2</v>
      </c>
      <c r="W13" s="41">
        <v>2E-3</v>
      </c>
      <c r="X13" s="41"/>
      <c r="Z13" t="s">
        <v>38</v>
      </c>
      <c r="AA13" s="40" t="s">
        <v>50</v>
      </c>
      <c r="AB13" s="42">
        <v>36303187.936595052</v>
      </c>
      <c r="AC13" s="42">
        <v>290425.50349276047</v>
      </c>
      <c r="AD13" s="43">
        <v>1</v>
      </c>
      <c r="AF13" t="s">
        <v>37</v>
      </c>
      <c r="AG13" s="27" t="s">
        <v>47</v>
      </c>
      <c r="AH13" s="35">
        <v>3949544</v>
      </c>
      <c r="AI13" s="35">
        <v>7655364</v>
      </c>
      <c r="AJ13" s="35">
        <v>1336909</v>
      </c>
      <c r="AK13" s="35">
        <v>479202</v>
      </c>
      <c r="AL13" s="35">
        <v>1188606</v>
      </c>
      <c r="AM13" s="35">
        <v>224186</v>
      </c>
      <c r="AN13" s="35">
        <v>336558</v>
      </c>
      <c r="AO13" s="35">
        <v>162137</v>
      </c>
      <c r="AP13" s="35">
        <v>682838</v>
      </c>
      <c r="AQ13" s="35">
        <v>1553804</v>
      </c>
      <c r="AR13" s="35">
        <v>6359831</v>
      </c>
      <c r="AS13" s="35">
        <v>472094</v>
      </c>
      <c r="AT13" s="35">
        <v>725495</v>
      </c>
      <c r="AU13" s="35">
        <v>25126568</v>
      </c>
      <c r="BA13" t="s">
        <v>38</v>
      </c>
      <c r="BB13" s="40" t="s">
        <v>50</v>
      </c>
      <c r="BC13" s="44">
        <v>2.1</v>
      </c>
      <c r="BF13" s="45" t="s">
        <v>61</v>
      </c>
      <c r="BG13" s="35">
        <v>180955.88461538462</v>
      </c>
    </row>
    <row r="14" spans="1:59" x14ac:dyDescent="0.2">
      <c r="A14" t="s">
        <v>38</v>
      </c>
      <c r="B14" s="27" t="s">
        <v>49</v>
      </c>
      <c r="C14" s="2">
        <v>1670184</v>
      </c>
      <c r="M14" t="s">
        <v>52</v>
      </c>
      <c r="N14" s="2">
        <v>46697954</v>
      </c>
      <c r="P14" t="s">
        <v>50</v>
      </c>
      <c r="Q14" s="39">
        <v>1.1599999999999999</v>
      </c>
      <c r="S14" t="s">
        <v>38</v>
      </c>
      <c r="T14" s="40" t="s">
        <v>39</v>
      </c>
      <c r="U14" s="41">
        <v>3.6000000000000004E-2</v>
      </c>
      <c r="V14" s="41">
        <v>3.4000000000000002E-2</v>
      </c>
      <c r="W14" s="41">
        <v>2E-3</v>
      </c>
      <c r="X14" s="41"/>
      <c r="Z14" t="s">
        <v>38</v>
      </c>
      <c r="AA14" s="40" t="s">
        <v>39</v>
      </c>
      <c r="AB14" s="42">
        <v>12225604.166666668</v>
      </c>
      <c r="AC14" s="42">
        <v>97804.833333333343</v>
      </c>
      <c r="AD14" s="43">
        <v>0</v>
      </c>
      <c r="AF14" t="s">
        <v>38</v>
      </c>
      <c r="AG14" s="27" t="s">
        <v>48</v>
      </c>
      <c r="AH14" s="35">
        <v>4091886</v>
      </c>
      <c r="AI14" s="35">
        <v>7827812</v>
      </c>
      <c r="AJ14" s="35">
        <v>1469495</v>
      </c>
      <c r="AK14" s="35">
        <v>525236</v>
      </c>
      <c r="AL14" s="35">
        <v>1254450</v>
      </c>
      <c r="AM14" s="35">
        <v>159081</v>
      </c>
      <c r="AN14" s="35">
        <v>427669</v>
      </c>
      <c r="AO14" s="35">
        <v>155818</v>
      </c>
      <c r="AP14" s="35">
        <v>718674</v>
      </c>
      <c r="AQ14" s="35">
        <v>1845241</v>
      </c>
      <c r="AR14" s="35">
        <v>7324468</v>
      </c>
      <c r="AS14" s="35">
        <v>519855</v>
      </c>
      <c r="AT14" s="35">
        <v>777770</v>
      </c>
      <c r="AU14" s="35">
        <v>27097455</v>
      </c>
      <c r="BA14" t="s">
        <v>38</v>
      </c>
      <c r="BB14" s="40" t="s">
        <v>39</v>
      </c>
      <c r="BC14" s="44">
        <v>3.1</v>
      </c>
      <c r="BF14" s="45" t="s">
        <v>64</v>
      </c>
      <c r="BG14" s="35">
        <v>184317.34615384616</v>
      </c>
    </row>
    <row r="15" spans="1:59" x14ac:dyDescent="0.2">
      <c r="A15" t="s">
        <v>38</v>
      </c>
      <c r="B15" s="27" t="s">
        <v>50</v>
      </c>
      <c r="C15" s="2">
        <v>2539942</v>
      </c>
      <c r="M15" t="s">
        <v>62</v>
      </c>
      <c r="N15" s="2">
        <v>77864433</v>
      </c>
      <c r="P15" t="s">
        <v>39</v>
      </c>
      <c r="Q15" s="39">
        <v>1.05</v>
      </c>
      <c r="S15" t="s">
        <v>76</v>
      </c>
      <c r="U15" s="41">
        <v>0.11690566037735849</v>
      </c>
      <c r="V15" s="41">
        <v>9.4150943396226358E-2</v>
      </c>
      <c r="W15" s="41">
        <v>2.275471698113208E-2</v>
      </c>
      <c r="X15" s="41"/>
      <c r="Z15" t="s">
        <v>76</v>
      </c>
      <c r="AB15" s="42">
        <v>391218241.73391598</v>
      </c>
      <c r="AC15" s="42">
        <v>3061596.8049929463</v>
      </c>
      <c r="AD15" s="43">
        <v>25</v>
      </c>
      <c r="AF15" t="s">
        <v>38</v>
      </c>
      <c r="AG15" s="27" t="s">
        <v>49</v>
      </c>
      <c r="AH15" s="35">
        <v>4095647</v>
      </c>
      <c r="AI15" s="35">
        <v>8071774</v>
      </c>
      <c r="AJ15" s="35">
        <v>1448070</v>
      </c>
      <c r="AK15" s="35">
        <v>462588</v>
      </c>
      <c r="AL15" s="35">
        <v>1289235</v>
      </c>
      <c r="AM15" s="35">
        <v>178614</v>
      </c>
      <c r="AN15" s="35">
        <v>430636</v>
      </c>
      <c r="AO15" s="35">
        <v>140717</v>
      </c>
      <c r="AP15" s="35">
        <v>780139</v>
      </c>
      <c r="AQ15" s="35">
        <v>1670184</v>
      </c>
      <c r="AR15" s="35">
        <v>7798972</v>
      </c>
      <c r="AS15" s="35">
        <v>490561</v>
      </c>
      <c r="AT15" s="35">
        <v>722268</v>
      </c>
      <c r="AU15" s="35">
        <v>27579405</v>
      </c>
      <c r="BA15" t="s">
        <v>76</v>
      </c>
      <c r="BC15" s="44">
        <v>3.415094339622641</v>
      </c>
      <c r="BF15" s="45" t="s">
        <v>52</v>
      </c>
      <c r="BG15" s="35">
        <v>466052.00961538462</v>
      </c>
    </row>
    <row r="16" spans="1:59" ht="17" x14ac:dyDescent="0.2">
      <c r="A16" t="s">
        <v>38</v>
      </c>
      <c r="B16" s="27" t="s">
        <v>39</v>
      </c>
      <c r="C16" s="2">
        <v>1003259</v>
      </c>
      <c r="M16" t="s">
        <v>54</v>
      </c>
      <c r="N16" s="2">
        <v>95621948</v>
      </c>
      <c r="P16" s="37"/>
      <c r="AF16" t="s">
        <v>38</v>
      </c>
      <c r="AG16" s="27" t="s">
        <v>50</v>
      </c>
      <c r="AH16" s="35">
        <v>5558481</v>
      </c>
      <c r="AI16" s="35">
        <v>16129608</v>
      </c>
      <c r="AJ16" s="35">
        <v>2192331</v>
      </c>
      <c r="AK16" s="35">
        <v>573652</v>
      </c>
      <c r="AL16" s="35">
        <v>1970924</v>
      </c>
      <c r="AM16" s="35">
        <v>163962</v>
      </c>
      <c r="AN16" s="35">
        <v>462510</v>
      </c>
      <c r="AO16" s="35">
        <v>217102</v>
      </c>
      <c r="AP16" s="35">
        <v>1018295</v>
      </c>
      <c r="AQ16" s="35">
        <v>2539942</v>
      </c>
      <c r="AR16" s="35">
        <v>9076339</v>
      </c>
      <c r="AS16" s="35">
        <v>660547</v>
      </c>
      <c r="AT16" s="35">
        <v>919844</v>
      </c>
      <c r="AU16" s="35">
        <v>41483537</v>
      </c>
      <c r="BF16" s="45" t="s">
        <v>62</v>
      </c>
      <c r="BG16" s="35">
        <v>776681.64423076925</v>
      </c>
    </row>
    <row r="17" spans="13:59" ht="17" x14ac:dyDescent="0.2">
      <c r="M17" t="s">
        <v>76</v>
      </c>
      <c r="N17" s="2">
        <v>307548648</v>
      </c>
      <c r="P17" s="37"/>
      <c r="AF17" t="s">
        <v>38</v>
      </c>
      <c r="AG17" s="27" t="s">
        <v>39</v>
      </c>
      <c r="AH17" s="35">
        <v>2492306</v>
      </c>
      <c r="AI17" s="35">
        <v>3446792</v>
      </c>
      <c r="AJ17" s="35">
        <v>857731</v>
      </c>
      <c r="AK17" s="35">
        <v>256912</v>
      </c>
      <c r="AL17" s="35">
        <v>750666</v>
      </c>
      <c r="AM17" s="35">
        <v>37552</v>
      </c>
      <c r="AN17" s="35">
        <v>166976</v>
      </c>
      <c r="AO17" s="35">
        <v>35787</v>
      </c>
      <c r="AP17" s="35">
        <v>170170</v>
      </c>
      <c r="AQ17" s="35">
        <v>1003259</v>
      </c>
      <c r="AR17" s="35">
        <v>3801668</v>
      </c>
      <c r="AS17" s="35">
        <v>281073</v>
      </c>
      <c r="AT17" s="35">
        <v>196327</v>
      </c>
      <c r="AU17" s="35">
        <v>13497219</v>
      </c>
      <c r="BF17" s="45" t="s">
        <v>54</v>
      </c>
      <c r="BG17" s="35">
        <v>951747.64423076925</v>
      </c>
    </row>
    <row r="18" spans="13:59" ht="17" x14ac:dyDescent="0.2">
      <c r="P18" s="37"/>
      <c r="AF18" t="s">
        <v>76</v>
      </c>
      <c r="AH18" s="35">
        <v>48469409</v>
      </c>
      <c r="AI18" s="35">
        <v>98981755</v>
      </c>
      <c r="AJ18" s="35">
        <v>17852799</v>
      </c>
      <c r="AK18" s="35">
        <v>6243417</v>
      </c>
      <c r="AL18" s="35">
        <v>15396916</v>
      </c>
      <c r="AM18" s="35">
        <v>2676821</v>
      </c>
      <c r="AN18" s="35">
        <v>4247924</v>
      </c>
      <c r="AO18" s="35">
        <v>1863430</v>
      </c>
      <c r="AP18" s="35">
        <v>8133212</v>
      </c>
      <c r="AQ18" s="35">
        <v>18819412</v>
      </c>
      <c r="AR18" s="35">
        <v>80774891</v>
      </c>
      <c r="AS18" s="35">
        <v>5986842</v>
      </c>
      <c r="AT18" s="35">
        <v>9584502</v>
      </c>
      <c r="AU18" s="35">
        <v>319031330</v>
      </c>
      <c r="BF18" s="45" t="s">
        <v>76</v>
      </c>
      <c r="BG18" s="35">
        <v>322832.33097165992</v>
      </c>
    </row>
    <row r="19" spans="13:59" ht="17" x14ac:dyDescent="0.2">
      <c r="P19" s="37"/>
    </row>
    <row r="20" spans="13:59" ht="17" x14ac:dyDescent="0.2">
      <c r="P20" s="37"/>
    </row>
    <row r="21" spans="13:59" ht="17" x14ac:dyDescent="0.2">
      <c r="P21" s="37"/>
    </row>
    <row r="22" spans="13:59" ht="17" x14ac:dyDescent="0.2">
      <c r="P22" s="37"/>
    </row>
    <row r="23" spans="13:59" ht="17" x14ac:dyDescent="0.2">
      <c r="P23" s="37"/>
    </row>
    <row r="24" spans="13:59" ht="17" x14ac:dyDescent="0.2">
      <c r="P24" s="37"/>
    </row>
    <row r="25" spans="13:59" ht="17" x14ac:dyDescent="0.2">
      <c r="P25" s="37"/>
    </row>
    <row r="26" spans="13:59" ht="17" x14ac:dyDescent="0.2">
      <c r="P26" s="37"/>
    </row>
  </sheetData>
  <mergeCells count="1"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Dashboard</vt:lpstr>
      <vt:lpstr>Media_report</vt:lpstr>
      <vt:lpstr>Brands</vt:lpstr>
      <vt:lpstr>Pivot_tables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2022-05-06T05:46:45Z</dcterms:modified>
</cp:coreProperties>
</file>