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lock\Desktop\"/>
    </mc:Choice>
  </mc:AlternateContent>
  <xr:revisionPtr revIDLastSave="0" documentId="13_ncr:1_{922269FE-03DE-47D8-A0E8-D08D343F88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3" i="1" l="1"/>
  <c r="G152" i="1"/>
  <c r="G151" i="1"/>
  <c r="G136" i="1"/>
  <c r="G137" i="1"/>
  <c r="G138" i="1"/>
  <c r="G148" i="1"/>
  <c r="G149" i="1"/>
  <c r="G150" i="1"/>
  <c r="G139" i="1"/>
  <c r="G140" i="1"/>
  <c r="G141" i="1"/>
  <c r="G142" i="1"/>
  <c r="G143" i="1"/>
  <c r="G144" i="1"/>
  <c r="G145" i="1"/>
  <c r="G146" i="1"/>
  <c r="G147" i="1"/>
  <c r="G135" i="1"/>
  <c r="G111" i="1" l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10" i="1"/>
  <c r="F94" i="1" l="1"/>
  <c r="F89" i="1"/>
  <c r="E90" i="1"/>
  <c r="F90" i="1" s="1"/>
  <c r="E91" i="1"/>
  <c r="F91" i="1" s="1"/>
  <c r="E92" i="1"/>
  <c r="F92" i="1" s="1"/>
  <c r="E93" i="1"/>
  <c r="F93" i="1" s="1"/>
  <c r="E94" i="1"/>
  <c r="E89" i="1"/>
  <c r="H79" i="1"/>
  <c r="H80" i="1"/>
  <c r="H81" i="1"/>
  <c r="H82" i="1"/>
  <c r="H83" i="1"/>
  <c r="H78" i="1"/>
  <c r="E79" i="1"/>
  <c r="E80" i="1"/>
  <c r="E81" i="1"/>
  <c r="E82" i="1"/>
  <c r="E83" i="1"/>
  <c r="E78" i="1"/>
  <c r="K71" i="1"/>
  <c r="K72" i="1"/>
  <c r="K73" i="1"/>
  <c r="K74" i="1"/>
  <c r="K75" i="1"/>
  <c r="K70" i="1"/>
  <c r="H71" i="1"/>
  <c r="H72" i="1"/>
  <c r="H73" i="1"/>
  <c r="H74" i="1"/>
  <c r="H75" i="1"/>
  <c r="H70" i="1"/>
  <c r="E71" i="1"/>
  <c r="E72" i="1"/>
  <c r="E73" i="1"/>
  <c r="E74" i="1"/>
  <c r="E75" i="1"/>
  <c r="E70" i="1"/>
  <c r="J52" i="1" l="1"/>
  <c r="J53" i="1"/>
  <c r="J54" i="1"/>
  <c r="J55" i="1"/>
  <c r="J56" i="1"/>
  <c r="J57" i="1"/>
  <c r="J58" i="1"/>
  <c r="J59" i="1"/>
  <c r="J60" i="1"/>
  <c r="J61" i="1"/>
  <c r="J51" i="1"/>
  <c r="I52" i="1"/>
  <c r="I53" i="1"/>
  <c r="I54" i="1"/>
  <c r="I55" i="1"/>
  <c r="I56" i="1"/>
  <c r="I57" i="1"/>
  <c r="I58" i="1"/>
  <c r="I59" i="1"/>
  <c r="I60" i="1"/>
  <c r="I61" i="1"/>
  <c r="I51" i="1"/>
  <c r="H61" i="1"/>
  <c r="H60" i="1"/>
  <c r="H59" i="1"/>
  <c r="H58" i="1"/>
  <c r="H57" i="1"/>
  <c r="H56" i="1"/>
  <c r="H55" i="1"/>
  <c r="H54" i="1"/>
  <c r="H53" i="1"/>
  <c r="H52" i="1"/>
  <c r="H51" i="1"/>
  <c r="E52" i="1" l="1"/>
  <c r="E53" i="1"/>
  <c r="E54" i="1"/>
  <c r="E55" i="1"/>
  <c r="E56" i="1"/>
  <c r="E57" i="1"/>
  <c r="E58" i="1"/>
  <c r="E59" i="1"/>
  <c r="E60" i="1"/>
  <c r="E61" i="1"/>
  <c r="E51" i="1"/>
  <c r="D53" i="1"/>
  <c r="D54" i="1"/>
  <c r="D55" i="1"/>
  <c r="D56" i="1"/>
  <c r="D57" i="1"/>
  <c r="D58" i="1"/>
  <c r="D59" i="1"/>
  <c r="D60" i="1"/>
  <c r="D61" i="1"/>
  <c r="D51" i="1"/>
  <c r="D52" i="1"/>
  <c r="C61" i="1"/>
  <c r="C60" i="1"/>
  <c r="C59" i="1"/>
  <c r="C58" i="1"/>
  <c r="C57" i="1"/>
  <c r="C56" i="1"/>
  <c r="C55" i="1"/>
  <c r="C54" i="1"/>
  <c r="C53" i="1"/>
  <c r="C52" i="1"/>
  <c r="C51" i="1"/>
  <c r="E41" i="1"/>
  <c r="E42" i="1"/>
  <c r="E43" i="1"/>
  <c r="D41" i="1"/>
  <c r="D42" i="1"/>
  <c r="D43" i="1"/>
  <c r="C41" i="1"/>
  <c r="C42" i="1"/>
  <c r="C43" i="1"/>
  <c r="D25" i="1"/>
  <c r="D26" i="1"/>
  <c r="D27" i="1"/>
  <c r="C25" i="1"/>
  <c r="C26" i="1"/>
  <c r="C27" i="1"/>
  <c r="E27" i="1" s="1"/>
  <c r="C28" i="1"/>
  <c r="D28" i="1"/>
  <c r="C44" i="1"/>
  <c r="D44" i="1"/>
  <c r="E44" i="1"/>
  <c r="E37" i="1"/>
  <c r="E34" i="1"/>
  <c r="E36" i="1"/>
  <c r="E38" i="1"/>
  <c r="E39" i="1"/>
  <c r="E40" i="1"/>
  <c r="D34" i="1"/>
  <c r="D36" i="1"/>
  <c r="D37" i="1"/>
  <c r="D38" i="1"/>
  <c r="D39" i="1"/>
  <c r="D40" i="1"/>
  <c r="D35" i="1"/>
  <c r="E35" i="1"/>
  <c r="C40" i="1"/>
  <c r="C39" i="1"/>
  <c r="C38" i="1"/>
  <c r="C37" i="1"/>
  <c r="C36" i="1"/>
  <c r="C35" i="1"/>
  <c r="C34" i="1"/>
  <c r="D18" i="1"/>
  <c r="C18" i="1"/>
  <c r="E18" i="1" s="1"/>
  <c r="D20" i="1"/>
  <c r="D21" i="1"/>
  <c r="D22" i="1"/>
  <c r="D23" i="1"/>
  <c r="D24" i="1"/>
  <c r="D19" i="1"/>
  <c r="C20" i="1"/>
  <c r="C21" i="1"/>
  <c r="C22" i="1"/>
  <c r="C23" i="1"/>
  <c r="C24" i="1"/>
  <c r="C19" i="1"/>
  <c r="E25" i="1" l="1"/>
  <c r="E19" i="1"/>
  <c r="E26" i="1"/>
  <c r="E28" i="1"/>
  <c r="E21" i="1"/>
  <c r="E24" i="1"/>
  <c r="E20" i="1"/>
  <c r="E22" i="1"/>
  <c r="E23" i="1"/>
</calcChain>
</file>

<file path=xl/sharedStrings.xml><?xml version="1.0" encoding="utf-8"?>
<sst xmlns="http://schemas.openxmlformats.org/spreadsheetml/2006/main" count="69" uniqueCount="42">
  <si>
    <t>由于N的影响是几何倍数影响，现假定N=1</t>
  </si>
  <si>
    <t>由于基金会会锁仓约5亿以内，假设4亿，那么P≤6</t>
  </si>
  <si>
    <t>fP关于P单调线性递增</t>
  </si>
  <si>
    <t>fX会受到fY的侵蚀，而且β越大，侵蚀越多，大于1时，fX会小于fY</t>
  </si>
  <si>
    <t>假设β=1时</t>
  </si>
  <si>
    <t>fX=fY=P(10-P)/1000</t>
  </si>
  <si>
    <t>P</t>
    <phoneticPr fontId="1" type="noConversion"/>
  </si>
  <si>
    <t>fp</t>
    <phoneticPr fontId="1" type="noConversion"/>
  </si>
  <si>
    <t>fX</t>
    <phoneticPr fontId="1" type="noConversion"/>
  </si>
  <si>
    <t>fX和fY受到P和β的双重影响</t>
    <phoneticPr fontId="1" type="noConversion"/>
  </si>
  <si>
    <t>fp-fX</t>
    <phoneticPr fontId="1" type="noConversion"/>
  </si>
  <si>
    <t>假设β=0.5时</t>
    <phoneticPr fontId="1" type="noConversion"/>
  </si>
  <si>
    <t>fX=P(10-P)/100(10-0.5P)</t>
    <phoneticPr fontId="1" type="noConversion"/>
  </si>
  <si>
    <r>
      <t>f</t>
    </r>
    <r>
      <rPr>
        <sz val="10"/>
        <color theme="1"/>
        <rFont val="等线"/>
        <family val="3"/>
        <charset val="134"/>
        <scheme val="minor"/>
      </rPr>
      <t>X</t>
    </r>
    <phoneticPr fontId="1" type="noConversion"/>
  </si>
  <si>
    <r>
      <t>f</t>
    </r>
    <r>
      <rPr>
        <sz val="10"/>
        <color theme="1"/>
        <rFont val="等线"/>
        <family val="3"/>
        <charset val="134"/>
        <scheme val="minor"/>
      </rPr>
      <t>Y</t>
    </r>
    <phoneticPr fontId="1" type="noConversion"/>
  </si>
  <si>
    <t>fY=0.5P(10-P)/100(10-0.5P)</t>
    <phoneticPr fontId="1" type="noConversion"/>
  </si>
  <si>
    <t>假设β=2时</t>
    <phoneticPr fontId="1" type="noConversion"/>
  </si>
  <si>
    <t>fX=P(10-P)/100(10+P)</t>
    <phoneticPr fontId="1" type="noConversion"/>
  </si>
  <si>
    <t>fY=2P(10-P)/100(10+P)</t>
    <phoneticPr fontId="1" type="noConversion"/>
  </si>
  <si>
    <t>fX=P(10-P)/100(10+4P)</t>
    <phoneticPr fontId="1" type="noConversion"/>
  </si>
  <si>
    <t>假设β=5时</t>
    <phoneticPr fontId="1" type="noConversion"/>
  </si>
  <si>
    <t>fY=5P(10-P)/100(10+4P)</t>
    <phoneticPr fontId="1" type="noConversion"/>
  </si>
  <si>
    <t>β</t>
  </si>
  <si>
    <t>假设pmeer和hlc价格比为k=v/u</t>
    <phoneticPr fontId="1" type="noConversion"/>
  </si>
  <si>
    <t>β=vX/u(X-C)</t>
    <phoneticPr fontId="1" type="noConversion"/>
  </si>
  <si>
    <t>由于C为常数，约为4，这里暂取C=4</t>
    <phoneticPr fontId="1" type="noConversion"/>
  </si>
  <si>
    <t>β=k(10-P)/(6-P)</t>
    <phoneticPr fontId="1" type="noConversion"/>
  </si>
  <si>
    <t>k</t>
    <phoneticPr fontId="1" type="noConversion"/>
  </si>
  <si>
    <t>β</t>
    <phoneticPr fontId="1" type="noConversion"/>
  </si>
  <si>
    <t>1、价格比恒定时，销毁越多，β值越大；</t>
    <phoneticPr fontId="1" type="noConversion"/>
  </si>
  <si>
    <t>2、销毁量恒定时，价格比越大，β值越大；</t>
    <phoneticPr fontId="1" type="noConversion"/>
  </si>
  <si>
    <t>平衡这中侵蚀的方法：</t>
    <phoneticPr fontId="1" type="noConversion"/>
  </si>
  <si>
    <t>1、控制销毁量</t>
    <phoneticPr fontId="1" type="noConversion"/>
  </si>
  <si>
    <t>3、β值越大，则HLC的映射比就会被pmeer侵蚀的越多；</t>
    <phoneticPr fontId="1" type="noConversion"/>
  </si>
  <si>
    <t>若要使β=1，则 k=(6-P)/(10-P)</t>
    <phoneticPr fontId="1" type="noConversion"/>
  </si>
  <si>
    <t>2、控制HLC的价格不低于pmeer价格一定幅度（β=1的探讨）</t>
    <phoneticPr fontId="1" type="noConversion"/>
  </si>
  <si>
    <t>1/k</t>
    <phoneticPr fontId="1" type="noConversion"/>
  </si>
  <si>
    <t>通过观察各个关系图，粗略可以看出在P=2.5附近时，映射比等各项指标所处的状态更好</t>
    <phoneticPr fontId="1" type="noConversion"/>
  </si>
  <si>
    <t>fX极值点P0与β</t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</si>
  <si>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f</t>
    </r>
    <r>
      <rPr>
        <sz val="9"/>
        <color theme="1"/>
        <rFont val="等线"/>
        <family val="3"/>
        <charset val="134"/>
        <scheme val="minor"/>
      </rPr>
      <t>X,max</t>
    </r>
    <phoneticPr fontId="1" type="noConversion"/>
  </si>
  <si>
    <t>但是，想要fx越大，就需要β越小，</t>
    <phoneticPr fontId="1" type="noConversion"/>
  </si>
  <si>
    <t>β值越小，极值点越大；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</si>
</sst>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销毁总量与</a:t>
            </a:r>
            <a:r>
              <a:rPr lang="en-US" altLang="zh-CN"/>
              <a:t>f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C70-971A-BE97C74A1AA8}"/>
            </c:ext>
          </c:extLst>
        </c:ser>
        <c:ser>
          <c:idx val="1"/>
          <c:order val="1"/>
          <c:tx>
            <c:v>β=1，fx=fy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2.4E-2</c:v>
                </c:pt>
                <c:pt idx="7">
                  <c:v>2.1000000000000001E-2</c:v>
                </c:pt>
                <c:pt idx="8">
                  <c:v>1.6E-2</c:v>
                </c:pt>
                <c:pt idx="9">
                  <c:v>8.9999999999999993E-3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4-4C70-971A-BE97C74A1AA8}"/>
            </c:ext>
          </c:extLst>
        </c:ser>
        <c:ser>
          <c:idx val="2"/>
          <c:order val="2"/>
          <c:tx>
            <c:v>fP与fX的差值，β=1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1.0000000000000009E-3</c:v>
                </c:pt>
                <c:pt idx="2">
                  <c:v>4.0000000000000001E-3</c:v>
                </c:pt>
                <c:pt idx="3">
                  <c:v>8.9999999999999976E-3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3.5999999999999997E-2</c:v>
                </c:pt>
                <c:pt idx="7">
                  <c:v>4.9000000000000002E-2</c:v>
                </c:pt>
                <c:pt idx="8">
                  <c:v>6.4000000000000001E-2</c:v>
                </c:pt>
                <c:pt idx="9">
                  <c:v>8.1000000000000003E-2</c:v>
                </c:pt>
                <c:pt idx="10">
                  <c:v>0.1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0E4-4C70-971A-BE97C74A1AA8}"/>
            </c:ext>
          </c:extLst>
        </c:ser>
        <c:ser>
          <c:idx val="3"/>
          <c:order val="3"/>
          <c:tx>
            <c:v>β=0.5，fX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Sheet1!$D$34:$D$44</c:f>
              <c:numCache>
                <c:formatCode>General</c:formatCode>
                <c:ptCount val="11"/>
                <c:pt idx="0">
                  <c:v>0</c:v>
                </c:pt>
                <c:pt idx="1">
                  <c:v>9.4736842105263164E-3</c:v>
                </c:pt>
                <c:pt idx="2">
                  <c:v>1.7777777777777778E-2</c:v>
                </c:pt>
                <c:pt idx="3">
                  <c:v>2.4705882352941175E-2</c:v>
                </c:pt>
                <c:pt idx="4">
                  <c:v>0.03</c:v>
                </c:pt>
                <c:pt idx="5">
                  <c:v>3.3333333333333333E-2</c:v>
                </c:pt>
                <c:pt idx="6">
                  <c:v>3.4285714285714287E-2</c:v>
                </c:pt>
                <c:pt idx="7">
                  <c:v>3.2307692307692308E-2</c:v>
                </c:pt>
                <c:pt idx="8">
                  <c:v>2.6666666666666668E-2</c:v>
                </c:pt>
                <c:pt idx="9">
                  <c:v>1.6363636363636365E-2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0E4-4C70-971A-BE97C74A1AA8}"/>
            </c:ext>
          </c:extLst>
        </c:ser>
        <c:ser>
          <c:idx val="4"/>
          <c:order val="4"/>
          <c:tx>
            <c:v>β=0.5，fY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Sheet1!$E$34:$E$44</c:f>
              <c:numCache>
                <c:formatCode>General</c:formatCode>
                <c:ptCount val="11"/>
                <c:pt idx="0">
                  <c:v>0</c:v>
                </c:pt>
                <c:pt idx="1">
                  <c:v>4.7368421052631582E-3</c:v>
                </c:pt>
                <c:pt idx="2">
                  <c:v>8.8888888888888889E-3</c:v>
                </c:pt>
                <c:pt idx="3">
                  <c:v>1.2352941176470587E-2</c:v>
                </c:pt>
                <c:pt idx="4">
                  <c:v>1.4999999999999999E-2</c:v>
                </c:pt>
                <c:pt idx="5">
                  <c:v>1.6666666666666666E-2</c:v>
                </c:pt>
                <c:pt idx="6">
                  <c:v>1.7142857142857144E-2</c:v>
                </c:pt>
                <c:pt idx="7">
                  <c:v>1.6153846153846154E-2</c:v>
                </c:pt>
                <c:pt idx="8">
                  <c:v>1.3333333333333334E-2</c:v>
                </c:pt>
                <c:pt idx="9">
                  <c:v>8.1818181818181825E-3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0E4-4C70-971A-BE97C74A1AA8}"/>
            </c:ext>
          </c:extLst>
        </c:ser>
        <c:ser>
          <c:idx val="5"/>
          <c:order val="5"/>
          <c:tx>
            <c:v>β=2，fX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Sheet1!$B$51:$B$61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Sheet1!$D$51:$D$61</c:f>
              <c:numCache>
                <c:formatCode>General</c:formatCode>
                <c:ptCount val="11"/>
                <c:pt idx="0">
                  <c:v>0</c:v>
                </c:pt>
                <c:pt idx="1">
                  <c:v>8.1818181818181825E-3</c:v>
                </c:pt>
                <c:pt idx="2">
                  <c:v>1.3333333333333334E-2</c:v>
                </c:pt>
                <c:pt idx="3">
                  <c:v>1.6153846153846154E-2</c:v>
                </c:pt>
                <c:pt idx="4">
                  <c:v>1.7142857142857144E-2</c:v>
                </c:pt>
                <c:pt idx="5">
                  <c:v>1.6666666666666666E-2</c:v>
                </c:pt>
                <c:pt idx="6">
                  <c:v>1.4999999999999999E-2</c:v>
                </c:pt>
                <c:pt idx="7">
                  <c:v>1.2352941176470587E-2</c:v>
                </c:pt>
                <c:pt idx="8">
                  <c:v>8.8888888888888889E-3</c:v>
                </c:pt>
                <c:pt idx="9">
                  <c:v>4.7368421052631582E-3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0E4-4C70-971A-BE97C74A1AA8}"/>
            </c:ext>
          </c:extLst>
        </c:ser>
        <c:ser>
          <c:idx val="6"/>
          <c:order val="6"/>
          <c:tx>
            <c:v>β=2，fY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Sheet1!$B$51:$B$61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Sheet1!$E$51:$E$61</c:f>
              <c:numCache>
                <c:formatCode>General</c:formatCode>
                <c:ptCount val="11"/>
                <c:pt idx="0">
                  <c:v>0</c:v>
                </c:pt>
                <c:pt idx="1">
                  <c:v>1.6363636363636365E-2</c:v>
                </c:pt>
                <c:pt idx="2">
                  <c:v>2.6666666666666668E-2</c:v>
                </c:pt>
                <c:pt idx="3">
                  <c:v>3.2307692307692308E-2</c:v>
                </c:pt>
                <c:pt idx="4">
                  <c:v>3.4285714285714287E-2</c:v>
                </c:pt>
                <c:pt idx="5">
                  <c:v>3.3333333333333333E-2</c:v>
                </c:pt>
                <c:pt idx="6">
                  <c:v>0.03</c:v>
                </c:pt>
                <c:pt idx="7">
                  <c:v>2.4705882352941175E-2</c:v>
                </c:pt>
                <c:pt idx="8">
                  <c:v>1.7777777777777778E-2</c:v>
                </c:pt>
                <c:pt idx="9">
                  <c:v>9.4736842105263164E-3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0E4-4C70-971A-BE97C74A1AA8}"/>
            </c:ext>
          </c:extLst>
        </c:ser>
        <c:ser>
          <c:idx val="7"/>
          <c:order val="7"/>
          <c:tx>
            <c:v>β=5，fX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Sheet1!$G$51:$G$61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Sheet1!$I$51:$I$61</c:f>
              <c:numCache>
                <c:formatCode>General</c:formatCode>
                <c:ptCount val="11"/>
                <c:pt idx="0">
                  <c:v>0</c:v>
                </c:pt>
                <c:pt idx="1">
                  <c:v>6.4285714285714285E-3</c:v>
                </c:pt>
                <c:pt idx="2">
                  <c:v>8.8888888888888889E-3</c:v>
                </c:pt>
                <c:pt idx="3">
                  <c:v>9.5454545454545462E-3</c:v>
                </c:pt>
                <c:pt idx="4">
                  <c:v>9.2307692307692316E-3</c:v>
                </c:pt>
                <c:pt idx="5">
                  <c:v>8.3333333333333332E-3</c:v>
                </c:pt>
                <c:pt idx="6">
                  <c:v>7.058823529411765E-3</c:v>
                </c:pt>
                <c:pt idx="7">
                  <c:v>5.5263157894736839E-3</c:v>
                </c:pt>
                <c:pt idx="8">
                  <c:v>3.8095238095238095E-3</c:v>
                </c:pt>
                <c:pt idx="9">
                  <c:v>1.9565217391304349E-3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930-4076-9D42-FCFC9BB2BE14}"/>
            </c:ext>
          </c:extLst>
        </c:ser>
        <c:ser>
          <c:idx val="8"/>
          <c:order val="8"/>
          <c:tx>
            <c:v>β=5，fY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Sheet1!$G$51:$G$61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Sheet1!$J$51:$J$61</c:f>
              <c:numCache>
                <c:formatCode>General</c:formatCode>
                <c:ptCount val="11"/>
                <c:pt idx="0">
                  <c:v>0</c:v>
                </c:pt>
                <c:pt idx="1">
                  <c:v>3.214285714285714E-2</c:v>
                </c:pt>
                <c:pt idx="2">
                  <c:v>4.4444444444444446E-2</c:v>
                </c:pt>
                <c:pt idx="3">
                  <c:v>4.7727272727272729E-2</c:v>
                </c:pt>
                <c:pt idx="4">
                  <c:v>4.6153846153846156E-2</c:v>
                </c:pt>
                <c:pt idx="5">
                  <c:v>4.1666666666666664E-2</c:v>
                </c:pt>
                <c:pt idx="6">
                  <c:v>3.5294117647058823E-2</c:v>
                </c:pt>
                <c:pt idx="7">
                  <c:v>2.763157894736842E-2</c:v>
                </c:pt>
                <c:pt idx="8">
                  <c:v>1.9047619047619049E-2</c:v>
                </c:pt>
                <c:pt idx="9">
                  <c:v>9.7826086956521747E-3</c:v>
                </c:pt>
                <c:pt idx="1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930-4076-9D42-FCFC9BB2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15984"/>
        <c:axId val="446634784"/>
        <c:extLst/>
      </c:scatterChart>
      <c:valAx>
        <c:axId val="437315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销毁量</a:t>
                </a:r>
                <a:r>
                  <a:rPr lang="en-US" altLang="zh-CN" b="1">
                    <a:solidFill>
                      <a:schemeClr val="tx1"/>
                    </a:solidFill>
                  </a:rPr>
                  <a:t>P</a:t>
                </a:r>
                <a:r>
                  <a:rPr lang="zh-CN" altLang="en-US" b="1">
                    <a:solidFill>
                      <a:schemeClr val="tx1"/>
                    </a:solidFill>
                  </a:rPr>
                  <a:t>（亿）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34784"/>
        <c:crosses val="autoZero"/>
        <c:crossBetween val="midCat"/>
      </c:valAx>
      <c:valAx>
        <c:axId val="446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映射比</a:t>
                </a:r>
                <a:r>
                  <a:rPr lang="en-US" altLang="zh-CN" b="1">
                    <a:solidFill>
                      <a:schemeClr val="tx1"/>
                    </a:solidFill>
                  </a:rPr>
                  <a:t>f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31598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/>
              <a:t>β</a:t>
            </a:r>
            <a:r>
              <a:rPr lang="zh-CN" altLang="en-US"/>
              <a:t>与销毁量</a:t>
            </a:r>
            <a:r>
              <a:rPr lang="en-US" altLang="zh-CN"/>
              <a:t>P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P=1，β取值曲线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Sheet1!$D$70:$D$75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Sheet1!$E$70:$E$75</c:f>
              <c:numCache>
                <c:formatCode>General</c:formatCode>
                <c:ptCount val="6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4F84-B90F-ADE9AB265C0D}"/>
            </c:ext>
          </c:extLst>
        </c:ser>
        <c:ser>
          <c:idx val="1"/>
          <c:order val="1"/>
          <c:tx>
            <c:v>P=2，β取值曲线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Sheet1!$G$70:$G$75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Sheet1!$H$70:$H$75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D-4F84-B90F-ADE9AB265C0D}"/>
            </c:ext>
          </c:extLst>
        </c:ser>
        <c:ser>
          <c:idx val="2"/>
          <c:order val="2"/>
          <c:tx>
            <c:v>P=3，β取值曲线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Sheet1!$J$70:$J$75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Sheet1!$K$70:$K$75</c:f>
              <c:numCache>
                <c:formatCode>General</c:formatCode>
                <c:ptCount val="6"/>
                <c:pt idx="0">
                  <c:v>0</c:v>
                </c:pt>
                <c:pt idx="1">
                  <c:v>2.3333333333333335</c:v>
                </c:pt>
                <c:pt idx="2">
                  <c:v>4.666666666666667</c:v>
                </c:pt>
                <c:pt idx="3">
                  <c:v>7</c:v>
                </c:pt>
                <c:pt idx="4">
                  <c:v>9.3333333333333339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D-4F84-B90F-ADE9AB265C0D}"/>
            </c:ext>
          </c:extLst>
        </c:ser>
        <c:ser>
          <c:idx val="3"/>
          <c:order val="3"/>
          <c:tx>
            <c:v>P=4，β取值曲线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Sheet1!$D$78:$D$83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Sheet1!$E$78:$E$83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D-4F84-B90F-ADE9AB265C0D}"/>
            </c:ext>
          </c:extLst>
        </c:ser>
        <c:ser>
          <c:idx val="4"/>
          <c:order val="4"/>
          <c:tx>
            <c:v>P=5，β取值曲线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Sheet1!$G$78:$G$83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Sheet1!$H$78:$H$83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D-4F84-B90F-ADE9AB26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74463"/>
        <c:axId val="1511382335"/>
      </c:scatterChart>
      <c:valAx>
        <c:axId val="14428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pmeer</a:t>
                </a:r>
                <a:r>
                  <a:rPr lang="zh-CN" altLang="en-US"/>
                  <a:t>与</a:t>
                </a:r>
                <a:r>
                  <a:rPr lang="en-US" altLang="zh-CN"/>
                  <a:t>HLC</a:t>
                </a:r>
                <a:r>
                  <a:rPr lang="zh-CN" altLang="en-US"/>
                  <a:t>价格比</a:t>
                </a:r>
                <a:r>
                  <a:rPr lang="en-US" altLang="zh-CN"/>
                  <a:t>k=v/u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382335"/>
        <c:crosses val="autoZero"/>
        <c:crossBetween val="midCat"/>
      </c:valAx>
      <c:valAx>
        <c:axId val="1511382335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β</a:t>
                </a:r>
                <a:r>
                  <a:rPr lang="zh-CN" altLang="en-US"/>
                  <a:t>取值曲线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87446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维持</a:t>
            </a:r>
            <a:r>
              <a:rPr lang="el-GR" altLang="zh-CN"/>
              <a:t>β</a:t>
            </a:r>
            <a:r>
              <a:rPr lang="en-US" altLang="zh-CN"/>
              <a:t>=1</a:t>
            </a:r>
            <a:r>
              <a:rPr lang="zh-CN" altLang="en-US"/>
              <a:t>的</a:t>
            </a:r>
            <a:r>
              <a:rPr lang="en-US" altLang="zh-CN"/>
              <a:t>P</a:t>
            </a:r>
            <a:r>
              <a:rPr lang="zh-CN" altLang="en-US"/>
              <a:t>值与价格比</a:t>
            </a:r>
            <a:r>
              <a:rPr lang="en-US" altLang="zh-CN"/>
              <a:t>k=v/u</a:t>
            </a:r>
            <a:r>
              <a:rPr lang="zh-CN" altLang="en-US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Sheet1!$D$89:$D$94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Sheet1!$E$89:$E$94</c:f>
              <c:numCache>
                <c:formatCode>General</c:formatCode>
                <c:ptCount val="6"/>
                <c:pt idx="0">
                  <c:v>0.6</c:v>
                </c:pt>
                <c:pt idx="1">
                  <c:v>0.55555555555555558</c:v>
                </c:pt>
                <c:pt idx="2">
                  <c:v>0.5</c:v>
                </c:pt>
                <c:pt idx="3">
                  <c:v>0.42857142857142855</c:v>
                </c:pt>
                <c:pt idx="4">
                  <c:v>0.33333333333333331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4B3-9BA0-BC2BE2D0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42671"/>
        <c:axId val="1454522447"/>
      </c:lineChart>
      <c:catAx>
        <c:axId val="15226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销毁量</a:t>
                </a:r>
                <a:r>
                  <a:rPr lang="en-US" altLang="zh-CN">
                    <a:solidFill>
                      <a:schemeClr val="tx1"/>
                    </a:solidFill>
                  </a:rPr>
                  <a:t>P</a:t>
                </a:r>
                <a:r>
                  <a:rPr lang="zh-CN" altLang="en-US">
                    <a:solidFill>
                      <a:schemeClr val="tx1"/>
                    </a:solidFill>
                  </a:rPr>
                  <a:t>（亿）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22447"/>
        <c:crossesAt val="0"/>
        <c:auto val="1"/>
        <c:lblAlgn val="ctr"/>
        <c:lblOffset val="100"/>
        <c:noMultiLvlLbl val="0"/>
      </c:catAx>
      <c:valAx>
        <c:axId val="14545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pmeer </a:t>
                </a:r>
                <a:r>
                  <a:rPr lang="zh-CN" altLang="en-US">
                    <a:solidFill>
                      <a:schemeClr val="tx1"/>
                    </a:solidFill>
                  </a:rPr>
                  <a:t>与 </a:t>
                </a:r>
                <a:r>
                  <a:rPr lang="en-US" altLang="zh-CN">
                    <a:solidFill>
                      <a:schemeClr val="tx1"/>
                    </a:solidFill>
                  </a:rPr>
                  <a:t>HLC </a:t>
                </a:r>
                <a:r>
                  <a:rPr lang="zh-CN" altLang="en-US">
                    <a:solidFill>
                      <a:schemeClr val="tx1"/>
                    </a:solidFill>
                  </a:rPr>
                  <a:t>价格比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64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baseline="0">
                <a:effectLst/>
              </a:rPr>
              <a:t>维持</a:t>
            </a:r>
            <a:r>
              <a:rPr lang="el-GR" altLang="zh-CN" sz="1200" b="0" i="0" baseline="0">
                <a:effectLst/>
              </a:rPr>
              <a:t>β</a:t>
            </a:r>
            <a:r>
              <a:rPr lang="en-US" altLang="zh-CN" sz="1200" b="0" i="0" baseline="0">
                <a:effectLst/>
              </a:rPr>
              <a:t>=1</a:t>
            </a:r>
            <a:r>
              <a:rPr lang="zh-CN" altLang="zh-CN" sz="1200" b="0" i="0" baseline="0">
                <a:effectLst/>
              </a:rPr>
              <a:t>的</a:t>
            </a:r>
            <a:r>
              <a:rPr lang="en-US" altLang="zh-CN" sz="1200" b="0" i="0" baseline="0">
                <a:effectLst/>
              </a:rPr>
              <a:t>P</a:t>
            </a:r>
            <a:r>
              <a:rPr lang="zh-CN" altLang="zh-CN" sz="1200" b="0" i="0" baseline="0">
                <a:effectLst/>
              </a:rPr>
              <a:t>值与价格比</a:t>
            </a:r>
            <a:r>
              <a:rPr lang="en-US" altLang="zh-CN" sz="1200" b="0" i="0" baseline="0">
                <a:effectLst/>
              </a:rPr>
              <a:t>u/v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Sheet1!$D$89:$D$94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Sheet1!$F$89:$F$94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1.7999999999999998</c:v>
                </c:pt>
                <c:pt idx="2">
                  <c:v>2</c:v>
                </c:pt>
                <c:pt idx="3">
                  <c:v>2.3333333333333335</c:v>
                </c:pt>
                <c:pt idx="4">
                  <c:v>3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D-4FD3-801A-8FCCB386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23087"/>
        <c:axId val="1590915311"/>
      </c:scatterChart>
      <c:valAx>
        <c:axId val="159342308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销毁量</a:t>
                </a:r>
                <a:r>
                  <a:rPr lang="en-US" altLang="zh-CN">
                    <a:solidFill>
                      <a:schemeClr val="tx1"/>
                    </a:solidFill>
                  </a:rPr>
                  <a:t>P</a:t>
                </a:r>
                <a:r>
                  <a:rPr lang="zh-CN" altLang="en-US">
                    <a:solidFill>
                      <a:schemeClr val="tx1"/>
                    </a:solidFill>
                  </a:rPr>
                  <a:t>（亿）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915311"/>
        <c:crosses val="autoZero"/>
        <c:crossBetween val="midCat"/>
      </c:valAx>
      <c:valAx>
        <c:axId val="15909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HLC </a:t>
                </a:r>
                <a:r>
                  <a:rPr lang="zh-CN" altLang="en-US">
                    <a:solidFill>
                      <a:schemeClr val="tx1"/>
                    </a:solidFill>
                  </a:rPr>
                  <a:t>和 </a:t>
                </a:r>
                <a:r>
                  <a:rPr lang="en-US" altLang="zh-CN">
                    <a:solidFill>
                      <a:schemeClr val="tx1"/>
                    </a:solidFill>
                  </a:rPr>
                  <a:t>pmeer </a:t>
                </a:r>
                <a:r>
                  <a:rPr lang="zh-CN" altLang="en-US">
                    <a:solidFill>
                      <a:schemeClr val="tx1"/>
                    </a:solidFill>
                  </a:rPr>
                  <a:t>价格比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4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极值点</a:t>
            </a:r>
            <a:r>
              <a:rPr lang="en-US" altLang="zh-CN"/>
              <a:t>P0</a:t>
            </a:r>
            <a:r>
              <a:rPr lang="zh-CN" altLang="en-US"/>
              <a:t>与</a:t>
            </a:r>
            <a:r>
              <a:rPr lang="en-US" altLang="zh-CN"/>
              <a:t>β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Sheet1!$F$110:$F$129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Sheet1!$G$110:$G$129</c:f>
              <c:numCache>
                <c:formatCode>General</c:formatCode>
                <c:ptCount val="20"/>
                <c:pt idx="0">
                  <c:v>10</c:v>
                </c:pt>
                <c:pt idx="1">
                  <c:v>7.5974692664795782</c:v>
                </c:pt>
                <c:pt idx="2">
                  <c:v>5.8578643762690499</c:v>
                </c:pt>
                <c:pt idx="3">
                  <c:v>5.2786404500042066</c:v>
                </c:pt>
                <c:pt idx="4">
                  <c:v>5</c:v>
                </c:pt>
                <c:pt idx="5">
                  <c:v>4.142135623730951</c:v>
                </c:pt>
                <c:pt idx="6">
                  <c:v>3.6602540378443864</c:v>
                </c:pt>
                <c:pt idx="7">
                  <c:v>3.3333333333333335</c:v>
                </c:pt>
                <c:pt idx="8">
                  <c:v>3.0901699437494741</c:v>
                </c:pt>
                <c:pt idx="9">
                  <c:v>2.8989794855663562</c:v>
                </c:pt>
                <c:pt idx="10">
                  <c:v>2.7429188517743177</c:v>
                </c:pt>
                <c:pt idx="11">
                  <c:v>2.6120387496374144</c:v>
                </c:pt>
                <c:pt idx="12">
                  <c:v>2.5</c:v>
                </c:pt>
                <c:pt idx="13">
                  <c:v>2.4025307335204209</c:v>
                </c:pt>
                <c:pt idx="14">
                  <c:v>2.3166247903553998</c:v>
                </c:pt>
                <c:pt idx="15">
                  <c:v>2.2400923773979589</c:v>
                </c:pt>
                <c:pt idx="16">
                  <c:v>2.1712927295533242</c:v>
                </c:pt>
                <c:pt idx="17">
                  <c:v>2.1089672205953396</c:v>
                </c:pt>
                <c:pt idx="18">
                  <c:v>2.0521309615767263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35B-B2B5-F112CD03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16944"/>
        <c:axId val="1494779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Sheet1!$G$110:$G$129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7.5974692664795782</c:v>
                      </c:pt>
                      <c:pt idx="2">
                        <c:v>5.8578643762690499</c:v>
                      </c:pt>
                      <c:pt idx="3">
                        <c:v>5.2786404500042066</c:v>
                      </c:pt>
                      <c:pt idx="4">
                        <c:v>5</c:v>
                      </c:pt>
                      <c:pt idx="5">
                        <c:v>4.142135623730951</c:v>
                      </c:pt>
                      <c:pt idx="6">
                        <c:v>3.6602540378443864</c:v>
                      </c:pt>
                      <c:pt idx="7">
                        <c:v>3.3333333333333335</c:v>
                      </c:pt>
                      <c:pt idx="8">
                        <c:v>3.0901699437494741</c:v>
                      </c:pt>
                      <c:pt idx="9">
                        <c:v>2.8989794855663562</c:v>
                      </c:pt>
                      <c:pt idx="10">
                        <c:v>2.7429188517743177</c:v>
                      </c:pt>
                      <c:pt idx="11">
                        <c:v>2.6120387496374144</c:v>
                      </c:pt>
                      <c:pt idx="12">
                        <c:v>2.5</c:v>
                      </c:pt>
                      <c:pt idx="13">
                        <c:v>2.4025307335204209</c:v>
                      </c:pt>
                      <c:pt idx="14">
                        <c:v>2.3166247903553998</c:v>
                      </c:pt>
                      <c:pt idx="15">
                        <c:v>2.2400923773979589</c:v>
                      </c:pt>
                      <c:pt idx="16">
                        <c:v>2.1712927295533242</c:v>
                      </c:pt>
                      <c:pt idx="17">
                        <c:v>2.1089672205953396</c:v>
                      </c:pt>
                      <c:pt idx="18">
                        <c:v>2.0521309615767263</c:v>
                      </c:pt>
                      <c:pt idx="1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Sheet1!$F$110:$F$129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0.5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8C0-435B-B2B5-F112CD03C256}"/>
                  </c:ext>
                </c:extLst>
              </c15:ser>
            </c15:filteredScatterSeries>
          </c:ext>
        </c:extLst>
      </c:scatterChart>
      <c:valAx>
        <c:axId val="14933169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β = vX/u(X-C)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779504"/>
        <c:crosses val="autoZero"/>
        <c:crossBetween val="midCat"/>
        <c:majorUnit val="1"/>
      </c:valAx>
      <c:valAx>
        <c:axId val="1494779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极值点</a:t>
                </a:r>
                <a:r>
                  <a:rPr lang="en-US" altLang="zh-CN"/>
                  <a:t>P0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>
                <a:solidFill>
                  <a:schemeClr val="tx1"/>
                </a:solidFill>
              </a:rPr>
              <a:t>fX</a:t>
            </a:r>
            <a:r>
              <a:rPr lang="zh-CN" altLang="en-US" sz="1200" b="1">
                <a:solidFill>
                  <a:schemeClr val="tx1"/>
                </a:solidFill>
              </a:rPr>
              <a:t>极大值与</a:t>
            </a:r>
            <a:r>
              <a:rPr lang="en-US" altLang="zh-CN" sz="1200" b="1">
                <a:solidFill>
                  <a:schemeClr val="tx1"/>
                </a:solidFill>
              </a:rPr>
              <a:t>β</a:t>
            </a:r>
            <a:r>
              <a:rPr lang="zh-CN" altLang="en-US" sz="1200" b="1">
                <a:solidFill>
                  <a:schemeClr val="tx1"/>
                </a:solidFill>
              </a:rPr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Sheet1!$F$135:$F$153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20</c:v>
                </c:pt>
              </c:numCache>
            </c:numRef>
          </c:xVal>
          <c:yVal>
            <c:numRef>
              <c:f>Sheet1!$G$135:$G$153</c:f>
              <c:numCache>
                <c:formatCode>General</c:formatCode>
                <c:ptCount val="19"/>
                <c:pt idx="0">
                  <c:v>0.1</c:v>
                </c:pt>
                <c:pt idx="1">
                  <c:v>5.7721539255101741E-2</c:v>
                </c:pt>
                <c:pt idx="2">
                  <c:v>3.7524704425735619E-2</c:v>
                </c:pt>
                <c:pt idx="3">
                  <c:v>2.7864045000420612E-2</c:v>
                </c:pt>
                <c:pt idx="4">
                  <c:v>2.5000000000000001E-2</c:v>
                </c:pt>
                <c:pt idx="5">
                  <c:v>1.7157287525380989E-2</c:v>
                </c:pt>
                <c:pt idx="6">
                  <c:v>1.3397459621556135E-2</c:v>
                </c:pt>
                <c:pt idx="7">
                  <c:v>1.1111111111111112E-2</c:v>
                </c:pt>
                <c:pt idx="8">
                  <c:v>9.5491502812526281E-3</c:v>
                </c:pt>
                <c:pt idx="9">
                  <c:v>8.404082057734576E-3</c:v>
                </c:pt>
                <c:pt idx="10">
                  <c:v>7.5236038274189409E-3</c:v>
                </c:pt>
                <c:pt idx="11">
                  <c:v>6.8227464296073872E-3</c:v>
                </c:pt>
                <c:pt idx="12">
                  <c:v>6.2500000000000003E-3</c:v>
                </c:pt>
                <c:pt idx="13">
                  <c:v>5.7721539255101723E-3</c:v>
                </c:pt>
                <c:pt idx="14">
                  <c:v>5.3667504192892006E-3</c:v>
                </c:pt>
                <c:pt idx="15">
                  <c:v>5.0180138592764399E-3</c:v>
                </c:pt>
                <c:pt idx="16">
                  <c:v>4.4477427375456324E-3</c:v>
                </c:pt>
                <c:pt idx="17">
                  <c:v>4.0000000000000001E-3</c:v>
                </c:pt>
                <c:pt idx="18">
                  <c:v>3.3395368670362437E-3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7-4FC7-A6DD-93B3F15C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00160"/>
        <c:axId val="1494807376"/>
      </c:scatterChart>
      <c:valAx>
        <c:axId val="14973001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β</a:t>
                </a:r>
                <a:r>
                  <a:rPr lang="zh-CN" altLang="zh-CN" sz="1000" b="1" i="0" u="none" strike="noStrike" baseline="0">
                    <a:solidFill>
                      <a:schemeClr val="tx1"/>
                    </a:solidFill>
                    <a:effectLst/>
                  </a:rPr>
                  <a:t>值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807376"/>
        <c:crosses val="autoZero"/>
        <c:crossBetween val="midCat"/>
        <c:majorUnit val="1"/>
      </c:valAx>
      <c:valAx>
        <c:axId val="14948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极大值 </a:t>
                </a:r>
                <a:r>
                  <a:rPr lang="en-US" altLang="zh-CN" b="1">
                    <a:solidFill>
                      <a:schemeClr val="tx1"/>
                    </a:solidFill>
                  </a:rPr>
                  <a:t>fX,max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3101086322543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3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233360</xdr:colOff>
      <xdr:row>3</xdr:row>
      <xdr:rowOff>0</xdr:rowOff>
    </xdr:from>
    <xdr:ext cx="985526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D3E0B9B-2CA6-4CF6-AFB3-3C046327765C}"/>
                </a:ext>
              </a:extLst>
            </xdr:cNvPr>
            <xdr:cNvSpPr txBox="1"/>
          </xdr:nvSpPr>
          <xdr:spPr>
            <a:xfrm>
              <a:off x="919160" y="542925"/>
              <a:ext cx="985526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𝑃𝑁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en-US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D3E0B9B-2CA6-4CF6-AFB3-3C046327765C}"/>
                </a:ext>
              </a:extLst>
            </xdr:cNvPr>
            <xdr:cNvSpPr txBox="1"/>
          </xdr:nvSpPr>
          <xdr:spPr>
            <a:xfrm>
              <a:off x="919160" y="542925"/>
              <a:ext cx="985526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f_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𝑃𝑁/100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𝑃/100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66675</xdr:rowOff>
    </xdr:from>
    <xdr:ext cx="2401940" cy="343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1CA5D21-0E10-430E-8319-DF1338EF3279}"/>
                </a:ext>
              </a:extLst>
            </xdr:cNvPr>
            <xdr:cNvSpPr txBox="1"/>
          </xdr:nvSpPr>
          <xdr:spPr>
            <a:xfrm>
              <a:off x="685800" y="971550"/>
              <a:ext cx="2401940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CN" sz="1400" i="1">
                          <a:latin typeface="Cambria Math" panose="02040503050406030204" pitchFamily="18" charset="0"/>
                        </a:rPr>
                        <m:t>f</m:t>
                      </m:r>
                    </m:e>
                    <m:sub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𝑋</m:t>
                      </m:r>
                    </m:sub>
                  </m:sSub>
                  <m:r>
                    <a:rPr lang="en-US" altLang="zh-CN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𝑃𝑁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(10−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100(10−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altLang="zh-CN" sz="1400" b="0" i="1">
                          <a:latin typeface="Cambria Math" panose="02040503050406030204" pitchFamily="18" charset="0"/>
                        </a:rPr>
                        <m:t>β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altLang="zh-CN" sz="14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(10−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100(10−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1CA5D21-0E10-430E-8319-DF1338EF3279}"/>
                </a:ext>
              </a:extLst>
            </xdr:cNvPr>
            <xdr:cNvSpPr txBox="1"/>
          </xdr:nvSpPr>
          <xdr:spPr>
            <a:xfrm>
              <a:off x="685800" y="971550"/>
              <a:ext cx="2401940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f_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𝑋</a:t>
              </a:r>
              <a:r>
                <a:rPr lang="en-US" altLang="zh-CN" sz="1400" i="0">
                  <a:latin typeface="Cambria Math" panose="02040503050406030204" pitchFamily="18" charset="0"/>
                </a:rPr>
                <a:t>=(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𝑃𝑁(10−𝑃))/(100(10−𝑃+</a:t>
              </a:r>
              <a:r>
                <a:rPr lang="el-GR" altLang="zh-CN" sz="1400" b="0" i="0">
                  <a:latin typeface="Cambria Math" panose="02040503050406030204" pitchFamily="18" charset="0"/>
                </a:rPr>
                <a:t>β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𝑃))</a:t>
              </a:r>
              <a:r>
                <a:rPr lang="en-US" altLang="zh-CN" sz="1400"/>
                <a:t> = </a:t>
              </a:r>
              <a:r>
                <a:rPr lang="en-US" altLang="zh-CN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𝑃(10−𝑃))/(100(10−𝑃+</a:t>
              </a:r>
              <a:r>
                <a:rPr lang="el-GR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𝑃))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66675</xdr:rowOff>
    </xdr:from>
    <xdr:ext cx="2396875" cy="343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DF6B7E2-6EE4-42B4-A76F-D397FA10E9E7}"/>
                </a:ext>
              </a:extLst>
            </xdr:cNvPr>
            <xdr:cNvSpPr txBox="1"/>
          </xdr:nvSpPr>
          <xdr:spPr>
            <a:xfrm>
              <a:off x="685800" y="1514475"/>
              <a:ext cx="2396875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CN" sz="1400" i="1">
                          <a:latin typeface="Cambria Math" panose="02040503050406030204" pitchFamily="18" charset="0"/>
                        </a:rPr>
                        <m:t>f</m:t>
                      </m:r>
                    </m:e>
                    <m:sub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𝑌</m:t>
                      </m:r>
                    </m:sub>
                  </m:sSub>
                  <m:r>
                    <a:rPr lang="en-US" altLang="zh-CN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𝑃𝑁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(10−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100(10−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altLang="zh-CN" sz="1400" b="0" i="1">
                          <a:latin typeface="Cambria Math" panose="02040503050406030204" pitchFamily="18" charset="0"/>
                        </a:rPr>
                        <m:t>β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zh-CN" altLang="en-US" sz="1400"/>
                <a:t> </a:t>
              </a:r>
              <a:r>
                <a:rPr lang="en-US" altLang="zh-CN" sz="14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(10−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100(10−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altLang="zh-C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DF6B7E2-6EE4-42B4-A76F-D397FA10E9E7}"/>
                </a:ext>
              </a:extLst>
            </xdr:cNvPr>
            <xdr:cNvSpPr txBox="1"/>
          </xdr:nvSpPr>
          <xdr:spPr>
            <a:xfrm>
              <a:off x="685800" y="1514475"/>
              <a:ext cx="2396875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f_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𝑌</a:t>
              </a:r>
              <a:r>
                <a:rPr lang="en-US" altLang="zh-CN" sz="1400" i="0">
                  <a:latin typeface="Cambria Math" panose="02040503050406030204" pitchFamily="18" charset="0"/>
                </a:rPr>
                <a:t>=(</a:t>
              </a:r>
              <a:r>
                <a:rPr lang="el-GR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𝑃𝑁(10−𝑃))/(100(10−𝑃+</a:t>
              </a:r>
              <a:r>
                <a:rPr lang="el-GR" altLang="zh-CN" sz="1400" b="0" i="0">
                  <a:latin typeface="Cambria Math" panose="02040503050406030204" pitchFamily="18" charset="0"/>
                </a:rPr>
                <a:t>β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𝑃))</a:t>
              </a:r>
              <a:r>
                <a:rPr lang="zh-CN" altLang="en-US" sz="1400"/>
                <a:t> </a:t>
              </a:r>
              <a:r>
                <a:rPr lang="en-US" altLang="zh-CN" sz="1400"/>
                <a:t>= </a:t>
              </a:r>
              <a:r>
                <a:rPr lang="en-US" altLang="zh-CN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𝑃(10−𝑃))/(100(10−𝑃+</a:t>
              </a:r>
              <a:r>
                <a:rPr lang="el-GR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𝑃))</a:t>
              </a:r>
              <a:endParaRPr lang="zh-CN" altLang="en-US" sz="1400"/>
            </a:p>
          </xdr:txBody>
        </xdr:sp>
      </mc:Fallback>
    </mc:AlternateContent>
    <xdr:clientData/>
  </xdr:oneCellAnchor>
  <xdr:twoCellAnchor>
    <xdr:from>
      <xdr:col>6</xdr:col>
      <xdr:colOff>300037</xdr:colOff>
      <xdr:row>15</xdr:row>
      <xdr:rowOff>66675</xdr:rowOff>
    </xdr:from>
    <xdr:to>
      <xdr:col>16</xdr:col>
      <xdr:colOff>647701</xdr:colOff>
      <xdr:row>39</xdr:row>
      <xdr:rowOff>152399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56A8B3-9743-4721-96B7-3824603D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671511</xdr:colOff>
      <xdr:row>47</xdr:row>
      <xdr:rowOff>0</xdr:rowOff>
    </xdr:from>
    <xdr:to>
      <xdr:col>19</xdr:col>
      <xdr:colOff>561975</xdr:colOff>
      <xdr:row>66</xdr:row>
      <xdr:rowOff>123824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7C35FC2-F904-4851-8AFB-DB6A7275A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280987</xdr:colOff>
      <xdr:row>84</xdr:row>
      <xdr:rowOff>90486</xdr:rowOff>
    </xdr:from>
    <xdr:to>
      <xdr:col>12</xdr:col>
      <xdr:colOff>552450</xdr:colOff>
      <xdr:row>99</xdr:row>
      <xdr:rowOff>161924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F6EA868-32B4-41CB-94DE-376F62F1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42861</xdr:colOff>
      <xdr:row>84</xdr:row>
      <xdr:rowOff>109537</xdr:rowOff>
    </xdr:from>
    <xdr:to>
      <xdr:col>19</xdr:col>
      <xdr:colOff>323850</xdr:colOff>
      <xdr:row>99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A0452CE-5A97-4200-B37E-A7558A50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42862</xdr:colOff>
      <xdr:row>109</xdr:row>
      <xdr:rowOff>138112</xdr:rowOff>
    </xdr:from>
    <xdr:ext cx="782650" cy="3890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6DC81BA0-0D95-4587-A18E-6C14039B4BF6}"/>
                </a:ext>
              </a:extLst>
            </xdr:cNvPr>
            <xdr:cNvSpPr txBox="1"/>
          </xdr:nvSpPr>
          <xdr:spPr>
            <a:xfrm>
              <a:off x="2100262" y="19864387"/>
              <a:ext cx="782650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rad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6DC81BA0-0D95-4587-A18E-6C14039B4BF6}"/>
                </a:ext>
              </a:extLst>
            </xdr:cNvPr>
            <xdr:cNvSpPr txBox="1"/>
          </xdr:nvSpPr>
          <xdr:spPr>
            <a:xfrm>
              <a:off x="2100262" y="19864387"/>
              <a:ext cx="782650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𝑃_0=</a:t>
              </a:r>
              <a:r>
                <a:rPr lang="en-US" altLang="zh-CN" sz="1100" i="0">
                  <a:latin typeface="Cambria Math" panose="02040503050406030204" pitchFamily="18" charset="0"/>
                </a:rPr>
                <a:t>10/(√β+1)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7</xdr:col>
      <xdr:colOff>547687</xdr:colOff>
      <xdr:row>106</xdr:row>
      <xdr:rowOff>147637</xdr:rowOff>
    </xdr:from>
    <xdr:to>
      <xdr:col>14</xdr:col>
      <xdr:colOff>319087</xdr:colOff>
      <xdr:row>121</xdr:row>
      <xdr:rowOff>176212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02F3708-1449-464A-985A-560D6C25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119062</xdr:colOff>
      <xdr:row>132</xdr:row>
      <xdr:rowOff>119062</xdr:rowOff>
    </xdr:from>
    <xdr:ext cx="1907125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FA1045D-DD93-4704-8E2E-6BF840B883B5}"/>
                </a:ext>
              </a:extLst>
            </xdr:cNvPr>
            <xdr:cNvSpPr txBox="1"/>
          </xdr:nvSpPr>
          <xdr:spPr>
            <a:xfrm>
              <a:off x="1490662" y="24007762"/>
              <a:ext cx="1907125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sSup>
                          <m:sSup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ad>
                              <m:radPr>
                                <m:degHide m:val="on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</m:rad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+1)</m:t>
                            </m:r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FA1045D-DD93-4704-8E2E-6BF840B883B5}"/>
                </a:ext>
              </a:extLst>
            </xdr:cNvPr>
            <xdr:cNvSpPr txBox="1"/>
          </xdr:nvSpPr>
          <xdr:spPr>
            <a:xfrm>
              <a:off x="1490662" y="24007762"/>
              <a:ext cx="1907125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𝑓_(𝑋,𝑚𝑎𝑥)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𝑓〗_𝑋 (𝑃_0 )=1/(10〖(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√β+1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14287</xdr:colOff>
      <xdr:row>131</xdr:row>
      <xdr:rowOff>176212</xdr:rowOff>
    </xdr:from>
    <xdr:to>
      <xdr:col>14</xdr:col>
      <xdr:colOff>471487</xdr:colOff>
      <xdr:row>147</xdr:row>
      <xdr:rowOff>4762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0747F67-EE36-45AC-91D1-1EC47DAC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53"/>
  <sheetViews>
    <sheetView tabSelected="1" topLeftCell="A106" workbookViewId="0">
      <selection activeCell="P118" sqref="P118"/>
    </sheetView>
  </sheetViews>
  <sheetFormatPr defaultRowHeight="14.25" x14ac:dyDescent="0.2"/>
  <sheetData>
    <row r="2" spans="2:6" x14ac:dyDescent="0.2">
      <c r="B2" t="s">
        <v>0</v>
      </c>
      <c r="F2" t="s">
        <v>1</v>
      </c>
    </row>
    <row r="4" spans="2:6" x14ac:dyDescent="0.2">
      <c r="F4" t="s">
        <v>2</v>
      </c>
    </row>
    <row r="6" spans="2:6" x14ac:dyDescent="0.2">
      <c r="F6" t="s">
        <v>9</v>
      </c>
    </row>
    <row r="9" spans="2:6" x14ac:dyDescent="0.2">
      <c r="F9" t="s">
        <v>3</v>
      </c>
    </row>
    <row r="15" spans="2:6" x14ac:dyDescent="0.2">
      <c r="B15" s="2" t="s">
        <v>4</v>
      </c>
    </row>
    <row r="16" spans="2:6" x14ac:dyDescent="0.2">
      <c r="B16" t="s">
        <v>5</v>
      </c>
    </row>
    <row r="17" spans="2:5" x14ac:dyDescent="0.2">
      <c r="B17" s="1" t="s">
        <v>6</v>
      </c>
      <c r="C17" s="1" t="s">
        <v>7</v>
      </c>
      <c r="D17" s="1" t="s">
        <v>8</v>
      </c>
      <c r="E17" s="1" t="s">
        <v>10</v>
      </c>
    </row>
    <row r="18" spans="2:5" x14ac:dyDescent="0.2">
      <c r="B18" s="1">
        <v>0</v>
      </c>
      <c r="C18" s="1">
        <f>B18/100</f>
        <v>0</v>
      </c>
      <c r="D18" s="1">
        <f>B18*(10-B18)/1000</f>
        <v>0</v>
      </c>
      <c r="E18">
        <f>C18-D18</f>
        <v>0</v>
      </c>
    </row>
    <row r="19" spans="2:5" x14ac:dyDescent="0.2">
      <c r="B19" s="1">
        <v>1</v>
      </c>
      <c r="C19" s="1">
        <f>B19/100</f>
        <v>0.01</v>
      </c>
      <c r="D19" s="1">
        <f>B19*(10-B19)/1000</f>
        <v>8.9999999999999993E-3</v>
      </c>
      <c r="E19">
        <f t="shared" ref="E19:E28" si="0">C19-D19</f>
        <v>1.0000000000000009E-3</v>
      </c>
    </row>
    <row r="20" spans="2:5" x14ac:dyDescent="0.2">
      <c r="B20" s="1">
        <v>2</v>
      </c>
      <c r="C20" s="1">
        <f t="shared" ref="C20:C28" si="1">B20/100</f>
        <v>0.02</v>
      </c>
      <c r="D20" s="1">
        <f t="shared" ref="D20:D28" si="2">B20*(10-B20)/1000</f>
        <v>1.6E-2</v>
      </c>
      <c r="E20">
        <f t="shared" si="0"/>
        <v>4.0000000000000001E-3</v>
      </c>
    </row>
    <row r="21" spans="2:5" x14ac:dyDescent="0.2">
      <c r="B21" s="1">
        <v>3</v>
      </c>
      <c r="C21" s="1">
        <f t="shared" si="1"/>
        <v>0.03</v>
      </c>
      <c r="D21" s="1">
        <f t="shared" si="2"/>
        <v>2.1000000000000001E-2</v>
      </c>
      <c r="E21">
        <f t="shared" si="0"/>
        <v>8.9999999999999976E-3</v>
      </c>
    </row>
    <row r="22" spans="2:5" x14ac:dyDescent="0.2">
      <c r="B22" s="1">
        <v>4</v>
      </c>
      <c r="C22" s="1">
        <f t="shared" si="1"/>
        <v>0.04</v>
      </c>
      <c r="D22" s="1">
        <f t="shared" si="2"/>
        <v>2.4E-2</v>
      </c>
      <c r="E22">
        <f t="shared" si="0"/>
        <v>1.6E-2</v>
      </c>
    </row>
    <row r="23" spans="2:5" x14ac:dyDescent="0.2">
      <c r="B23" s="1">
        <v>5</v>
      </c>
      <c r="C23" s="1">
        <f t="shared" si="1"/>
        <v>0.05</v>
      </c>
      <c r="D23" s="1">
        <f t="shared" si="2"/>
        <v>2.5000000000000001E-2</v>
      </c>
      <c r="E23">
        <f t="shared" si="0"/>
        <v>2.5000000000000001E-2</v>
      </c>
    </row>
    <row r="24" spans="2:5" x14ac:dyDescent="0.2">
      <c r="B24" s="1">
        <v>6</v>
      </c>
      <c r="C24" s="1">
        <f t="shared" si="1"/>
        <v>0.06</v>
      </c>
      <c r="D24" s="1">
        <f t="shared" si="2"/>
        <v>2.4E-2</v>
      </c>
      <c r="E24">
        <f t="shared" si="0"/>
        <v>3.5999999999999997E-2</v>
      </c>
    </row>
    <row r="25" spans="2:5" x14ac:dyDescent="0.2">
      <c r="B25" s="1">
        <v>7</v>
      </c>
      <c r="C25" s="1">
        <f t="shared" si="1"/>
        <v>7.0000000000000007E-2</v>
      </c>
      <c r="D25" s="1">
        <f t="shared" si="2"/>
        <v>2.1000000000000001E-2</v>
      </c>
      <c r="E25">
        <f t="shared" si="0"/>
        <v>4.9000000000000002E-2</v>
      </c>
    </row>
    <row r="26" spans="2:5" x14ac:dyDescent="0.2">
      <c r="B26" s="1">
        <v>8</v>
      </c>
      <c r="C26" s="1">
        <f t="shared" si="1"/>
        <v>0.08</v>
      </c>
      <c r="D26" s="1">
        <f t="shared" si="2"/>
        <v>1.6E-2</v>
      </c>
      <c r="E26">
        <f t="shared" si="0"/>
        <v>6.4000000000000001E-2</v>
      </c>
    </row>
    <row r="27" spans="2:5" x14ac:dyDescent="0.2">
      <c r="B27" s="1">
        <v>9</v>
      </c>
      <c r="C27" s="1">
        <f t="shared" si="1"/>
        <v>0.09</v>
      </c>
      <c r="D27" s="1">
        <f t="shared" si="2"/>
        <v>8.9999999999999993E-3</v>
      </c>
      <c r="E27">
        <f t="shared" si="0"/>
        <v>8.1000000000000003E-2</v>
      </c>
    </row>
    <row r="28" spans="2:5" x14ac:dyDescent="0.2">
      <c r="B28" s="1">
        <v>10</v>
      </c>
      <c r="C28" s="1">
        <f t="shared" si="1"/>
        <v>0.1</v>
      </c>
      <c r="D28" s="1">
        <f t="shared" si="2"/>
        <v>0</v>
      </c>
      <c r="E28">
        <f t="shared" si="0"/>
        <v>0.1</v>
      </c>
    </row>
    <row r="29" spans="2:5" x14ac:dyDescent="0.2">
      <c r="B29" s="1"/>
      <c r="C29" s="1"/>
      <c r="D29" s="1"/>
    </row>
    <row r="30" spans="2:5" x14ac:dyDescent="0.2">
      <c r="B30" s="2" t="s">
        <v>11</v>
      </c>
    </row>
    <row r="31" spans="2:5" x14ac:dyDescent="0.2">
      <c r="B31" t="s">
        <v>12</v>
      </c>
    </row>
    <row r="32" spans="2:5" x14ac:dyDescent="0.2">
      <c r="B32" t="s">
        <v>15</v>
      </c>
    </row>
    <row r="33" spans="2:7" x14ac:dyDescent="0.2">
      <c r="B33" s="1" t="s">
        <v>6</v>
      </c>
      <c r="C33" s="1" t="s">
        <v>7</v>
      </c>
      <c r="D33" s="1" t="s">
        <v>13</v>
      </c>
      <c r="E33" s="1" t="s">
        <v>14</v>
      </c>
    </row>
    <row r="34" spans="2:7" x14ac:dyDescent="0.2">
      <c r="B34" s="1">
        <v>0</v>
      </c>
      <c r="C34" s="1">
        <f>B34/100</f>
        <v>0</v>
      </c>
      <c r="D34" s="1">
        <f>B34*(10-B34)/(100*(10-0.5*B34))</f>
        <v>0</v>
      </c>
      <c r="E34" s="1">
        <f>0.5*B34*(10-B34)/(100*(10-0.5*B34))</f>
        <v>0</v>
      </c>
    </row>
    <row r="35" spans="2:7" x14ac:dyDescent="0.2">
      <c r="B35" s="1">
        <v>1</v>
      </c>
      <c r="C35" s="1">
        <f>B35/100</f>
        <v>0.01</v>
      </c>
      <c r="D35" s="1">
        <f>B35*(10-B35)/(100*(10-0.5*B35))</f>
        <v>9.4736842105263164E-3</v>
      </c>
      <c r="E35" s="1">
        <f>0.5*B35*(10-B35)/(100*(10-0.5*B35))</f>
        <v>4.7368421052631582E-3</v>
      </c>
    </row>
    <row r="36" spans="2:7" x14ac:dyDescent="0.2">
      <c r="B36" s="1">
        <v>2</v>
      </c>
      <c r="C36" s="1">
        <f t="shared" ref="C36:C44" si="3">B36/100</f>
        <v>0.02</v>
      </c>
      <c r="D36" s="1">
        <f t="shared" ref="D36:D44" si="4">B36*(10-B36)/(100*(10-0.5*B36))</f>
        <v>1.7777777777777778E-2</v>
      </c>
      <c r="E36" s="1">
        <f t="shared" ref="E36:E44" si="5">0.5*B36*(10-B36)/(100*(10-0.5*B36))</f>
        <v>8.8888888888888889E-3</v>
      </c>
    </row>
    <row r="37" spans="2:7" x14ac:dyDescent="0.2">
      <c r="B37" s="1">
        <v>3</v>
      </c>
      <c r="C37" s="1">
        <f t="shared" si="3"/>
        <v>0.03</v>
      </c>
      <c r="D37" s="1">
        <f t="shared" si="4"/>
        <v>2.4705882352941175E-2</v>
      </c>
      <c r="E37" s="1">
        <f>0.5*B37*(10-B37)/(100*(10-0.5*B37))</f>
        <v>1.2352941176470587E-2</v>
      </c>
    </row>
    <row r="38" spans="2:7" x14ac:dyDescent="0.2">
      <c r="B38" s="1">
        <v>4</v>
      </c>
      <c r="C38" s="1">
        <f t="shared" si="3"/>
        <v>0.04</v>
      </c>
      <c r="D38" s="1">
        <f t="shared" si="4"/>
        <v>0.03</v>
      </c>
      <c r="E38" s="1">
        <f t="shared" si="5"/>
        <v>1.4999999999999999E-2</v>
      </c>
    </row>
    <row r="39" spans="2:7" x14ac:dyDescent="0.2">
      <c r="B39" s="1">
        <v>5</v>
      </c>
      <c r="C39" s="1">
        <f t="shared" si="3"/>
        <v>0.05</v>
      </c>
      <c r="D39" s="1">
        <f t="shared" si="4"/>
        <v>3.3333333333333333E-2</v>
      </c>
      <c r="E39" s="1">
        <f t="shared" si="5"/>
        <v>1.6666666666666666E-2</v>
      </c>
    </row>
    <row r="40" spans="2:7" x14ac:dyDescent="0.2">
      <c r="B40" s="1">
        <v>6</v>
      </c>
      <c r="C40" s="1">
        <f t="shared" si="3"/>
        <v>0.06</v>
      </c>
      <c r="D40" s="1">
        <f t="shared" si="4"/>
        <v>3.4285714285714287E-2</v>
      </c>
      <c r="E40" s="1">
        <f t="shared" si="5"/>
        <v>1.7142857142857144E-2</v>
      </c>
    </row>
    <row r="41" spans="2:7" x14ac:dyDescent="0.2">
      <c r="B41" s="1">
        <v>7</v>
      </c>
      <c r="C41" s="1">
        <f t="shared" si="3"/>
        <v>7.0000000000000007E-2</v>
      </c>
      <c r="D41" s="1">
        <f t="shared" si="4"/>
        <v>3.2307692307692308E-2</v>
      </c>
      <c r="E41" s="1">
        <f t="shared" si="5"/>
        <v>1.6153846153846154E-2</v>
      </c>
    </row>
    <row r="42" spans="2:7" x14ac:dyDescent="0.2">
      <c r="B42" s="1">
        <v>8</v>
      </c>
      <c r="C42" s="1">
        <f t="shared" si="3"/>
        <v>0.08</v>
      </c>
      <c r="D42" s="1">
        <f t="shared" si="4"/>
        <v>2.6666666666666668E-2</v>
      </c>
      <c r="E42" s="1">
        <f t="shared" si="5"/>
        <v>1.3333333333333334E-2</v>
      </c>
    </row>
    <row r="43" spans="2:7" x14ac:dyDescent="0.2">
      <c r="B43" s="1">
        <v>9</v>
      </c>
      <c r="C43" s="1">
        <f t="shared" si="3"/>
        <v>0.09</v>
      </c>
      <c r="D43" s="1">
        <f t="shared" si="4"/>
        <v>1.6363636363636365E-2</v>
      </c>
      <c r="E43" s="1">
        <f t="shared" si="5"/>
        <v>8.1818181818181825E-3</v>
      </c>
    </row>
    <row r="44" spans="2:7" x14ac:dyDescent="0.2">
      <c r="B44" s="1">
        <v>10</v>
      </c>
      <c r="C44" s="1">
        <f t="shared" si="3"/>
        <v>0.1</v>
      </c>
      <c r="D44" s="1">
        <f t="shared" si="4"/>
        <v>0</v>
      </c>
      <c r="E44" s="1">
        <f t="shared" si="5"/>
        <v>0</v>
      </c>
    </row>
    <row r="47" spans="2:7" x14ac:dyDescent="0.2">
      <c r="B47" s="2" t="s">
        <v>16</v>
      </c>
      <c r="G47" s="2" t="s">
        <v>20</v>
      </c>
    </row>
    <row r="48" spans="2:7" x14ac:dyDescent="0.2">
      <c r="B48" t="s">
        <v>17</v>
      </c>
      <c r="G48" t="s">
        <v>19</v>
      </c>
    </row>
    <row r="49" spans="2:10" x14ac:dyDescent="0.2">
      <c r="B49" t="s">
        <v>18</v>
      </c>
      <c r="G49" t="s">
        <v>21</v>
      </c>
    </row>
    <row r="50" spans="2:10" x14ac:dyDescent="0.2">
      <c r="B50" s="1" t="s">
        <v>6</v>
      </c>
      <c r="C50" s="1" t="s">
        <v>7</v>
      </c>
      <c r="D50" s="1" t="s">
        <v>13</v>
      </c>
      <c r="E50" s="1" t="s">
        <v>14</v>
      </c>
      <c r="G50" s="1" t="s">
        <v>6</v>
      </c>
      <c r="H50" s="1" t="s">
        <v>7</v>
      </c>
      <c r="I50" s="1" t="s">
        <v>13</v>
      </c>
      <c r="J50" s="1" t="s">
        <v>14</v>
      </c>
    </row>
    <row r="51" spans="2:10" x14ac:dyDescent="0.2">
      <c r="B51" s="1">
        <v>0</v>
      </c>
      <c r="C51" s="1">
        <f>B51/100</f>
        <v>0</v>
      </c>
      <c r="D51" s="1">
        <f>B51*(10-B51)/(100*(10+B51))</f>
        <v>0</v>
      </c>
      <c r="E51" s="1">
        <f>2*B51*(10-B51)/(100*(10+B51))</f>
        <v>0</v>
      </c>
      <c r="G51" s="1">
        <v>0</v>
      </c>
      <c r="H51" s="1">
        <f>G51/100</f>
        <v>0</v>
      </c>
      <c r="I51" s="1">
        <f>G51*(10-G51)/(100*(10+4*G51))</f>
        <v>0</v>
      </c>
      <c r="J51" s="1">
        <f>5*G51*(10-G51)/(100*(10+4*G51))</f>
        <v>0</v>
      </c>
    </row>
    <row r="52" spans="2:10" x14ac:dyDescent="0.2">
      <c r="B52" s="1">
        <v>1</v>
      </c>
      <c r="C52" s="1">
        <f>B52/100</f>
        <v>0.01</v>
      </c>
      <c r="D52" s="1">
        <f>B52*(10-B52)/(100*(10+B52))</f>
        <v>8.1818181818181825E-3</v>
      </c>
      <c r="E52" s="1">
        <f t="shared" ref="E52:E61" si="6">2*B52*(10-B52)/(100*(10+B52))</f>
        <v>1.6363636363636365E-2</v>
      </c>
      <c r="G52" s="1">
        <v>1</v>
      </c>
      <c r="H52" s="1">
        <f>G52/100</f>
        <v>0.01</v>
      </c>
      <c r="I52" s="1">
        <f t="shared" ref="I52:I61" si="7">G52*(10-G52)/(100*(10+4*G52))</f>
        <v>6.4285714285714285E-3</v>
      </c>
      <c r="J52" s="1">
        <f t="shared" ref="J52:J61" si="8">5*G52*(10-G52)/(100*(10+4*G52))</f>
        <v>3.214285714285714E-2</v>
      </c>
    </row>
    <row r="53" spans="2:10" x14ac:dyDescent="0.2">
      <c r="B53" s="1">
        <v>2</v>
      </c>
      <c r="C53" s="1">
        <f t="shared" ref="C53:C61" si="9">B53/100</f>
        <v>0.02</v>
      </c>
      <c r="D53" s="1">
        <f t="shared" ref="D53:D61" si="10">B53*(10-B53)/(100*(10+B53))</f>
        <v>1.3333333333333334E-2</v>
      </c>
      <c r="E53" s="1">
        <f t="shared" si="6"/>
        <v>2.6666666666666668E-2</v>
      </c>
      <c r="G53" s="1">
        <v>2</v>
      </c>
      <c r="H53" s="1">
        <f t="shared" ref="H53:H61" si="11">G53/100</f>
        <v>0.02</v>
      </c>
      <c r="I53" s="1">
        <f t="shared" si="7"/>
        <v>8.8888888888888889E-3</v>
      </c>
      <c r="J53" s="1">
        <f t="shared" si="8"/>
        <v>4.4444444444444446E-2</v>
      </c>
    </row>
    <row r="54" spans="2:10" x14ac:dyDescent="0.2">
      <c r="B54" s="1">
        <v>3</v>
      </c>
      <c r="C54" s="1">
        <f t="shared" si="9"/>
        <v>0.03</v>
      </c>
      <c r="D54" s="1">
        <f t="shared" si="10"/>
        <v>1.6153846153846154E-2</v>
      </c>
      <c r="E54" s="1">
        <f t="shared" si="6"/>
        <v>3.2307692307692308E-2</v>
      </c>
      <c r="G54" s="1">
        <v>3</v>
      </c>
      <c r="H54" s="1">
        <f t="shared" si="11"/>
        <v>0.03</v>
      </c>
      <c r="I54" s="1">
        <f t="shared" si="7"/>
        <v>9.5454545454545462E-3</v>
      </c>
      <c r="J54" s="1">
        <f t="shared" si="8"/>
        <v>4.7727272727272729E-2</v>
      </c>
    </row>
    <row r="55" spans="2:10" x14ac:dyDescent="0.2">
      <c r="B55" s="1">
        <v>4</v>
      </c>
      <c r="C55" s="1">
        <f t="shared" si="9"/>
        <v>0.04</v>
      </c>
      <c r="D55" s="1">
        <f t="shared" si="10"/>
        <v>1.7142857142857144E-2</v>
      </c>
      <c r="E55" s="1">
        <f t="shared" si="6"/>
        <v>3.4285714285714287E-2</v>
      </c>
      <c r="G55" s="1">
        <v>4</v>
      </c>
      <c r="H55" s="1">
        <f t="shared" si="11"/>
        <v>0.04</v>
      </c>
      <c r="I55" s="1">
        <f t="shared" si="7"/>
        <v>9.2307692307692316E-3</v>
      </c>
      <c r="J55" s="1">
        <f t="shared" si="8"/>
        <v>4.6153846153846156E-2</v>
      </c>
    </row>
    <row r="56" spans="2:10" x14ac:dyDescent="0.2">
      <c r="B56" s="1">
        <v>5</v>
      </c>
      <c r="C56" s="1">
        <f t="shared" si="9"/>
        <v>0.05</v>
      </c>
      <c r="D56" s="1">
        <f t="shared" si="10"/>
        <v>1.6666666666666666E-2</v>
      </c>
      <c r="E56" s="1">
        <f t="shared" si="6"/>
        <v>3.3333333333333333E-2</v>
      </c>
      <c r="G56" s="1">
        <v>5</v>
      </c>
      <c r="H56" s="1">
        <f t="shared" si="11"/>
        <v>0.05</v>
      </c>
      <c r="I56" s="1">
        <f t="shared" si="7"/>
        <v>8.3333333333333332E-3</v>
      </c>
      <c r="J56" s="1">
        <f t="shared" si="8"/>
        <v>4.1666666666666664E-2</v>
      </c>
    </row>
    <row r="57" spans="2:10" x14ac:dyDescent="0.2">
      <c r="B57" s="1">
        <v>6</v>
      </c>
      <c r="C57" s="1">
        <f t="shared" si="9"/>
        <v>0.06</v>
      </c>
      <c r="D57" s="1">
        <f t="shared" si="10"/>
        <v>1.4999999999999999E-2</v>
      </c>
      <c r="E57" s="1">
        <f t="shared" si="6"/>
        <v>0.03</v>
      </c>
      <c r="G57" s="1">
        <v>6</v>
      </c>
      <c r="H57" s="1">
        <f t="shared" si="11"/>
        <v>0.06</v>
      </c>
      <c r="I57" s="1">
        <f t="shared" si="7"/>
        <v>7.058823529411765E-3</v>
      </c>
      <c r="J57" s="1">
        <f t="shared" si="8"/>
        <v>3.5294117647058823E-2</v>
      </c>
    </row>
    <row r="58" spans="2:10" x14ac:dyDescent="0.2">
      <c r="B58" s="1">
        <v>7</v>
      </c>
      <c r="C58" s="1">
        <f t="shared" si="9"/>
        <v>7.0000000000000007E-2</v>
      </c>
      <c r="D58" s="1">
        <f t="shared" si="10"/>
        <v>1.2352941176470587E-2</v>
      </c>
      <c r="E58" s="1">
        <f t="shared" si="6"/>
        <v>2.4705882352941175E-2</v>
      </c>
      <c r="G58" s="1">
        <v>7</v>
      </c>
      <c r="H58" s="1">
        <f t="shared" si="11"/>
        <v>7.0000000000000007E-2</v>
      </c>
      <c r="I58" s="1">
        <f t="shared" si="7"/>
        <v>5.5263157894736839E-3</v>
      </c>
      <c r="J58" s="1">
        <f t="shared" si="8"/>
        <v>2.763157894736842E-2</v>
      </c>
    </row>
    <row r="59" spans="2:10" x14ac:dyDescent="0.2">
      <c r="B59" s="1">
        <v>8</v>
      </c>
      <c r="C59" s="1">
        <f t="shared" si="9"/>
        <v>0.08</v>
      </c>
      <c r="D59" s="1">
        <f t="shared" si="10"/>
        <v>8.8888888888888889E-3</v>
      </c>
      <c r="E59" s="1">
        <f t="shared" si="6"/>
        <v>1.7777777777777778E-2</v>
      </c>
      <c r="G59" s="1">
        <v>8</v>
      </c>
      <c r="H59" s="1">
        <f t="shared" si="11"/>
        <v>0.08</v>
      </c>
      <c r="I59" s="1">
        <f t="shared" si="7"/>
        <v>3.8095238095238095E-3</v>
      </c>
      <c r="J59" s="1">
        <f t="shared" si="8"/>
        <v>1.9047619047619049E-2</v>
      </c>
    </row>
    <row r="60" spans="2:10" x14ac:dyDescent="0.2">
      <c r="B60" s="1">
        <v>9</v>
      </c>
      <c r="C60" s="1">
        <f t="shared" si="9"/>
        <v>0.09</v>
      </c>
      <c r="D60" s="1">
        <f t="shared" si="10"/>
        <v>4.7368421052631582E-3</v>
      </c>
      <c r="E60" s="1">
        <f t="shared" si="6"/>
        <v>9.4736842105263164E-3</v>
      </c>
      <c r="G60" s="1">
        <v>9</v>
      </c>
      <c r="H60" s="1">
        <f t="shared" si="11"/>
        <v>0.09</v>
      </c>
      <c r="I60" s="1">
        <f t="shared" si="7"/>
        <v>1.9565217391304349E-3</v>
      </c>
      <c r="J60" s="1">
        <f t="shared" si="8"/>
        <v>9.7826086956521747E-3</v>
      </c>
    </row>
    <row r="61" spans="2:10" x14ac:dyDescent="0.2">
      <c r="B61" s="1">
        <v>10</v>
      </c>
      <c r="C61" s="1">
        <f t="shared" si="9"/>
        <v>0.1</v>
      </c>
      <c r="D61" s="1">
        <f t="shared" si="10"/>
        <v>0</v>
      </c>
      <c r="E61" s="1">
        <f t="shared" si="6"/>
        <v>0</v>
      </c>
      <c r="G61" s="1">
        <v>10</v>
      </c>
      <c r="H61" s="1">
        <f t="shared" si="11"/>
        <v>0.1</v>
      </c>
      <c r="I61" s="1">
        <f t="shared" si="7"/>
        <v>0</v>
      </c>
      <c r="J61" s="1">
        <f t="shared" si="8"/>
        <v>0</v>
      </c>
    </row>
    <row r="64" spans="2:10" x14ac:dyDescent="0.2">
      <c r="C64" s="2" t="s">
        <v>23</v>
      </c>
    </row>
    <row r="65" spans="3:15" x14ac:dyDescent="0.2">
      <c r="C65" s="2" t="s">
        <v>24</v>
      </c>
    </row>
    <row r="66" spans="3:15" x14ac:dyDescent="0.2">
      <c r="C66" s="2" t="s">
        <v>25</v>
      </c>
    </row>
    <row r="67" spans="3:15" x14ac:dyDescent="0.2">
      <c r="C67" s="2" t="s">
        <v>26</v>
      </c>
    </row>
    <row r="69" spans="3:15" x14ac:dyDescent="0.2">
      <c r="C69" s="1" t="s">
        <v>6</v>
      </c>
      <c r="D69" s="1" t="s">
        <v>27</v>
      </c>
      <c r="E69" s="1" t="s">
        <v>22</v>
      </c>
      <c r="F69" s="1" t="s">
        <v>6</v>
      </c>
      <c r="G69" s="1" t="s">
        <v>27</v>
      </c>
      <c r="H69" s="1" t="s">
        <v>28</v>
      </c>
      <c r="I69" s="1" t="s">
        <v>6</v>
      </c>
      <c r="J69" s="1" t="s">
        <v>27</v>
      </c>
      <c r="K69" s="1" t="s">
        <v>22</v>
      </c>
      <c r="M69" s="3" t="s">
        <v>29</v>
      </c>
      <c r="N69" s="3"/>
      <c r="O69" s="3"/>
    </row>
    <row r="70" spans="3:15" x14ac:dyDescent="0.2">
      <c r="C70" s="1">
        <v>1</v>
      </c>
      <c r="D70" s="1">
        <v>0</v>
      </c>
      <c r="E70" s="1">
        <f>D70*9/5</f>
        <v>0</v>
      </c>
      <c r="F70" s="1">
        <v>2</v>
      </c>
      <c r="G70" s="1">
        <v>0</v>
      </c>
      <c r="H70">
        <f>G70*8/4</f>
        <v>0</v>
      </c>
      <c r="I70" s="1">
        <v>3</v>
      </c>
      <c r="J70" s="1">
        <v>0</v>
      </c>
      <c r="K70">
        <f>J70*7/3</f>
        <v>0</v>
      </c>
      <c r="M70" t="s">
        <v>30</v>
      </c>
    </row>
    <row r="71" spans="3:15" x14ac:dyDescent="0.2">
      <c r="C71" s="1"/>
      <c r="D71" s="1">
        <v>1</v>
      </c>
      <c r="E71" s="1">
        <f t="shared" ref="E71:E75" si="12">D71*9/5</f>
        <v>1.8</v>
      </c>
      <c r="F71" s="1"/>
      <c r="G71" s="1">
        <v>1</v>
      </c>
      <c r="H71">
        <f t="shared" ref="H71:H75" si="13">G71*8/4</f>
        <v>2</v>
      </c>
      <c r="I71" s="1"/>
      <c r="J71" s="1">
        <v>1</v>
      </c>
      <c r="K71">
        <f t="shared" ref="K71:K75" si="14">J71*7/3</f>
        <v>2.3333333333333335</v>
      </c>
      <c r="M71" t="s">
        <v>33</v>
      </c>
    </row>
    <row r="72" spans="3:15" x14ac:dyDescent="0.2">
      <c r="C72" s="1"/>
      <c r="D72" s="1">
        <v>2</v>
      </c>
      <c r="E72" s="1">
        <f t="shared" si="12"/>
        <v>3.6</v>
      </c>
      <c r="F72" s="1"/>
      <c r="G72" s="1">
        <v>2</v>
      </c>
      <c r="H72">
        <f t="shared" si="13"/>
        <v>4</v>
      </c>
      <c r="I72" s="1"/>
      <c r="J72" s="1">
        <v>2</v>
      </c>
      <c r="K72">
        <f t="shared" si="14"/>
        <v>4.666666666666667</v>
      </c>
    </row>
    <row r="73" spans="3:15" x14ac:dyDescent="0.2">
      <c r="C73" s="1"/>
      <c r="D73" s="1">
        <v>3</v>
      </c>
      <c r="E73" s="1">
        <f t="shared" si="12"/>
        <v>5.4</v>
      </c>
      <c r="F73" s="1"/>
      <c r="G73" s="1">
        <v>3</v>
      </c>
      <c r="H73">
        <f t="shared" si="13"/>
        <v>6</v>
      </c>
      <c r="I73" s="1"/>
      <c r="J73" s="1">
        <v>3</v>
      </c>
      <c r="K73">
        <f t="shared" si="14"/>
        <v>7</v>
      </c>
      <c r="M73" t="s">
        <v>31</v>
      </c>
    </row>
    <row r="74" spans="3:15" x14ac:dyDescent="0.2">
      <c r="C74" s="1"/>
      <c r="D74" s="1">
        <v>4</v>
      </c>
      <c r="E74" s="1">
        <f t="shared" si="12"/>
        <v>7.2</v>
      </c>
      <c r="G74" s="1">
        <v>4</v>
      </c>
      <c r="H74">
        <f t="shared" si="13"/>
        <v>8</v>
      </c>
      <c r="J74" s="1">
        <v>4</v>
      </c>
      <c r="K74">
        <f t="shared" si="14"/>
        <v>9.3333333333333339</v>
      </c>
      <c r="M74" t="s">
        <v>32</v>
      </c>
    </row>
    <row r="75" spans="3:15" x14ac:dyDescent="0.2">
      <c r="C75" s="1"/>
      <c r="D75" s="1">
        <v>5</v>
      </c>
      <c r="E75" s="1">
        <f t="shared" si="12"/>
        <v>9</v>
      </c>
      <c r="G75" s="1">
        <v>5</v>
      </c>
      <c r="H75">
        <f t="shared" si="13"/>
        <v>10</v>
      </c>
      <c r="J75" s="1">
        <v>5</v>
      </c>
      <c r="K75">
        <f t="shared" si="14"/>
        <v>11.666666666666666</v>
      </c>
      <c r="M75" s="2" t="s">
        <v>35</v>
      </c>
    </row>
    <row r="76" spans="3:15" x14ac:dyDescent="0.2">
      <c r="C76" s="1"/>
      <c r="D76" s="1"/>
      <c r="E76" s="1"/>
    </row>
    <row r="77" spans="3:15" x14ac:dyDescent="0.2">
      <c r="C77" s="1" t="s">
        <v>6</v>
      </c>
      <c r="D77" s="1" t="s">
        <v>27</v>
      </c>
      <c r="E77" s="1" t="s">
        <v>22</v>
      </c>
      <c r="F77" s="1" t="s">
        <v>6</v>
      </c>
      <c r="G77" s="1" t="s">
        <v>27</v>
      </c>
      <c r="H77" s="1" t="s">
        <v>28</v>
      </c>
    </row>
    <row r="78" spans="3:15" x14ac:dyDescent="0.2">
      <c r="C78" s="1">
        <v>4</v>
      </c>
      <c r="D78" s="1">
        <v>0</v>
      </c>
      <c r="E78" s="1">
        <f>D78*6/2</f>
        <v>0</v>
      </c>
      <c r="F78" s="1">
        <v>5</v>
      </c>
      <c r="G78" s="1">
        <v>0</v>
      </c>
      <c r="H78" s="1">
        <f>G78*5/1</f>
        <v>0</v>
      </c>
    </row>
    <row r="79" spans="3:15" x14ac:dyDescent="0.2">
      <c r="C79" s="1"/>
      <c r="D79" s="1">
        <v>1</v>
      </c>
      <c r="E79" s="1">
        <f t="shared" ref="E79:E83" si="15">D79*6/2</f>
        <v>3</v>
      </c>
      <c r="F79" s="1"/>
      <c r="G79" s="1">
        <v>1</v>
      </c>
      <c r="H79" s="1">
        <f t="shared" ref="H79:H83" si="16">G79*5/1</f>
        <v>5</v>
      </c>
    </row>
    <row r="80" spans="3:15" x14ac:dyDescent="0.2">
      <c r="C80" s="1"/>
      <c r="D80" s="1">
        <v>2</v>
      </c>
      <c r="E80" s="1">
        <f t="shared" si="15"/>
        <v>6</v>
      </c>
      <c r="F80" s="1"/>
      <c r="G80" s="1">
        <v>2</v>
      </c>
      <c r="H80" s="1">
        <f t="shared" si="16"/>
        <v>10</v>
      </c>
    </row>
    <row r="81" spans="3:8" x14ac:dyDescent="0.2">
      <c r="C81" s="1"/>
      <c r="D81" s="1">
        <v>3</v>
      </c>
      <c r="E81" s="1">
        <f t="shared" si="15"/>
        <v>9</v>
      </c>
      <c r="F81" s="1"/>
      <c r="G81" s="1">
        <v>3</v>
      </c>
      <c r="H81" s="1">
        <f t="shared" si="16"/>
        <v>15</v>
      </c>
    </row>
    <row r="82" spans="3:8" x14ac:dyDescent="0.2">
      <c r="C82" s="1"/>
      <c r="D82" s="1">
        <v>4</v>
      </c>
      <c r="E82" s="1">
        <f t="shared" si="15"/>
        <v>12</v>
      </c>
      <c r="F82" s="1"/>
      <c r="G82" s="1">
        <v>4</v>
      </c>
      <c r="H82" s="1">
        <f t="shared" si="16"/>
        <v>20</v>
      </c>
    </row>
    <row r="83" spans="3:8" x14ac:dyDescent="0.2">
      <c r="C83" s="1"/>
      <c r="D83" s="1">
        <v>5</v>
      </c>
      <c r="E83" s="1">
        <f t="shared" si="15"/>
        <v>15</v>
      </c>
      <c r="F83" s="1"/>
      <c r="G83" s="1">
        <v>5</v>
      </c>
      <c r="H83" s="1">
        <f t="shared" si="16"/>
        <v>25</v>
      </c>
    </row>
    <row r="86" spans="3:8" x14ac:dyDescent="0.2">
      <c r="C86" s="2" t="s">
        <v>34</v>
      </c>
      <c r="D86" s="2"/>
      <c r="E86" s="2"/>
    </row>
    <row r="88" spans="3:8" x14ac:dyDescent="0.2">
      <c r="D88" s="1" t="s">
        <v>6</v>
      </c>
      <c r="E88" s="1" t="s">
        <v>27</v>
      </c>
      <c r="F88" s="1" t="s">
        <v>36</v>
      </c>
    </row>
    <row r="89" spans="3:8" x14ac:dyDescent="0.2">
      <c r="D89">
        <v>0</v>
      </c>
      <c r="E89">
        <f>(6-D89)/(10-D89)</f>
        <v>0.6</v>
      </c>
      <c r="F89">
        <f>1/E89</f>
        <v>1.6666666666666667</v>
      </c>
    </row>
    <row r="90" spans="3:8" x14ac:dyDescent="0.2">
      <c r="D90">
        <v>1</v>
      </c>
      <c r="E90">
        <f t="shared" ref="E90:E94" si="17">(6-D90)/(10-D90)</f>
        <v>0.55555555555555558</v>
      </c>
      <c r="F90">
        <f t="shared" ref="F90:F94" si="18">1/E90</f>
        <v>1.7999999999999998</v>
      </c>
    </row>
    <row r="91" spans="3:8" x14ac:dyDescent="0.2">
      <c r="D91">
        <v>2</v>
      </c>
      <c r="E91">
        <f t="shared" si="17"/>
        <v>0.5</v>
      </c>
      <c r="F91">
        <f t="shared" si="18"/>
        <v>2</v>
      </c>
    </row>
    <row r="92" spans="3:8" x14ac:dyDescent="0.2">
      <c r="D92">
        <v>3</v>
      </c>
      <c r="E92">
        <f t="shared" si="17"/>
        <v>0.42857142857142855</v>
      </c>
      <c r="F92">
        <f t="shared" si="18"/>
        <v>2.3333333333333335</v>
      </c>
    </row>
    <row r="93" spans="3:8" x14ac:dyDescent="0.2">
      <c r="D93">
        <v>4</v>
      </c>
      <c r="E93">
        <f t="shared" si="17"/>
        <v>0.33333333333333331</v>
      </c>
      <c r="F93">
        <f t="shared" si="18"/>
        <v>3</v>
      </c>
    </row>
    <row r="94" spans="3:8" x14ac:dyDescent="0.2">
      <c r="D94">
        <v>5</v>
      </c>
      <c r="E94">
        <f t="shared" si="17"/>
        <v>0.2</v>
      </c>
      <c r="F94">
        <f t="shared" si="18"/>
        <v>5</v>
      </c>
    </row>
    <row r="104" spans="4:13" x14ac:dyDescent="0.2">
      <c r="E104" s="6" t="s">
        <v>37</v>
      </c>
      <c r="F104" s="6"/>
      <c r="G104" s="6"/>
      <c r="H104" s="6"/>
      <c r="I104" s="6"/>
      <c r="J104" s="6"/>
      <c r="K104" s="6"/>
      <c r="L104" s="6"/>
      <c r="M104" s="6"/>
    </row>
    <row r="109" spans="4:13" x14ac:dyDescent="0.2">
      <c r="D109" t="s">
        <v>38</v>
      </c>
      <c r="F109" s="1" t="s">
        <v>28</v>
      </c>
      <c r="G109" s="1" t="s">
        <v>6</v>
      </c>
    </row>
    <row r="110" spans="4:13" x14ac:dyDescent="0.2">
      <c r="F110" s="1">
        <v>0</v>
      </c>
      <c r="G110" s="1">
        <f>10/(F110^(1/2)+1)</f>
        <v>10</v>
      </c>
    </row>
    <row r="111" spans="4:13" x14ac:dyDescent="0.2">
      <c r="F111" s="1">
        <v>0.1</v>
      </c>
      <c r="G111" s="1">
        <f t="shared" ref="G111:G113" si="19">10/(F111^(1/2)+1)</f>
        <v>7.5974692664795782</v>
      </c>
    </row>
    <row r="112" spans="4:13" x14ac:dyDescent="0.2">
      <c r="F112" s="1">
        <v>0.5</v>
      </c>
      <c r="G112" s="1">
        <f t="shared" si="19"/>
        <v>5.8578643762690499</v>
      </c>
    </row>
    <row r="113" spans="6:10" x14ac:dyDescent="0.2">
      <c r="F113" s="1">
        <v>0.8</v>
      </c>
      <c r="G113" s="1">
        <f t="shared" si="19"/>
        <v>5.2786404500042066</v>
      </c>
    </row>
    <row r="114" spans="6:10" x14ac:dyDescent="0.2">
      <c r="F114" s="1">
        <v>1</v>
      </c>
      <c r="G114" s="1">
        <f t="shared" ref="G114:G129" si="20">10/(F114^(1/2)+1)</f>
        <v>5</v>
      </c>
    </row>
    <row r="115" spans="6:10" x14ac:dyDescent="0.2">
      <c r="F115" s="1">
        <v>2</v>
      </c>
      <c r="G115" s="1">
        <f t="shared" si="20"/>
        <v>4.142135623730951</v>
      </c>
    </row>
    <row r="116" spans="6:10" x14ac:dyDescent="0.2">
      <c r="F116" s="1">
        <v>3</v>
      </c>
      <c r="G116" s="1">
        <f t="shared" si="20"/>
        <v>3.6602540378443864</v>
      </c>
    </row>
    <row r="117" spans="6:10" x14ac:dyDescent="0.2">
      <c r="F117" s="1">
        <v>4</v>
      </c>
      <c r="G117" s="1">
        <f t="shared" si="20"/>
        <v>3.3333333333333335</v>
      </c>
    </row>
    <row r="118" spans="6:10" x14ac:dyDescent="0.2">
      <c r="F118" s="1">
        <v>5</v>
      </c>
      <c r="G118" s="1">
        <f t="shared" si="20"/>
        <v>3.0901699437494741</v>
      </c>
    </row>
    <row r="119" spans="6:10" x14ac:dyDescent="0.2">
      <c r="F119" s="1">
        <v>6</v>
      </c>
      <c r="G119" s="1">
        <f t="shared" si="20"/>
        <v>2.8989794855663562</v>
      </c>
    </row>
    <row r="120" spans="6:10" x14ac:dyDescent="0.2">
      <c r="F120" s="1">
        <v>7</v>
      </c>
      <c r="G120" s="1">
        <f t="shared" si="20"/>
        <v>2.7429188517743177</v>
      </c>
    </row>
    <row r="121" spans="6:10" x14ac:dyDescent="0.2">
      <c r="F121" s="1">
        <v>8</v>
      </c>
      <c r="G121" s="1">
        <f t="shared" si="20"/>
        <v>2.6120387496374144</v>
      </c>
    </row>
    <row r="122" spans="6:10" x14ac:dyDescent="0.2">
      <c r="F122" s="1">
        <v>9</v>
      </c>
      <c r="G122" s="1">
        <f t="shared" si="20"/>
        <v>2.5</v>
      </c>
    </row>
    <row r="123" spans="6:10" x14ac:dyDescent="0.2">
      <c r="F123" s="1">
        <v>10</v>
      </c>
      <c r="G123" s="1">
        <f t="shared" si="20"/>
        <v>2.4025307335204209</v>
      </c>
    </row>
    <row r="124" spans="6:10" x14ac:dyDescent="0.2">
      <c r="F124" s="1">
        <v>11</v>
      </c>
      <c r="G124" s="1">
        <f t="shared" si="20"/>
        <v>2.3166247903553998</v>
      </c>
    </row>
    <row r="125" spans="6:10" x14ac:dyDescent="0.2">
      <c r="F125" s="1">
        <v>12</v>
      </c>
      <c r="G125" s="1">
        <f t="shared" si="20"/>
        <v>2.2400923773979589</v>
      </c>
      <c r="J125" t="s">
        <v>41</v>
      </c>
    </row>
    <row r="126" spans="6:10" x14ac:dyDescent="0.2">
      <c r="F126" s="1">
        <v>13</v>
      </c>
      <c r="G126" s="1">
        <f t="shared" si="20"/>
        <v>2.1712927295533242</v>
      </c>
      <c r="J126" t="s">
        <v>40</v>
      </c>
    </row>
    <row r="127" spans="6:10" x14ac:dyDescent="0.2">
      <c r="F127" s="1">
        <v>14</v>
      </c>
      <c r="G127" s="1">
        <f t="shared" si="20"/>
        <v>2.1089672205953396</v>
      </c>
    </row>
    <row r="128" spans="6:10" x14ac:dyDescent="0.2">
      <c r="F128" s="1">
        <v>15</v>
      </c>
      <c r="G128" s="1">
        <f t="shared" si="20"/>
        <v>2.0521309615767263</v>
      </c>
    </row>
    <row r="129" spans="6:7" x14ac:dyDescent="0.2">
      <c r="F129" s="1">
        <v>16</v>
      </c>
      <c r="G129" s="1">
        <f t="shared" si="20"/>
        <v>2</v>
      </c>
    </row>
    <row r="130" spans="6:7" x14ac:dyDescent="0.2">
      <c r="F130" s="1"/>
      <c r="G130" s="1"/>
    </row>
    <row r="134" spans="6:7" ht="15.75" x14ac:dyDescent="0.25">
      <c r="F134" s="5" t="s">
        <v>28</v>
      </c>
      <c r="G134" s="4" t="s">
        <v>39</v>
      </c>
    </row>
    <row r="135" spans="6:7" x14ac:dyDescent="0.2">
      <c r="F135">
        <v>0</v>
      </c>
      <c r="G135">
        <f>1/(10*(F135^(1/2)+1)^2)</f>
        <v>0.1</v>
      </c>
    </row>
    <row r="136" spans="6:7" x14ac:dyDescent="0.2">
      <c r="F136">
        <v>0.1</v>
      </c>
      <c r="G136">
        <f t="shared" ref="G136:G138" si="21">1/(10*(F136^(1/2)+1)^2)</f>
        <v>5.7721539255101741E-2</v>
      </c>
    </row>
    <row r="137" spans="6:7" x14ac:dyDescent="0.2">
      <c r="F137">
        <v>0.4</v>
      </c>
      <c r="G137">
        <f t="shared" si="21"/>
        <v>3.7524704425735619E-2</v>
      </c>
    </row>
    <row r="138" spans="6:7" x14ac:dyDescent="0.2">
      <c r="F138">
        <v>0.8</v>
      </c>
      <c r="G138">
        <f t="shared" si="21"/>
        <v>2.7864045000420612E-2</v>
      </c>
    </row>
    <row r="139" spans="6:7" x14ac:dyDescent="0.2">
      <c r="F139">
        <v>1</v>
      </c>
      <c r="G139">
        <f t="shared" ref="G139:G153" si="22">1/(10*(F139^(1/2)+1)^2)</f>
        <v>2.5000000000000001E-2</v>
      </c>
    </row>
    <row r="140" spans="6:7" x14ac:dyDescent="0.2">
      <c r="F140">
        <v>2</v>
      </c>
      <c r="G140">
        <f t="shared" si="22"/>
        <v>1.7157287525380989E-2</v>
      </c>
    </row>
    <row r="141" spans="6:7" x14ac:dyDescent="0.2">
      <c r="F141">
        <v>3</v>
      </c>
      <c r="G141">
        <f t="shared" si="22"/>
        <v>1.3397459621556135E-2</v>
      </c>
    </row>
    <row r="142" spans="6:7" x14ac:dyDescent="0.2">
      <c r="F142">
        <v>4</v>
      </c>
      <c r="G142">
        <f t="shared" si="22"/>
        <v>1.1111111111111112E-2</v>
      </c>
    </row>
    <row r="143" spans="6:7" x14ac:dyDescent="0.2">
      <c r="F143">
        <v>5</v>
      </c>
      <c r="G143">
        <f t="shared" si="22"/>
        <v>9.5491502812526281E-3</v>
      </c>
    </row>
    <row r="144" spans="6:7" x14ac:dyDescent="0.2">
      <c r="F144">
        <v>6</v>
      </c>
      <c r="G144">
        <f t="shared" si="22"/>
        <v>8.404082057734576E-3</v>
      </c>
    </row>
    <row r="145" spans="6:7" x14ac:dyDescent="0.2">
      <c r="F145">
        <v>7</v>
      </c>
      <c r="G145">
        <f t="shared" si="22"/>
        <v>7.5236038274189409E-3</v>
      </c>
    </row>
    <row r="146" spans="6:7" x14ac:dyDescent="0.2">
      <c r="F146">
        <v>8</v>
      </c>
      <c r="G146">
        <f t="shared" si="22"/>
        <v>6.8227464296073872E-3</v>
      </c>
    </row>
    <row r="147" spans="6:7" x14ac:dyDescent="0.2">
      <c r="F147">
        <v>9</v>
      </c>
      <c r="G147">
        <f t="shared" si="22"/>
        <v>6.2500000000000003E-3</v>
      </c>
    </row>
    <row r="148" spans="6:7" x14ac:dyDescent="0.2">
      <c r="F148">
        <v>10</v>
      </c>
      <c r="G148">
        <f t="shared" si="22"/>
        <v>5.7721539255101723E-3</v>
      </c>
    </row>
    <row r="149" spans="6:7" x14ac:dyDescent="0.2">
      <c r="F149">
        <v>11</v>
      </c>
      <c r="G149">
        <f t="shared" si="22"/>
        <v>5.3667504192892006E-3</v>
      </c>
    </row>
    <row r="150" spans="6:7" x14ac:dyDescent="0.2">
      <c r="F150">
        <v>12</v>
      </c>
      <c r="G150">
        <f t="shared" si="22"/>
        <v>5.0180138592764399E-3</v>
      </c>
    </row>
    <row r="151" spans="6:7" x14ac:dyDescent="0.2">
      <c r="F151">
        <v>14</v>
      </c>
      <c r="G151">
        <f t="shared" si="22"/>
        <v>4.4477427375456324E-3</v>
      </c>
    </row>
    <row r="152" spans="6:7" x14ac:dyDescent="0.2">
      <c r="F152">
        <v>16</v>
      </c>
      <c r="G152">
        <f t="shared" si="22"/>
        <v>4.0000000000000001E-3</v>
      </c>
    </row>
    <row r="153" spans="6:7" x14ac:dyDescent="0.2">
      <c r="F153">
        <v>20</v>
      </c>
      <c r="G153">
        <f t="shared" si="22"/>
        <v>3.3395368670362437E-3</v>
      </c>
    </row>
  </sheetData>
  <mergeCells count="1">
    <mergeCell ref="E104:M10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李听风</dc:creator>
  <cp:lastModifiedBy>李听风</cp:lastModifiedBy>
  <dcterms:created xsi:type="dcterms:W3CDTF">2015-06-05T18:19:34Z</dcterms:created>
  <dcterms:modified xsi:type="dcterms:W3CDTF">2019-10-17T04:42:46Z</dcterms:modified>
</cp:coreProperties>
</file>