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lic\OneDrive\Desktop\idc\"/>
    </mc:Choice>
  </mc:AlternateContent>
  <xr:revisionPtr revIDLastSave="0" documentId="13_ncr:1_{6811DECA-8A0E-40B6-AE1F-D5A32323DEDF}" xr6:coauthVersionLast="47" xr6:coauthVersionMax="47" xr10:uidLastSave="{00000000-0000-0000-0000-000000000000}"/>
  <bookViews>
    <workbookView xWindow="-108" yWindow="-108" windowWidth="23256" windowHeight="12456" activeTab="2" xr2:uid="{EDE3902D-2CB3-45BD-9576-1624B2409B7C}"/>
  </bookViews>
  <sheets>
    <sheet name="Задание 3" sheetId="1" r:id="rId1"/>
    <sheet name="Задание 2" sheetId="2" r:id="rId2"/>
    <sheet name="Задание 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3" l="1"/>
  <c r="B32" i="3"/>
  <c r="H29" i="3"/>
  <c r="H28" i="3"/>
  <c r="E29" i="3"/>
  <c r="E28" i="3"/>
  <c r="B29" i="3"/>
  <c r="B28" i="3"/>
  <c r="C25" i="3"/>
  <c r="C26" i="3"/>
  <c r="C14" i="3"/>
  <c r="C13" i="3"/>
  <c r="C6" i="3"/>
  <c r="C5" i="3"/>
  <c r="F6" i="3"/>
  <c r="F5" i="3"/>
  <c r="C8" i="3"/>
  <c r="B18" i="2"/>
  <c r="C18" i="2"/>
  <c r="AI18" i="2"/>
  <c r="AH18" i="2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X20" i="2" a="1"/>
  <c r="X20" i="2" s="1"/>
  <c r="Y20" i="2" a="1"/>
  <c r="Y20" i="2" s="1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AE20" i="2" a="1"/>
  <c r="AE20" i="2" s="1"/>
  <c r="AF20" i="2" a="1"/>
  <c r="AF20" i="2" s="1"/>
  <c r="AG20" i="2" a="1"/>
  <c r="AG20" i="2" s="1"/>
  <c r="D20" i="2" a="1"/>
  <c r="D20" i="2" s="1"/>
  <c r="U4" i="2" a="1"/>
  <c r="U4" i="2" s="1"/>
  <c r="E12" i="2" a="1"/>
  <c r="E12" i="2"/>
  <c r="F12" i="2" a="1"/>
  <c r="F12" i="2"/>
  <c r="G12" i="2" a="1"/>
  <c r="G12" i="2" s="1"/>
  <c r="H12" i="2" a="1"/>
  <c r="H12" i="2"/>
  <c r="I12" i="2" a="1"/>
  <c r="I12" i="2"/>
  <c r="J12" i="2" a="1"/>
  <c r="J12" i="2" s="1"/>
  <c r="K12" i="2" a="1"/>
  <c r="K12" i="2"/>
  <c r="L12" i="2" a="1"/>
  <c r="L12" i="2"/>
  <c r="M12" i="2" a="1"/>
  <c r="M12" i="2" s="1"/>
  <c r="N12" i="2" a="1"/>
  <c r="N12" i="2"/>
  <c r="O12" i="2" a="1"/>
  <c r="O12" i="2"/>
  <c r="P12" i="2" a="1"/>
  <c r="P12" i="2" s="1"/>
  <c r="Q12" i="2" a="1"/>
  <c r="Q12" i="2"/>
  <c r="R12" i="2" a="1"/>
  <c r="R12" i="2"/>
  <c r="S12" i="2" a="1"/>
  <c r="S12" i="2" s="1"/>
  <c r="T12" i="2" a="1"/>
  <c r="T12" i="2"/>
  <c r="U12" i="2" a="1"/>
  <c r="U12" i="2"/>
  <c r="V12" i="2" a="1"/>
  <c r="V12" i="2" s="1"/>
  <c r="W12" i="2" a="1"/>
  <c r="W12" i="2"/>
  <c r="X12" i="2" a="1"/>
  <c r="X12" i="2"/>
  <c r="Y12" i="2" a="1"/>
  <c r="Y12" i="2" s="1"/>
  <c r="Z12" i="2" a="1"/>
  <c r="Z12" i="2"/>
  <c r="AA12" i="2" a="1"/>
  <c r="AA12" i="2"/>
  <c r="AB12" i="2" a="1"/>
  <c r="AB12" i="2" s="1"/>
  <c r="AC12" i="2" a="1"/>
  <c r="AC12" i="2"/>
  <c r="AD12" i="2" a="1"/>
  <c r="AD12" i="2"/>
  <c r="AE12" i="2" a="1"/>
  <c r="AE12" i="2" s="1"/>
  <c r="AF12" i="2" a="1"/>
  <c r="AF12" i="2"/>
  <c r="AG12" i="2" a="1"/>
  <c r="AG12" i="2"/>
  <c r="D12" i="2" a="1"/>
  <c r="D12" i="2" s="1"/>
  <c r="E11" i="2" a="1"/>
  <c r="E11" i="2"/>
  <c r="F11" i="2" a="1"/>
  <c r="F11" i="2" s="1"/>
  <c r="G11" i="2" a="1"/>
  <c r="G11" i="2" s="1"/>
  <c r="H11" i="2" a="1"/>
  <c r="H11" i="2" s="1"/>
  <c r="I11" i="2" a="1"/>
  <c r="I11" i="2"/>
  <c r="J11" i="2" a="1"/>
  <c r="J11" i="2"/>
  <c r="K11" i="2" a="1"/>
  <c r="K11" i="2"/>
  <c r="L11" i="2" a="1"/>
  <c r="L11" i="2" s="1"/>
  <c r="M11" i="2" a="1"/>
  <c r="M11" i="2" s="1"/>
  <c r="N11" i="2" a="1"/>
  <c r="N11" i="2" s="1"/>
  <c r="O11" i="2" a="1"/>
  <c r="O11" i="2"/>
  <c r="P11" i="2" a="1"/>
  <c r="P11" i="2"/>
  <c r="Q11" i="2" a="1"/>
  <c r="Q11" i="2"/>
  <c r="R11" i="2" a="1"/>
  <c r="R11" i="2" s="1"/>
  <c r="S11" i="2" a="1"/>
  <c r="S11" i="2" s="1"/>
  <c r="T11" i="2" a="1"/>
  <c r="T11" i="2" s="1"/>
  <c r="U11" i="2" a="1"/>
  <c r="U11" i="2"/>
  <c r="V11" i="2" a="1"/>
  <c r="V11" i="2"/>
  <c r="W11" i="2" a="1"/>
  <c r="W11" i="2"/>
  <c r="X11" i="2" a="1"/>
  <c r="X11" i="2" s="1"/>
  <c r="Y11" i="2" a="1"/>
  <c r="Y11" i="2" s="1"/>
  <c r="Z11" i="2" a="1"/>
  <c r="Z11" i="2" s="1"/>
  <c r="AA11" i="2" a="1"/>
  <c r="AA11" i="2"/>
  <c r="AB11" i="2" a="1"/>
  <c r="AB11" i="2" s="1"/>
  <c r="AC11" i="2" a="1"/>
  <c r="AC11" i="2" s="1"/>
  <c r="AD11" i="2" a="1"/>
  <c r="AD11" i="2" s="1"/>
  <c r="AE11" i="2" a="1"/>
  <c r="AE11" i="2" s="1"/>
  <c r="AF11" i="2" a="1"/>
  <c r="AF11" i="2" s="1"/>
  <c r="AG11" i="2" a="1"/>
  <c r="AG11" i="2"/>
  <c r="D11" i="2" a="1"/>
  <c r="D11" i="2" s="1"/>
  <c r="AG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D10" i="2"/>
  <c r="E9" i="2"/>
  <c r="F9" i="2"/>
  <c r="D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S7" i="2" a="1"/>
  <c r="S7" i="2" s="1"/>
  <c r="R7" i="2" a="1"/>
  <c r="R7" i="2" s="1"/>
  <c r="Q7" i="2" a="1"/>
  <c r="Q7" i="2" s="1"/>
  <c r="P7" i="2" a="1"/>
  <c r="P7" i="2" s="1"/>
  <c r="S6" i="2" a="1"/>
  <c r="S6" i="2" s="1"/>
  <c r="R6" i="2" a="1"/>
  <c r="R6" i="2" s="1"/>
  <c r="Q6" i="2" a="1"/>
  <c r="Q6" i="2" s="1"/>
  <c r="P6" i="2" a="1"/>
  <c r="P6" i="2" s="1"/>
  <c r="S5" i="2" a="1"/>
  <c r="S5" i="2" s="1"/>
  <c r="R5" i="2" a="1"/>
  <c r="R5" i="2" s="1"/>
  <c r="Q5" i="2" a="1"/>
  <c r="Q5" i="2" s="1"/>
  <c r="P5" i="2"/>
  <c r="S4" i="2" a="1"/>
  <c r="S4" i="2" s="1"/>
  <c r="R4" i="2" a="1"/>
  <c r="R4" i="2" s="1"/>
  <c r="Q4" i="2"/>
  <c r="AJ8" i="1" l="1"/>
  <c r="AK8" i="1"/>
  <c r="AJ6" i="1"/>
  <c r="AK6" i="1" s="1"/>
  <c r="AJ7" i="1"/>
  <c r="AK7" i="1" s="1"/>
  <c r="B7" i="1"/>
  <c r="C6" i="1"/>
  <c r="C7" i="1"/>
  <c r="B9" i="1"/>
  <c r="B8" i="1"/>
  <c r="AJ5" i="1"/>
  <c r="AJ4" i="1"/>
  <c r="AJ3" i="1"/>
  <c r="AJ2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C5" i="1"/>
  <c r="D5" i="1"/>
  <c r="E5" i="1"/>
  <c r="F5" i="1"/>
  <c r="B5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B4" i="1"/>
  <c r="D7" i="1" l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C8" i="1"/>
  <c r="C9" i="1" s="1"/>
  <c r="D6" i="1" s="1"/>
  <c r="D8" i="1" l="1"/>
  <c r="D9" i="1" s="1"/>
  <c r="E6" i="1" s="1"/>
  <c r="E8" i="1" s="1"/>
  <c r="E9" i="1" s="1"/>
  <c r="F6" i="1" s="1"/>
  <c r="F8" i="1" s="1"/>
  <c r="F9" i="1" s="1"/>
  <c r="G6" i="1" s="1"/>
  <c r="B6" i="1"/>
  <c r="G8" i="1" l="1"/>
  <c r="G9" i="1" s="1"/>
  <c r="H6" i="1" s="1"/>
  <c r="H8" i="1" l="1"/>
  <c r="H9" i="1" s="1"/>
  <c r="I6" i="1" s="1"/>
  <c r="I8" i="1" l="1"/>
  <c r="I9" i="1" s="1"/>
  <c r="J6" i="1" s="1"/>
  <c r="J8" i="1" l="1"/>
  <c r="J9" i="1" s="1"/>
  <c r="K6" i="1" s="1"/>
  <c r="K8" i="1" l="1"/>
  <c r="K9" i="1" s="1"/>
  <c r="L6" i="1" s="1"/>
  <c r="L8" i="1" l="1"/>
  <c r="L9" i="1" s="1"/>
  <c r="M6" i="1" s="1"/>
  <c r="M8" i="1" l="1"/>
  <c r="M9" i="1" s="1"/>
  <c r="N6" i="1" s="1"/>
  <c r="N8" i="1" l="1"/>
  <c r="N9" i="1" s="1"/>
  <c r="O6" i="1" s="1"/>
  <c r="O8" i="1" l="1"/>
  <c r="O9" i="1" s="1"/>
  <c r="P6" i="1" s="1"/>
  <c r="P8" i="1" l="1"/>
  <c r="P9" i="1" s="1"/>
  <c r="Q6" i="1" s="1"/>
  <c r="Q8" i="1" l="1"/>
  <c r="Q9" i="1" s="1"/>
  <c r="R6" i="1" s="1"/>
  <c r="R8" i="1" l="1"/>
  <c r="R9" i="1" s="1"/>
  <c r="S6" i="1" s="1"/>
  <c r="S8" i="1" l="1"/>
  <c r="S9" i="1" s="1"/>
  <c r="T6" i="1" s="1"/>
  <c r="T8" i="1" l="1"/>
  <c r="T9" i="1" s="1"/>
  <c r="U6" i="1" s="1"/>
  <c r="U8" i="1" l="1"/>
  <c r="U9" i="1" s="1"/>
  <c r="V6" i="1" s="1"/>
  <c r="V8" i="1" l="1"/>
  <c r="V9" i="1" s="1"/>
  <c r="W6" i="1" s="1"/>
  <c r="W8" i="1" l="1"/>
  <c r="W9" i="1" s="1"/>
  <c r="X6" i="1" s="1"/>
  <c r="X8" i="1" l="1"/>
  <c r="X9" i="1" s="1"/>
  <c r="Y6" i="1" s="1"/>
  <c r="Y8" i="1" l="1"/>
  <c r="Y9" i="1" s="1"/>
  <c r="Z6" i="1" s="1"/>
  <c r="Z8" i="1" l="1"/>
  <c r="Z9" i="1" s="1"/>
  <c r="AA6" i="1" s="1"/>
  <c r="AA8" i="1" l="1"/>
  <c r="AA9" i="1" s="1"/>
  <c r="AB6" i="1" s="1"/>
  <c r="AB8" i="1" l="1"/>
  <c r="AB9" i="1" s="1"/>
  <c r="AC6" i="1" s="1"/>
  <c r="AC8" i="1" l="1"/>
  <c r="AC9" i="1" s="1"/>
  <c r="AD6" i="1" s="1"/>
  <c r="AD8" i="1" l="1"/>
  <c r="AD9" i="1" s="1"/>
  <c r="AE6" i="1" s="1"/>
  <c r="AE8" i="1" l="1"/>
  <c r="AE9" i="1" s="1"/>
  <c r="AF6" i="1" s="1"/>
  <c r="AF8" i="1" l="1"/>
  <c r="AF9" i="1" s="1"/>
  <c r="AG6" i="1" s="1"/>
  <c r="AG8" i="1" l="1"/>
  <c r="AG9" i="1" s="1"/>
  <c r="AH6" i="1" s="1"/>
  <c r="AH8" i="1" l="1"/>
  <c r="AH9" i="1" s="1"/>
  <c r="AI6" i="1" l="1"/>
  <c r="AI8" i="1" s="1"/>
  <c r="AI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<sst xmlns="http://schemas.openxmlformats.org/spreadsheetml/2006/main" count="46" uniqueCount="42">
  <si>
    <t>a_0</t>
  </si>
  <si>
    <t>a_1</t>
  </si>
  <si>
    <t>x*y</t>
  </si>
  <si>
    <t>x</t>
  </si>
  <si>
    <t>y</t>
  </si>
  <si>
    <t>x^2</t>
  </si>
  <si>
    <t>y^</t>
  </si>
  <si>
    <t>e</t>
  </si>
  <si>
    <t>avg_5</t>
  </si>
  <si>
    <t>alpha</t>
  </si>
  <si>
    <t>y_sum5</t>
  </si>
  <si>
    <t>y*t</t>
  </si>
  <si>
    <t>y*t^2</t>
  </si>
  <si>
    <t>y*t^3</t>
  </si>
  <si>
    <t>alpha0</t>
  </si>
  <si>
    <t>alpha1</t>
  </si>
  <si>
    <t>alpha2</t>
  </si>
  <si>
    <t>alpha3</t>
  </si>
  <si>
    <t>Var1</t>
  </si>
  <si>
    <t>Var2</t>
  </si>
  <si>
    <t>F_расч</t>
  </si>
  <si>
    <t xml:space="preserve">F_табл </t>
  </si>
  <si>
    <t>проверим по критерию Стьюдента</t>
  </si>
  <si>
    <t>sigma</t>
  </si>
  <si>
    <t>t_расч</t>
  </si>
  <si>
    <t>avg1</t>
  </si>
  <si>
    <t>avg2</t>
  </si>
  <si>
    <t xml:space="preserve">t_табл </t>
  </si>
  <si>
    <t>тренда нет</t>
  </si>
  <si>
    <t>1)</t>
  </si>
  <si>
    <t>2)</t>
  </si>
  <si>
    <t>K_t</t>
  </si>
  <si>
    <t>S_t</t>
  </si>
  <si>
    <t>S</t>
  </si>
  <si>
    <t>d</t>
  </si>
  <si>
    <t>m</t>
  </si>
  <si>
    <t>sigma1</t>
  </si>
  <si>
    <t>sigma2</t>
  </si>
  <si>
    <t>t_s</t>
  </si>
  <si>
    <t>t_d</t>
  </si>
  <si>
    <t>t_табл</t>
  </si>
  <si>
    <t>тренд есть в дисперсии и в ряду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</si>
</sst>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8025371828521428E-2"/>
          <c:y val="0.19486111111111112"/>
          <c:w val="0.87753018372703417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v>Исходный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'Задание 3'!$B$3:$AI$3</c:f>
              <c:numCache>
                <c:formatCode>General</c:formatCode>
                <c:ptCount val="34"/>
                <c:pt idx="0">
                  <c:v>5.67</c:v>
                </c:pt>
                <c:pt idx="1">
                  <c:v>10.130000000000001</c:v>
                </c:pt>
                <c:pt idx="2">
                  <c:v>11.34</c:v>
                </c:pt>
                <c:pt idx="3">
                  <c:v>18.88</c:v>
                </c:pt>
                <c:pt idx="4">
                  <c:v>20.94</c:v>
                </c:pt>
                <c:pt idx="5">
                  <c:v>22.16</c:v>
                </c:pt>
                <c:pt idx="6">
                  <c:v>23.83</c:v>
                </c:pt>
                <c:pt idx="7">
                  <c:v>24.67</c:v>
                </c:pt>
                <c:pt idx="8">
                  <c:v>27.56</c:v>
                </c:pt>
                <c:pt idx="9">
                  <c:v>27.57</c:v>
                </c:pt>
                <c:pt idx="10">
                  <c:v>40.15</c:v>
                </c:pt>
                <c:pt idx="11">
                  <c:v>51.62</c:v>
                </c:pt>
                <c:pt idx="12">
                  <c:v>57.71</c:v>
                </c:pt>
                <c:pt idx="13">
                  <c:v>63.03</c:v>
                </c:pt>
                <c:pt idx="14">
                  <c:v>66.319999999999993</c:v>
                </c:pt>
                <c:pt idx="15">
                  <c:v>66.97</c:v>
                </c:pt>
                <c:pt idx="16">
                  <c:v>76.88</c:v>
                </c:pt>
                <c:pt idx="17">
                  <c:v>101.65</c:v>
                </c:pt>
                <c:pt idx="18">
                  <c:v>115.97</c:v>
                </c:pt>
                <c:pt idx="19">
                  <c:v>119.49</c:v>
                </c:pt>
                <c:pt idx="20">
                  <c:v>124.15</c:v>
                </c:pt>
                <c:pt idx="21">
                  <c:v>140.97999999999999</c:v>
                </c:pt>
                <c:pt idx="22">
                  <c:v>153.85</c:v>
                </c:pt>
                <c:pt idx="23">
                  <c:v>169.38</c:v>
                </c:pt>
                <c:pt idx="24">
                  <c:v>186.33</c:v>
                </c:pt>
                <c:pt idx="25">
                  <c:v>211.78</c:v>
                </c:pt>
                <c:pt idx="26">
                  <c:v>249.72</c:v>
                </c:pt>
                <c:pt idx="27">
                  <c:v>261.41000000000003</c:v>
                </c:pt>
                <c:pt idx="28">
                  <c:v>395.52</c:v>
                </c:pt>
                <c:pt idx="29">
                  <c:v>534.97</c:v>
                </c:pt>
                <c:pt idx="30">
                  <c:v>655.29</c:v>
                </c:pt>
                <c:pt idx="31">
                  <c:v>815</c:v>
                </c:pt>
                <c:pt idx="32">
                  <c:v>1040.4000000000001</c:v>
                </c:pt>
                <c:pt idx="33">
                  <c:v>2586.4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1-46B6-AA46-8FEA2A9DD51E}"/>
            </c:ext>
          </c:extLst>
        </c:ser>
        <c:ser>
          <c:idx val="1"/>
          <c:order val="1"/>
          <c:tx>
            <c:v>Сглаженный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'Задание 3'!$B$8:$AI$8</c:f>
              <c:numCache>
                <c:formatCode>General</c:formatCode>
                <c:ptCount val="34"/>
                <c:pt idx="0">
                  <c:v>5.5339999999999954</c:v>
                </c:pt>
                <c:pt idx="1">
                  <c:v>9.8150000000000013</c:v>
                </c:pt>
                <c:pt idx="2">
                  <c:v>14.480250000000003</c:v>
                </c:pt>
                <c:pt idx="3">
                  <c:v>16.804062500000001</c:v>
                </c:pt>
                <c:pt idx="4">
                  <c:v>23.290015625000002</c:v>
                </c:pt>
                <c:pt idx="5">
                  <c:v>26.706503906250003</c:v>
                </c:pt>
                <c:pt idx="6">
                  <c:v>28.725625976562505</c:v>
                </c:pt>
                <c:pt idx="7">
                  <c:v>30.732906494140629</c:v>
                </c:pt>
                <c:pt idx="8">
                  <c:v>32.114726623535162</c:v>
                </c:pt>
                <c:pt idx="9">
                  <c:v>34.877681655883791</c:v>
                </c:pt>
                <c:pt idx="10">
                  <c:v>35.825920413970948</c:v>
                </c:pt>
                <c:pt idx="11">
                  <c:v>45.747980103492736</c:v>
                </c:pt>
                <c:pt idx="12">
                  <c:v>57.080995025873186</c:v>
                </c:pt>
                <c:pt idx="13">
                  <c:v>64.731748756468306</c:v>
                </c:pt>
                <c:pt idx="14">
                  <c:v>70.884437189117079</c:v>
                </c:pt>
                <c:pt idx="15">
                  <c:v>75.140109297279267</c:v>
                </c:pt>
                <c:pt idx="16">
                  <c:v>76.941527324319821</c:v>
                </c:pt>
                <c:pt idx="17">
                  <c:v>85.074381831079961</c:v>
                </c:pt>
                <c:pt idx="18">
                  <c:v>105.93509545776999</c:v>
                </c:pt>
                <c:pt idx="19">
                  <c:v>122.14027386444249</c:v>
                </c:pt>
                <c:pt idx="20">
                  <c:v>129.08156846611064</c:v>
                </c:pt>
                <c:pt idx="21">
                  <c:v>134.56189211652767</c:v>
                </c:pt>
                <c:pt idx="22">
                  <c:v>148.80447302913191</c:v>
                </c:pt>
                <c:pt idx="23">
                  <c:v>162.26761825728298</c:v>
                </c:pt>
                <c:pt idx="24">
                  <c:v>177.53090456432074</c:v>
                </c:pt>
                <c:pt idx="25">
                  <c:v>194.30922614108019</c:v>
                </c:pt>
                <c:pt idx="26">
                  <c:v>217.84130653527004</c:v>
                </c:pt>
                <c:pt idx="27">
                  <c:v>252.42932663381751</c:v>
                </c:pt>
                <c:pt idx="28">
                  <c:v>270.09383165845441</c:v>
                </c:pt>
                <c:pt idx="29">
                  <c:v>375.34245791461353</c:v>
                </c:pt>
                <c:pt idx="30">
                  <c:v>506.49211447865343</c:v>
                </c:pt>
                <c:pt idx="31">
                  <c:v>629.76952861966333</c:v>
                </c:pt>
                <c:pt idx="32">
                  <c:v>780.62138215491575</c:v>
                </c:pt>
                <c:pt idx="33">
                  <c:v>987.63434553872901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1-46B6-AA46-8FEA2A9DD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3003567"/>
        <c:axId val="1573006479"/>
      </c:lineChart>
      <c:catAx>
        <c:axId val="157300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3006479"/>
        <c:crosses val="autoZero"/>
        <c:auto val="1"/>
        <c:lblAlgn val="ctr"/>
        <c:lblOffset val="100"/>
        <c:noMultiLvlLbl val="0"/>
      </c:catAx>
      <c:valAx>
        <c:axId val="157300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300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93597800071901"/>
          <c:y val="6.630005737262476E-2"/>
          <c:w val="0.14808642865218513"/>
          <c:h val="0.10393708119317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Исходный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'Задание 2'!$B$17:$AI$17</c:f>
              <c:numCache>
                <c:formatCode>General</c:formatCode>
                <c:ptCount val="34"/>
                <c:pt idx="0">
                  <c:v>5.67</c:v>
                </c:pt>
                <c:pt idx="1">
                  <c:v>10.130000000000001</c:v>
                </c:pt>
                <c:pt idx="2">
                  <c:v>11.34</c:v>
                </c:pt>
                <c:pt idx="3">
                  <c:v>18.88</c:v>
                </c:pt>
                <c:pt idx="4">
                  <c:v>20.94</c:v>
                </c:pt>
                <c:pt idx="5">
                  <c:v>22.16</c:v>
                </c:pt>
                <c:pt idx="6">
                  <c:v>23.83</c:v>
                </c:pt>
                <c:pt idx="7">
                  <c:v>24.67</c:v>
                </c:pt>
                <c:pt idx="8">
                  <c:v>27.56</c:v>
                </c:pt>
                <c:pt idx="9">
                  <c:v>27.57</c:v>
                </c:pt>
                <c:pt idx="10">
                  <c:v>40.15</c:v>
                </c:pt>
                <c:pt idx="11">
                  <c:v>51.62</c:v>
                </c:pt>
                <c:pt idx="12">
                  <c:v>57.71</c:v>
                </c:pt>
                <c:pt idx="13">
                  <c:v>63.03</c:v>
                </c:pt>
                <c:pt idx="14">
                  <c:v>66.319999999999993</c:v>
                </c:pt>
                <c:pt idx="15">
                  <c:v>66.97</c:v>
                </c:pt>
                <c:pt idx="16">
                  <c:v>76.88</c:v>
                </c:pt>
                <c:pt idx="17">
                  <c:v>101.65</c:v>
                </c:pt>
                <c:pt idx="18">
                  <c:v>115.97</c:v>
                </c:pt>
                <c:pt idx="19">
                  <c:v>119.49</c:v>
                </c:pt>
                <c:pt idx="20">
                  <c:v>124.15</c:v>
                </c:pt>
                <c:pt idx="21">
                  <c:v>140.97999999999999</c:v>
                </c:pt>
                <c:pt idx="22">
                  <c:v>153.85</c:v>
                </c:pt>
                <c:pt idx="23">
                  <c:v>169.38</c:v>
                </c:pt>
                <c:pt idx="24">
                  <c:v>186.33</c:v>
                </c:pt>
                <c:pt idx="25">
                  <c:v>211.78</c:v>
                </c:pt>
                <c:pt idx="26">
                  <c:v>249.72</c:v>
                </c:pt>
                <c:pt idx="27">
                  <c:v>261.41000000000003</c:v>
                </c:pt>
                <c:pt idx="28">
                  <c:v>395.52</c:v>
                </c:pt>
                <c:pt idx="29">
                  <c:v>534.97</c:v>
                </c:pt>
                <c:pt idx="30">
                  <c:v>655.29</c:v>
                </c:pt>
                <c:pt idx="31">
                  <c:v>815</c:v>
                </c:pt>
                <c:pt idx="32">
                  <c:v>1040.4000000000001</c:v>
                </c:pt>
                <c:pt idx="33">
                  <c:v>2586.4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C8-4BBC-AF21-4024E64C654B}"/>
            </c:ext>
          </c:extLst>
        </c:ser>
        <c:ser>
          <c:idx val="1"/>
          <c:order val="1"/>
          <c:tx>
            <c:v>Сглаженный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'Задание 2'!$B$18:$AI$18</c:f>
              <c:numCache>
                <c:formatCode>General</c:formatCode>
                <c:ptCount val="34"/>
                <c:pt idx="0">
                  <c:v>5.9755714285714454</c:v>
                </c:pt>
                <c:pt idx="1">
                  <c:v>8.9077142857142935</c:v>
                </c:pt>
                <c:pt idx="2">
                  <c:v>13.17342857142857</c:v>
                </c:pt>
                <c:pt idx="3">
                  <c:v>17.469999999999992</c:v>
                </c:pt>
                <c:pt idx="4">
                  <c:v>21.227142857142852</c:v>
                </c:pt>
                <c:pt idx="5">
                  <c:v>22.380285714285712</c:v>
                </c:pt>
                <c:pt idx="6">
                  <c:v>23.47342857142857</c:v>
                </c:pt>
                <c:pt idx="7">
                  <c:v>25.339428571428563</c:v>
                </c:pt>
                <c:pt idx="8">
                  <c:v>25.813142857142864</c:v>
                </c:pt>
                <c:pt idx="9">
                  <c:v>30.066857142857145</c:v>
                </c:pt>
                <c:pt idx="10">
                  <c:v>39.343428571428568</c:v>
                </c:pt>
                <c:pt idx="11">
                  <c:v>50.858857142857147</c:v>
                </c:pt>
                <c:pt idx="12">
                  <c:v>58.213142857142842</c:v>
                </c:pt>
                <c:pt idx="13">
                  <c:v>62.974285714285685</c:v>
                </c:pt>
                <c:pt idx="14">
                  <c:v>65.247714285714267</c:v>
                </c:pt>
                <c:pt idx="15">
                  <c:v>67.509999999999991</c:v>
                </c:pt>
                <c:pt idx="16">
                  <c:v>79.529428571428525</c:v>
                </c:pt>
                <c:pt idx="17">
                  <c:v>99.51057142857141</c:v>
                </c:pt>
                <c:pt idx="18">
                  <c:v>114.91657142857139</c:v>
                </c:pt>
                <c:pt idx="19">
                  <c:v>119.56800000000001</c:v>
                </c:pt>
                <c:pt idx="20">
                  <c:v>126.47799999999998</c:v>
                </c:pt>
                <c:pt idx="21">
                  <c:v>139.03</c:v>
                </c:pt>
                <c:pt idx="22">
                  <c:v>154.52371428571422</c:v>
                </c:pt>
                <c:pt idx="23">
                  <c:v>168.66685714285705</c:v>
                </c:pt>
                <c:pt idx="24">
                  <c:v>186.59485714285711</c:v>
                </c:pt>
                <c:pt idx="25">
                  <c:v>215.44257142857145</c:v>
                </c:pt>
                <c:pt idx="26">
                  <c:v>233.65628571428562</c:v>
                </c:pt>
                <c:pt idx="27">
                  <c:v>284.18857142857144</c:v>
                </c:pt>
                <c:pt idx="28">
                  <c:v>387.58199999999988</c:v>
                </c:pt>
                <c:pt idx="29">
                  <c:v>527.85657142857144</c:v>
                </c:pt>
                <c:pt idx="30">
                  <c:v>658.05171428571396</c:v>
                </c:pt>
                <c:pt idx="31">
                  <c:v>709.69057142857082</c:v>
                </c:pt>
                <c:pt idx="32">
                  <c:v>1110.6062857142845</c:v>
                </c:pt>
                <c:pt idx="33">
                  <c:v>2568.8484285714262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8-4BBC-AF21-4024E64C6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9723280"/>
        <c:axId val="779725360"/>
      </c:lineChart>
      <c:catAx>
        <c:axId val="779723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9725360"/>
        <c:crosses val="autoZero"/>
        <c:auto val="1"/>
        <c:lblAlgn val="ctr"/>
        <c:lblOffset val="100"/>
        <c:noMultiLvlLbl val="0"/>
      </c:catAx>
      <c:valAx>
        <c:axId val="77972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972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10</xdr:row>
      <xdr:rowOff>22860</xdr:rowOff>
    </xdr:from>
    <xdr:to>
      <xdr:col>16</xdr:col>
      <xdr:colOff>396240</xdr:colOff>
      <xdr:row>33</xdr:row>
      <xdr:rowOff>11430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A1C922B-B3D3-4A89-984F-75224BB9B5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513773</xdr:colOff>
      <xdr:row>23</xdr:row>
      <xdr:rowOff>163285</xdr:rowOff>
    </xdr:from>
    <xdr:to>
      <xdr:col>21</xdr:col>
      <xdr:colOff>139959</xdr:colOff>
      <xdr:row>42</xdr:row>
      <xdr:rowOff>123566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EA2324C-35E4-4EF7-BBE8-14746D778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4169-F09B-48B9-BA72-42622A336C3C}">
  <dimension ref="A1:AK11"/>
  <sheetViews>
    <sheetView topLeftCell="B5" zoomScale="89" workbookViewId="0">
      <selection activeCell="E23" sqref="E23"/>
    </sheetView>
  </sheetViews>
  <sheetFormatPr defaultRowHeight="14.4" x14ac:dyDescent="0.3"/>
  <sheetData>
    <row r="1" spans="1:37" x14ac:dyDescent="0.3">
      <c r="AJ1" t="s">
        <v>8</v>
      </c>
    </row>
    <row r="2" spans="1:37" x14ac:dyDescent="0.3">
      <c r="A2" t="s">
        <v>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f>SUM(B2:F2)/5</f>
        <v>3</v>
      </c>
    </row>
    <row r="3" spans="1:37" x14ac:dyDescent="0.3">
      <c r="A3" t="s">
        <v>4</v>
      </c>
      <c r="B3">
        <v>5.67</v>
      </c>
      <c r="C3">
        <v>10.130000000000001</v>
      </c>
      <c r="D3">
        <v>11.34</v>
      </c>
      <c r="E3">
        <v>18.88</v>
      </c>
      <c r="F3">
        <v>20.94</v>
      </c>
      <c r="G3">
        <v>22.16</v>
      </c>
      <c r="H3">
        <v>23.83</v>
      </c>
      <c r="I3">
        <v>24.67</v>
      </c>
      <c r="J3">
        <v>27.56</v>
      </c>
      <c r="K3">
        <v>27.57</v>
      </c>
      <c r="L3">
        <v>40.15</v>
      </c>
      <c r="M3">
        <v>51.62</v>
      </c>
      <c r="N3">
        <v>57.71</v>
      </c>
      <c r="O3">
        <v>63.03</v>
      </c>
      <c r="P3">
        <v>66.319999999999993</v>
      </c>
      <c r="Q3">
        <v>66.97</v>
      </c>
      <c r="R3">
        <v>76.88</v>
      </c>
      <c r="S3">
        <v>101.65</v>
      </c>
      <c r="T3">
        <v>115.97</v>
      </c>
      <c r="U3">
        <v>119.49</v>
      </c>
      <c r="V3">
        <v>124.15</v>
      </c>
      <c r="W3">
        <v>140.97999999999999</v>
      </c>
      <c r="X3">
        <v>153.85</v>
      </c>
      <c r="Y3">
        <v>169.38</v>
      </c>
      <c r="Z3">
        <v>186.33</v>
      </c>
      <c r="AA3">
        <v>211.78</v>
      </c>
      <c r="AB3">
        <v>249.72</v>
      </c>
      <c r="AC3">
        <v>261.41000000000003</v>
      </c>
      <c r="AD3">
        <v>395.52</v>
      </c>
      <c r="AE3">
        <v>534.97</v>
      </c>
      <c r="AF3">
        <v>655.29</v>
      </c>
      <c r="AG3">
        <v>815</v>
      </c>
      <c r="AH3">
        <v>1040.4000000000001</v>
      </c>
      <c r="AI3">
        <v>2586.4</v>
      </c>
      <c r="AJ3">
        <f>SUM(B3:F3)/5</f>
        <v>13.391999999999999</v>
      </c>
    </row>
    <row r="4" spans="1:37" x14ac:dyDescent="0.3">
      <c r="A4" t="s">
        <v>2</v>
      </c>
      <c r="B4">
        <f>B2*B3</f>
        <v>5.67</v>
      </c>
      <c r="C4">
        <f t="shared" ref="C4:AI4" si="0">C2*C3</f>
        <v>20.260000000000002</v>
      </c>
      <c r="D4">
        <f t="shared" si="0"/>
        <v>34.019999999999996</v>
      </c>
      <c r="E4">
        <f t="shared" si="0"/>
        <v>75.52</v>
      </c>
      <c r="F4">
        <f t="shared" si="0"/>
        <v>104.7</v>
      </c>
      <c r="G4">
        <f t="shared" si="0"/>
        <v>132.96</v>
      </c>
      <c r="H4">
        <f t="shared" si="0"/>
        <v>166.81</v>
      </c>
      <c r="I4">
        <f t="shared" si="0"/>
        <v>197.36</v>
      </c>
      <c r="J4">
        <f t="shared" si="0"/>
        <v>248.04</v>
      </c>
      <c r="K4">
        <f t="shared" si="0"/>
        <v>275.7</v>
      </c>
      <c r="L4">
        <f t="shared" si="0"/>
        <v>441.65</v>
      </c>
      <c r="M4">
        <f t="shared" si="0"/>
        <v>619.43999999999994</v>
      </c>
      <c r="N4">
        <f t="shared" si="0"/>
        <v>750.23</v>
      </c>
      <c r="O4">
        <f t="shared" si="0"/>
        <v>882.42000000000007</v>
      </c>
      <c r="P4">
        <f t="shared" si="0"/>
        <v>994.8</v>
      </c>
      <c r="Q4">
        <f t="shared" si="0"/>
        <v>1071.52</v>
      </c>
      <c r="R4">
        <f t="shared" si="0"/>
        <v>1306.96</v>
      </c>
      <c r="S4">
        <f t="shared" si="0"/>
        <v>1829.7</v>
      </c>
      <c r="T4">
        <f t="shared" si="0"/>
        <v>2203.4299999999998</v>
      </c>
      <c r="U4">
        <f t="shared" si="0"/>
        <v>2389.7999999999997</v>
      </c>
      <c r="V4">
        <f t="shared" si="0"/>
        <v>2607.15</v>
      </c>
      <c r="W4">
        <f t="shared" si="0"/>
        <v>3101.56</v>
      </c>
      <c r="X4">
        <f t="shared" si="0"/>
        <v>3538.5499999999997</v>
      </c>
      <c r="Y4">
        <f t="shared" si="0"/>
        <v>4065.12</v>
      </c>
      <c r="Z4">
        <f t="shared" si="0"/>
        <v>4658.25</v>
      </c>
      <c r="AA4">
        <f t="shared" si="0"/>
        <v>5506.28</v>
      </c>
      <c r="AB4">
        <f t="shared" si="0"/>
        <v>6742.44</v>
      </c>
      <c r="AC4">
        <f t="shared" si="0"/>
        <v>7319.4800000000005</v>
      </c>
      <c r="AD4">
        <f t="shared" si="0"/>
        <v>11470.08</v>
      </c>
      <c r="AE4">
        <f t="shared" si="0"/>
        <v>16049.1</v>
      </c>
      <c r="AF4">
        <f t="shared" si="0"/>
        <v>20313.989999999998</v>
      </c>
      <c r="AG4">
        <f t="shared" si="0"/>
        <v>26080</v>
      </c>
      <c r="AH4">
        <f t="shared" si="0"/>
        <v>34333.200000000004</v>
      </c>
      <c r="AI4">
        <f t="shared" si="0"/>
        <v>87937.600000000006</v>
      </c>
      <c r="AJ4">
        <f>SUM(B4:F4)/5</f>
        <v>48.034000000000006</v>
      </c>
    </row>
    <row r="5" spans="1:37" x14ac:dyDescent="0.3">
      <c r="A5" t="s">
        <v>5</v>
      </c>
      <c r="B5">
        <f>B2^2</f>
        <v>1</v>
      </c>
      <c r="C5">
        <f t="shared" ref="C5:AI5" si="1">C2^2</f>
        <v>4</v>
      </c>
      <c r="D5">
        <f t="shared" si="1"/>
        <v>9</v>
      </c>
      <c r="E5">
        <f t="shared" si="1"/>
        <v>16</v>
      </c>
      <c r="F5">
        <f t="shared" si="1"/>
        <v>25</v>
      </c>
      <c r="G5">
        <f t="shared" si="1"/>
        <v>36</v>
      </c>
      <c r="H5">
        <f t="shared" si="1"/>
        <v>49</v>
      </c>
      <c r="I5">
        <f t="shared" si="1"/>
        <v>64</v>
      </c>
      <c r="J5">
        <f t="shared" si="1"/>
        <v>81</v>
      </c>
      <c r="K5">
        <f t="shared" si="1"/>
        <v>100</v>
      </c>
      <c r="L5">
        <f t="shared" si="1"/>
        <v>121</v>
      </c>
      <c r="M5">
        <f t="shared" si="1"/>
        <v>144</v>
      </c>
      <c r="N5">
        <f t="shared" si="1"/>
        <v>169</v>
      </c>
      <c r="O5">
        <f t="shared" si="1"/>
        <v>196</v>
      </c>
      <c r="P5">
        <f t="shared" si="1"/>
        <v>225</v>
      </c>
      <c r="Q5">
        <f t="shared" si="1"/>
        <v>256</v>
      </c>
      <c r="R5">
        <f t="shared" si="1"/>
        <v>289</v>
      </c>
      <c r="S5">
        <f t="shared" si="1"/>
        <v>324</v>
      </c>
      <c r="T5">
        <f t="shared" si="1"/>
        <v>361</v>
      </c>
      <c r="U5">
        <f t="shared" si="1"/>
        <v>400</v>
      </c>
      <c r="V5">
        <f t="shared" si="1"/>
        <v>441</v>
      </c>
      <c r="W5">
        <f t="shared" si="1"/>
        <v>484</v>
      </c>
      <c r="X5">
        <f t="shared" si="1"/>
        <v>529</v>
      </c>
      <c r="Y5">
        <f t="shared" si="1"/>
        <v>576</v>
      </c>
      <c r="Z5">
        <f t="shared" si="1"/>
        <v>625</v>
      </c>
      <c r="AA5">
        <f t="shared" si="1"/>
        <v>676</v>
      </c>
      <c r="AB5">
        <f t="shared" si="1"/>
        <v>729</v>
      </c>
      <c r="AC5">
        <f t="shared" si="1"/>
        <v>784</v>
      </c>
      <c r="AD5">
        <f t="shared" si="1"/>
        <v>841</v>
      </c>
      <c r="AE5">
        <f t="shared" si="1"/>
        <v>900</v>
      </c>
      <c r="AF5">
        <f t="shared" si="1"/>
        <v>961</v>
      </c>
      <c r="AG5">
        <f t="shared" si="1"/>
        <v>1024</v>
      </c>
      <c r="AH5">
        <f t="shared" si="1"/>
        <v>1089</v>
      </c>
      <c r="AI5">
        <f t="shared" si="1"/>
        <v>1156</v>
      </c>
      <c r="AJ5">
        <f>SUM(B5:F5)/5</f>
        <v>11</v>
      </c>
    </row>
    <row r="6" spans="1:37" x14ac:dyDescent="0.3">
      <c r="A6" t="s">
        <v>0</v>
      </c>
      <c r="B6">
        <f>AJ3-B7*AJ2</f>
        <v>1.6049999999999933</v>
      </c>
      <c r="C6">
        <f>B6+B7+(1-(1-$B$11)^2)*B9</f>
        <v>5.6359999999999992</v>
      </c>
      <c r="D6">
        <f t="shared" ref="D6:AI6" si="2">C6+C7+(1-(1-$B$11)^2)*C9</f>
        <v>10.051250000000001</v>
      </c>
      <c r="E6">
        <f t="shared" si="2"/>
        <v>12.1250625</v>
      </c>
      <c r="F6">
        <f t="shared" si="2"/>
        <v>18.361015625</v>
      </c>
      <c r="G6">
        <f t="shared" si="2"/>
        <v>21.527503906250001</v>
      </c>
      <c r="H6">
        <f t="shared" si="2"/>
        <v>23.296625976562503</v>
      </c>
      <c r="I6">
        <f t="shared" si="2"/>
        <v>25.053906494140627</v>
      </c>
      <c r="J6">
        <f t="shared" si="2"/>
        <v>26.18572662353516</v>
      </c>
      <c r="K6">
        <f t="shared" si="2"/>
        <v>28.698681655883789</v>
      </c>
      <c r="L6">
        <f t="shared" si="2"/>
        <v>29.396920413970946</v>
      </c>
      <c r="M6">
        <f t="shared" si="2"/>
        <v>39.068980103492734</v>
      </c>
      <c r="N6">
        <f t="shared" si="2"/>
        <v>50.151995025873184</v>
      </c>
      <c r="O6">
        <f t="shared" si="2"/>
        <v>57.552748756468297</v>
      </c>
      <c r="P6">
        <f t="shared" si="2"/>
        <v>63.455437189117077</v>
      </c>
      <c r="Q6">
        <f t="shared" si="2"/>
        <v>67.461109297279265</v>
      </c>
      <c r="R6">
        <f t="shared" si="2"/>
        <v>69.012527324319819</v>
      </c>
      <c r="S6">
        <f t="shared" si="2"/>
        <v>76.895381831079959</v>
      </c>
      <c r="T6">
        <f t="shared" si="2"/>
        <v>97.506095457769987</v>
      </c>
      <c r="U6">
        <f t="shared" si="2"/>
        <v>113.46127386444249</v>
      </c>
      <c r="V6">
        <f t="shared" si="2"/>
        <v>120.15256846611062</v>
      </c>
      <c r="W6">
        <f t="shared" si="2"/>
        <v>125.38289211652767</v>
      </c>
      <c r="X6">
        <f t="shared" si="2"/>
        <v>139.37547302913191</v>
      </c>
      <c r="Y6">
        <f t="shared" si="2"/>
        <v>152.58861825728297</v>
      </c>
      <c r="Z6">
        <f t="shared" si="2"/>
        <v>167.60190456432073</v>
      </c>
      <c r="AA6">
        <f t="shared" si="2"/>
        <v>184.13022614108019</v>
      </c>
      <c r="AB6">
        <f t="shared" si="2"/>
        <v>207.41230653527003</v>
      </c>
      <c r="AC6">
        <f t="shared" si="2"/>
        <v>241.75032663381751</v>
      </c>
      <c r="AD6">
        <f t="shared" si="2"/>
        <v>259.16483165845437</v>
      </c>
      <c r="AE6">
        <f t="shared" si="2"/>
        <v>364.16345791461356</v>
      </c>
      <c r="AF6">
        <f t="shared" si="2"/>
        <v>495.0631144786534</v>
      </c>
      <c r="AG6">
        <f t="shared" si="2"/>
        <v>618.09052861966336</v>
      </c>
      <c r="AH6">
        <f t="shared" si="2"/>
        <v>768.69238215491578</v>
      </c>
      <c r="AI6">
        <f t="shared" si="2"/>
        <v>975.45534553872903</v>
      </c>
      <c r="AJ6">
        <f t="shared" ref="AJ6" si="3">AI6+AI7+(1-(1-$B$11)^2)*AI9</f>
        <v>2186.7085863846823</v>
      </c>
      <c r="AK6">
        <f t="shared" ref="AK6" si="4">AJ6+AJ7+(1-(1-$B$11)^2)*AJ9</f>
        <v>2199.1375863846824</v>
      </c>
    </row>
    <row r="7" spans="1:37" x14ac:dyDescent="0.3">
      <c r="A7" t="s">
        <v>1</v>
      </c>
      <c r="B7">
        <f>(AJ4-AJ2*AJ3)/(AJ5-AJ2^2)</f>
        <v>3.929000000000002</v>
      </c>
      <c r="C7" s="1">
        <f>B7+(1-(1-$B$11))^2</f>
        <v>4.179000000000002</v>
      </c>
      <c r="D7" s="1">
        <f>C7+(1-(1-$B$11))^2</f>
        <v>4.429000000000002</v>
      </c>
      <c r="E7" s="1">
        <f t="shared" ref="E7:AI7" si="5">D7+(1-(1-$B$11))^2</f>
        <v>4.679000000000002</v>
      </c>
      <c r="F7" s="1">
        <f t="shared" si="5"/>
        <v>4.929000000000002</v>
      </c>
      <c r="G7" s="1">
        <f t="shared" si="5"/>
        <v>5.179000000000002</v>
      </c>
      <c r="H7" s="1">
        <f t="shared" si="5"/>
        <v>5.429000000000002</v>
      </c>
      <c r="I7" s="1">
        <f t="shared" si="5"/>
        <v>5.679000000000002</v>
      </c>
      <c r="J7" s="1">
        <f t="shared" si="5"/>
        <v>5.929000000000002</v>
      </c>
      <c r="K7" s="1">
        <f t="shared" si="5"/>
        <v>6.179000000000002</v>
      </c>
      <c r="L7" s="1">
        <f t="shared" si="5"/>
        <v>6.429000000000002</v>
      </c>
      <c r="M7" s="1">
        <f t="shared" si="5"/>
        <v>6.679000000000002</v>
      </c>
      <c r="N7" s="1">
        <f t="shared" si="5"/>
        <v>6.929000000000002</v>
      </c>
      <c r="O7" s="1">
        <f t="shared" si="5"/>
        <v>7.179000000000002</v>
      </c>
      <c r="P7" s="1">
        <f t="shared" si="5"/>
        <v>7.429000000000002</v>
      </c>
      <c r="Q7" s="1">
        <f t="shared" si="5"/>
        <v>7.679000000000002</v>
      </c>
      <c r="R7" s="1">
        <f t="shared" si="5"/>
        <v>7.929000000000002</v>
      </c>
      <c r="S7" s="1">
        <f t="shared" si="5"/>
        <v>8.179000000000002</v>
      </c>
      <c r="T7" s="1">
        <f t="shared" si="5"/>
        <v>8.429000000000002</v>
      </c>
      <c r="U7" s="1">
        <f t="shared" si="5"/>
        <v>8.679000000000002</v>
      </c>
      <c r="V7" s="1">
        <f t="shared" si="5"/>
        <v>8.929000000000002</v>
      </c>
      <c r="W7" s="1">
        <f t="shared" si="5"/>
        <v>9.179000000000002</v>
      </c>
      <c r="X7" s="1">
        <f t="shared" si="5"/>
        <v>9.429000000000002</v>
      </c>
      <c r="Y7" s="1">
        <f t="shared" si="5"/>
        <v>9.679000000000002</v>
      </c>
      <c r="Z7" s="1">
        <f t="shared" si="5"/>
        <v>9.929000000000002</v>
      </c>
      <c r="AA7" s="1">
        <f t="shared" si="5"/>
        <v>10.179000000000002</v>
      </c>
      <c r="AB7" s="1">
        <f t="shared" si="5"/>
        <v>10.429000000000002</v>
      </c>
      <c r="AC7" s="1">
        <f t="shared" si="5"/>
        <v>10.679000000000002</v>
      </c>
      <c r="AD7" s="1">
        <f t="shared" si="5"/>
        <v>10.929000000000002</v>
      </c>
      <c r="AE7" s="1">
        <f t="shared" si="5"/>
        <v>11.179000000000002</v>
      </c>
      <c r="AF7" s="1">
        <f t="shared" si="5"/>
        <v>11.429000000000002</v>
      </c>
      <c r="AG7" s="1">
        <f t="shared" si="5"/>
        <v>11.679000000000002</v>
      </c>
      <c r="AH7" s="1">
        <f t="shared" si="5"/>
        <v>11.929000000000002</v>
      </c>
      <c r="AI7" s="1">
        <f t="shared" si="5"/>
        <v>12.179000000000002</v>
      </c>
      <c r="AJ7" s="1">
        <f t="shared" ref="AJ7" si="6">AI7+(1-(1-$B$11))^2</f>
        <v>12.429000000000002</v>
      </c>
      <c r="AK7" s="1">
        <f t="shared" ref="AK7" si="7">AJ7+(1-(1-$B$11))^2</f>
        <v>12.679000000000002</v>
      </c>
    </row>
    <row r="8" spans="1:37" x14ac:dyDescent="0.3">
      <c r="A8" t="s">
        <v>6</v>
      </c>
      <c r="B8">
        <f>B6+B7</f>
        <v>5.5339999999999954</v>
      </c>
      <c r="C8">
        <f>C6+C7</f>
        <v>9.8150000000000013</v>
      </c>
      <c r="D8">
        <f t="shared" ref="D8:AD8" si="8">D6+D7</f>
        <v>14.480250000000003</v>
      </c>
      <c r="E8">
        <f t="shared" si="8"/>
        <v>16.804062500000001</v>
      </c>
      <c r="F8">
        <f t="shared" si="8"/>
        <v>23.290015625000002</v>
      </c>
      <c r="G8">
        <f t="shared" si="8"/>
        <v>26.706503906250003</v>
      </c>
      <c r="H8">
        <f t="shared" si="8"/>
        <v>28.725625976562505</v>
      </c>
      <c r="I8">
        <f t="shared" si="8"/>
        <v>30.732906494140629</v>
      </c>
      <c r="J8">
        <f t="shared" si="8"/>
        <v>32.114726623535162</v>
      </c>
      <c r="K8">
        <f t="shared" si="8"/>
        <v>34.877681655883791</v>
      </c>
      <c r="L8">
        <f t="shared" si="8"/>
        <v>35.825920413970948</v>
      </c>
      <c r="M8">
        <f t="shared" si="8"/>
        <v>45.747980103492736</v>
      </c>
      <c r="N8">
        <f t="shared" si="8"/>
        <v>57.080995025873186</v>
      </c>
      <c r="O8">
        <f t="shared" si="8"/>
        <v>64.731748756468306</v>
      </c>
      <c r="P8">
        <f t="shared" si="8"/>
        <v>70.884437189117079</v>
      </c>
      <c r="Q8">
        <f t="shared" si="8"/>
        <v>75.140109297279267</v>
      </c>
      <c r="R8">
        <f t="shared" si="8"/>
        <v>76.941527324319821</v>
      </c>
      <c r="S8">
        <f t="shared" si="8"/>
        <v>85.074381831079961</v>
      </c>
      <c r="T8">
        <f t="shared" si="8"/>
        <v>105.93509545776999</v>
      </c>
      <c r="U8">
        <f t="shared" si="8"/>
        <v>122.14027386444249</v>
      </c>
      <c r="V8">
        <f t="shared" si="8"/>
        <v>129.08156846611064</v>
      </c>
      <c r="W8">
        <f t="shared" si="8"/>
        <v>134.56189211652767</v>
      </c>
      <c r="X8">
        <f t="shared" si="8"/>
        <v>148.80447302913191</v>
      </c>
      <c r="Y8">
        <f t="shared" si="8"/>
        <v>162.26761825728298</v>
      </c>
      <c r="Z8">
        <f t="shared" si="8"/>
        <v>177.53090456432074</v>
      </c>
      <c r="AA8">
        <f t="shared" si="8"/>
        <v>194.30922614108019</v>
      </c>
      <c r="AB8">
        <f t="shared" si="8"/>
        <v>217.84130653527004</v>
      </c>
      <c r="AC8">
        <f t="shared" si="8"/>
        <v>252.42932663381751</v>
      </c>
      <c r="AD8">
        <f t="shared" si="8"/>
        <v>270.09383165845441</v>
      </c>
      <c r="AE8">
        <f>AE6+AE7</f>
        <v>375.34245791461353</v>
      </c>
      <c r="AF8">
        <f t="shared" ref="AF8" si="9">AF6+AF7</f>
        <v>506.49211447865343</v>
      </c>
      <c r="AG8">
        <f t="shared" ref="AG8" si="10">AG6+AG7</f>
        <v>629.76952861966333</v>
      </c>
      <c r="AH8">
        <f t="shared" ref="AH8" si="11">AH6+AH7</f>
        <v>780.62138215491575</v>
      </c>
      <c r="AI8">
        <f t="shared" ref="AI8:AK8" si="12">AI6+AI7</f>
        <v>987.63434553872901</v>
      </c>
      <c r="AJ8" s="2">
        <f t="shared" si="12"/>
        <v>2199.1375863846824</v>
      </c>
      <c r="AK8" s="2">
        <f t="shared" si="12"/>
        <v>2211.8165863846825</v>
      </c>
    </row>
    <row r="9" spans="1:37" x14ac:dyDescent="0.3">
      <c r="A9" t="s">
        <v>7</v>
      </c>
      <c r="B9">
        <f>B3-B8</f>
        <v>0.13600000000000456</v>
      </c>
      <c r="C9">
        <f>C3-C8</f>
        <v>0.3149999999999995</v>
      </c>
      <c r="D9">
        <f t="shared" ref="D9:AI9" si="13">D3-D8</f>
        <v>-3.1402500000000035</v>
      </c>
      <c r="E9">
        <f t="shared" si="13"/>
        <v>2.0759374999999984</v>
      </c>
      <c r="F9">
        <f t="shared" si="13"/>
        <v>-2.3500156250000011</v>
      </c>
      <c r="G9">
        <f t="shared" si="13"/>
        <v>-4.5465039062500026</v>
      </c>
      <c r="H9">
        <f t="shared" si="13"/>
        <v>-4.8956259765625063</v>
      </c>
      <c r="I9">
        <f t="shared" si="13"/>
        <v>-6.062906494140627</v>
      </c>
      <c r="J9">
        <f t="shared" si="13"/>
        <v>-4.5547266235351636</v>
      </c>
      <c r="K9">
        <f t="shared" si="13"/>
        <v>-7.3076816558837905</v>
      </c>
      <c r="L9">
        <f t="shared" si="13"/>
        <v>4.3240795860290504</v>
      </c>
      <c r="M9">
        <f t="shared" si="13"/>
        <v>5.8720198965072612</v>
      </c>
      <c r="N9">
        <f t="shared" si="13"/>
        <v>0.62900497412681489</v>
      </c>
      <c r="O9">
        <f t="shared" si="13"/>
        <v>-1.7017487564683051</v>
      </c>
      <c r="P9">
        <f t="shared" si="13"/>
        <v>-4.5644371891170863</v>
      </c>
      <c r="Q9">
        <f t="shared" si="13"/>
        <v>-8.1701092972792679</v>
      </c>
      <c r="R9">
        <f t="shared" si="13"/>
        <v>-6.1527324319825993E-2</v>
      </c>
      <c r="S9">
        <f t="shared" si="13"/>
        <v>16.575618168920045</v>
      </c>
      <c r="T9">
        <f t="shared" si="13"/>
        <v>10.034904542230009</v>
      </c>
      <c r="U9">
        <f t="shared" si="13"/>
        <v>-2.6502738644424966</v>
      </c>
      <c r="V9">
        <f t="shared" si="13"/>
        <v>-4.9315684661106332</v>
      </c>
      <c r="W9">
        <f t="shared" si="13"/>
        <v>6.4181078834723166</v>
      </c>
      <c r="X9">
        <f t="shared" si="13"/>
        <v>5.0455269708680817</v>
      </c>
      <c r="Y9">
        <f t="shared" si="13"/>
        <v>7.1123817427170195</v>
      </c>
      <c r="Z9">
        <f t="shared" si="13"/>
        <v>8.799095435679277</v>
      </c>
      <c r="AA9">
        <f t="shared" si="13"/>
        <v>17.470773858919813</v>
      </c>
      <c r="AB9">
        <f t="shared" si="13"/>
        <v>31.878693464729963</v>
      </c>
      <c r="AC9">
        <f t="shared" si="13"/>
        <v>8.9806733661825149</v>
      </c>
      <c r="AD9">
        <f t="shared" si="13"/>
        <v>125.42616834154558</v>
      </c>
      <c r="AE9">
        <f t="shared" si="13"/>
        <v>159.62754208538649</v>
      </c>
      <c r="AF9">
        <f t="shared" si="13"/>
        <v>148.79788552134653</v>
      </c>
      <c r="AG9">
        <f t="shared" si="13"/>
        <v>185.23047138033667</v>
      </c>
      <c r="AH9">
        <f t="shared" si="13"/>
        <v>259.77861784508434</v>
      </c>
      <c r="AI9">
        <f t="shared" si="13"/>
        <v>1598.765654461271</v>
      </c>
    </row>
    <row r="11" spans="1:37" x14ac:dyDescent="0.3">
      <c r="A11" t="s">
        <v>9</v>
      </c>
      <c r="B11" s="1">
        <v>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EFAC-9AF2-4E02-B10E-D78EDDA76DDF}">
  <dimension ref="A2:AI23"/>
  <sheetViews>
    <sheetView topLeftCell="A12" zoomScale="74" workbookViewId="0">
      <selection activeCell="A17" sqref="A17:AI17"/>
    </sheetView>
  </sheetViews>
  <sheetFormatPr defaultRowHeight="14.4" x14ac:dyDescent="0.3"/>
  <sheetData>
    <row r="2" spans="1:33" x14ac:dyDescent="0.3">
      <c r="P2">
        <v>-2</v>
      </c>
      <c r="Q2">
        <v>-1</v>
      </c>
      <c r="R2">
        <v>0</v>
      </c>
      <c r="S2">
        <v>1</v>
      </c>
      <c r="T2">
        <v>2</v>
      </c>
    </row>
    <row r="4" spans="1:33" x14ac:dyDescent="0.3">
      <c r="P4">
        <v>5</v>
      </c>
      <c r="Q4">
        <f>SUM($P$2:$T$2)</f>
        <v>0</v>
      </c>
      <c r="R4" cm="1">
        <f t="array" ref="R4">SUM($P$2:$T$2^2)</f>
        <v>10</v>
      </c>
      <c r="S4" cm="1">
        <f t="array" ref="S4">SUM($P$2:$T$2^3)</f>
        <v>0</v>
      </c>
      <c r="U4" cm="1">
        <f t="array" ref="U4:X7">MINVERSE(P4:S7)</f>
        <v>0.48571428571428565</v>
      </c>
      <c r="V4">
        <v>0</v>
      </c>
      <c r="W4">
        <v>-0.14285714285714285</v>
      </c>
      <c r="X4">
        <v>0</v>
      </c>
    </row>
    <row r="5" spans="1:33" x14ac:dyDescent="0.3">
      <c r="P5">
        <f>SUM($P$2:$T$2)</f>
        <v>0</v>
      </c>
      <c r="Q5" cm="1">
        <f t="array" ref="Q5">SUM($P$2:$T$2^2)</f>
        <v>10</v>
      </c>
      <c r="R5" cm="1">
        <f t="array" ref="R5">SUM($P$2:$T$2^3)</f>
        <v>0</v>
      </c>
      <c r="S5" cm="1">
        <f t="array" ref="S5">SUM($P$2:$T$2^4)</f>
        <v>34</v>
      </c>
      <c r="U5">
        <v>0</v>
      </c>
      <c r="V5">
        <v>0.9027777777777779</v>
      </c>
      <c r="W5">
        <v>0</v>
      </c>
      <c r="X5">
        <v>-0.23611111111111119</v>
      </c>
    </row>
    <row r="6" spans="1:33" x14ac:dyDescent="0.3">
      <c r="P6" cm="1">
        <f t="array" ref="P6">SUM($P$2:$T$2^2)</f>
        <v>10</v>
      </c>
      <c r="Q6" cm="1">
        <f t="array" ref="Q6">SUM($P$2:$T$2^3)</f>
        <v>0</v>
      </c>
      <c r="R6" cm="1">
        <f t="array" ref="R6">SUM($P$2:$T$2^4)</f>
        <v>34</v>
      </c>
      <c r="S6" cm="1">
        <f t="array" ref="S6">SUM($P$2:$T$2^5)</f>
        <v>0</v>
      </c>
      <c r="U6">
        <v>-0.14285714285714285</v>
      </c>
      <c r="V6">
        <v>0</v>
      </c>
      <c r="W6">
        <v>7.1428571428571425E-2</v>
      </c>
      <c r="X6">
        <v>0</v>
      </c>
    </row>
    <row r="7" spans="1:33" x14ac:dyDescent="0.3">
      <c r="P7" cm="1">
        <f t="array" ref="P7">SUM($P$2:$T$2^3)</f>
        <v>0</v>
      </c>
      <c r="Q7" cm="1">
        <f t="array" ref="Q7">SUM($P$2:$T$2^4)</f>
        <v>34</v>
      </c>
      <c r="R7" cm="1">
        <f t="array" ref="R7">SUM($P$2:$T$2^5)</f>
        <v>0</v>
      </c>
      <c r="S7" cm="1">
        <f t="array" ref="S7">SUM($P$2:$T$2^6)</f>
        <v>130</v>
      </c>
      <c r="U7">
        <v>0</v>
      </c>
      <c r="V7">
        <v>-0.23611111111111116</v>
      </c>
      <c r="W7">
        <v>0</v>
      </c>
      <c r="X7">
        <v>6.9444444444444461E-2</v>
      </c>
    </row>
    <row r="9" spans="1:33" x14ac:dyDescent="0.3">
      <c r="A9" t="s">
        <v>10</v>
      </c>
      <c r="D9">
        <f>SUM(B17:F17)</f>
        <v>66.959999999999994</v>
      </c>
      <c r="E9">
        <f>SUM(C17:G17)</f>
        <v>83.449999999999989</v>
      </c>
      <c r="F9">
        <f>SUM(D17:H17)</f>
        <v>97.149999999999991</v>
      </c>
      <c r="G9">
        <f>SUM(E17:I17)</f>
        <v>110.48</v>
      </c>
      <c r="H9">
        <f>SUM(F17:J17)</f>
        <v>119.16000000000001</v>
      </c>
      <c r="I9">
        <f>SUM(G17:K17)</f>
        <v>125.78999999999999</v>
      </c>
      <c r="J9">
        <f>SUM(H17:L17)</f>
        <v>143.78</v>
      </c>
      <c r="K9">
        <f>SUM(I17:M17)</f>
        <v>171.57000000000002</v>
      </c>
      <c r="L9">
        <f>SUM(J17:N17)</f>
        <v>204.61</v>
      </c>
      <c r="M9">
        <f>SUM(K17:O17)</f>
        <v>240.08</v>
      </c>
      <c r="N9">
        <f>SUM(L17:P17)</f>
        <v>278.83</v>
      </c>
      <c r="O9">
        <f>SUM(M17:Q17)</f>
        <v>305.64999999999998</v>
      </c>
      <c r="P9">
        <f>SUM(N17:R17)</f>
        <v>330.90999999999997</v>
      </c>
      <c r="Q9">
        <f>SUM(O17:S17)</f>
        <v>374.85</v>
      </c>
      <c r="R9">
        <f>SUM(P17:T17)</f>
        <v>427.78999999999996</v>
      </c>
      <c r="S9">
        <f>SUM(Q17:U17)</f>
        <v>480.96000000000004</v>
      </c>
      <c r="T9">
        <f>SUM(R17:V17)</f>
        <v>538.14</v>
      </c>
      <c r="U9">
        <f>SUM(S17:W17)</f>
        <v>602.24</v>
      </c>
      <c r="V9">
        <f>SUM(T17:X17)</f>
        <v>654.44000000000005</v>
      </c>
      <c r="W9">
        <f>SUM(U17:Y17)</f>
        <v>707.85</v>
      </c>
      <c r="X9">
        <f>SUM(V17:Z17)</f>
        <v>774.69</v>
      </c>
      <c r="Y9">
        <f>SUM(W17:AA17)</f>
        <v>862.31999999999994</v>
      </c>
      <c r="Z9">
        <f>SUM(X17:AB17)</f>
        <v>971.06000000000006</v>
      </c>
      <c r="AA9">
        <f>SUM(Y17:AC17)</f>
        <v>1078.6200000000001</v>
      </c>
      <c r="AB9">
        <f>SUM(Z17:AD17)</f>
        <v>1304.76</v>
      </c>
      <c r="AC9">
        <f>SUM(AA17:AE17)</f>
        <v>1653.4</v>
      </c>
      <c r="AD9">
        <f>SUM(AB17:AF17)</f>
        <v>2096.91</v>
      </c>
      <c r="AE9">
        <f>SUM(AC17:AG17)</f>
        <v>2662.19</v>
      </c>
      <c r="AF9">
        <f>SUM(AD17:AH17)</f>
        <v>3441.18</v>
      </c>
      <c r="AG9">
        <f>SUM(AE17:AI17)</f>
        <v>5632.0599999999995</v>
      </c>
    </row>
    <row r="10" spans="1:33" x14ac:dyDescent="0.3">
      <c r="A10" t="s">
        <v>11</v>
      </c>
      <c r="D10">
        <f>SUMPRODUCT(B17:F17,$P$2:$T$2)</f>
        <v>39.290000000000006</v>
      </c>
      <c r="E10">
        <f t="shared" ref="E10:AG10" si="0">SUMPRODUCT(C17:G17,$P$2:$T$2)</f>
        <v>33.659999999999997</v>
      </c>
      <c r="F10">
        <f t="shared" si="0"/>
        <v>28.259999999999994</v>
      </c>
      <c r="G10">
        <f t="shared" si="0"/>
        <v>14.469999999999999</v>
      </c>
      <c r="H10">
        <f t="shared" si="0"/>
        <v>15.749999999999993</v>
      </c>
      <c r="I10">
        <f t="shared" si="0"/>
        <v>14.549999999999997</v>
      </c>
      <c r="J10">
        <f t="shared" si="0"/>
        <v>35.54</v>
      </c>
      <c r="K10">
        <f t="shared" si="0"/>
        <v>66.489999999999981</v>
      </c>
      <c r="L10">
        <f t="shared" si="0"/>
        <v>84.35</v>
      </c>
      <c r="M10">
        <f t="shared" si="0"/>
        <v>88.480000000000018</v>
      </c>
      <c r="N10">
        <f t="shared" si="0"/>
        <v>63.75</v>
      </c>
      <c r="O10">
        <f t="shared" si="0"/>
        <v>39.31</v>
      </c>
      <c r="P10">
        <f t="shared" si="0"/>
        <v>42.28</v>
      </c>
      <c r="Q10">
        <f t="shared" si="0"/>
        <v>87.800000000000011</v>
      </c>
      <c r="R10">
        <f t="shared" si="0"/>
        <v>133.98000000000002</v>
      </c>
      <c r="S10">
        <f t="shared" si="0"/>
        <v>144.13</v>
      </c>
      <c r="T10">
        <f t="shared" si="0"/>
        <v>112.38</v>
      </c>
      <c r="U10">
        <f t="shared" si="0"/>
        <v>86.84</v>
      </c>
      <c r="V10">
        <f t="shared" si="0"/>
        <v>97.249999999999972</v>
      </c>
      <c r="W10">
        <f t="shared" si="0"/>
        <v>129.47999999999999</v>
      </c>
      <c r="X10">
        <f t="shared" si="0"/>
        <v>152.76000000000005</v>
      </c>
      <c r="Y10">
        <f t="shared" si="0"/>
        <v>174.08000000000007</v>
      </c>
      <c r="Z10">
        <f t="shared" si="0"/>
        <v>234.14000000000004</v>
      </c>
      <c r="AA10">
        <f t="shared" si="0"/>
        <v>247.45000000000005</v>
      </c>
      <c r="AB10">
        <f t="shared" si="0"/>
        <v>468.00999999999993</v>
      </c>
      <c r="AC10">
        <f t="shared" si="0"/>
        <v>792.18000000000006</v>
      </c>
      <c r="AD10">
        <f t="shared" si="0"/>
        <v>1084.6999999999998</v>
      </c>
      <c r="AE10">
        <f t="shared" si="0"/>
        <v>1366.9499999999998</v>
      </c>
      <c r="AF10">
        <f t="shared" si="0"/>
        <v>1569.7900000000002</v>
      </c>
      <c r="AG10">
        <f>SUMPRODUCT(AE17:AI17,$P$2:$T$2)</f>
        <v>4487.97</v>
      </c>
    </row>
    <row r="11" spans="1:33" x14ac:dyDescent="0.3">
      <c r="A11" t="s">
        <v>12</v>
      </c>
      <c r="D11" cm="1">
        <f t="array" ref="D11">SUMPRODUCT(B17:F17,$P$2:$T$2^2)</f>
        <v>135.44999999999999</v>
      </c>
      <c r="E11" cm="1">
        <f t="array" ref="E11">SUMPRODUCT(C17:G17,$P$2:$T$2^2)</f>
        <v>161.44</v>
      </c>
      <c r="F11" cm="1">
        <f t="array" ref="F11">SUMPRODUCT(D17:H17,$P$2:$T$2^2)</f>
        <v>181.71999999999997</v>
      </c>
      <c r="G11" cm="1">
        <f t="array" ref="G11">SUMPRODUCT(E17:I17,$P$2:$T$2^2)</f>
        <v>218.97</v>
      </c>
      <c r="H11" cm="1">
        <f t="array" ref="H11">SUMPRODUCT(F17:J17,$P$2:$T$2^2)</f>
        <v>240.82999999999998</v>
      </c>
      <c r="I11" cm="1">
        <f t="array" ref="I11">SUMPRODUCT(G17:K17,$P$2:$T$2^2)</f>
        <v>250.31</v>
      </c>
      <c r="J11" cm="1">
        <f t="array" ref="J11">SUMPRODUCT(H17:L17,$P$2:$T$2^2)</f>
        <v>308.15999999999997</v>
      </c>
      <c r="K11" cm="1">
        <f t="array" ref="K11">SUMPRODUCT(I17:M17,$P$2:$T$2^2)</f>
        <v>372.87</v>
      </c>
      <c r="L11" cm="1">
        <f t="array" ref="L11">SUMPRODUCT(J17:N17,$P$2:$T$2^2)</f>
        <v>420.27</v>
      </c>
      <c r="M11" cm="1">
        <f t="array" ref="M11">SUMPRODUCT(K17:O17,$P$2:$T$2^2)</f>
        <v>460.26</v>
      </c>
      <c r="N11" cm="1">
        <f t="array" ref="N11">SUMPRODUCT(L17:P17,$P$2:$T$2^2)</f>
        <v>540.53</v>
      </c>
      <c r="O11" cm="1">
        <f t="array" ref="O11">SUMPRODUCT(M17:Q17,$P$2:$T$2^2)</f>
        <v>598.39</v>
      </c>
      <c r="P11" cm="1">
        <f t="array" ref="P11">SUMPRODUCT(N17:R17,$P$2:$T$2^2)</f>
        <v>668.36</v>
      </c>
      <c r="Q11" cm="1">
        <f t="array" ref="Q11">SUMPRODUCT(O17:S17,$P$2:$T$2^2)</f>
        <v>801.92000000000007</v>
      </c>
      <c r="R11" cm="1">
        <f t="array" ref="R11">SUMPRODUCT(P17:T17,$P$2:$T$2^2)</f>
        <v>897.78</v>
      </c>
      <c r="S11" cm="1">
        <f t="array" ref="S11">SUMPRODUCT(Q17:U17,$P$2:$T$2^2)</f>
        <v>938.69</v>
      </c>
      <c r="T11" cm="1">
        <f t="array" ref="T11">SUMPRODUCT(R17:V17,$P$2:$T$2^2)</f>
        <v>1025.26</v>
      </c>
      <c r="U11" cm="1">
        <f t="array" ref="U11">SUMPRODUCT(S17:W17,$P$2:$T$2^2)</f>
        <v>1210.6399999999999</v>
      </c>
      <c r="V11" cm="1">
        <f t="array" ref="V11">SUMPRODUCT(T17:X17,$P$2:$T$2^2)</f>
        <v>1339.75</v>
      </c>
      <c r="W11" cm="1">
        <f t="array" ref="W11">SUMPRODUCT(U17:Y17,$P$2:$T$2^2)</f>
        <v>1433.48</v>
      </c>
      <c r="X11" cm="1">
        <f t="array" ref="X11">SUMPRODUCT(V17:Z17,$P$2:$T$2^2)</f>
        <v>1552.2800000000002</v>
      </c>
      <c r="Y11" cm="1">
        <f t="array" ref="Y11">SUMPRODUCT(W17:AA17,$P$2:$T$2^2)</f>
        <v>1751.22</v>
      </c>
      <c r="Z11" cm="1">
        <f t="array" ref="Z11">SUMPRODUCT(X17:AB17,$P$2:$T$2^2)</f>
        <v>1995.44</v>
      </c>
      <c r="AA11" cm="1">
        <f t="array" ref="AA11">SUMPRODUCT(Y17:AC17,$P$2:$T$2^2)</f>
        <v>2159.21</v>
      </c>
      <c r="AB11" cm="1">
        <f t="array" ref="AB11">SUMPRODUCT(Z17:AD17,$P$2:$T$2^2)</f>
        <v>2800.59</v>
      </c>
      <c r="AC11" cm="1">
        <f t="array" ref="AC11">SUMPRODUCT(AA17:AE17,$P$2:$T$2^2)</f>
        <v>3632.24</v>
      </c>
      <c r="AD11" cm="1">
        <f t="array" ref="AD11">SUMPRODUCT(AB17:AF17,$P$2:$T$2^2)</f>
        <v>4416.42</v>
      </c>
      <c r="AE11" cm="1">
        <f t="array" ref="AE11">SUMPRODUCT(AC17:AG17,$P$2:$T$2^2)</f>
        <v>5356.45</v>
      </c>
      <c r="AF11" cm="1">
        <f t="array" ref="AF11">SUMPRODUCT(AD17:AH17,$P$2:$T$2^2)</f>
        <v>7093.6500000000005</v>
      </c>
      <c r="AG11" cm="1">
        <f t="array" ref="AG11">SUMPRODUCT(AE17:AI17,$P$2:$T$2^2)</f>
        <v>14181.17</v>
      </c>
    </row>
    <row r="12" spans="1:33" x14ac:dyDescent="0.3">
      <c r="A12" t="s">
        <v>13</v>
      </c>
      <c r="D12" cm="1">
        <f t="array" ref="D12">SUMPRODUCT(B17:F17,$P$2:$T$2^3)</f>
        <v>130.91000000000003</v>
      </c>
      <c r="E12" cm="1">
        <f t="array" ref="E12">SUMPRODUCT(C17:G17,$P$2:$T$2^3)</f>
        <v>105.83999999999999</v>
      </c>
      <c r="F12" cm="1">
        <f t="array" ref="F12">SUMPRODUCT(D17:H17,$P$2:$T$2^3)</f>
        <v>103.19999999999999</v>
      </c>
      <c r="G12" cm="1">
        <f t="array" ref="G12">SUMPRODUCT(E17:I17,$P$2:$T$2^3)</f>
        <v>49.210000000000036</v>
      </c>
      <c r="H12" cm="1">
        <f t="array" ref="H12">SUMPRODUCT(F17:J17,$P$2:$T$2^3)</f>
        <v>55.47</v>
      </c>
      <c r="I12" cm="1">
        <f t="array" ref="I12">SUMPRODUCT(G17:K17,$P$2:$T$2^3)</f>
        <v>47.009999999999991</v>
      </c>
      <c r="J12" cm="1">
        <f t="array" ref="J12">SUMPRODUCT(H17:L17,$P$2:$T$2^3)</f>
        <v>133.45999999999998</v>
      </c>
      <c r="K12" cm="1">
        <f t="array" ref="K12">SUMPRODUCT(I17:M17,$P$2:$T$2^3)</f>
        <v>228.18999999999997</v>
      </c>
      <c r="L12" cm="1">
        <f t="array" ref="L12">SUMPRODUCT(J17:N17,$P$2:$T$2^3)</f>
        <v>265.25</v>
      </c>
      <c r="M12" cm="1">
        <f t="array" ref="M12">SUMPRODUCT(K17:O17,$P$2:$T$2^3)</f>
        <v>301.24</v>
      </c>
      <c r="N12" cm="1">
        <f t="array" ref="N12">SUMPRODUCT(L17:P17,$P$2:$T$2^3)</f>
        <v>220.76999999999998</v>
      </c>
      <c r="O12" cm="1">
        <f t="array" ref="O12">SUMPRODUCT(M17:Q17,$P$2:$T$2^3)</f>
        <v>131.41000000000003</v>
      </c>
      <c r="P12" cm="1">
        <f t="array" ref="P12">SUMPRODUCT(N17:R17,$P$2:$T$2^3)</f>
        <v>157.29999999999995</v>
      </c>
      <c r="Q12" cm="1">
        <f t="array" ref="Q12">SUMPRODUCT(O17:S17,$P$2:$T$2^3)</f>
        <v>319.5200000000001</v>
      </c>
      <c r="R12" cm="1">
        <f t="array" ref="R12">SUMPRODUCT(P17:T17,$P$2:$T$2^3)</f>
        <v>431.88</v>
      </c>
      <c r="S12" cm="1">
        <f t="array" ref="S12">SUMPRODUCT(Q17:U17,$P$2:$T$2^3)</f>
        <v>459.25</v>
      </c>
      <c r="T12" cm="1">
        <f t="array" ref="T12">SUMPRODUCT(R17:V17,$P$2:$T$2^3)</f>
        <v>396.00000000000011</v>
      </c>
      <c r="U12" cm="1">
        <f t="array" ref="U12">SUMPRODUCT(S17:W17,$P$2:$T$2^3)</f>
        <v>322.81999999999982</v>
      </c>
      <c r="V12" cm="1">
        <f t="array" ref="V12">SUMPRODUCT(T17:X17,$P$2:$T$2^3)</f>
        <v>324.52999999999997</v>
      </c>
      <c r="W12" cm="1">
        <f t="array" ref="W12">SUMPRODUCT(U17:Y17,$P$2:$T$2^3)</f>
        <v>428.82000000000005</v>
      </c>
      <c r="X12" cm="1">
        <f t="array" ref="X12">SUMPRODUCT(V17:Z17,$P$2:$T$2^3)</f>
        <v>525.84</v>
      </c>
      <c r="Y12" cm="1">
        <f t="array" ref="Y12">SUMPRODUCT(W17:AA17,$P$2:$T$2^3)</f>
        <v>598.88000000000011</v>
      </c>
      <c r="Z12" cm="1">
        <f t="array" ref="Z12">SUMPRODUCT(X17:AB17,$P$2:$T$2^3)</f>
        <v>809.36000000000013</v>
      </c>
      <c r="AA12" cm="1">
        <f t="array" ref="AA12">SUMPRODUCT(Y17:AC17,$P$2:$T$2^3)</f>
        <v>799.63000000000034</v>
      </c>
      <c r="AB12" cm="1">
        <f t="array" ref="AB12">SUMPRODUCT(Z17:AD17,$P$2:$T$2^3)</f>
        <v>1723.1499999999999</v>
      </c>
      <c r="AC12" cm="1">
        <f t="array" ref="AC12">SUMPRODUCT(AA17:AE17,$P$2:$T$2^3)</f>
        <v>2731.32</v>
      </c>
      <c r="AD12" cm="1">
        <f t="array" ref="AD12">SUMPRODUCT(AB17:AF17,$P$2:$T$2^3)</f>
        <v>3518.12</v>
      </c>
      <c r="AE12" cm="1">
        <f t="array" ref="AE12">SUMPRODUCT(AC17:AG17,$P$2:$T$2^3)</f>
        <v>4688.49</v>
      </c>
      <c r="AF12" cm="1">
        <f t="array" ref="AF12">SUMPRODUCT(AD17:AH17,$P$2:$T$2^3)</f>
        <v>5439.0700000000006</v>
      </c>
      <c r="AG12" cm="1">
        <f t="array" ref="AG12">SUMPRODUCT(AE17:AI17,$P$2:$T$2^3)</f>
        <v>16796.55</v>
      </c>
    </row>
    <row r="17" spans="1:35" x14ac:dyDescent="0.3">
      <c r="A17" t="s">
        <v>4</v>
      </c>
      <c r="B17">
        <v>5.67</v>
      </c>
      <c r="C17">
        <v>10.130000000000001</v>
      </c>
      <c r="D17">
        <v>11.34</v>
      </c>
      <c r="E17">
        <v>18.88</v>
      </c>
      <c r="F17">
        <v>20.94</v>
      </c>
      <c r="G17">
        <v>22.16</v>
      </c>
      <c r="H17">
        <v>23.83</v>
      </c>
      <c r="I17">
        <v>24.67</v>
      </c>
      <c r="J17">
        <v>27.56</v>
      </c>
      <c r="K17">
        <v>27.57</v>
      </c>
      <c r="L17">
        <v>40.15</v>
      </c>
      <c r="M17">
        <v>51.62</v>
      </c>
      <c r="N17">
        <v>57.71</v>
      </c>
      <c r="O17">
        <v>63.03</v>
      </c>
      <c r="P17">
        <v>66.319999999999993</v>
      </c>
      <c r="Q17">
        <v>66.97</v>
      </c>
      <c r="R17">
        <v>76.88</v>
      </c>
      <c r="S17">
        <v>101.65</v>
      </c>
      <c r="T17">
        <v>115.97</v>
      </c>
      <c r="U17">
        <v>119.49</v>
      </c>
      <c r="V17">
        <v>124.15</v>
      </c>
      <c r="W17">
        <v>140.97999999999999</v>
      </c>
      <c r="X17">
        <v>153.85</v>
      </c>
      <c r="Y17">
        <v>169.38</v>
      </c>
      <c r="Z17">
        <v>186.33</v>
      </c>
      <c r="AA17">
        <v>211.78</v>
      </c>
      <c r="AB17">
        <v>249.72</v>
      </c>
      <c r="AC17">
        <v>261.41000000000003</v>
      </c>
      <c r="AD17">
        <v>395.52</v>
      </c>
      <c r="AE17">
        <v>534.97</v>
      </c>
      <c r="AF17">
        <v>655.29</v>
      </c>
      <c r="AG17">
        <v>815</v>
      </c>
      <c r="AH17">
        <v>1040.4000000000001</v>
      </c>
      <c r="AI17">
        <v>2586.4</v>
      </c>
    </row>
    <row r="18" spans="1:35" x14ac:dyDescent="0.3">
      <c r="A18" t="s">
        <v>6</v>
      </c>
      <c r="B18" s="2">
        <f>D20-2*D21+4*D22-8*D23</f>
        <v>5.9755714285714454</v>
      </c>
      <c r="C18" s="2">
        <f>D20-D21+D22-D23</f>
        <v>8.9077142857142935</v>
      </c>
      <c r="D18" s="2">
        <v>13.17342857142857</v>
      </c>
      <c r="E18" s="2">
        <v>17.469999999999992</v>
      </c>
      <c r="F18" s="2">
        <v>21.227142857142852</v>
      </c>
      <c r="G18" s="2">
        <v>22.380285714285712</v>
      </c>
      <c r="H18" s="2">
        <v>23.47342857142857</v>
      </c>
      <c r="I18" s="2">
        <v>25.339428571428563</v>
      </c>
      <c r="J18" s="2">
        <v>25.813142857142864</v>
      </c>
      <c r="K18" s="2">
        <v>30.066857142857145</v>
      </c>
      <c r="L18" s="2">
        <v>39.343428571428568</v>
      </c>
      <c r="M18" s="2">
        <v>50.858857142857147</v>
      </c>
      <c r="N18" s="2">
        <v>58.213142857142842</v>
      </c>
      <c r="O18" s="2">
        <v>62.974285714285685</v>
      </c>
      <c r="P18" s="2">
        <v>65.247714285714267</v>
      </c>
      <c r="Q18" s="2">
        <v>67.509999999999991</v>
      </c>
      <c r="R18" s="2">
        <v>79.529428571428525</v>
      </c>
      <c r="S18" s="2">
        <v>99.51057142857141</v>
      </c>
      <c r="T18" s="2">
        <v>114.91657142857139</v>
      </c>
      <c r="U18" s="2">
        <v>119.56800000000001</v>
      </c>
      <c r="V18" s="2">
        <v>126.47799999999998</v>
      </c>
      <c r="W18" s="2">
        <v>139.03</v>
      </c>
      <c r="X18" s="2">
        <v>154.52371428571422</v>
      </c>
      <c r="Y18" s="2">
        <v>168.66685714285705</v>
      </c>
      <c r="Z18" s="2">
        <v>186.59485714285711</v>
      </c>
      <c r="AA18" s="2">
        <v>215.44257142857145</v>
      </c>
      <c r="AB18" s="2">
        <v>233.65628571428562</v>
      </c>
      <c r="AC18" s="2">
        <v>284.18857142857144</v>
      </c>
      <c r="AD18" s="2">
        <v>387.58199999999988</v>
      </c>
      <c r="AE18" s="2">
        <v>527.85657142857144</v>
      </c>
      <c r="AF18" s="2">
        <v>658.05171428571396</v>
      </c>
      <c r="AG18" s="2">
        <v>709.69057142857082</v>
      </c>
      <c r="AH18" s="2">
        <f>AG20+AG21+AG22+AG23</f>
        <v>1110.6062857142845</v>
      </c>
      <c r="AI18" s="2">
        <f>AG20+2*AG21+4*AG22+8*AG23</f>
        <v>2568.8484285714262</v>
      </c>
    </row>
    <row r="20" spans="1:35" x14ac:dyDescent="0.3">
      <c r="A20" t="s">
        <v>14</v>
      </c>
      <c r="D20" cm="1">
        <f t="array" ref="D20:D23">MMULT(_xlfn.ANCHORARRAY($U$4),D9:D12)</f>
        <v>13.17342857142857</v>
      </c>
      <c r="E20" cm="1">
        <f t="array" ref="E20:E23">MMULT(_xlfn.ANCHORARRAY($U$4),E9:E12)</f>
        <v>17.469999999999992</v>
      </c>
      <c r="F20" cm="1">
        <f t="array" ref="F20:F23">MMULT(_xlfn.ANCHORARRAY($U$4),F9:F12)</f>
        <v>21.227142857142852</v>
      </c>
      <c r="G20" cm="1">
        <f t="array" ref="G20:G23">MMULT(_xlfn.ANCHORARRAY($U$4),G9:G12)</f>
        <v>22.380285714285712</v>
      </c>
      <c r="H20" cm="1">
        <f t="array" ref="H20:H23">MMULT(_xlfn.ANCHORARRAY($U$4),H9:H12)</f>
        <v>23.47342857142857</v>
      </c>
      <c r="I20" cm="1">
        <f t="array" ref="I20:I23">MMULT(_xlfn.ANCHORARRAY($U$4),I9:I12)</f>
        <v>25.339428571428563</v>
      </c>
      <c r="J20" cm="1">
        <f t="array" ref="J20:J23">MMULT(_xlfn.ANCHORARRAY($U$4),J9:J12)</f>
        <v>25.813142857142864</v>
      </c>
      <c r="K20" cm="1">
        <f t="array" ref="K20:K23">MMULT(_xlfn.ANCHORARRAY($U$4),K9:K12)</f>
        <v>30.066857142857145</v>
      </c>
      <c r="L20" cm="1">
        <f t="array" ref="L20:L23">MMULT(_xlfn.ANCHORARRAY($U$4),L9:L12)</f>
        <v>39.343428571428568</v>
      </c>
      <c r="M20" cm="1">
        <f t="array" ref="M20:M23">MMULT(_xlfn.ANCHORARRAY($U$4),M9:M12)</f>
        <v>50.858857142857147</v>
      </c>
      <c r="N20" cm="1">
        <f t="array" ref="N20:N23">MMULT(_xlfn.ANCHORARRAY($U$4),N9:N12)</f>
        <v>58.213142857142842</v>
      </c>
      <c r="O20" cm="1">
        <f t="array" ref="O20:O23">MMULT(_xlfn.ANCHORARRAY($U$4),O9:O12)</f>
        <v>62.974285714285685</v>
      </c>
      <c r="P20" cm="1">
        <f t="array" ref="P20:P23">MMULT(_xlfn.ANCHORARRAY($U$4),P9:P12)</f>
        <v>65.247714285714267</v>
      </c>
      <c r="Q20" cm="1">
        <f t="array" ref="Q20:Q23">MMULT(_xlfn.ANCHORARRAY($U$4),Q9:Q12)</f>
        <v>67.509999999999991</v>
      </c>
      <c r="R20" cm="1">
        <f t="array" ref="R20:R23">MMULT(_xlfn.ANCHORARRAY($U$4),R9:R12)</f>
        <v>79.529428571428525</v>
      </c>
      <c r="S20" cm="1">
        <f t="array" ref="S20:S23">MMULT(_xlfn.ANCHORARRAY($U$4),S9:S12)</f>
        <v>99.51057142857141</v>
      </c>
      <c r="T20" cm="1">
        <f t="array" ref="T20:T23">MMULT(_xlfn.ANCHORARRAY($U$4),T9:T12)</f>
        <v>114.91657142857139</v>
      </c>
      <c r="U20" cm="1">
        <f t="array" ref="U20:U23">MMULT(_xlfn.ANCHORARRAY($U$4),U9:U12)</f>
        <v>119.56800000000001</v>
      </c>
      <c r="V20" cm="1">
        <f t="array" ref="V20:V23">MMULT(_xlfn.ANCHORARRAY($U$4),V9:V12)</f>
        <v>126.47799999999998</v>
      </c>
      <c r="W20" cm="1">
        <f t="array" ref="W20:W23">MMULT(_xlfn.ANCHORARRAY($U$4),W9:W12)</f>
        <v>139.03</v>
      </c>
      <c r="X20" cm="1">
        <f t="array" ref="X20:X23">MMULT(_xlfn.ANCHORARRAY($U$4),X9:X12)</f>
        <v>154.52371428571422</v>
      </c>
      <c r="Y20" cm="1">
        <f t="array" ref="Y20:Y23">MMULT(_xlfn.ANCHORARRAY($U$4),Y9:Y12)</f>
        <v>168.66685714285705</v>
      </c>
      <c r="Z20" cm="1">
        <f t="array" ref="Z20:Z23">MMULT(_xlfn.ANCHORARRAY($U$4),Z9:Z12)</f>
        <v>186.59485714285711</v>
      </c>
      <c r="AA20" cm="1">
        <f t="array" ref="AA20:AA23">MMULT(_xlfn.ANCHORARRAY($U$4),AA9:AA12)</f>
        <v>215.44257142857145</v>
      </c>
      <c r="AB20" cm="1">
        <f t="array" ref="AB20:AB23">MMULT(_xlfn.ANCHORARRAY($U$4),AB9:AB12)</f>
        <v>233.65628571428562</v>
      </c>
      <c r="AC20" cm="1">
        <f t="array" ref="AC20:AC23">MMULT(_xlfn.ANCHORARRAY($U$4),AC9:AC12)</f>
        <v>284.18857142857144</v>
      </c>
      <c r="AD20" cm="1">
        <f t="array" ref="AD20:AD23">MMULT(_xlfn.ANCHORARRAY($U$4),AD9:AD12)</f>
        <v>387.58199999999988</v>
      </c>
      <c r="AE20" cm="1">
        <f t="array" ref="AE20:AE23">MMULT(_xlfn.ANCHORARRAY($U$4),AE9:AE12)</f>
        <v>527.85657142857144</v>
      </c>
      <c r="AF20" cm="1">
        <f t="array" ref="AF20:AF23">MMULT(_xlfn.ANCHORARRAY($U$4),AF9:AF12)</f>
        <v>658.05171428571396</v>
      </c>
      <c r="AG20" cm="1">
        <f t="array" ref="AG20:AG23">MMULT(_xlfn.ANCHORARRAY($U$4),AG9:AG12)</f>
        <v>709.69057142857082</v>
      </c>
    </row>
    <row r="21" spans="1:35" x14ac:dyDescent="0.3">
      <c r="A21" t="s">
        <v>15</v>
      </c>
      <c r="D21">
        <v>4.5608333333333242</v>
      </c>
      <c r="E21">
        <v>5.3974999999999973</v>
      </c>
      <c r="F21">
        <v>1.1458333333333286</v>
      </c>
      <c r="G21">
        <v>1.4441666666666553</v>
      </c>
      <c r="H21">
        <v>1.1216666666666573</v>
      </c>
      <c r="I21">
        <v>2.0358333333333309</v>
      </c>
      <c r="J21">
        <v>0.57333333333333059</v>
      </c>
      <c r="K21">
        <v>6.1474999999999795</v>
      </c>
      <c r="L21">
        <v>13.520833333333314</v>
      </c>
      <c r="M21">
        <v>8.7516666666666652</v>
      </c>
      <c r="N21">
        <v>5.4258333333333297</v>
      </c>
      <c r="O21">
        <v>4.4608333333333263</v>
      </c>
      <c r="P21">
        <v>1.0291666666666757</v>
      </c>
      <c r="Q21">
        <v>3.8216666666666441</v>
      </c>
      <c r="R21">
        <v>18.982500000000002</v>
      </c>
      <c r="S21">
        <v>21.683333333333323</v>
      </c>
      <c r="T21">
        <v>7.9541666666666231</v>
      </c>
      <c r="U21">
        <v>2.1758333333333724</v>
      </c>
      <c r="V21">
        <v>11.169999999999959</v>
      </c>
      <c r="W21">
        <v>15.64249999999997</v>
      </c>
      <c r="X21">
        <v>13.751666666666679</v>
      </c>
      <c r="Y21">
        <v>15.753333333333359</v>
      </c>
      <c r="Z21">
        <v>20.277499999999975</v>
      </c>
      <c r="AA21">
        <v>34.590833333333251</v>
      </c>
      <c r="AB21">
        <v>15.654166666666526</v>
      </c>
      <c r="AC21">
        <v>70.267499999999927</v>
      </c>
      <c r="AD21">
        <v>148.57583333333309</v>
      </c>
      <c r="AE21">
        <v>127.04749999999967</v>
      </c>
      <c r="AF21">
        <v>132.94666666666649</v>
      </c>
      <c r="AG21">
        <v>85.787499999999454</v>
      </c>
    </row>
    <row r="22" spans="1:35" x14ac:dyDescent="0.3">
      <c r="A22" t="s">
        <v>16</v>
      </c>
      <c r="D22">
        <v>0.10928571428571487</v>
      </c>
      <c r="E22">
        <v>-0.38999999999999879</v>
      </c>
      <c r="F22">
        <v>-0.89857142857142946</v>
      </c>
      <c r="G22">
        <v>-0.14214285714285779</v>
      </c>
      <c r="H22">
        <v>0.17928571428571161</v>
      </c>
      <c r="I22">
        <v>-9.0714285714284415E-2</v>
      </c>
      <c r="J22">
        <v>1.471428571428568</v>
      </c>
      <c r="K22">
        <v>2.1235714285714273</v>
      </c>
      <c r="L22">
        <v>0.78928571428571104</v>
      </c>
      <c r="M22">
        <v>-1.4214285714285779</v>
      </c>
      <c r="N22">
        <v>-1.2235714285714252</v>
      </c>
      <c r="O22">
        <v>-0.92214285714285893</v>
      </c>
      <c r="P22">
        <v>0.46714285714286063</v>
      </c>
      <c r="Q22">
        <v>3.730000000000004</v>
      </c>
      <c r="R22">
        <v>3.0142857142857196</v>
      </c>
      <c r="S22">
        <v>-1.6592857142857156</v>
      </c>
      <c r="T22">
        <v>-3.644285714285715</v>
      </c>
      <c r="U22">
        <v>0.43999999999998352</v>
      </c>
      <c r="V22">
        <v>2.2049999999999983</v>
      </c>
      <c r="W22">
        <v>1.269999999999996</v>
      </c>
      <c r="X22">
        <v>0.20714285714286973</v>
      </c>
      <c r="Y22">
        <v>1.8985714285714437</v>
      </c>
      <c r="Z22">
        <v>3.8085714285714118</v>
      </c>
      <c r="AA22">
        <v>0.14071428571426736</v>
      </c>
      <c r="AB22">
        <v>13.647857142857163</v>
      </c>
      <c r="AC22">
        <v>23.245714285714257</v>
      </c>
      <c r="AD22">
        <v>15.900000000000034</v>
      </c>
      <c r="AE22">
        <v>2.290714285714273</v>
      </c>
      <c r="AF22">
        <v>15.09214285714296</v>
      </c>
      <c r="AG22">
        <v>208.36071428571427</v>
      </c>
    </row>
    <row r="23" spans="1:35" x14ac:dyDescent="0.3">
      <c r="A23" t="s">
        <v>17</v>
      </c>
      <c r="D23">
        <v>-0.18583333333333307</v>
      </c>
      <c r="E23">
        <v>-0.59749999999999925</v>
      </c>
      <c r="F23">
        <v>0.49416666666666753</v>
      </c>
      <c r="G23">
        <v>8.3333333333657222E-4</v>
      </c>
      <c r="H23">
        <v>0.13333333333333508</v>
      </c>
      <c r="I23">
        <v>-0.17083333333333339</v>
      </c>
      <c r="J23">
        <v>0.87666666666666515</v>
      </c>
      <c r="K23">
        <v>0.14750000000000263</v>
      </c>
      <c r="L23">
        <v>-1.4958333333333336</v>
      </c>
      <c r="M23">
        <v>2.8333333333332433E-2</v>
      </c>
      <c r="N23">
        <v>0.27916666666666679</v>
      </c>
      <c r="O23">
        <v>-0.15583333333333194</v>
      </c>
      <c r="P23">
        <v>0.9408333333333303</v>
      </c>
      <c r="Q23">
        <v>1.4583333333333393</v>
      </c>
      <c r="R23">
        <v>-1.6425000000000018</v>
      </c>
      <c r="S23">
        <v>-2.1383333333333319</v>
      </c>
      <c r="T23">
        <v>0.96583333333334309</v>
      </c>
      <c r="U23">
        <v>1.9141666666666524</v>
      </c>
      <c r="V23">
        <v>-0.42499999999999361</v>
      </c>
      <c r="W23">
        <v>-0.79249999999999332</v>
      </c>
      <c r="X23">
        <v>0.44833333333333059</v>
      </c>
      <c r="Y23">
        <v>0.48666666666666458</v>
      </c>
      <c r="Z23">
        <v>0.92249999999999943</v>
      </c>
      <c r="AA23">
        <v>-2.8958333333333215</v>
      </c>
      <c r="AB23">
        <v>9.1608333333333576</v>
      </c>
      <c r="AC23">
        <v>2.6325000000000216</v>
      </c>
      <c r="AD23">
        <v>-11.795833333333263</v>
      </c>
      <c r="AE23">
        <v>2.8375000000000341</v>
      </c>
      <c r="AF23">
        <v>7.068333333333328</v>
      </c>
      <c r="AG23">
        <v>106.76749999999993</v>
      </c>
    </row>
  </sheetData>
  <pageMargins left="0.7" right="0.7" top="0.75" bottom="0.75" header="0.3" footer="0.3"/>
  <ignoredErrors>
    <ignoredError sqref="R4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99BA-75C4-40F9-B1F2-500962111F9D}">
  <dimension ref="A2:AJ36"/>
  <sheetViews>
    <sheetView tabSelected="1" zoomScale="71" workbookViewId="0">
      <selection activeCell="B32" sqref="B32"/>
    </sheetView>
  </sheetViews>
  <sheetFormatPr defaultRowHeight="14.4" x14ac:dyDescent="0.3"/>
  <cols>
    <col min="3" max="3" width="11.5546875" customWidth="1"/>
  </cols>
  <sheetData>
    <row r="2" spans="1:36" x14ac:dyDescent="0.3">
      <c r="A2" t="s">
        <v>29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</row>
    <row r="3" spans="1:36" x14ac:dyDescent="0.3">
      <c r="B3" t="s">
        <v>4</v>
      </c>
      <c r="C3">
        <v>5.67</v>
      </c>
      <c r="D3">
        <v>10.130000000000001</v>
      </c>
      <c r="E3">
        <v>11.34</v>
      </c>
      <c r="F3">
        <v>18.88</v>
      </c>
      <c r="G3">
        <v>20.94</v>
      </c>
      <c r="H3">
        <v>22.16</v>
      </c>
      <c r="I3">
        <v>23.83</v>
      </c>
      <c r="J3">
        <v>24.67</v>
      </c>
      <c r="K3">
        <v>27.56</v>
      </c>
      <c r="L3">
        <v>27.57</v>
      </c>
      <c r="M3">
        <v>40.15</v>
      </c>
      <c r="N3">
        <v>51.62</v>
      </c>
      <c r="O3">
        <v>57.71</v>
      </c>
      <c r="P3">
        <v>63.03</v>
      </c>
      <c r="Q3">
        <v>66.319999999999993</v>
      </c>
      <c r="R3">
        <v>66.97</v>
      </c>
      <c r="S3">
        <v>76.88</v>
      </c>
      <c r="T3">
        <v>101.65</v>
      </c>
      <c r="U3">
        <v>115.97</v>
      </c>
      <c r="V3">
        <v>119.49</v>
      </c>
      <c r="W3">
        <v>124.15</v>
      </c>
      <c r="X3">
        <v>140.97999999999999</v>
      </c>
      <c r="Y3">
        <v>153.85</v>
      </c>
      <c r="Z3">
        <v>169.38</v>
      </c>
      <c r="AA3">
        <v>186.33</v>
      </c>
      <c r="AB3">
        <v>211.78</v>
      </c>
      <c r="AC3">
        <v>249.72</v>
      </c>
      <c r="AD3">
        <v>261.41000000000003</v>
      </c>
      <c r="AE3">
        <v>395.52</v>
      </c>
      <c r="AF3">
        <v>534.97</v>
      </c>
      <c r="AG3">
        <v>655.29</v>
      </c>
      <c r="AH3">
        <v>815</v>
      </c>
      <c r="AI3">
        <v>1040.4000000000001</v>
      </c>
      <c r="AJ3">
        <v>2586.4</v>
      </c>
    </row>
    <row r="5" spans="1:36" x14ac:dyDescent="0.3">
      <c r="B5" t="s">
        <v>18</v>
      </c>
      <c r="C5">
        <f>_xlfn.VAR.P(C3:S3)</f>
        <v>490.56346159169567</v>
      </c>
      <c r="E5" t="s">
        <v>25</v>
      </c>
      <c r="F5">
        <f>SUM(C3:S3)/17</f>
        <v>36.201764705882347</v>
      </c>
    </row>
    <row r="6" spans="1:36" x14ac:dyDescent="0.3">
      <c r="B6" t="s">
        <v>19</v>
      </c>
      <c r="C6">
        <f>_xlfn.VAR.P(T3:AJ3)</f>
        <v>353406.85822975793</v>
      </c>
      <c r="E6" t="s">
        <v>26</v>
      </c>
      <c r="F6">
        <f>SUM(T3:AJ3)/17</f>
        <v>462.48764705882348</v>
      </c>
    </row>
    <row r="8" spans="1:36" x14ac:dyDescent="0.3">
      <c r="B8" t="s">
        <v>20</v>
      </c>
      <c r="C8">
        <f>C6/C5</f>
        <v>720.41007107028383</v>
      </c>
    </row>
    <row r="9" spans="1:36" x14ac:dyDescent="0.3">
      <c r="B9" t="s">
        <v>21</v>
      </c>
      <c r="C9">
        <v>2.33</v>
      </c>
    </row>
    <row r="11" spans="1:36" x14ac:dyDescent="0.3">
      <c r="B11" t="s">
        <v>22</v>
      </c>
    </row>
    <row r="13" spans="1:36" x14ac:dyDescent="0.3">
      <c r="B13" t="s">
        <v>23</v>
      </c>
      <c r="C13">
        <f>SQRT((16*C5 + 16*C6)/32)</f>
        <v>420.65272000270585</v>
      </c>
    </row>
    <row r="14" spans="1:36" x14ac:dyDescent="0.3">
      <c r="B14" t="s">
        <v>24</v>
      </c>
      <c r="C14">
        <f>ABS(F5-H6)/(C13*SQRT(1/17+1/17))</f>
        <v>0.25090857430703234</v>
      </c>
    </row>
    <row r="15" spans="1:36" x14ac:dyDescent="0.3">
      <c r="B15" t="s">
        <v>27</v>
      </c>
      <c r="C15">
        <v>2.12</v>
      </c>
    </row>
    <row r="17" spans="1:36" x14ac:dyDescent="0.3">
      <c r="B17" t="s">
        <v>28</v>
      </c>
    </row>
    <row r="20" spans="1:36" x14ac:dyDescent="0.3">
      <c r="A20" t="s">
        <v>30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  <c r="S20">
        <v>17</v>
      </c>
      <c r="T20">
        <v>18</v>
      </c>
      <c r="U20">
        <v>19</v>
      </c>
      <c r="V20">
        <v>20</v>
      </c>
      <c r="W20">
        <v>21</v>
      </c>
      <c r="X20">
        <v>22</v>
      </c>
      <c r="Y20">
        <v>23</v>
      </c>
      <c r="Z20">
        <v>24</v>
      </c>
      <c r="AA20">
        <v>25</v>
      </c>
      <c r="AB20">
        <v>26</v>
      </c>
      <c r="AC20">
        <v>27</v>
      </c>
      <c r="AD20">
        <v>28</v>
      </c>
      <c r="AE20">
        <v>29</v>
      </c>
      <c r="AF20">
        <v>30</v>
      </c>
      <c r="AG20">
        <v>31</v>
      </c>
      <c r="AH20">
        <v>32</v>
      </c>
      <c r="AI20">
        <v>33</v>
      </c>
      <c r="AJ20">
        <v>34</v>
      </c>
    </row>
    <row r="21" spans="1:36" x14ac:dyDescent="0.3">
      <c r="B21" t="s">
        <v>4</v>
      </c>
      <c r="C21">
        <v>5.67</v>
      </c>
      <c r="D21">
        <v>10.130000000000001</v>
      </c>
      <c r="E21">
        <v>11.34</v>
      </c>
      <c r="F21">
        <v>18.88</v>
      </c>
      <c r="G21">
        <v>20.94</v>
      </c>
      <c r="H21">
        <v>22.16</v>
      </c>
      <c r="I21">
        <v>23.83</v>
      </c>
      <c r="J21">
        <v>24.67</v>
      </c>
      <c r="K21">
        <v>27.56</v>
      </c>
      <c r="L21">
        <v>27.57</v>
      </c>
      <c r="M21">
        <v>40.15</v>
      </c>
      <c r="N21">
        <v>51.62</v>
      </c>
      <c r="O21">
        <v>57.71</v>
      </c>
      <c r="P21">
        <v>63.03</v>
      </c>
      <c r="Q21">
        <v>66.319999999999993</v>
      </c>
      <c r="R21">
        <v>66.97</v>
      </c>
      <c r="S21">
        <v>76.88</v>
      </c>
      <c r="T21">
        <v>101.65</v>
      </c>
      <c r="U21">
        <v>115.97</v>
      </c>
      <c r="V21">
        <v>119.49</v>
      </c>
      <c r="W21">
        <v>124.15</v>
      </c>
      <c r="X21">
        <v>140.97999999999999</v>
      </c>
      <c r="Y21">
        <v>153.85</v>
      </c>
      <c r="Z21">
        <v>169.38</v>
      </c>
      <c r="AA21">
        <v>186.33</v>
      </c>
      <c r="AB21">
        <v>211.78</v>
      </c>
      <c r="AC21">
        <v>249.72</v>
      </c>
      <c r="AD21">
        <v>261.41000000000003</v>
      </c>
      <c r="AE21">
        <v>395.52</v>
      </c>
      <c r="AF21">
        <v>534.97</v>
      </c>
      <c r="AG21">
        <v>655.29</v>
      </c>
      <c r="AH21">
        <v>815</v>
      </c>
      <c r="AI21">
        <v>1040.4000000000001</v>
      </c>
      <c r="AJ21">
        <v>2586.4</v>
      </c>
    </row>
    <row r="22" spans="1:36" x14ac:dyDescent="0.3">
      <c r="B22" t="s">
        <v>31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">
      <c r="B23" t="s">
        <v>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5" spans="1:36" x14ac:dyDescent="0.3">
      <c r="B25" t="s">
        <v>33</v>
      </c>
      <c r="C25">
        <f>SUM(D22:AJ22)+SUM(D23:AJ23)</f>
        <v>33</v>
      </c>
    </row>
    <row r="26" spans="1:36" x14ac:dyDescent="0.3">
      <c r="B26" t="s">
        <v>34</v>
      </c>
      <c r="C26">
        <f>SUM(D22:AJ22)-SUM(D23:AJ23)</f>
        <v>33</v>
      </c>
    </row>
    <row r="28" spans="1:36" x14ac:dyDescent="0.3">
      <c r="B28">
        <f>(1.956-1.882)/5</f>
        <v>1.4800000000000013E-2</v>
      </c>
      <c r="E28">
        <f>(2.509-2.447)/5</f>
        <v>1.2399999999999967E-2</v>
      </c>
      <c r="H28">
        <f>(6.294-5.99)/5</f>
        <v>6.0799999999999875E-2</v>
      </c>
    </row>
    <row r="29" spans="1:36" x14ac:dyDescent="0.3">
      <c r="A29" t="s">
        <v>36</v>
      </c>
      <c r="B29">
        <f>1.882+4*B28</f>
        <v>1.9412</v>
      </c>
      <c r="D29" t="s">
        <v>37</v>
      </c>
      <c r="E29">
        <f>2.447+4*E28</f>
        <v>2.4965999999999999</v>
      </c>
      <c r="G29" t="s">
        <v>35</v>
      </c>
      <c r="H29">
        <f>6.294+4*H28</f>
        <v>6.5371999999999995</v>
      </c>
    </row>
    <row r="32" spans="1:36" x14ac:dyDescent="0.3">
      <c r="A32" t="s">
        <v>38</v>
      </c>
      <c r="B32">
        <f>(C25-H29)/B29</f>
        <v>13.632186276529982</v>
      </c>
    </row>
    <row r="33" spans="1:2" x14ac:dyDescent="0.3">
      <c r="A33" t="s">
        <v>39</v>
      </c>
      <c r="B33">
        <f>(C26-0)/E29</f>
        <v>13.217976447969239</v>
      </c>
    </row>
    <row r="34" spans="1:2" x14ac:dyDescent="0.3">
      <c r="A34" t="s">
        <v>40</v>
      </c>
      <c r="B34">
        <v>2.0299999999999998</v>
      </c>
    </row>
    <row r="36" spans="1:2" x14ac:dyDescent="0.3">
      <c r="B3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3</vt:lpstr>
      <vt:lpstr>Задание 2</vt:lpstr>
      <vt:lpstr>Задание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Агличеев</dc:creator>
  <cp:lastModifiedBy>Александр Агличеев</cp:lastModifiedBy>
  <dcterms:created xsi:type="dcterms:W3CDTF">2023-12-11T05:15:01Z</dcterms:created>
  <dcterms:modified xsi:type="dcterms:W3CDTF">2023-12-11T19:27:32Z</dcterms:modified>
</cp:coreProperties>
</file>