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k0\OneDrive\デスクトップ\道家\卒論\data\low_n_calib\"/>
    </mc:Choice>
  </mc:AlternateContent>
  <xr:revisionPtr revIDLastSave="0" documentId="13_ncr:1_{AFBD4A89-BCA1-4B8C-AC70-31336AF5E1A4}" xr6:coauthVersionLast="47" xr6:coauthVersionMax="47" xr10:uidLastSave="{00000000-0000-0000-0000-000000000000}"/>
  <bookViews>
    <workbookView xWindow="-110" yWindow="-110" windowWidth="19420" windowHeight="11020" xr2:uid="{B755BC0F-3726-F349-B5C5-7A445F4CA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U3" i="1"/>
  <c r="X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S3" i="1"/>
  <c r="R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G3" i="1"/>
  <c r="F3" i="1"/>
  <c r="T3" i="1" l="1"/>
  <c r="C36" i="1"/>
  <c r="C37" i="1"/>
  <c r="C35" i="1"/>
  <c r="X26" i="1" l="1"/>
  <c r="T26" i="1"/>
  <c r="K3" i="1"/>
  <c r="H8" i="1"/>
  <c r="K19" i="1"/>
  <c r="H12" i="1"/>
  <c r="K21" i="1"/>
  <c r="H15" i="1"/>
  <c r="K23" i="1"/>
  <c r="K11" i="1"/>
  <c r="H20" i="1"/>
  <c r="K5" i="1"/>
  <c r="H4" i="1"/>
  <c r="X6" i="1"/>
  <c r="X20" i="1"/>
  <c r="T4" i="1"/>
  <c r="X21" i="1"/>
  <c r="T5" i="1"/>
  <c r="X19" i="1"/>
  <c r="T25" i="1"/>
  <c r="X9" i="1"/>
  <c r="T10" i="1"/>
  <c r="X24" i="1"/>
  <c r="T8" i="1"/>
  <c r="T23" i="1"/>
  <c r="X7" i="1"/>
  <c r="T22" i="1"/>
  <c r="K8" i="1" l="1"/>
  <c r="T20" i="1"/>
  <c r="X25" i="1"/>
  <c r="X23" i="1"/>
  <c r="Y23" i="1" s="1"/>
  <c r="T21" i="1"/>
  <c r="T24" i="1"/>
  <c r="T19" i="1"/>
  <c r="X8" i="1"/>
  <c r="X5" i="1"/>
  <c r="T6" i="1"/>
  <c r="X4" i="1"/>
  <c r="X10" i="1"/>
  <c r="X22" i="1"/>
  <c r="T9" i="1"/>
  <c r="T7" i="1"/>
  <c r="U8" i="1"/>
  <c r="X12" i="1"/>
  <c r="T12" i="1"/>
  <c r="X15" i="1"/>
  <c r="T15" i="1"/>
  <c r="U15" i="1" s="1"/>
  <c r="X17" i="1"/>
  <c r="T17" i="1"/>
  <c r="X13" i="1"/>
  <c r="T13" i="1"/>
  <c r="X18" i="1"/>
  <c r="T18" i="1"/>
  <c r="X11" i="1"/>
  <c r="Y11" i="1" s="1"/>
  <c r="T11" i="1"/>
  <c r="X14" i="1"/>
  <c r="T14" i="1"/>
  <c r="X16" i="1"/>
  <c r="T16" i="1"/>
  <c r="K20" i="1"/>
  <c r="Y20" i="1" s="1"/>
  <c r="H19" i="1"/>
  <c r="K4" i="1"/>
  <c r="H21" i="1"/>
  <c r="U21" i="1" s="1"/>
  <c r="H18" i="1"/>
  <c r="K18" i="1"/>
  <c r="H10" i="1"/>
  <c r="U10" i="1" s="1"/>
  <c r="K10" i="1"/>
  <c r="H17" i="1"/>
  <c r="K17" i="1"/>
  <c r="H23" i="1"/>
  <c r="U23" i="1" s="1"/>
  <c r="H16" i="1"/>
  <c r="K16" i="1"/>
  <c r="K12" i="1"/>
  <c r="U4" i="1"/>
  <c r="H9" i="1"/>
  <c r="K9" i="1"/>
  <c r="Y9" i="1" s="1"/>
  <c r="H11" i="1"/>
  <c r="Y19" i="1"/>
  <c r="H13" i="1"/>
  <c r="K13" i="1"/>
  <c r="H26" i="1"/>
  <c r="U26" i="1" s="1"/>
  <c r="K26" i="1"/>
  <c r="H14" i="1"/>
  <c r="K14" i="1"/>
  <c r="Y21" i="1"/>
  <c r="H7" i="1"/>
  <c r="K7" i="1"/>
  <c r="Y7" i="1" s="1"/>
  <c r="H22" i="1"/>
  <c r="U22" i="1" s="1"/>
  <c r="K22" i="1"/>
  <c r="U20" i="1"/>
  <c r="H25" i="1"/>
  <c r="U25" i="1" s="1"/>
  <c r="K25" i="1"/>
  <c r="H6" i="1"/>
  <c r="U6" i="1" s="1"/>
  <c r="K6" i="1"/>
  <c r="H24" i="1"/>
  <c r="K24" i="1"/>
  <c r="Y24" i="1" s="1"/>
  <c r="K15" i="1"/>
  <c r="H5" i="1"/>
  <c r="U5" i="1" s="1"/>
  <c r="H3" i="1"/>
  <c r="X31" i="1" l="1"/>
  <c r="Y25" i="1"/>
  <c r="Y8" i="1"/>
  <c r="Y4" i="1"/>
  <c r="U16" i="1"/>
  <c r="U13" i="1"/>
  <c r="U19" i="1"/>
  <c r="T29" i="1"/>
  <c r="X34" i="1"/>
  <c r="X37" i="1" s="1"/>
  <c r="U24" i="1"/>
  <c r="T31" i="1"/>
  <c r="X29" i="1"/>
  <c r="T32" i="1"/>
  <c r="X32" i="1"/>
  <c r="U9" i="1"/>
  <c r="Y10" i="1"/>
  <c r="T30" i="1"/>
  <c r="T34" i="1"/>
  <c r="Y5" i="1"/>
  <c r="U18" i="1"/>
  <c r="T33" i="1"/>
  <c r="Y13" i="1"/>
  <c r="Y22" i="1"/>
  <c r="U17" i="1"/>
  <c r="U7" i="1"/>
  <c r="Y17" i="1"/>
  <c r="Y16" i="1"/>
  <c r="Y14" i="1"/>
  <c r="U14" i="1"/>
  <c r="U11" i="1"/>
  <c r="U12" i="1"/>
  <c r="X33" i="1"/>
  <c r="X30" i="1"/>
  <c r="K29" i="1"/>
  <c r="Y12" i="1"/>
  <c r="Y15" i="1"/>
  <c r="H31" i="1"/>
  <c r="K33" i="1"/>
  <c r="K32" i="1"/>
  <c r="Y18" i="1"/>
  <c r="K30" i="1"/>
  <c r="H30" i="1"/>
  <c r="H33" i="1"/>
  <c r="K31" i="1"/>
  <c r="K34" i="1"/>
  <c r="H32" i="1"/>
  <c r="H29" i="1"/>
  <c r="H34" i="1"/>
  <c r="Y26" i="1"/>
  <c r="Y6" i="1"/>
  <c r="U29" i="1" l="1"/>
  <c r="Y29" i="1"/>
  <c r="H36" i="1"/>
  <c r="Y32" i="1"/>
  <c r="Y35" i="1" s="1"/>
  <c r="Y34" i="1"/>
  <c r="Y30" i="1"/>
  <c r="U32" i="1"/>
  <c r="Y33" i="1"/>
  <c r="U34" i="1"/>
  <c r="U31" i="1"/>
  <c r="U30" i="1"/>
  <c r="U33" i="1"/>
  <c r="U36" i="1" s="1"/>
  <c r="Y31" i="1"/>
  <c r="T36" i="1"/>
  <c r="X35" i="1"/>
  <c r="T35" i="1"/>
  <c r="K35" i="1"/>
  <c r="T37" i="1"/>
  <c r="H37" i="1"/>
  <c r="K36" i="1"/>
  <c r="X36" i="1"/>
  <c r="H35" i="1"/>
  <c r="K37" i="1"/>
  <c r="Y36" i="1" l="1"/>
  <c r="U35" i="1"/>
  <c r="Y37" i="1"/>
  <c r="U37" i="1"/>
</calcChain>
</file>

<file path=xl/sharedStrings.xml><?xml version="1.0" encoding="utf-8"?>
<sst xmlns="http://schemas.openxmlformats.org/spreadsheetml/2006/main" count="101" uniqueCount="60">
  <si>
    <t>z1</t>
    <phoneticPr fontId="1"/>
  </si>
  <si>
    <t>t1</t>
    <phoneticPr fontId="1"/>
  </si>
  <si>
    <t>z2</t>
    <phoneticPr fontId="1"/>
  </si>
  <si>
    <t>t2</t>
    <phoneticPr fontId="1"/>
  </si>
  <si>
    <t>z3</t>
    <phoneticPr fontId="1"/>
  </si>
  <si>
    <t>t3</t>
    <phoneticPr fontId="1"/>
  </si>
  <si>
    <t>z4</t>
    <phoneticPr fontId="1"/>
  </si>
  <si>
    <t>t4</t>
    <phoneticPr fontId="1"/>
  </si>
  <si>
    <t>z5</t>
    <phoneticPr fontId="1"/>
  </si>
  <si>
    <t>t5</t>
    <phoneticPr fontId="1"/>
  </si>
  <si>
    <t>z6</t>
    <phoneticPr fontId="1"/>
  </si>
  <si>
    <t>t6</t>
    <phoneticPr fontId="1"/>
  </si>
  <si>
    <t>z7</t>
    <phoneticPr fontId="1"/>
  </si>
  <si>
    <t>t7</t>
    <phoneticPr fontId="1"/>
  </si>
  <si>
    <t>z8</t>
    <phoneticPr fontId="1"/>
  </si>
  <si>
    <t>t8</t>
    <phoneticPr fontId="1"/>
  </si>
  <si>
    <t xml:space="preserve">function_generator_RMS[V] </t>
    <phoneticPr fontId="1"/>
  </si>
  <si>
    <t>50Ω終端抵抗あり</t>
    <rPh sb="3" eb="7">
      <t>シュウタn</t>
    </rPh>
    <phoneticPr fontId="1"/>
  </si>
  <si>
    <t>出力：2.5 V / 10 kHz</t>
    <rPh sb="0" eb="2">
      <t>シュテゥ</t>
    </rPh>
    <phoneticPr fontId="1"/>
  </si>
  <si>
    <t>50Ω終端抵抗なし</t>
    <phoneticPr fontId="1"/>
  </si>
  <si>
    <t>標準抵抗[Ω]</t>
    <rPh sb="0" eb="4">
      <t>ヒョウジュn</t>
    </rPh>
    <phoneticPr fontId="1"/>
  </si>
  <si>
    <t>f[Hz]</t>
    <phoneticPr fontId="1"/>
  </si>
  <si>
    <t>μ_0[N・A-2]</t>
    <phoneticPr fontId="1"/>
  </si>
  <si>
    <t>a[m]</t>
    <phoneticPr fontId="1"/>
  </si>
  <si>
    <t>B_RMS[T]</t>
    <phoneticPr fontId="1"/>
  </si>
  <si>
    <t>Helmholtz巻き数</t>
    <rPh sb="9" eb="10">
      <t>マキス</t>
    </rPh>
    <phoneticPr fontId="1"/>
  </si>
  <si>
    <t>I_RMS[A]</t>
    <phoneticPr fontId="1"/>
  </si>
  <si>
    <t>換算抵抗[Ω]</t>
    <rPh sb="0" eb="4">
      <t>カンサn</t>
    </rPh>
    <phoneticPr fontId="1"/>
  </si>
  <si>
    <t>ノイズ多いが抵抗換算の必要なし</t>
    <rPh sb="3" eb="4">
      <t>オオ</t>
    </rPh>
    <rPh sb="6" eb="8">
      <t>テイコウ</t>
    </rPh>
    <rPh sb="8" eb="10">
      <t>カンサン</t>
    </rPh>
    <rPh sb="11" eb="13">
      <t>ヒツヨウ</t>
    </rPh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</si>
  <si>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</si>
  <si>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</si>
  <si>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</si>
  <si>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</si>
  <si>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r5</t>
    <phoneticPr fontId="1"/>
  </si>
  <si>
    <t>r6</t>
    <phoneticPr fontId="1"/>
  </si>
  <si>
    <t>r7</t>
    <phoneticPr fontId="1"/>
  </si>
  <si>
    <t>r8</t>
    <phoneticPr fontId="1"/>
  </si>
  <si>
    <t>coil_RMS_smoothed[mV]</t>
    <phoneticPr fontId="1"/>
  </si>
  <si>
    <t>NS_smoothed[mm^2]</t>
    <phoneticPr fontId="1"/>
  </si>
  <si>
    <t>amplifier_RMS[V]</t>
    <phoneticPr fontId="1"/>
  </si>
  <si>
    <t>coil_RMS_raw[V]</t>
    <phoneticPr fontId="1"/>
  </si>
  <si>
    <t>coil_RMS[V]</t>
    <phoneticPr fontId="1"/>
  </si>
  <si>
    <t>coil_RMS_smoothed[V]</t>
    <phoneticPr fontId="1"/>
  </si>
  <si>
    <t>終端抵抗なし</t>
    <rPh sb="0" eb="4">
      <t>シュウタンテイコウ</t>
    </rPh>
    <phoneticPr fontId="1"/>
  </si>
  <si>
    <t>終端抵抗あり</t>
    <rPh sb="0" eb="4">
      <t>シュウタンテイコウ</t>
    </rPh>
    <phoneticPr fontId="1"/>
  </si>
  <si>
    <t>換算抵抗</t>
    <rPh sb="0" eb="4">
      <t>カンサンテイコウ</t>
    </rPh>
    <phoneticPr fontId="1"/>
  </si>
  <si>
    <t>NS_raw[mm^2]</t>
    <phoneticPr fontId="1"/>
  </si>
  <si>
    <t>統計平均：Bz</t>
    <rPh sb="0" eb="4">
      <t>トウケイヘイク</t>
    </rPh>
    <phoneticPr fontId="1"/>
  </si>
  <si>
    <t>統計平均：Bt</t>
    <rPh sb="0" eb="4">
      <t>トウケイ</t>
    </rPh>
    <phoneticPr fontId="1"/>
  </si>
  <si>
    <t>統計平均：Br</t>
    <rPh sb="0" eb="4">
      <t>トウケイ</t>
    </rPh>
    <phoneticPr fontId="1"/>
  </si>
  <si>
    <t>平均標準誤差：Bz</t>
    <rPh sb="0" eb="4">
      <t>ヘイキn</t>
    </rPh>
    <rPh sb="4" eb="6">
      <t>g</t>
    </rPh>
    <phoneticPr fontId="1"/>
  </si>
  <si>
    <t>平均標準誤差：Bt</t>
    <rPh sb="0" eb="1">
      <t>ヘイキn</t>
    </rPh>
    <phoneticPr fontId="1"/>
  </si>
  <si>
    <t>平均標準誤差：Br</t>
    <rPh sb="0" eb="1">
      <t>ヘイキn</t>
    </rPh>
    <phoneticPr fontId="1"/>
  </si>
  <si>
    <t>誤差割合：Bz</t>
    <phoneticPr fontId="1"/>
  </si>
  <si>
    <t>誤差割合：Bt</t>
    <phoneticPr fontId="1"/>
  </si>
  <si>
    <t>誤差割合：Br</t>
    <phoneticPr fontId="1"/>
  </si>
  <si>
    <t>NS_raw</t>
    <phoneticPr fontId="1"/>
  </si>
  <si>
    <t>NS_smoothed</t>
    <phoneticPr fontId="1"/>
  </si>
  <si>
    <t>NS_raw[mm^2]</t>
    <phoneticPr fontId="1"/>
  </si>
  <si>
    <t>I_RMS[A](一巻あたり)</t>
    <rPh sb="9" eb="11">
      <t>ヒトマキ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</si>
</sst>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00000"/>
    <numFmt numFmtId="178" formatCode="0.0"/>
    <numFmt numFmtId="179" formatCode="0.0000000"/>
  </numFmts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1" fontId="0" fillId="4" borderId="0" xfId="0" applyNumberFormat="1" applyFill="1">
      <alignment vertical="center"/>
    </xf>
    <xf numFmtId="178" fontId="0" fillId="4" borderId="0" xfId="0" applyNumberFormat="1" applyFill="1">
      <alignment vertical="center"/>
    </xf>
    <xf numFmtId="10" fontId="0" fillId="4" borderId="0" xfId="1" applyNumberFormat="1" applyFont="1" applyFill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3" borderId="5" xfId="0" applyFill="1" applyBorder="1">
      <alignment vertical="center"/>
    </xf>
    <xf numFmtId="2" fontId="0" fillId="0" borderId="0" xfId="0" applyNumberFormat="1">
      <alignment vertical="center"/>
    </xf>
    <xf numFmtId="0" fontId="0" fillId="3" borderId="6" xfId="0" applyFill="1" applyBorder="1">
      <alignment vertical="center"/>
    </xf>
    <xf numFmtId="178" fontId="0" fillId="0" borderId="7" xfId="0" applyNumberFormat="1" applyBorder="1">
      <alignment vertical="center"/>
    </xf>
    <xf numFmtId="0" fontId="0" fillId="2" borderId="10" xfId="0" applyFill="1" applyBorder="1">
      <alignment vertical="center"/>
    </xf>
    <xf numFmtId="0" fontId="0" fillId="3" borderId="10" xfId="0" applyFill="1" applyBorder="1">
      <alignment vertical="center"/>
    </xf>
    <xf numFmtId="1" fontId="0" fillId="0" borderId="5" xfId="0" applyNumberFormat="1" applyBorder="1">
      <alignment vertical="center"/>
    </xf>
    <xf numFmtId="178" fontId="0" fillId="0" borderId="9" xfId="0" applyNumberFormat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 wrapText="1"/>
    </xf>
    <xf numFmtId="177" fontId="3" fillId="0" borderId="0" xfId="0" applyNumberFormat="1" applyFont="1">
      <alignment vertical="center"/>
    </xf>
    <xf numFmtId="1" fontId="3" fillId="0" borderId="1" xfId="0" applyNumberFormat="1" applyFont="1" applyBorder="1">
      <alignment vertical="center"/>
    </xf>
    <xf numFmtId="179" fontId="3" fillId="0" borderId="0" xfId="0" applyNumberFormat="1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" fontId="3" fillId="0" borderId="8" xfId="0" applyNumberFormat="1" applyFont="1" applyBorder="1">
      <alignment vertical="center"/>
    </xf>
    <xf numFmtId="0" fontId="3" fillId="5" borderId="6" xfId="0" applyFont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3" xfId="0" applyFill="1" applyBorder="1">
      <alignment vertical="center"/>
    </xf>
    <xf numFmtId="1" fontId="3" fillId="6" borderId="7" xfId="0" applyNumberFormat="1" applyFont="1" applyFill="1" applyBorder="1">
      <alignment vertical="center"/>
    </xf>
    <xf numFmtId="1" fontId="3" fillId="6" borderId="9" xfId="0" applyNumberFormat="1" applyFont="1" applyFill="1" applyBorder="1">
      <alignment vertical="center"/>
    </xf>
    <xf numFmtId="10" fontId="0" fillId="0" borderId="0" xfId="1" applyNumberFormat="1" applyFont="1" applyFill="1" applyBorder="1">
      <alignment vertical="center"/>
    </xf>
    <xf numFmtId="0" fontId="0" fillId="0" borderId="3" xfId="0" applyBorder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1" fontId="0" fillId="6" borderId="0" xfId="0" applyNumberFormat="1" applyFill="1">
      <alignment vertical="center"/>
    </xf>
    <xf numFmtId="176" fontId="0" fillId="6" borderId="0" xfId="0" applyNumberFormat="1" applyFill="1">
      <alignment vertical="center"/>
    </xf>
    <xf numFmtId="2" fontId="0" fillId="6" borderId="0" xfId="0" applyNumberFormat="1" applyFill="1">
      <alignment vertical="center"/>
    </xf>
    <xf numFmtId="10" fontId="0" fillId="6" borderId="0" xfId="1" applyNumberFormat="1" applyFon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2" fontId="0" fillId="4" borderId="0" xfId="0" applyNumberFormat="1" applyFill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20B2-9702-D847-A7B5-1FE53F70CA4D}">
  <dimension ref="A1:Y42"/>
  <sheetViews>
    <sheetView tabSelected="1" zoomScale="43" zoomScaleNormal="63" workbookViewId="0">
      <selection activeCell="H6" sqref="H6"/>
    </sheetView>
  </sheetViews>
  <sheetFormatPr defaultColWidth="11.07421875" defaultRowHeight="20" x14ac:dyDescent="0.6"/>
  <cols>
    <col min="1" max="1" width="3.69140625" bestFit="1" customWidth="1"/>
    <col min="2" max="2" width="13.84375" bestFit="1" customWidth="1"/>
    <col min="3" max="3" width="27.07421875" bestFit="1" customWidth="1"/>
    <col min="4" max="4" width="17.69140625" bestFit="1" customWidth="1"/>
    <col min="5" max="5" width="30" customWidth="1"/>
    <col min="6" max="6" width="24.4609375" customWidth="1"/>
    <col min="7" max="7" width="19.53515625" bestFit="1" customWidth="1"/>
    <col min="8" max="8" width="19.53515625" customWidth="1"/>
    <col min="9" max="9" width="6.921875" customWidth="1"/>
    <col min="10" max="10" width="20.15234375" customWidth="1"/>
    <col min="11" max="11" width="23.921875" customWidth="1"/>
    <col min="12" max="12" width="13.84375" customWidth="1"/>
    <col min="13" max="13" width="14.15234375" customWidth="1"/>
    <col min="14" max="14" width="13.84375" customWidth="1"/>
    <col min="16" max="16" width="16.3046875" customWidth="1"/>
    <col min="17" max="17" width="14.765625" customWidth="1"/>
    <col min="18" max="18" width="20.3828125" customWidth="1"/>
    <col min="19" max="19" width="18.84375" customWidth="1"/>
    <col min="20" max="20" width="15.53515625" customWidth="1"/>
    <col min="22" max="22" width="11.07421875" customWidth="1"/>
    <col min="23" max="23" width="19.69140625" customWidth="1"/>
    <col min="24" max="24" width="18.07421875" customWidth="1"/>
  </cols>
  <sheetData>
    <row r="1" spans="1:25" x14ac:dyDescent="0.6">
      <c r="C1" s="23" t="s">
        <v>18</v>
      </c>
      <c r="D1" s="23" t="s">
        <v>17</v>
      </c>
      <c r="E1" s="23"/>
      <c r="F1" s="23"/>
      <c r="G1" s="23"/>
      <c r="H1" s="23"/>
      <c r="I1" s="23"/>
      <c r="J1" s="23"/>
      <c r="K1" s="23"/>
      <c r="O1" t="s">
        <v>19</v>
      </c>
      <c r="Q1" t="s">
        <v>28</v>
      </c>
    </row>
    <row r="2" spans="1:25" x14ac:dyDescent="0.6">
      <c r="B2" s="22"/>
      <c r="C2" s="24" t="s">
        <v>16</v>
      </c>
      <c r="D2" s="25" t="s">
        <v>39</v>
      </c>
      <c r="E2" s="24" t="s">
        <v>40</v>
      </c>
      <c r="F2" s="26" t="s">
        <v>59</v>
      </c>
      <c r="G2" s="26" t="s">
        <v>24</v>
      </c>
      <c r="H2" s="37" t="s">
        <v>58</v>
      </c>
      <c r="I2" s="27"/>
      <c r="J2" s="24" t="s">
        <v>37</v>
      </c>
      <c r="K2" s="37" t="s">
        <v>38</v>
      </c>
      <c r="L2" s="13"/>
      <c r="M2" s="13"/>
      <c r="N2" s="22"/>
      <c r="O2" s="7" t="s">
        <v>16</v>
      </c>
      <c r="P2" s="17" t="s">
        <v>39</v>
      </c>
      <c r="Q2" s="17" t="s">
        <v>41</v>
      </c>
      <c r="R2" s="18" t="s">
        <v>26</v>
      </c>
      <c r="S2" s="18" t="s">
        <v>24</v>
      </c>
      <c r="T2" s="38" t="s">
        <v>58</v>
      </c>
      <c r="U2" s="21" t="s">
        <v>27</v>
      </c>
      <c r="V2" s="43"/>
      <c r="W2" s="7" t="s">
        <v>42</v>
      </c>
      <c r="X2" s="39" t="s">
        <v>38</v>
      </c>
      <c r="Y2" s="15" t="s">
        <v>27</v>
      </c>
    </row>
    <row r="3" spans="1:25" x14ac:dyDescent="0.6">
      <c r="A3">
        <v>1</v>
      </c>
      <c r="B3" s="6" t="s">
        <v>0</v>
      </c>
      <c r="C3" s="28">
        <v>1.7456</v>
      </c>
      <c r="D3" s="29">
        <v>9.8400000000000001E-2</v>
      </c>
      <c r="E3" s="30">
        <v>4.0180000000000001E-4</v>
      </c>
      <c r="F3" s="23">
        <f>D3/$C$34</f>
        <v>0.98399999999999999</v>
      </c>
      <c r="G3" s="31">
        <f>0.8^1.5*$C$38*$C$36*F3/$C$37</f>
        <v>1.7695789300080833E-4</v>
      </c>
      <c r="H3" s="40">
        <f>$E3*1000000/(2*PI()*$C$35*$G3)</f>
        <v>36.137668147999157</v>
      </c>
      <c r="I3" s="32"/>
      <c r="J3" s="30">
        <v>3.4950999999999998E-4</v>
      </c>
      <c r="K3" s="40">
        <f>$J3*1000000/(2*PI()*$C$35*$G3)</f>
        <v>31.434734679958154</v>
      </c>
      <c r="L3" s="3"/>
      <c r="M3" s="3"/>
      <c r="N3" s="6" t="s">
        <v>0</v>
      </c>
      <c r="O3" s="11">
        <v>1.7472000000000001</v>
      </c>
      <c r="P3" s="11">
        <v>9.8799999999999999E-2</v>
      </c>
      <c r="Q3" s="12">
        <v>5.4003000000000005E-4</v>
      </c>
      <c r="R3">
        <f>P3/$C$34</f>
        <v>0.98799999999999999</v>
      </c>
      <c r="S3" s="1">
        <f>0.8^1.5*$C$38*$C$36*R3/$C$37</f>
        <v>1.7767723402926686E-4</v>
      </c>
      <c r="T3" s="8">
        <f>Q3/(2*PI()*$C$35*S3)*1000000</f>
        <v>48.373357671562403</v>
      </c>
      <c r="U3" s="16">
        <f>T3/H3*50</f>
        <v>66.929273733785038</v>
      </c>
      <c r="V3" s="3"/>
      <c r="W3" s="12">
        <v>4.1686000000000002E-4</v>
      </c>
      <c r="X3" s="8">
        <f>$W3*1000000/(2*PI()*$C$35*$S3)</f>
        <v>37.340366051825832</v>
      </c>
      <c r="Y3" s="16">
        <f>X3/K3*50</f>
        <v>59.393480543090014</v>
      </c>
    </row>
    <row r="4" spans="1:25" x14ac:dyDescent="0.6">
      <c r="A4">
        <v>2</v>
      </c>
      <c r="B4" s="6" t="s">
        <v>2</v>
      </c>
      <c r="C4" s="28">
        <v>1.7485999999999999</v>
      </c>
      <c r="D4" s="29">
        <v>9.8599999999999993E-2</v>
      </c>
      <c r="E4" s="30">
        <v>4.0382999999999999E-4</v>
      </c>
      <c r="F4" s="23">
        <f t="shared" ref="F4:F26" si="0">D4/$C$34</f>
        <v>0.98599999999999988</v>
      </c>
      <c r="G4" s="31">
        <f t="shared" ref="G4:G26" si="1">0.8^1.5*$C$38*$C$36*F4/$C$37</f>
        <v>1.7731756351503755E-4</v>
      </c>
      <c r="H4" s="40">
        <f>$E4*1000000/(2*PI()*$C$35*$G4)</f>
        <v>36.246573320047617</v>
      </c>
      <c r="I4" s="32"/>
      <c r="J4" s="30">
        <v>3.4936E-4</v>
      </c>
      <c r="K4" s="40">
        <f t="shared" ref="K4:K26" si="2">$J4*1000000/(2*PI()*$C$35*$G4)</f>
        <v>31.357508989158401</v>
      </c>
      <c r="L4" s="3"/>
      <c r="M4" s="3"/>
      <c r="N4" s="6" t="s">
        <v>2</v>
      </c>
      <c r="O4" s="11">
        <v>1.7476</v>
      </c>
      <c r="P4" s="11">
        <v>9.8199999999999996E-2</v>
      </c>
      <c r="Q4" s="12">
        <v>5.9080000000000005E-4</v>
      </c>
      <c r="R4">
        <f t="shared" ref="R4:R26" si="3">P4/$C$34</f>
        <v>0.98199999999999987</v>
      </c>
      <c r="S4" s="1">
        <f t="shared" ref="S4:S26" si="4">0.8^1.5*$C$38*$C$36*R4/$C$37</f>
        <v>1.7659822248657902E-4</v>
      </c>
      <c r="T4" s="8">
        <f>Q4/(2*PI()*$C$35*S4)*1000000</f>
        <v>53.244443264901882</v>
      </c>
      <c r="U4" s="16">
        <f t="shared" ref="U4:U26" si="5">T4/H4*50</f>
        <v>73.447554331229597</v>
      </c>
      <c r="V4" s="3"/>
      <c r="W4" s="12">
        <v>4.0947999999999999E-4</v>
      </c>
      <c r="X4" s="8">
        <f t="shared" ref="X4:X26" si="6">$W4*1000000/(2*PI()*$C$35*$S4)</f>
        <v>36.903410000189609</v>
      </c>
      <c r="Y4" s="16">
        <f t="shared" ref="Y4:Y26" si="7">X4/K4*50</f>
        <v>58.843019088264725</v>
      </c>
    </row>
    <row r="5" spans="1:25" x14ac:dyDescent="0.6">
      <c r="A5">
        <v>3</v>
      </c>
      <c r="B5" s="6" t="s">
        <v>4</v>
      </c>
      <c r="C5" s="28">
        <v>1.746</v>
      </c>
      <c r="D5" s="29">
        <v>9.8100000000000007E-2</v>
      </c>
      <c r="E5" s="30">
        <v>4.1044999999999998E-4</v>
      </c>
      <c r="F5" s="23">
        <f t="shared" si="0"/>
        <v>0.98099999999999998</v>
      </c>
      <c r="G5" s="31">
        <f t="shared" si="1"/>
        <v>1.7641838722946436E-4</v>
      </c>
      <c r="H5" s="40">
        <f t="shared" ref="H5:H26" si="8">$E5*1000000/(2*PI()*$C$35*$G5)</f>
        <v>37.028536207567271</v>
      </c>
      <c r="I5" s="32"/>
      <c r="J5" s="30">
        <v>3.5822000000000002E-4</v>
      </c>
      <c r="K5" s="40">
        <f t="shared" si="2"/>
        <v>32.316633549213662</v>
      </c>
      <c r="L5" s="3"/>
      <c r="M5" s="3"/>
      <c r="N5" s="6" t="s">
        <v>4</v>
      </c>
      <c r="O5" s="11">
        <v>1.7475000000000001</v>
      </c>
      <c r="P5" s="11">
        <v>9.8199999999999996E-2</v>
      </c>
      <c r="Q5" s="12">
        <v>5.9241999999999997E-4</v>
      </c>
      <c r="R5">
        <f t="shared" si="3"/>
        <v>0.98199999999999987</v>
      </c>
      <c r="S5" s="1">
        <f t="shared" si="4"/>
        <v>1.7659822248657902E-4</v>
      </c>
      <c r="T5" s="8">
        <f t="shared" ref="T5:T26" si="9">Q5/(2*PI()*$C$35*S5)*1000000</f>
        <v>53.390441907571379</v>
      </c>
      <c r="U5" s="16">
        <f t="shared" si="5"/>
        <v>72.093643681032589</v>
      </c>
      <c r="V5" s="3"/>
      <c r="W5" s="12">
        <v>4.3083999999999999E-4</v>
      </c>
      <c r="X5" s="8">
        <f t="shared" si="6"/>
        <v>38.828429140572652</v>
      </c>
      <c r="Y5" s="16">
        <f t="shared" si="7"/>
        <v>60.074990610396419</v>
      </c>
    </row>
    <row r="6" spans="1:25" x14ac:dyDescent="0.6">
      <c r="A6">
        <v>4</v>
      </c>
      <c r="B6" s="6" t="s">
        <v>6</v>
      </c>
      <c r="C6" s="28">
        <v>1.7470000000000001</v>
      </c>
      <c r="D6" s="29">
        <v>9.8199999999999996E-2</v>
      </c>
      <c r="E6" s="30">
        <v>4.0083000000000002E-4</v>
      </c>
      <c r="F6" s="23">
        <f t="shared" si="0"/>
        <v>0.98199999999999987</v>
      </c>
      <c r="G6" s="31">
        <f t="shared" si="1"/>
        <v>1.7659822248657902E-4</v>
      </c>
      <c r="H6" s="40">
        <f t="shared" si="8"/>
        <v>36.123849346429623</v>
      </c>
      <c r="I6" s="32"/>
      <c r="J6" s="30">
        <v>3.6498999999999999E-4</v>
      </c>
      <c r="K6" s="40">
        <f t="shared" si="2"/>
        <v>32.893854683914249</v>
      </c>
      <c r="L6" s="3"/>
      <c r="M6" s="3"/>
      <c r="N6" s="6" t="s">
        <v>6</v>
      </c>
      <c r="O6" s="11">
        <v>1.7475000000000001</v>
      </c>
      <c r="P6" s="11">
        <v>9.8199999999999996E-2</v>
      </c>
      <c r="Q6" s="12">
        <v>5.3536000000000002E-4</v>
      </c>
      <c r="R6">
        <f t="shared" si="3"/>
        <v>0.98199999999999987</v>
      </c>
      <c r="S6" s="1">
        <f t="shared" si="4"/>
        <v>1.7659822248657902E-4</v>
      </c>
      <c r="T6" s="8">
        <f t="shared" si="9"/>
        <v>48.248045271323406</v>
      </c>
      <c r="U6" s="16">
        <f t="shared" si="5"/>
        <v>66.781428535788237</v>
      </c>
      <c r="V6" s="3"/>
      <c r="W6" s="12">
        <v>4.3205000000000001E-4</v>
      </c>
      <c r="X6" s="8">
        <f t="shared" si="6"/>
        <v>38.937477509480125</v>
      </c>
      <c r="Y6" s="16">
        <f t="shared" si="7"/>
        <v>59.186553056248115</v>
      </c>
    </row>
    <row r="7" spans="1:25" x14ac:dyDescent="0.6">
      <c r="A7">
        <v>5</v>
      </c>
      <c r="B7" s="6" t="s">
        <v>8</v>
      </c>
      <c r="C7" s="28">
        <v>1.7461</v>
      </c>
      <c r="D7" s="29">
        <v>9.8299999999999998E-2</v>
      </c>
      <c r="E7" s="30">
        <v>3.8190000000000001E-4</v>
      </c>
      <c r="F7" s="23">
        <f t="shared" si="0"/>
        <v>0.98299999999999998</v>
      </c>
      <c r="G7" s="31">
        <f t="shared" si="1"/>
        <v>1.7677805774369366E-4</v>
      </c>
      <c r="H7" s="40">
        <f t="shared" si="8"/>
        <v>34.382815120030436</v>
      </c>
      <c r="I7" s="32"/>
      <c r="J7" s="30">
        <v>3.4650000000000002E-4</v>
      </c>
      <c r="K7" s="40">
        <f t="shared" si="2"/>
        <v>31.195719924300981</v>
      </c>
      <c r="L7" s="3"/>
      <c r="M7" s="3"/>
      <c r="N7" s="6" t="s">
        <v>8</v>
      </c>
      <c r="O7" s="11">
        <v>1.7463</v>
      </c>
      <c r="P7" s="11">
        <v>9.8100000000000007E-2</v>
      </c>
      <c r="Q7" s="12">
        <v>5.1093999999999998E-4</v>
      </c>
      <c r="R7">
        <f t="shared" si="3"/>
        <v>0.98099999999999998</v>
      </c>
      <c r="S7" s="1">
        <f t="shared" si="4"/>
        <v>1.7641838722946436E-4</v>
      </c>
      <c r="T7" s="8">
        <f t="shared" si="9"/>
        <v>46.094190010706349</v>
      </c>
      <c r="U7" s="16">
        <f t="shared" si="5"/>
        <v>67.030855166732991</v>
      </c>
      <c r="V7" s="3"/>
      <c r="W7" s="12">
        <v>4.2551999999999998E-4</v>
      </c>
      <c r="X7" s="8">
        <f t="shared" si="6"/>
        <v>38.388068527333473</v>
      </c>
      <c r="Y7" s="16">
        <f t="shared" si="7"/>
        <v>61.527781087414112</v>
      </c>
    </row>
    <row r="8" spans="1:25" x14ac:dyDescent="0.6">
      <c r="A8">
        <v>6</v>
      </c>
      <c r="B8" s="6" t="s">
        <v>10</v>
      </c>
      <c r="C8" s="28">
        <v>1.7462</v>
      </c>
      <c r="D8" s="29">
        <v>9.7900000000000001E-2</v>
      </c>
      <c r="E8" s="30">
        <v>3.6550999999999999E-4</v>
      </c>
      <c r="F8" s="23">
        <f t="shared" si="0"/>
        <v>0.97899999999999998</v>
      </c>
      <c r="G8" s="31">
        <f t="shared" si="1"/>
        <v>1.7605871671523508E-4</v>
      </c>
      <c r="H8" s="40">
        <f t="shared" si="8"/>
        <v>33.04166038175191</v>
      </c>
      <c r="I8" s="32"/>
      <c r="J8" s="30">
        <v>3.3289000000000002E-4</v>
      </c>
      <c r="K8" s="40">
        <f t="shared" si="2"/>
        <v>30.09285197253535</v>
      </c>
      <c r="L8" s="3"/>
      <c r="M8" s="3"/>
      <c r="N8" s="6" t="s">
        <v>10</v>
      </c>
      <c r="O8" s="11">
        <v>1.7455000000000001</v>
      </c>
      <c r="P8" s="11">
        <v>9.8100000000000007E-2</v>
      </c>
      <c r="Q8" s="12">
        <v>4.8136000000000001E-4</v>
      </c>
      <c r="R8">
        <f t="shared" si="3"/>
        <v>0.98099999999999998</v>
      </c>
      <c r="S8" s="1">
        <f t="shared" si="4"/>
        <v>1.7641838722946436E-4</v>
      </c>
      <c r="T8" s="8">
        <f t="shared" si="9"/>
        <v>43.42564548391907</v>
      </c>
      <c r="U8" s="16">
        <f t="shared" si="5"/>
        <v>65.713473509191417</v>
      </c>
      <c r="V8" s="3"/>
      <c r="W8" s="12">
        <v>3.9831000000000003E-4</v>
      </c>
      <c r="X8" s="8">
        <f t="shared" si="6"/>
        <v>35.93333233484254</v>
      </c>
      <c r="Y8" s="16">
        <f t="shared" si="7"/>
        <v>59.70409911236991</v>
      </c>
    </row>
    <row r="9" spans="1:25" x14ac:dyDescent="0.6">
      <c r="A9">
        <v>7</v>
      </c>
      <c r="B9" s="6" t="s">
        <v>12</v>
      </c>
      <c r="C9" s="28">
        <v>1.7467999999999999</v>
      </c>
      <c r="D9" s="29">
        <v>9.8199999999999996E-2</v>
      </c>
      <c r="E9" s="30">
        <v>4.0968999999999999E-4</v>
      </c>
      <c r="F9" s="23">
        <f t="shared" si="0"/>
        <v>0.98199999999999987</v>
      </c>
      <c r="G9" s="31">
        <f t="shared" si="1"/>
        <v>1.7659822248657902E-4</v>
      </c>
      <c r="H9" s="40">
        <f t="shared" si="8"/>
        <v>36.922335750165288</v>
      </c>
      <c r="I9" s="32"/>
      <c r="J9" s="30">
        <v>3.7227000000000001E-4</v>
      </c>
      <c r="K9" s="40">
        <f t="shared" si="2"/>
        <v>33.549947349737685</v>
      </c>
      <c r="L9" s="3"/>
      <c r="M9" s="3"/>
      <c r="N9" s="6" t="s">
        <v>12</v>
      </c>
      <c r="O9" s="11">
        <v>1.7470000000000001</v>
      </c>
      <c r="P9" s="11">
        <v>9.8100000000000007E-2</v>
      </c>
      <c r="Q9" s="12">
        <v>5.1966999999999996E-4</v>
      </c>
      <c r="R9">
        <f t="shared" si="3"/>
        <v>0.98099999999999998</v>
      </c>
      <c r="S9" s="1">
        <f t="shared" si="4"/>
        <v>1.7641838722946436E-4</v>
      </c>
      <c r="T9" s="8">
        <f t="shared" si="9"/>
        <v>46.881762482608067</v>
      </c>
      <c r="U9" s="16">
        <f t="shared" si="5"/>
        <v>63.486994430462317</v>
      </c>
      <c r="V9" s="3"/>
      <c r="W9" s="12">
        <v>4.2711000000000002E-4</v>
      </c>
      <c r="X9" s="8">
        <f t="shared" si="6"/>
        <v>38.531509561734822</v>
      </c>
      <c r="Y9" s="16">
        <f t="shared" si="7"/>
        <v>57.424098404786449</v>
      </c>
    </row>
    <row r="10" spans="1:25" x14ac:dyDescent="0.6">
      <c r="A10">
        <v>8</v>
      </c>
      <c r="B10" s="6" t="s">
        <v>14</v>
      </c>
      <c r="C10" s="28">
        <v>1.7468999999999999</v>
      </c>
      <c r="D10" s="29">
        <v>9.8100000000000007E-2</v>
      </c>
      <c r="E10" s="30">
        <v>3.8576000000000002E-4</v>
      </c>
      <c r="F10" s="23">
        <f t="shared" si="0"/>
        <v>0.98099999999999998</v>
      </c>
      <c r="G10" s="31">
        <f t="shared" si="1"/>
        <v>1.7641838722946436E-4</v>
      </c>
      <c r="H10" s="40">
        <f t="shared" si="8"/>
        <v>34.801140522429414</v>
      </c>
      <c r="I10" s="32"/>
      <c r="J10" s="30">
        <v>3.5095999999999999E-4</v>
      </c>
      <c r="K10" s="40">
        <f t="shared" si="2"/>
        <v>31.661676373267898</v>
      </c>
      <c r="L10" s="3"/>
      <c r="M10" s="3"/>
      <c r="N10" s="6" t="s">
        <v>14</v>
      </c>
      <c r="O10" s="11">
        <v>1.7465999999999999</v>
      </c>
      <c r="P10" s="11">
        <v>9.8000000000000004E-2</v>
      </c>
      <c r="Q10" s="12">
        <v>4.7395E-4</v>
      </c>
      <c r="R10">
        <f t="shared" si="3"/>
        <v>0.98</v>
      </c>
      <c r="S10" s="1">
        <f t="shared" si="4"/>
        <v>1.7623855197234975E-4</v>
      </c>
      <c r="T10" s="8">
        <f t="shared" si="9"/>
        <v>42.800785886074642</v>
      </c>
      <c r="U10" s="16">
        <f t="shared" si="5"/>
        <v>61.493366659189576</v>
      </c>
      <c r="V10" s="3"/>
      <c r="W10" s="12">
        <v>4.0895999999999999E-4</v>
      </c>
      <c r="X10" s="8">
        <f t="shared" si="6"/>
        <v>36.931763679647823</v>
      </c>
      <c r="Y10" s="16">
        <f t="shared" si="7"/>
        <v>58.322502011974144</v>
      </c>
    </row>
    <row r="11" spans="1:25" x14ac:dyDescent="0.6">
      <c r="A11">
        <v>9</v>
      </c>
      <c r="B11" s="6" t="s">
        <v>1</v>
      </c>
      <c r="C11" s="28">
        <v>1.7453000000000001</v>
      </c>
      <c r="D11" s="29">
        <v>9.8500000000000004E-2</v>
      </c>
      <c r="E11" s="30">
        <v>4.4457999999999998E-4</v>
      </c>
      <c r="F11" s="23">
        <f t="shared" si="0"/>
        <v>0.98499999999999999</v>
      </c>
      <c r="G11" s="31">
        <f t="shared" si="1"/>
        <v>1.7713772825792294E-4</v>
      </c>
      <c r="H11" s="40">
        <f t="shared" si="8"/>
        <v>39.944683323909594</v>
      </c>
      <c r="I11" s="32"/>
      <c r="J11" s="30">
        <v>4.0057E-4</v>
      </c>
      <c r="K11" s="40">
        <f t="shared" si="2"/>
        <v>35.990466955460128</v>
      </c>
      <c r="L11" s="3"/>
      <c r="M11" s="3"/>
      <c r="N11" s="6" t="s">
        <v>1</v>
      </c>
      <c r="O11" s="11">
        <v>1.7453000000000001</v>
      </c>
      <c r="P11" s="11">
        <v>9.8500000000000004E-2</v>
      </c>
      <c r="Q11" s="12">
        <v>4.4457999999999998E-4</v>
      </c>
      <c r="R11">
        <f t="shared" si="3"/>
        <v>0.98499999999999999</v>
      </c>
      <c r="S11" s="1">
        <f t="shared" si="4"/>
        <v>1.7713772825792294E-4</v>
      </c>
      <c r="T11" s="8">
        <f>Q11/(2*PI()*$C$35*S11)*1000000</f>
        <v>39.944683323909594</v>
      </c>
      <c r="U11" s="16">
        <f t="shared" si="5"/>
        <v>50</v>
      </c>
      <c r="V11" s="3"/>
      <c r="W11" s="12">
        <v>4.0057E-4</v>
      </c>
      <c r="X11" s="8">
        <f t="shared" si="6"/>
        <v>35.990466955460128</v>
      </c>
      <c r="Y11" s="16">
        <f t="shared" si="7"/>
        <v>50</v>
      </c>
    </row>
    <row r="12" spans="1:25" x14ac:dyDescent="0.6">
      <c r="A12">
        <v>10</v>
      </c>
      <c r="B12" s="6" t="s">
        <v>3</v>
      </c>
      <c r="C12" s="28">
        <v>1.7481</v>
      </c>
      <c r="D12" s="29">
        <v>9.8199999999999996E-2</v>
      </c>
      <c r="E12" s="30">
        <v>4.3564999999999999E-4</v>
      </c>
      <c r="F12" s="23">
        <f t="shared" si="0"/>
        <v>0.98199999999999987</v>
      </c>
      <c r="G12" s="31">
        <f t="shared" si="1"/>
        <v>1.7659822248657902E-4</v>
      </c>
      <c r="H12" s="40">
        <f t="shared" si="8"/>
        <v>39.261918937634569</v>
      </c>
      <c r="I12" s="32"/>
      <c r="J12" s="30">
        <v>4.0132999999999998E-4</v>
      </c>
      <c r="K12" s="40">
        <f t="shared" si="2"/>
        <v>36.168910655895516</v>
      </c>
      <c r="L12" s="3"/>
      <c r="M12" s="3"/>
      <c r="N12" s="6" t="s">
        <v>3</v>
      </c>
      <c r="O12" s="11">
        <v>1.748</v>
      </c>
      <c r="P12" s="11">
        <v>9.8299999999999998E-2</v>
      </c>
      <c r="Q12" s="12">
        <v>5.4889999999999995E-4</v>
      </c>
      <c r="R12">
        <f t="shared" si="3"/>
        <v>0.98299999999999998</v>
      </c>
      <c r="S12" s="1">
        <f t="shared" si="4"/>
        <v>1.7677805774369366E-4</v>
      </c>
      <c r="T12" s="8">
        <f t="shared" si="9"/>
        <v>49.41798172135298</v>
      </c>
      <c r="U12" s="16">
        <f t="shared" si="5"/>
        <v>62.933732046885893</v>
      </c>
      <c r="V12" s="3"/>
      <c r="W12" s="12">
        <v>4.7529000000000001E-4</v>
      </c>
      <c r="X12" s="8">
        <f t="shared" si="6"/>
        <v>42.790804394865837</v>
      </c>
      <c r="Y12" s="16">
        <f t="shared" si="7"/>
        <v>59.154123830227881</v>
      </c>
    </row>
    <row r="13" spans="1:25" x14ac:dyDescent="0.6">
      <c r="A13">
        <v>11</v>
      </c>
      <c r="B13" s="6" t="s">
        <v>5</v>
      </c>
      <c r="C13" s="28">
        <v>1.7464</v>
      </c>
      <c r="D13" s="29">
        <v>9.8199999999999996E-2</v>
      </c>
      <c r="E13" s="30">
        <v>4.6488999999999998E-4</v>
      </c>
      <c r="F13" s="23">
        <f t="shared" si="0"/>
        <v>0.98199999999999987</v>
      </c>
      <c r="G13" s="31">
        <f t="shared" si="1"/>
        <v>1.7659822248657902E-4</v>
      </c>
      <c r="H13" s="40">
        <f t="shared" si="8"/>
        <v>41.897104315200124</v>
      </c>
      <c r="I13" s="32"/>
      <c r="J13" s="30">
        <v>4.2059999999999998E-4</v>
      </c>
      <c r="K13" s="40">
        <f t="shared" si="2"/>
        <v>37.905573522711116</v>
      </c>
      <c r="L13" s="3"/>
      <c r="M13" s="3"/>
      <c r="N13" s="6" t="s">
        <v>5</v>
      </c>
      <c r="O13" s="11">
        <v>1.7464</v>
      </c>
      <c r="P13" s="11">
        <v>9.8100000000000007E-2</v>
      </c>
      <c r="Q13" s="12">
        <v>6.0997999999999998E-4</v>
      </c>
      <c r="R13">
        <f t="shared" si="3"/>
        <v>0.98099999999999998</v>
      </c>
      <c r="S13" s="1">
        <f t="shared" si="4"/>
        <v>1.7641838722946436E-4</v>
      </c>
      <c r="T13" s="8">
        <f t="shared" si="9"/>
        <v>55.029032807630365</v>
      </c>
      <c r="U13" s="16">
        <f t="shared" si="5"/>
        <v>65.671642118314637</v>
      </c>
      <c r="V13" s="3"/>
      <c r="W13" s="12">
        <v>4.9839000000000003E-4</v>
      </c>
      <c r="X13" s="8">
        <f t="shared" si="6"/>
        <v>44.961998198293223</v>
      </c>
      <c r="Y13" s="16">
        <f t="shared" si="7"/>
        <v>59.307898575066076</v>
      </c>
    </row>
    <row r="14" spans="1:25" x14ac:dyDescent="0.6">
      <c r="A14">
        <v>12</v>
      </c>
      <c r="B14" s="6" t="s">
        <v>7</v>
      </c>
      <c r="C14" s="28">
        <v>1.7479</v>
      </c>
      <c r="D14" s="29">
        <v>9.8100000000000007E-2</v>
      </c>
      <c r="E14" s="30">
        <v>4.8566000000000001E-4</v>
      </c>
      <c r="F14" s="23">
        <f t="shared" si="0"/>
        <v>0.98099999999999998</v>
      </c>
      <c r="G14" s="31">
        <f t="shared" si="1"/>
        <v>1.7641838722946436E-4</v>
      </c>
      <c r="H14" s="40">
        <f t="shared" si="8"/>
        <v>43.813567778212011</v>
      </c>
      <c r="I14" s="32"/>
      <c r="J14" s="30">
        <v>4.2251000000000002E-4</v>
      </c>
      <c r="K14" s="40">
        <f t="shared" si="2"/>
        <v>38.116522921328411</v>
      </c>
      <c r="L14" s="3"/>
      <c r="M14" s="3"/>
      <c r="N14" s="6" t="s">
        <v>7</v>
      </c>
      <c r="O14" s="11">
        <v>1.7474000000000001</v>
      </c>
      <c r="P14" s="11">
        <v>9.8199999999999996E-2</v>
      </c>
      <c r="Q14" s="12">
        <v>6.8376000000000005E-4</v>
      </c>
      <c r="R14">
        <f t="shared" si="3"/>
        <v>0.98199999999999987</v>
      </c>
      <c r="S14" s="1">
        <f t="shared" si="4"/>
        <v>1.7659822248657902E-4</v>
      </c>
      <c r="T14" s="8">
        <f t="shared" si="9"/>
        <v>61.622241920801144</v>
      </c>
      <c r="U14" s="16">
        <f t="shared" si="5"/>
        <v>70.323241230591123</v>
      </c>
      <c r="V14" s="3"/>
      <c r="W14" s="12">
        <v>5.0958000000000004E-4</v>
      </c>
      <c r="X14" s="8">
        <f t="shared" si="6"/>
        <v>45.924684155261851</v>
      </c>
      <c r="Y14" s="16">
        <f t="shared" si="7"/>
        <v>60.242488867687769</v>
      </c>
    </row>
    <row r="15" spans="1:25" x14ac:dyDescent="0.6">
      <c r="A15">
        <v>13</v>
      </c>
      <c r="B15" s="6" t="s">
        <v>9</v>
      </c>
      <c r="C15" s="28">
        <v>1.7479</v>
      </c>
      <c r="D15" s="29">
        <v>9.8400000000000001E-2</v>
      </c>
      <c r="E15" s="30">
        <v>4.3102E-4</v>
      </c>
      <c r="F15" s="23">
        <f t="shared" si="0"/>
        <v>0.98399999999999999</v>
      </c>
      <c r="G15" s="31">
        <f t="shared" si="1"/>
        <v>1.7695789300080833E-4</v>
      </c>
      <c r="H15" s="40">
        <f t="shared" si="8"/>
        <v>38.765698668866591</v>
      </c>
      <c r="I15" s="32"/>
      <c r="J15" s="30">
        <v>3.6559E-4</v>
      </c>
      <c r="K15" s="40">
        <f t="shared" si="2"/>
        <v>32.880960921421135</v>
      </c>
      <c r="L15" s="3"/>
      <c r="M15" s="3"/>
      <c r="N15" s="6" t="s">
        <v>9</v>
      </c>
      <c r="O15" s="11">
        <v>1.746</v>
      </c>
      <c r="P15" s="11">
        <v>9.8299999999999998E-2</v>
      </c>
      <c r="Q15" s="12">
        <v>6.4758000000000003E-4</v>
      </c>
      <c r="R15">
        <f t="shared" si="3"/>
        <v>0.98299999999999998</v>
      </c>
      <c r="S15" s="1">
        <f t="shared" si="4"/>
        <v>1.7677805774369366E-4</v>
      </c>
      <c r="T15" s="8">
        <f t="shared" si="9"/>
        <v>58.302234656793161</v>
      </c>
      <c r="U15" s="16">
        <f t="shared" si="5"/>
        <v>75.198225053037291</v>
      </c>
      <c r="V15" s="3"/>
      <c r="W15" s="12">
        <v>4.4775000000000001E-4</v>
      </c>
      <c r="X15" s="8">
        <f t="shared" si="6"/>
        <v>40.311352369713603</v>
      </c>
      <c r="Y15" s="16">
        <f t="shared" si="7"/>
        <v>61.298926856258248</v>
      </c>
    </row>
    <row r="16" spans="1:25" x14ac:dyDescent="0.6">
      <c r="A16">
        <v>14</v>
      </c>
      <c r="B16" s="6" t="s">
        <v>11</v>
      </c>
      <c r="C16" s="28">
        <v>1.7463</v>
      </c>
      <c r="D16" s="29">
        <v>9.8000000000000004E-2</v>
      </c>
      <c r="E16" s="30">
        <v>4.2382999999999999E-4</v>
      </c>
      <c r="F16" s="23">
        <f t="shared" si="0"/>
        <v>0.98</v>
      </c>
      <c r="G16" s="31">
        <f t="shared" si="1"/>
        <v>1.7623855197234975E-4</v>
      </c>
      <c r="H16" s="40">
        <f t="shared" si="8"/>
        <v>38.27462196876256</v>
      </c>
      <c r="I16" s="32"/>
      <c r="J16" s="30">
        <v>3.9159999999999998E-4</v>
      </c>
      <c r="K16" s="40">
        <f t="shared" si="2"/>
        <v>35.364042099349781</v>
      </c>
      <c r="L16" s="3"/>
      <c r="M16" s="3"/>
      <c r="N16" s="6" t="s">
        <v>11</v>
      </c>
      <c r="O16" s="11">
        <v>1.7465999999999999</v>
      </c>
      <c r="P16" s="11">
        <v>9.8000000000000004E-2</v>
      </c>
      <c r="Q16" s="12">
        <v>5.4710000000000002E-4</v>
      </c>
      <c r="R16">
        <f t="shared" si="3"/>
        <v>0.98</v>
      </c>
      <c r="S16" s="1">
        <f t="shared" si="4"/>
        <v>1.7623855197234975E-4</v>
      </c>
      <c r="T16" s="8">
        <f t="shared" si="9"/>
        <v>49.406709480475662</v>
      </c>
      <c r="U16" s="16">
        <f t="shared" si="5"/>
        <v>64.542387277918039</v>
      </c>
      <c r="V16" s="3"/>
      <c r="W16" s="12">
        <v>4.8015999999999998E-4</v>
      </c>
      <c r="X16" s="8">
        <f t="shared" si="6"/>
        <v>43.361589515893243</v>
      </c>
      <c r="Y16" s="16">
        <f t="shared" si="7"/>
        <v>61.307456588355478</v>
      </c>
    </row>
    <row r="17" spans="1:25" x14ac:dyDescent="0.6">
      <c r="A17">
        <v>15</v>
      </c>
      <c r="B17" s="6" t="s">
        <v>13</v>
      </c>
      <c r="C17" s="28">
        <v>1.7463</v>
      </c>
      <c r="D17" s="29">
        <v>9.8199999999999996E-2</v>
      </c>
      <c r="E17" s="30">
        <v>4.6429000000000002E-4</v>
      </c>
      <c r="F17" s="23">
        <f t="shared" si="0"/>
        <v>0.98199999999999987</v>
      </c>
      <c r="G17" s="31">
        <f t="shared" si="1"/>
        <v>1.7659822248657902E-4</v>
      </c>
      <c r="H17" s="40">
        <f t="shared" si="8"/>
        <v>41.843030743841055</v>
      </c>
      <c r="I17" s="32"/>
      <c r="J17" s="30">
        <v>4.2960999999999997E-4</v>
      </c>
      <c r="K17" s="40">
        <f t="shared" si="2"/>
        <v>38.717578319286552</v>
      </c>
      <c r="L17" s="3"/>
      <c r="M17" s="3"/>
      <c r="N17" s="6" t="s">
        <v>13</v>
      </c>
      <c r="O17" s="11">
        <v>1.7455000000000001</v>
      </c>
      <c r="P17" s="11">
        <v>9.8199999999999996E-2</v>
      </c>
      <c r="Q17" s="12">
        <v>5.8494999999999999E-4</v>
      </c>
      <c r="R17">
        <f t="shared" si="3"/>
        <v>0.98199999999999987</v>
      </c>
      <c r="S17" s="1">
        <f t="shared" si="4"/>
        <v>1.7659822248657902E-4</v>
      </c>
      <c r="T17" s="8">
        <f t="shared" si="9"/>
        <v>52.717225944150904</v>
      </c>
      <c r="U17" s="16">
        <f t="shared" si="5"/>
        <v>62.994033901225521</v>
      </c>
      <c r="V17" s="3"/>
      <c r="W17" s="12">
        <v>5.1389999999999997E-4</v>
      </c>
      <c r="X17" s="8">
        <f t="shared" si="6"/>
        <v>46.31401386904718</v>
      </c>
      <c r="Y17" s="16">
        <f t="shared" si="7"/>
        <v>59.810060287237263</v>
      </c>
    </row>
    <row r="18" spans="1:25" x14ac:dyDescent="0.6">
      <c r="A18">
        <v>16</v>
      </c>
      <c r="B18" s="6" t="s">
        <v>15</v>
      </c>
      <c r="C18" s="28">
        <v>1.746</v>
      </c>
      <c r="D18" s="29">
        <v>9.8400000000000001E-2</v>
      </c>
      <c r="E18" s="30">
        <v>3.5651999999999998E-4</v>
      </c>
      <c r="F18" s="23">
        <f t="shared" si="0"/>
        <v>0.98399999999999999</v>
      </c>
      <c r="G18" s="31">
        <f t="shared" si="1"/>
        <v>1.7695789300080833E-4</v>
      </c>
      <c r="H18" s="40">
        <f t="shared" si="8"/>
        <v>32.065210174526278</v>
      </c>
      <c r="I18" s="32"/>
      <c r="J18" s="30">
        <v>3.0196999999999998E-4</v>
      </c>
      <c r="K18" s="40">
        <f t="shared" si="2"/>
        <v>27.159013565583138</v>
      </c>
      <c r="L18" s="3"/>
      <c r="M18" s="3"/>
      <c r="N18" s="6" t="s">
        <v>15</v>
      </c>
      <c r="O18" s="11">
        <v>1.7455000000000001</v>
      </c>
      <c r="P18" s="11">
        <v>9.8000000000000004E-2</v>
      </c>
      <c r="Q18" s="12">
        <v>4.9490999999999999E-4</v>
      </c>
      <c r="R18">
        <f t="shared" si="3"/>
        <v>0.98</v>
      </c>
      <c r="S18" s="1">
        <f t="shared" si="4"/>
        <v>1.7623855197234975E-4</v>
      </c>
      <c r="T18" s="8">
        <f t="shared" si="9"/>
        <v>44.69361101989071</v>
      </c>
      <c r="U18" s="16">
        <f t="shared" si="5"/>
        <v>69.69174812301226</v>
      </c>
      <c r="V18" s="3"/>
      <c r="W18" s="12">
        <v>3.6854999999999999E-4</v>
      </c>
      <c r="X18" s="8">
        <f t="shared" si="6"/>
        <v>33.282476291407981</v>
      </c>
      <c r="Y18" s="16">
        <f t="shared" si="7"/>
        <v>61.273352603617226</v>
      </c>
    </row>
    <row r="19" spans="1:25" x14ac:dyDescent="0.6">
      <c r="A19">
        <v>17</v>
      </c>
      <c r="B19" s="6" t="s">
        <v>29</v>
      </c>
      <c r="C19" s="28">
        <v>1.7473000000000001</v>
      </c>
      <c r="D19" s="29">
        <v>9.8400000000000001E-2</v>
      </c>
      <c r="E19" s="33">
        <v>1.2283999999999999E-3</v>
      </c>
      <c r="F19" s="23">
        <f t="shared" si="0"/>
        <v>0.98399999999999999</v>
      </c>
      <c r="G19" s="31">
        <f t="shared" si="1"/>
        <v>1.7695789300080833E-4</v>
      </c>
      <c r="H19" s="40">
        <f t="shared" si="8"/>
        <v>110.48161163016964</v>
      </c>
      <c r="I19" s="32"/>
      <c r="J19" s="29">
        <v>1.2229999999999999E-3</v>
      </c>
      <c r="K19" s="40">
        <f t="shared" si="2"/>
        <v>109.99593863863358</v>
      </c>
      <c r="L19" s="3"/>
      <c r="M19" s="3"/>
      <c r="N19" s="6" t="s">
        <v>29</v>
      </c>
      <c r="O19" s="11">
        <v>1.7451000000000001</v>
      </c>
      <c r="P19" s="11">
        <v>9.8400000000000001E-2</v>
      </c>
      <c r="Q19" s="11">
        <v>1.5249E-3</v>
      </c>
      <c r="R19">
        <f t="shared" si="3"/>
        <v>0.98399999999999999</v>
      </c>
      <c r="S19" s="1">
        <f t="shared" si="4"/>
        <v>1.7695789300080833E-4</v>
      </c>
      <c r="T19" s="8">
        <f t="shared" si="9"/>
        <v>137.14865644321532</v>
      </c>
      <c r="U19" s="16">
        <f t="shared" si="5"/>
        <v>62.068544448062525</v>
      </c>
      <c r="V19" s="3"/>
      <c r="W19" s="11">
        <v>1.4840999999999999E-3</v>
      </c>
      <c r="X19" s="8">
        <f t="shared" si="6"/>
        <v>133.47912717383164</v>
      </c>
      <c r="Y19" s="16">
        <f t="shared" si="7"/>
        <v>60.674570727718724</v>
      </c>
    </row>
    <row r="20" spans="1:25" x14ac:dyDescent="0.6">
      <c r="A20">
        <v>18</v>
      </c>
      <c r="B20" s="6" t="s">
        <v>30</v>
      </c>
      <c r="C20" s="28">
        <v>1.7486999999999999</v>
      </c>
      <c r="D20" s="29">
        <v>9.8100000000000007E-2</v>
      </c>
      <c r="E20" s="29">
        <v>1.2336000000000001E-3</v>
      </c>
      <c r="F20" s="23">
        <f t="shared" si="0"/>
        <v>0.98099999999999998</v>
      </c>
      <c r="G20" s="31">
        <f t="shared" si="1"/>
        <v>1.7641838722946436E-4</v>
      </c>
      <c r="H20" s="40">
        <f t="shared" si="8"/>
        <v>111.28859121855278</v>
      </c>
      <c r="I20" s="32"/>
      <c r="J20" s="29">
        <v>1.2191000000000001E-3</v>
      </c>
      <c r="K20" s="40">
        <f t="shared" si="2"/>
        <v>109.98048115640215</v>
      </c>
      <c r="L20" s="3"/>
      <c r="M20" s="3"/>
      <c r="N20" s="6" t="s">
        <v>30</v>
      </c>
      <c r="O20" s="11">
        <v>1.7483</v>
      </c>
      <c r="P20" s="11">
        <v>9.8100000000000007E-2</v>
      </c>
      <c r="Q20" s="11">
        <v>1.5394E-3</v>
      </c>
      <c r="R20">
        <f t="shared" si="3"/>
        <v>0.98099999999999998</v>
      </c>
      <c r="S20" s="1">
        <f t="shared" si="4"/>
        <v>1.7641838722946436E-4</v>
      </c>
      <c r="T20" s="8">
        <f t="shared" si="9"/>
        <v>138.8761813568743</v>
      </c>
      <c r="U20" s="16">
        <f t="shared" si="5"/>
        <v>62.394617380025927</v>
      </c>
      <c r="V20" s="3"/>
      <c r="W20" s="11">
        <v>1.5104000000000001E-3</v>
      </c>
      <c r="X20" s="8">
        <f t="shared" si="6"/>
        <v>136.25996123257306</v>
      </c>
      <c r="Y20" s="16">
        <f t="shared" si="7"/>
        <v>61.947338200311705</v>
      </c>
    </row>
    <row r="21" spans="1:25" x14ac:dyDescent="0.6">
      <c r="A21">
        <v>19</v>
      </c>
      <c r="B21" s="6" t="s">
        <v>31</v>
      </c>
      <c r="C21" s="28">
        <v>1.748</v>
      </c>
      <c r="D21" s="29">
        <v>9.8199999999999996E-2</v>
      </c>
      <c r="E21" s="29">
        <v>1.1969000000000001E-3</v>
      </c>
      <c r="F21" s="23">
        <f t="shared" si="0"/>
        <v>0.98199999999999987</v>
      </c>
      <c r="G21" s="31">
        <f t="shared" si="1"/>
        <v>1.7659822248657902E-4</v>
      </c>
      <c r="H21" s="40">
        <f t="shared" si="8"/>
        <v>107.86776259946016</v>
      </c>
      <c r="I21" s="32"/>
      <c r="J21" s="29">
        <v>1.1814E-3</v>
      </c>
      <c r="K21" s="40">
        <f t="shared" si="2"/>
        <v>106.47086200601741</v>
      </c>
      <c r="L21" s="3"/>
      <c r="M21" s="3"/>
      <c r="N21" s="6" t="s">
        <v>31</v>
      </c>
      <c r="O21" s="11">
        <v>1.7467999999999999</v>
      </c>
      <c r="P21" s="11">
        <v>9.8100000000000007E-2</v>
      </c>
      <c r="Q21" s="11">
        <v>1.5116999999999999E-3</v>
      </c>
      <c r="R21">
        <f t="shared" si="3"/>
        <v>0.98099999999999998</v>
      </c>
      <c r="S21" s="1">
        <f t="shared" si="4"/>
        <v>1.7641838722946436E-4</v>
      </c>
      <c r="T21" s="8">
        <f t="shared" si="9"/>
        <v>136.37724006573137</v>
      </c>
      <c r="U21" s="16">
        <f t="shared" si="5"/>
        <v>63.215012891355684</v>
      </c>
      <c r="V21" s="3"/>
      <c r="W21" s="11">
        <v>1.4825000000000001E-3</v>
      </c>
      <c r="X21" s="8">
        <f t="shared" si="6"/>
        <v>133.74297704402113</v>
      </c>
      <c r="Y21" s="16">
        <f t="shared" si="7"/>
        <v>62.807313909256401</v>
      </c>
    </row>
    <row r="22" spans="1:25" x14ac:dyDescent="0.6">
      <c r="A22">
        <v>20</v>
      </c>
      <c r="B22" s="6" t="s">
        <v>32</v>
      </c>
      <c r="C22" s="28">
        <v>1.7470000000000001</v>
      </c>
      <c r="D22" s="29">
        <v>9.8199999999999996E-2</v>
      </c>
      <c r="E22" s="29">
        <v>1.2034999999999999E-3</v>
      </c>
      <c r="F22" s="23">
        <f t="shared" si="0"/>
        <v>0.98199999999999987</v>
      </c>
      <c r="G22" s="31">
        <f t="shared" si="1"/>
        <v>1.7659822248657902E-4</v>
      </c>
      <c r="H22" s="40">
        <f t="shared" si="8"/>
        <v>108.46257188440997</v>
      </c>
      <c r="I22" s="32"/>
      <c r="J22" s="29">
        <v>1.1848E-3</v>
      </c>
      <c r="K22" s="40">
        <f t="shared" si="2"/>
        <v>106.77727891038549</v>
      </c>
      <c r="L22" s="3"/>
      <c r="M22" s="3"/>
      <c r="N22" s="6" t="s">
        <v>32</v>
      </c>
      <c r="O22" s="11">
        <v>1.7464</v>
      </c>
      <c r="P22" s="11">
        <v>9.8100000000000007E-2</v>
      </c>
      <c r="Q22" s="11">
        <v>1.5425E-3</v>
      </c>
      <c r="R22">
        <f t="shared" si="3"/>
        <v>0.98099999999999998</v>
      </c>
      <c r="S22" s="1">
        <f t="shared" si="4"/>
        <v>1.7641838722946436E-4</v>
      </c>
      <c r="T22" s="8">
        <f t="shared" si="9"/>
        <v>139.15584626671341</v>
      </c>
      <c r="U22" s="16">
        <f t="shared" si="5"/>
        <v>64.149246993245598</v>
      </c>
      <c r="V22" s="3"/>
      <c r="W22" s="11">
        <v>1.4955000000000001E-3</v>
      </c>
      <c r="X22" s="8">
        <f t="shared" si="6"/>
        <v>134.91576537560445</v>
      </c>
      <c r="Y22" s="16">
        <f t="shared" si="7"/>
        <v>63.176251891956639</v>
      </c>
    </row>
    <row r="23" spans="1:25" x14ac:dyDescent="0.6">
      <c r="A23">
        <v>21</v>
      </c>
      <c r="B23" s="6" t="s">
        <v>33</v>
      </c>
      <c r="C23" s="28">
        <v>1.7464</v>
      </c>
      <c r="D23" s="29">
        <v>9.8699999999999996E-2</v>
      </c>
      <c r="E23" s="29">
        <v>1.2202999999999999E-3</v>
      </c>
      <c r="F23" s="23">
        <f t="shared" si="0"/>
        <v>0.98699999999999988</v>
      </c>
      <c r="G23" s="31">
        <f t="shared" si="1"/>
        <v>1.7749739877215222E-4</v>
      </c>
      <c r="H23" s="40">
        <f t="shared" si="8"/>
        <v>109.41950608772007</v>
      </c>
      <c r="I23" s="32"/>
      <c r="J23" s="29">
        <v>1.2014E-3</v>
      </c>
      <c r="K23" s="40">
        <f t="shared" si="2"/>
        <v>107.72481735129632</v>
      </c>
      <c r="L23" s="3"/>
      <c r="M23" s="3"/>
      <c r="N23" s="6" t="s">
        <v>33</v>
      </c>
      <c r="O23" s="11">
        <v>1.746</v>
      </c>
      <c r="P23" s="11">
        <v>9.8299999999999998E-2</v>
      </c>
      <c r="Q23" s="11">
        <v>1.5300999999999999E-3</v>
      </c>
      <c r="R23">
        <f t="shared" si="3"/>
        <v>0.98299999999999998</v>
      </c>
      <c r="S23" s="1">
        <f t="shared" si="4"/>
        <v>1.7677805774369366E-4</v>
      </c>
      <c r="T23" s="8">
        <f t="shared" si="9"/>
        <v>137.75633782445291</v>
      </c>
      <c r="U23" s="16">
        <f t="shared" si="5"/>
        <v>62.948711226138975</v>
      </c>
      <c r="V23" s="3"/>
      <c r="W23" s="11">
        <v>1.4991E-3</v>
      </c>
      <c r="X23" s="8">
        <f t="shared" si="6"/>
        <v>134.96537875474633</v>
      </c>
      <c r="Y23" s="16">
        <f t="shared" si="7"/>
        <v>62.64358672088396</v>
      </c>
    </row>
    <row r="24" spans="1:25" x14ac:dyDescent="0.6">
      <c r="A24">
        <v>22</v>
      </c>
      <c r="B24" s="6" t="s">
        <v>34</v>
      </c>
      <c r="C24" s="28">
        <v>1.7462</v>
      </c>
      <c r="D24" s="29">
        <v>9.8299999999999998E-2</v>
      </c>
      <c r="E24" s="29">
        <v>1.1098E-3</v>
      </c>
      <c r="F24" s="23">
        <f t="shared" si="0"/>
        <v>0.98299999999999998</v>
      </c>
      <c r="G24" s="31">
        <f t="shared" si="1"/>
        <v>1.7677805774369366E-4</v>
      </c>
      <c r="H24" s="40">
        <f t="shared" si="8"/>
        <v>99.916334695495607</v>
      </c>
      <c r="I24" s="32"/>
      <c r="J24" s="29">
        <v>1.0858E-3</v>
      </c>
      <c r="K24" s="40">
        <f t="shared" si="2"/>
        <v>97.755592189916314</v>
      </c>
      <c r="L24" s="3"/>
      <c r="M24" s="3"/>
      <c r="N24" s="6" t="s">
        <v>34</v>
      </c>
      <c r="O24" s="11">
        <v>1.7476</v>
      </c>
      <c r="P24" s="11">
        <v>9.8100000000000007E-2</v>
      </c>
      <c r="Q24" s="11">
        <v>1.3902000000000001E-3</v>
      </c>
      <c r="R24">
        <f t="shared" si="3"/>
        <v>0.98099999999999998</v>
      </c>
      <c r="S24" s="1">
        <f t="shared" si="4"/>
        <v>1.7641838722946436E-4</v>
      </c>
      <c r="T24" s="8">
        <f t="shared" si="9"/>
        <v>125.41617988977956</v>
      </c>
      <c r="U24" s="16">
        <f t="shared" si="5"/>
        <v>62.760598790977028</v>
      </c>
      <c r="V24" s="3"/>
      <c r="W24" s="11">
        <v>1.3442E-3</v>
      </c>
      <c r="X24" s="8">
        <f t="shared" si="6"/>
        <v>121.2663134857155</v>
      </c>
      <c r="Y24" s="16">
        <f t="shared" si="7"/>
        <v>62.02525644268173</v>
      </c>
    </row>
    <row r="25" spans="1:25" x14ac:dyDescent="0.6">
      <c r="A25">
        <v>23</v>
      </c>
      <c r="B25" s="6" t="s">
        <v>35</v>
      </c>
      <c r="C25" s="28">
        <v>1.7483</v>
      </c>
      <c r="D25" s="29">
        <v>9.8199999999999996E-2</v>
      </c>
      <c r="E25" s="29">
        <v>1.2002E-3</v>
      </c>
      <c r="F25" s="23">
        <f t="shared" si="0"/>
        <v>0.98199999999999987</v>
      </c>
      <c r="G25" s="31">
        <f t="shared" si="1"/>
        <v>1.7659822248657902E-4</v>
      </c>
      <c r="H25" s="40">
        <f t="shared" si="8"/>
        <v>108.16516724193507</v>
      </c>
      <c r="I25" s="32"/>
      <c r="J25" s="29">
        <v>1.1831999999999999E-3</v>
      </c>
      <c r="K25" s="40">
        <f t="shared" si="2"/>
        <v>106.63308272009461</v>
      </c>
      <c r="L25" s="3"/>
      <c r="M25" s="3"/>
      <c r="N25" s="6" t="s">
        <v>35</v>
      </c>
      <c r="O25" s="11">
        <v>1.7465999999999999</v>
      </c>
      <c r="P25" s="11">
        <v>9.8199999999999996E-2</v>
      </c>
      <c r="Q25" s="11">
        <v>1.5223000000000001E-3</v>
      </c>
      <c r="R25">
        <f t="shared" si="3"/>
        <v>0.98199999999999987</v>
      </c>
      <c r="S25" s="1">
        <f t="shared" si="4"/>
        <v>1.7659822248657902E-4</v>
      </c>
      <c r="T25" s="8">
        <f t="shared" si="9"/>
        <v>137.19366279986482</v>
      </c>
      <c r="U25" s="16">
        <f t="shared" si="5"/>
        <v>63.41859690051659</v>
      </c>
      <c r="V25" s="3"/>
      <c r="W25" s="11">
        <v>1.4721999999999999E-3</v>
      </c>
      <c r="X25" s="8">
        <f t="shared" si="6"/>
        <v>132.6785195913821</v>
      </c>
      <c r="Y25" s="16">
        <f t="shared" si="7"/>
        <v>62.21264367816093</v>
      </c>
    </row>
    <row r="26" spans="1:25" x14ac:dyDescent="0.6">
      <c r="A26">
        <v>24</v>
      </c>
      <c r="B26" s="6" t="s">
        <v>36</v>
      </c>
      <c r="C26" s="34">
        <v>1.7445999999999999</v>
      </c>
      <c r="D26" s="35">
        <v>9.8100000000000007E-2</v>
      </c>
      <c r="E26" s="35">
        <v>1.2218999999999999E-3</v>
      </c>
      <c r="F26" s="23">
        <f t="shared" si="0"/>
        <v>0.98099999999999998</v>
      </c>
      <c r="G26" s="31">
        <f t="shared" si="1"/>
        <v>1.7641838722946436E-4</v>
      </c>
      <c r="H26" s="41">
        <f t="shared" si="8"/>
        <v>110.23308172012777</v>
      </c>
      <c r="I26" s="36"/>
      <c r="J26" s="35">
        <v>1.2082E-3</v>
      </c>
      <c r="K26" s="41">
        <f t="shared" si="2"/>
        <v>108.99714324761305</v>
      </c>
      <c r="N26" s="6" t="s">
        <v>36</v>
      </c>
      <c r="O26" s="11">
        <v>1.7471000000000001</v>
      </c>
      <c r="P26" s="11">
        <v>9.8299999999999998E-2</v>
      </c>
      <c r="Q26" s="11">
        <v>1.5364E-3</v>
      </c>
      <c r="R26">
        <f t="shared" si="3"/>
        <v>0.98299999999999998</v>
      </c>
      <c r="S26" s="1">
        <f t="shared" si="4"/>
        <v>1.7677805774369366E-4</v>
      </c>
      <c r="T26" s="8">
        <f t="shared" si="9"/>
        <v>138.32353273216748</v>
      </c>
      <c r="U26" s="16">
        <f t="shared" si="5"/>
        <v>62.741388779894102</v>
      </c>
      <c r="V26" s="19"/>
      <c r="W26" s="11">
        <v>1.5001000000000001E-3</v>
      </c>
      <c r="X26" s="8">
        <f t="shared" si="6"/>
        <v>135.0554096924788</v>
      </c>
      <c r="Y26" s="20">
        <f t="shared" si="7"/>
        <v>61.953646521573582</v>
      </c>
    </row>
    <row r="27" spans="1:25" x14ac:dyDescent="0.6">
      <c r="G27" t="s">
        <v>44</v>
      </c>
      <c r="H27" s="44"/>
      <c r="J27" s="3"/>
      <c r="K27" s="44"/>
      <c r="P27" s="1"/>
      <c r="Q27" s="3"/>
      <c r="R27" s="2"/>
      <c r="S27" t="s">
        <v>43</v>
      </c>
      <c r="T27" s="50"/>
      <c r="X27" s="50"/>
    </row>
    <row r="28" spans="1:25" x14ac:dyDescent="0.6">
      <c r="H28" s="44" t="s">
        <v>56</v>
      </c>
      <c r="J28" s="3"/>
      <c r="K28" s="44" t="s">
        <v>57</v>
      </c>
      <c r="P28" s="1"/>
      <c r="Q28" s="3"/>
      <c r="R28" s="2"/>
      <c r="T28" s="50" t="s">
        <v>46</v>
      </c>
      <c r="U28" t="s">
        <v>27</v>
      </c>
      <c r="X28" s="50" t="s">
        <v>57</v>
      </c>
      <c r="Y28" t="s">
        <v>45</v>
      </c>
    </row>
    <row r="29" spans="1:25" x14ac:dyDescent="0.6">
      <c r="G29" s="1" t="s">
        <v>47</v>
      </c>
      <c r="H29" s="45">
        <f>AVERAGE(H3:H10)</f>
        <v>35.585572349552592</v>
      </c>
      <c r="J29" s="3"/>
      <c r="K29" s="45">
        <f>AVERAGE(K3:K10)</f>
        <v>31.812865940260803</v>
      </c>
      <c r="P29" s="1"/>
      <c r="Q29" s="3"/>
      <c r="R29" s="2"/>
      <c r="S29" s="1" t="s">
        <v>47</v>
      </c>
      <c r="T29" s="9">
        <f>AVERAGE(T3:T10)</f>
        <v>47.807333997333401</v>
      </c>
      <c r="U29" s="2">
        <f>AVERAGE(U3:U10)</f>
        <v>67.122073755926465</v>
      </c>
      <c r="X29" s="9">
        <f>AVERAGE(X3:X10)</f>
        <v>37.724294600703359</v>
      </c>
      <c r="Y29" s="2">
        <f>AVERAGE(Y3:Y10)</f>
        <v>59.30956548931799</v>
      </c>
    </row>
    <row r="30" spans="1:25" x14ac:dyDescent="0.6">
      <c r="G30" s="1" t="s">
        <v>48</v>
      </c>
      <c r="H30" s="45">
        <f>AVERAGE(H11:H18)</f>
        <v>39.4832294888691</v>
      </c>
      <c r="K30" s="45">
        <f>AVERAGE(K11:K18)</f>
        <v>35.28788362012947</v>
      </c>
      <c r="P30" s="1"/>
      <c r="Q30" s="3"/>
      <c r="R30" s="2"/>
      <c r="S30" s="1" t="s">
        <v>48</v>
      </c>
      <c r="T30" s="9">
        <f>AVERAGE(T11:T18)</f>
        <v>51.391715109375568</v>
      </c>
      <c r="U30" s="2">
        <f>AVERAGE(U11:U18)</f>
        <v>65.169376218873097</v>
      </c>
      <c r="X30" s="9">
        <f>AVERAGE(X11:X18)</f>
        <v>41.617173218742884</v>
      </c>
      <c r="Y30" s="2">
        <f>AVERAGE(Y11:Y18)</f>
        <v>59.049288451056242</v>
      </c>
    </row>
    <row r="31" spans="1:25" x14ac:dyDescent="0.6">
      <c r="G31" s="1" t="s">
        <v>49</v>
      </c>
      <c r="H31" s="46">
        <f>AVERAGE(H19:H26)</f>
        <v>108.22932838473388</v>
      </c>
      <c r="K31" s="46">
        <f>AVERAGE(K19:K26)</f>
        <v>106.79189952754487</v>
      </c>
      <c r="P31" s="1"/>
      <c r="Q31" s="2"/>
      <c r="R31" s="2"/>
      <c r="S31" s="1" t="s">
        <v>49</v>
      </c>
      <c r="T31" s="8">
        <f>AVERAGE(T19:T26)</f>
        <v>136.28095467234988</v>
      </c>
      <c r="U31" s="3">
        <f>AVERAGE(U19:U26)</f>
        <v>62.96208967627706</v>
      </c>
      <c r="X31" s="8">
        <f>AVERAGE(X19:X26)</f>
        <v>132.79543154379414</v>
      </c>
      <c r="Y31" s="3">
        <f>AVERAGE(Y19:Y26)</f>
        <v>62.180076011567962</v>
      </c>
    </row>
    <row r="32" spans="1:25" x14ac:dyDescent="0.6">
      <c r="G32" t="s">
        <v>50</v>
      </c>
      <c r="H32" s="47">
        <f>STDEV(H3:H10)/SQRT(8)</f>
        <v>0.48978861344662278</v>
      </c>
      <c r="K32" s="47">
        <f>STDEV(K3:K10)/SQRT(8)</f>
        <v>0.38154476972785795</v>
      </c>
      <c r="P32" s="1"/>
      <c r="Q32" s="3"/>
      <c r="R32" s="2"/>
      <c r="S32" t="s">
        <v>50</v>
      </c>
      <c r="T32" s="51">
        <f>STDEV(T3:T10)/SQRT(8)</f>
        <v>1.3970895993251065</v>
      </c>
      <c r="U32" s="5">
        <f>STDEV(U3:U10)/SQRT(8)</f>
        <v>1.4127609987228105</v>
      </c>
      <c r="X32" s="51">
        <f>STDEV(X3:X10)/SQRT(8)</f>
        <v>0.38821987114809642</v>
      </c>
      <c r="Y32" s="5">
        <f>STDEV(Y3:Y10)/SQRT(8)</f>
        <v>0.43159034416261027</v>
      </c>
    </row>
    <row r="33" spans="2:25" x14ac:dyDescent="0.6">
      <c r="G33" s="1" t="s">
        <v>51</v>
      </c>
      <c r="H33" s="48">
        <f>STDEV(H11:H18)/SQRT(8)</f>
        <v>1.2493698018940471</v>
      </c>
      <c r="K33" s="48">
        <f>STDEV(K11:K18)/SQRT(8)</f>
        <v>1.3347267228848292</v>
      </c>
      <c r="Q33" s="3"/>
      <c r="R33" s="3"/>
      <c r="S33" s="1" t="s">
        <v>51</v>
      </c>
      <c r="T33" s="52">
        <f>STDEV(T11:T18)/SQRT(8)</f>
        <v>2.5040717705315112</v>
      </c>
      <c r="U33" s="14">
        <f>STDEV(U11:U18)/SQRT(8)</f>
        <v>2.6324810446851532</v>
      </c>
      <c r="X33" s="52">
        <f>STDEV(X11:X18)/SQRT(8)</f>
        <v>1.6853114347380058</v>
      </c>
      <c r="Y33" s="14">
        <f>STDEV(Y11:Y18)/SQRT(8)</f>
        <v>1.3301225090565794</v>
      </c>
    </row>
    <row r="34" spans="2:25" x14ac:dyDescent="0.6">
      <c r="B34" t="s">
        <v>20</v>
      </c>
      <c r="C34">
        <v>0.1</v>
      </c>
      <c r="G34" s="1" t="s">
        <v>52</v>
      </c>
      <c r="H34" s="48">
        <f>STDEV(H19:H26)/SQRT(8)</f>
        <v>1.2617910482908401</v>
      </c>
      <c r="K34" s="48">
        <f>STDEV(K19:K26)/SQRT(8)</f>
        <v>1.3884067622068039</v>
      </c>
      <c r="Q34" s="2"/>
      <c r="R34" s="2"/>
      <c r="S34" s="1" t="s">
        <v>52</v>
      </c>
      <c r="T34" s="52">
        <f>STDEV(T19:T26)/SQRT(8)</f>
        <v>1.5867060908052615</v>
      </c>
      <c r="U34" s="14">
        <f>STDEV(U19:U26)/SQRT(8)</f>
        <v>0.22723673232797464</v>
      </c>
      <c r="X34" s="52">
        <f>STDEV(X19:X26)/SQRT(8)</f>
        <v>1.6935511477622665</v>
      </c>
      <c r="Y34" s="14">
        <f>STDEV(Y19:Y26)/SQRT(8)</f>
        <v>0.26718269087094759</v>
      </c>
    </row>
    <row r="35" spans="2:25" x14ac:dyDescent="0.6">
      <c r="B35" t="s">
        <v>21</v>
      </c>
      <c r="C35">
        <f>10000</f>
        <v>10000</v>
      </c>
      <c r="G35" s="1" t="s">
        <v>53</v>
      </c>
      <c r="H35" s="49">
        <f>H32/H29</f>
        <v>1.3763685142829543E-2</v>
      </c>
      <c r="K35" s="49">
        <f>K32/K29</f>
        <v>1.1993410793115424E-2</v>
      </c>
      <c r="Q35" s="2"/>
      <c r="R35" s="2"/>
      <c r="S35" s="1" t="s">
        <v>53</v>
      </c>
      <c r="T35" s="10">
        <f t="shared" ref="T35:U37" si="10">T32/T29</f>
        <v>2.9223332123122225E-2</v>
      </c>
      <c r="U35" s="4">
        <f t="shared" si="10"/>
        <v>2.1047636338829182E-2</v>
      </c>
      <c r="X35" s="10">
        <f t="shared" ref="X35:Y37" si="11">X32/X29</f>
        <v>1.0290977611569658E-2</v>
      </c>
      <c r="Y35" s="4">
        <f t="shared" si="11"/>
        <v>7.2769095609095686E-3</v>
      </c>
    </row>
    <row r="36" spans="2:25" x14ac:dyDescent="0.6">
      <c r="B36" t="s">
        <v>22</v>
      </c>
      <c r="C36">
        <f>4*PI()*0.0000001</f>
        <v>1.2566370614359173E-6</v>
      </c>
      <c r="G36" s="1" t="s">
        <v>54</v>
      </c>
      <c r="H36" s="49">
        <f>H33/H30</f>
        <v>3.1643049924430899E-2</v>
      </c>
      <c r="K36" s="49">
        <f>K33/K30</f>
        <v>3.7823938019435469E-2</v>
      </c>
      <c r="Q36" s="42"/>
      <c r="S36" s="1" t="s">
        <v>54</v>
      </c>
      <c r="T36" s="10">
        <f t="shared" si="10"/>
        <v>4.872520337572242E-2</v>
      </c>
      <c r="U36" s="4">
        <f t="shared" si="10"/>
        <v>4.0394449009975103E-2</v>
      </c>
      <c r="X36" s="10">
        <f t="shared" si="11"/>
        <v>4.0495576811041122E-2</v>
      </c>
      <c r="Y36" s="4">
        <f t="shared" si="11"/>
        <v>2.252563145039535E-2</v>
      </c>
    </row>
    <row r="37" spans="2:25" x14ac:dyDescent="0.6">
      <c r="B37" t="s">
        <v>23</v>
      </c>
      <c r="C37">
        <f>0.05</f>
        <v>0.05</v>
      </c>
      <c r="G37" s="1" t="s">
        <v>55</v>
      </c>
      <c r="H37" s="49">
        <f>H34/H31</f>
        <v>1.1658494671660738E-2</v>
      </c>
      <c r="K37" s="49">
        <f>K34/K31</f>
        <v>1.30010494087025E-2</v>
      </c>
      <c r="Q37" s="42"/>
      <c r="S37" s="1" t="s">
        <v>55</v>
      </c>
      <c r="T37" s="10">
        <f t="shared" si="10"/>
        <v>1.1642904135945192E-2</v>
      </c>
      <c r="U37" s="4">
        <f t="shared" si="10"/>
        <v>3.6091040417547196E-3</v>
      </c>
      <c r="X37" s="10">
        <f t="shared" si="11"/>
        <v>1.2753082904088883E-2</v>
      </c>
      <c r="Y37" s="4">
        <f t="shared" si="11"/>
        <v>4.2969180484958075E-3</v>
      </c>
    </row>
    <row r="38" spans="2:25" x14ac:dyDescent="0.6">
      <c r="B38" t="s">
        <v>25</v>
      </c>
      <c r="C38">
        <v>10</v>
      </c>
      <c r="I38" s="3"/>
      <c r="Q38" s="42"/>
    </row>
    <row r="39" spans="2:25" x14ac:dyDescent="0.6">
      <c r="I39" s="2"/>
      <c r="S39" s="1"/>
    </row>
    <row r="40" spans="2:25" x14ac:dyDescent="0.6">
      <c r="I40" s="2"/>
    </row>
    <row r="41" spans="2:25" x14ac:dyDescent="0.6">
      <c r="I41" s="4"/>
    </row>
    <row r="42" spans="2:25" x14ac:dyDescent="0.6">
      <c r="I42" s="4"/>
    </row>
  </sheetData>
  <sortState xmlns:xlrd2="http://schemas.microsoft.com/office/spreadsheetml/2017/richdata2" ref="A4:J26">
    <sortCondition ref="A3:A26"/>
  </sortState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　久瑠美</dc:creator>
  <cp:lastModifiedBy>道家友香</cp:lastModifiedBy>
  <dcterms:created xsi:type="dcterms:W3CDTF">2022-05-17T03:29:40Z</dcterms:created>
  <dcterms:modified xsi:type="dcterms:W3CDTF">2023-01-07T10:11:48Z</dcterms:modified>
</cp:coreProperties>
</file>