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"/>
    </mc:Choice>
  </mc:AlternateContent>
  <xr:revisionPtr revIDLastSave="0" documentId="13_ncr:1_{8B599D4B-8EA3-384B-B85D-527A250A04B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9" i="1"/>
  <c r="F9" i="1"/>
  <c r="G9" i="1"/>
  <c r="H9" i="1"/>
  <c r="I9" i="1"/>
  <c r="J9" i="1"/>
  <c r="D9" i="1"/>
  <c r="M33" i="1"/>
  <c r="D6" i="1"/>
  <c r="E6" i="1"/>
  <c r="F6" i="1"/>
  <c r="G6" i="1"/>
  <c r="H6" i="1"/>
  <c r="I6" i="1"/>
  <c r="J6" i="1"/>
  <c r="C6" i="1"/>
  <c r="D23" i="1"/>
  <c r="E23" i="1"/>
  <c r="F23" i="1"/>
  <c r="G23" i="1"/>
  <c r="H23" i="1"/>
  <c r="I23" i="1"/>
  <c r="J23" i="1"/>
  <c r="C23" i="1"/>
  <c r="C22" i="1"/>
  <c r="S18" i="1" a="1"/>
  <c r="S18" i="1" s="1"/>
  <c r="D18" i="1"/>
  <c r="L33" i="1" s="1"/>
  <c r="E18" i="1"/>
  <c r="M27" i="1" s="1"/>
  <c r="F18" i="1"/>
  <c r="G18" i="1"/>
  <c r="N27" i="1" s="1"/>
  <c r="H18" i="1"/>
  <c r="I18" i="1"/>
  <c r="J18" i="1"/>
  <c r="O27" i="1" s="1"/>
  <c r="D19" i="1"/>
  <c r="P33" i="1" s="1"/>
  <c r="E19" i="1"/>
  <c r="P34" i="1" s="1"/>
  <c r="F19" i="1"/>
  <c r="G19" i="1"/>
  <c r="H19" i="1"/>
  <c r="I19" i="1"/>
  <c r="J19" i="1"/>
  <c r="D20" i="1"/>
  <c r="L28" i="1" s="1"/>
  <c r="E20" i="1"/>
  <c r="M28" i="1" s="1"/>
  <c r="F20" i="1"/>
  <c r="G20" i="1"/>
  <c r="N28" i="1" s="1"/>
  <c r="N34" i="1" s="1"/>
  <c r="H20" i="1"/>
  <c r="I20" i="1"/>
  <c r="J20" i="1"/>
  <c r="O28" i="1" s="1"/>
  <c r="D21" i="1"/>
  <c r="L29" i="1" s="1"/>
  <c r="E21" i="1"/>
  <c r="M29" i="1" s="1"/>
  <c r="F21" i="1"/>
  <c r="G21" i="1"/>
  <c r="N29" i="1" s="1"/>
  <c r="H21" i="1"/>
  <c r="I21" i="1"/>
  <c r="J21" i="1"/>
  <c r="O29" i="1" s="1"/>
  <c r="D22" i="1"/>
  <c r="E22" i="1"/>
  <c r="F22" i="1"/>
  <c r="G22" i="1"/>
  <c r="H22" i="1"/>
  <c r="I22" i="1"/>
  <c r="J22" i="1"/>
  <c r="C21" i="1"/>
  <c r="C20" i="1"/>
  <c r="C19" i="1"/>
  <c r="C18" i="1"/>
  <c r="C7" i="1"/>
  <c r="H7" i="1"/>
  <c r="I7" i="1"/>
  <c r="J7" i="1"/>
  <c r="E7" i="1"/>
  <c r="F7" i="1"/>
  <c r="G7" i="1"/>
  <c r="D7" i="1"/>
  <c r="C14" i="1" l="1"/>
  <c r="J14" i="1"/>
  <c r="I14" i="1"/>
  <c r="H14" i="1"/>
  <c r="P30" i="1"/>
  <c r="P35" i="1"/>
  <c r="F14" i="1"/>
  <c r="G14" i="1"/>
  <c r="E14" i="1"/>
  <c r="D14" i="1"/>
  <c r="M34" i="1"/>
  <c r="P27" i="1"/>
  <c r="P29" i="1"/>
  <c r="L34" i="1"/>
  <c r="P28" i="1"/>
  <c r="N33" i="1"/>
  <c r="L27" i="1"/>
  <c r="Q27" i="1" a="1"/>
  <c r="Q27" i="1" s="1"/>
  <c r="U27" i="1" s="1" a="1"/>
  <c r="U27" i="1" s="1"/>
  <c r="Y27" i="1" s="1" a="1"/>
  <c r="Y27" i="1" s="1"/>
  <c r="L18" i="1" a="1"/>
  <c r="L18" i="1" s="1"/>
  <c r="U18" i="1" s="1" a="1"/>
  <c r="U18" i="1" s="1"/>
  <c r="AB18" i="1" s="1" a="1"/>
  <c r="AB18" i="1" s="1"/>
  <c r="R33" i="1" l="1" a="1"/>
  <c r="R33" i="1" s="1"/>
  <c r="U33" i="1" s="1" a="1"/>
  <c r="U33" i="1" s="1"/>
  <c r="Y33" i="1" s="1" a="1"/>
  <c r="Y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<sst xmlns="http://schemas.openxmlformats.org/spreadsheetml/2006/main" count="156" uniqueCount="141">
  <si>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</si>
  <si>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</si>
  <si>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</si>
  <si>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</si>
  <si>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</si>
  <si>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</si>
  <si>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</si>
  <si>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</si>
  <si>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</si>
  <si>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</si>
  <si>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</si>
  <si>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</si>
  <si>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</si>
  <si>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</si>
  <si>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</si>
  <si>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</si>
  <si>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</si>
  <si>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</si>
  <si>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</si>
  <si>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</si>
  <si>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</si>
  <si>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</si>
  <si>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</si>
  <si>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</si>
  <si>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</si>
  <si>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</si>
  <si>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</si>
  <si>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</si>
  <si>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</si>
  <si>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</si>
  <si>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</si>
  <si>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</si>
  <si>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</si>
  <si>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</si>
  <si>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</si>
  <si>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</si>
  <si>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</si>
  <si>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</si>
  <si>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</si>
  <si>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</si>
  <si>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</si>
  <si>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</si>
  <si>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</si>
  <si>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</si>
  <si>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</si>
  <si>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</si>
  <si>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</si>
  <si>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</si>
  <si>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</si>
  <si>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</si>
  <si>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</si>
  <si>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</si>
  <si>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</si>
  <si>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</si>
  <si>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</si>
  <si>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</si>
  <si>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</si>
  <si>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</si>
  <si>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</si>
  <si>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</si>
  <si>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</si>
  <si>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</si>
  <si>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</si>
  <si>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</si>
  <si>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</si>
  <si>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</si>
  <si>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</si>
  <si>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</si>
  <si>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</si>
  <si>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</si>
  <si>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</si>
  <si>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</si>
  <si>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</si>
  <si>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</si>
  <si>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</si>
  <si>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</si>
  <si>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</si>
  <si>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</si>
  <si>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</si>
  <si>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</si>
  <si>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</si>
  <si>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</si>
  <si>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</si>
  <si>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</si>
  <si>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</si>
  <si>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</si>
  <si>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</si>
  <si>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</si>
  <si>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</si>
  <si>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</si>
  <si>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</si>
  <si>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</si>
  <si>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</si>
  <si>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</si>
  <si>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</si>
  <si>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</si>
  <si>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</si>
  <si>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</si>
  <si>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</si>
  <si>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</si>
  <si>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</si>
  <si>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</si>
  <si>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</si>
  <si>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</si>
  <si>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</si>
  <si>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</si>
  <si>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</si>
  <si>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</si>
  <si>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</si>
  <si>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</si>
  <si>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</si>
  <si>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</si>
  <si>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</si>
  <si>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</si>
  <si>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</si>
  <si>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</si>
  <si>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</si>
  <si>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</si>
  <si>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</si>
  <si>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</si>
  <si>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</si>
  <si>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</si>
  <si>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</si>
  <si>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</si>
  <si>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</si>
  <si>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</si>
  <si>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</si>
  <si>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</si>
  <si>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</si>
  <si>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</si>
  <si>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</si>
  <si>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</si>
  <si>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</si>
  <si>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</si>
  <si>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</si>
  <si>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</si>
  <si>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</si>
  <si>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</si>
  <si>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</si>
  <si>
    <t>average CPI on hardware at 12MHz</t>
  </si>
  <si>
    <t>Average Dynamic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</si>
</sst>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42.83203125" customWidth="1"/>
    <col min="2" max="2" width="21.5" hidden="1" customWidth="1"/>
    <col min="3" max="10" width="20.33203125" customWidth="1"/>
    <col min="12" max="12" width="12.6640625" bestFit="1" customWidth="1"/>
  </cols>
  <sheetData>
    <row r="1" spans="1:10" x14ac:dyDescent="0.2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</row>
    <row r="2" spans="1:10" ht="60.75" customHeight="1" x14ac:dyDescent="0.2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</row>
    <row r="3" spans="1:10" x14ac:dyDescent="0.2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</row>
    <row r="4" spans="1:10" x14ac:dyDescent="0.2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</row>
    <row r="5" spans="1:10" x14ac:dyDescent="0.2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</row>
    <row r="6" spans="1:10" x14ac:dyDescent="0.2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</row>
    <row r="7" spans="1:10" x14ac:dyDescent="0.2">
      <c r="A7" t="s">
        <v>112</v>
      </c>
      <c r="C7">
        <f>C4/C3</f>
        <v>1.3343133137337253</v>
      </c>
      <c r="D7">
        <f>D4/D3</f>
        <v>1.463142678480067</v>
      </c>
      <c r="E7">
        <f t="shared" ref="E7:J7" si="1">E4/E3</f>
        <v>1.494707990140913</v>
      </c>
      <c r="F7">
        <f t="shared" si="1"/>
        <v>1.4631850775115109</v>
      </c>
      <c r="G7">
        <f t="shared" si="1"/>
        <v>1.3917790622992936</v>
      </c>
      <c r="H7">
        <f>H4/H3</f>
        <v>1.4673839849850281</v>
      </c>
      <c r="I7">
        <f t="shared" si="1"/>
        <v>1.5351839673254646</v>
      </c>
      <c r="J7">
        <f t="shared" si="1"/>
        <v>1.4167323750025271</v>
      </c>
    </row>
    <row r="8" spans="1:10" x14ac:dyDescent="0.2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10" x14ac:dyDescent="0.2">
      <c r="A9" t="s">
        <v>114</v>
      </c>
      <c r="D9">
        <f>6000000/(D8*D3)</f>
        <v>4.6583380034465796</v>
      </c>
      <c r="E9">
        <f t="shared" ref="E9:J9" si="2">6000000/(E8*E3)</f>
        <v>2.3239682866252345</v>
      </c>
      <c r="F9">
        <f t="shared" si="2"/>
        <v>2.2907306717280211</v>
      </c>
      <c r="G9">
        <f t="shared" si="2"/>
        <v>2.2280992796922665</v>
      </c>
      <c r="H9">
        <f t="shared" si="2"/>
        <v>2.1069504925628859</v>
      </c>
      <c r="I9">
        <f t="shared" si="2"/>
        <v>2.2937611142761192</v>
      </c>
      <c r="J9">
        <f t="shared" si="2"/>
        <v>2.2279959772507749</v>
      </c>
    </row>
    <row r="10" spans="1:10" x14ac:dyDescent="0.2">
      <c r="A10" t="s">
        <v>138</v>
      </c>
      <c r="D10">
        <v>20.920999999999999</v>
      </c>
    </row>
    <row r="11" spans="1:10" x14ac:dyDescent="0.2">
      <c r="A11" t="s">
        <v>139</v>
      </c>
      <c r="D11">
        <f>12000000/(D10*D3)</f>
        <v>4.6581153401894007</v>
      </c>
    </row>
    <row r="12" spans="1:10" x14ac:dyDescent="0.2">
      <c r="A12" t="s">
        <v>140</v>
      </c>
      <c r="C12">
        <v>2.8623899999999998E-3</v>
      </c>
      <c r="D12">
        <v>3.8369400000000001E-3</v>
      </c>
      <c r="E12">
        <v>3.9933499999999997E-3</v>
      </c>
      <c r="F12">
        <v>4.0100099999999996E-3</v>
      </c>
      <c r="G12">
        <v>4.0216200000000001E-3</v>
      </c>
      <c r="H12">
        <v>4.1289200000000003E-3</v>
      </c>
      <c r="I12">
        <v>4.0061000000000003E-3</v>
      </c>
      <c r="J12">
        <v>4.0835200000000002E-3</v>
      </c>
    </row>
    <row r="14" spans="1:10" hidden="1" x14ac:dyDescent="0.2">
      <c r="A14" t="s">
        <v>137</v>
      </c>
      <c r="C14">
        <f>(C4-C19*$B19-C20*$B20-C21*$B21-C22*$B22-C23*$B23-C24*$B24)/C18</f>
        <v>2.7175042348955398</v>
      </c>
      <c r="D14">
        <f t="shared" ref="D14:J14" si="3">(D4-D19*$B19-D20*$B20-D21*$B21-D22*$B22-D23*$B23-D24*$B24)/D18</f>
        <v>2.8716495570243268</v>
      </c>
      <c r="E14">
        <f t="shared" si="3"/>
        <v>2.8593758707160766</v>
      </c>
      <c r="F14">
        <f t="shared" si="3"/>
        <v>2.8720933502038517</v>
      </c>
      <c r="G14">
        <f t="shared" si="3"/>
        <v>2.9329911404865703</v>
      </c>
      <c r="H14">
        <f t="shared" si="3"/>
        <v>4.0255012260204817</v>
      </c>
      <c r="I14">
        <f t="shared" si="3"/>
        <v>3.4167411894802631</v>
      </c>
      <c r="J14">
        <f t="shared" si="3"/>
        <v>2.3471637738776292</v>
      </c>
    </row>
    <row r="15" spans="1:10" hidden="1" x14ac:dyDescent="0.2"/>
    <row r="16" spans="1:10" hidden="1" x14ac:dyDescent="0.2">
      <c r="A16" t="s">
        <v>109</v>
      </c>
      <c r="B16" t="s">
        <v>110</v>
      </c>
    </row>
    <row r="17" spans="1:28" hidden="1" x14ac:dyDescent="0.2">
      <c r="A17" t="s">
        <v>104</v>
      </c>
      <c r="B17" t="s">
        <v>136</v>
      </c>
      <c r="L17" t="s">
        <v>120</v>
      </c>
      <c r="S17" t="s">
        <v>121</v>
      </c>
      <c r="U17" t="s">
        <v>122</v>
      </c>
      <c r="AB17" t="s">
        <v>123</v>
      </c>
    </row>
    <row r="18" spans="1:28" x14ac:dyDescent="0.2">
      <c r="A18" t="s">
        <v>116</v>
      </c>
      <c r="B18" t="s">
        <v>135</v>
      </c>
      <c r="C18">
        <f>SUM(C31:C36)</f>
        <v>3542</v>
      </c>
      <c r="D18">
        <f t="shared" ref="D18:J18" si="4">SUM(D31:D36)</f>
        <v>7111</v>
      </c>
      <c r="E18">
        <f t="shared" si="4"/>
        <v>10767</v>
      </c>
      <c r="F18">
        <f t="shared" si="4"/>
        <v>7113</v>
      </c>
      <c r="G18">
        <f t="shared" si="4"/>
        <v>7111</v>
      </c>
      <c r="H18">
        <f t="shared" si="4"/>
        <v>20799</v>
      </c>
      <c r="I18">
        <f t="shared" si="4"/>
        <v>20799</v>
      </c>
      <c r="J18">
        <f t="shared" si="4"/>
        <v>10313</v>
      </c>
      <c r="L18" cm="1">
        <f t="array" ref="L18:R24">TRANSPOSE(D18:J24)</f>
        <v>7111</v>
      </c>
      <c r="M18">
        <v>32838</v>
      </c>
      <c r="N18">
        <v>66218</v>
      </c>
      <c r="O18">
        <v>8076</v>
      </c>
      <c r="P18">
        <v>8754</v>
      </c>
      <c r="Q18">
        <v>136</v>
      </c>
      <c r="R18">
        <v>1</v>
      </c>
      <c r="S18" cm="1">
        <f t="array" ref="S18:S24">TRANSPOSE(D4:J4)</f>
        <v>180167</v>
      </c>
      <c r="U18" cm="1">
        <f t="array" ref="U18:AA24">MINVERSE(_xlfn.ANCHORARRAY(L18))</f>
        <v>-3.635087081951479E-2</v>
      </c>
      <c r="V18">
        <v>3.3922861115084674E-4</v>
      </c>
      <c r="W18">
        <v>3.6263097317328408E-2</v>
      </c>
      <c r="X18">
        <v>-8.537532976016373E-5</v>
      </c>
      <c r="Y18">
        <v>7.4902649042440746E-5</v>
      </c>
      <c r="Z18">
        <v>-5.4013706069903682E-5</v>
      </c>
      <c r="AA18">
        <v>-1.8696872217683933E-4</v>
      </c>
      <c r="AB18" cm="1">
        <f t="array" ref="AB18:AB24">MMULT(_xlfn.ANCHORARRAY(U18),_xlfn.ANCHORARRAY(S18))</f>
        <v>5.1005820389660883</v>
      </c>
    </row>
    <row r="19" spans="1:28" x14ac:dyDescent="0.2">
      <c r="A19" t="s">
        <v>56</v>
      </c>
      <c r="B19">
        <v>1</v>
      </c>
      <c r="C19">
        <f>SUM(C54,C45,C55)</f>
        <v>26340</v>
      </c>
      <c r="D19">
        <f t="shared" ref="D19:J19" si="5">SUM(D54,D45,D55)</f>
        <v>32838</v>
      </c>
      <c r="E19">
        <f t="shared" si="5"/>
        <v>36380</v>
      </c>
      <c r="F19">
        <f t="shared" si="5"/>
        <v>32838</v>
      </c>
      <c r="G19">
        <f t="shared" si="5"/>
        <v>70642</v>
      </c>
      <c r="H19">
        <f t="shared" si="5"/>
        <v>114964</v>
      </c>
      <c r="I19">
        <f t="shared" si="5"/>
        <v>73902</v>
      </c>
      <c r="J19">
        <f t="shared" si="5"/>
        <v>43040</v>
      </c>
      <c r="L19">
        <v>10767</v>
      </c>
      <c r="M19">
        <v>36380</v>
      </c>
      <c r="N19">
        <v>76950</v>
      </c>
      <c r="O19">
        <v>11732</v>
      </c>
      <c r="P19">
        <v>8754</v>
      </c>
      <c r="Q19">
        <v>254</v>
      </c>
      <c r="R19">
        <v>1</v>
      </c>
      <c r="S19">
        <v>216495</v>
      </c>
      <c r="U19">
        <v>3.9324532784843887E-2</v>
      </c>
      <c r="V19">
        <v>-1.7838593987774123E-4</v>
      </c>
      <c r="W19">
        <v>-3.933382198221004E-2</v>
      </c>
      <c r="X19">
        <v>7.3872310242267076E-6</v>
      </c>
      <c r="Y19">
        <v>-2.2860238881440793E-5</v>
      </c>
      <c r="Z19">
        <v>3.750498086523561E-5</v>
      </c>
      <c r="AA19">
        <v>1.6564316423587071E-4</v>
      </c>
      <c r="AB19">
        <v>-0.11675093523181346</v>
      </c>
    </row>
    <row r="20" spans="1:28" x14ac:dyDescent="0.2">
      <c r="A20" t="s">
        <v>117</v>
      </c>
      <c r="B20">
        <v>1.55</v>
      </c>
      <c r="C20">
        <f>SUM(C37:C41)</f>
        <v>23130</v>
      </c>
      <c r="D20">
        <f t="shared" ref="D20:J20" si="6">SUM(D37:D41)</f>
        <v>66218</v>
      </c>
      <c r="E20">
        <f t="shared" si="6"/>
        <v>76950</v>
      </c>
      <c r="F20">
        <f t="shared" si="6"/>
        <v>66220</v>
      </c>
      <c r="G20">
        <f t="shared" si="6"/>
        <v>136010</v>
      </c>
      <c r="H20">
        <f t="shared" si="6"/>
        <v>165454</v>
      </c>
      <c r="I20">
        <f t="shared" si="6"/>
        <v>148346</v>
      </c>
      <c r="J20">
        <f t="shared" si="6"/>
        <v>70238</v>
      </c>
      <c r="L20">
        <v>7113</v>
      </c>
      <c r="M20">
        <v>32838</v>
      </c>
      <c r="N20">
        <v>66220</v>
      </c>
      <c r="O20">
        <v>8076</v>
      </c>
      <c r="P20">
        <v>8754</v>
      </c>
      <c r="Q20">
        <v>138</v>
      </c>
      <c r="R20">
        <v>1</v>
      </c>
      <c r="S20">
        <v>180181</v>
      </c>
      <c r="U20">
        <v>-1.361724196571419E-2</v>
      </c>
      <c r="V20">
        <v>3.26543015085874E-5</v>
      </c>
      <c r="W20">
        <v>1.3624344241461816E-2</v>
      </c>
      <c r="X20">
        <v>1.0534513201513464E-5</v>
      </c>
      <c r="Y20">
        <v>-1.0525039752714027E-6</v>
      </c>
      <c r="Z20">
        <v>2.4256926885382997E-6</v>
      </c>
      <c r="AA20">
        <v>-5.1664279170991959E-5</v>
      </c>
      <c r="AB20">
        <v>1.8749830109410635</v>
      </c>
    </row>
    <row r="21" spans="1:28" x14ac:dyDescent="0.2">
      <c r="A21" t="s">
        <v>118</v>
      </c>
      <c r="B21">
        <v>1.55</v>
      </c>
      <c r="C21">
        <f>SUM(C42:C44)</f>
        <v>4022</v>
      </c>
      <c r="D21">
        <f t="shared" ref="D21:J21" si="7">SUM(D42:D44)</f>
        <v>8076</v>
      </c>
      <c r="E21">
        <f t="shared" si="7"/>
        <v>11732</v>
      </c>
      <c r="F21">
        <f t="shared" si="7"/>
        <v>8076</v>
      </c>
      <c r="G21">
        <f t="shared" si="7"/>
        <v>16800</v>
      </c>
      <c r="H21">
        <f t="shared" si="7"/>
        <v>11498</v>
      </c>
      <c r="I21">
        <f t="shared" si="7"/>
        <v>8078</v>
      </c>
      <c r="J21">
        <f t="shared" si="7"/>
        <v>12096</v>
      </c>
      <c r="L21">
        <v>7111</v>
      </c>
      <c r="M21">
        <v>70642</v>
      </c>
      <c r="N21">
        <v>136010</v>
      </c>
      <c r="O21">
        <v>16800</v>
      </c>
      <c r="P21">
        <v>26202</v>
      </c>
      <c r="Q21">
        <v>136</v>
      </c>
      <c r="R21">
        <v>1</v>
      </c>
      <c r="S21">
        <v>357555</v>
      </c>
      <c r="U21">
        <v>5.2476830432061736E-2</v>
      </c>
      <c r="V21">
        <v>2.3265704754675745E-5</v>
      </c>
      <c r="W21">
        <v>-5.2677032447099745E-2</v>
      </c>
      <c r="X21">
        <v>4.4879382188945695E-5</v>
      </c>
      <c r="Y21">
        <v>-4.7282092177396974E-5</v>
      </c>
      <c r="Z21">
        <v>8.8926552665522262E-6</v>
      </c>
      <c r="AA21">
        <v>1.7044636500523016E-4</v>
      </c>
      <c r="AB21">
        <v>-0.55563378539225283</v>
      </c>
    </row>
    <row r="22" spans="1:28" x14ac:dyDescent="0.2">
      <c r="A22" t="s">
        <v>126</v>
      </c>
      <c r="B22">
        <v>1</v>
      </c>
      <c r="C22">
        <f>SUM(C50,C59,C60:C63,C51:C53,C56,C27)</f>
        <v>14329</v>
      </c>
      <c r="D22">
        <f t="shared" ref="D22:J22" si="8">SUM(D50,D59,D60:D63,D51:D53,D56)</f>
        <v>8754</v>
      </c>
      <c r="E22">
        <f t="shared" si="8"/>
        <v>8754</v>
      </c>
      <c r="F22">
        <f t="shared" si="8"/>
        <v>8754</v>
      </c>
      <c r="G22">
        <f t="shared" si="8"/>
        <v>26202</v>
      </c>
      <c r="H22">
        <f t="shared" si="8"/>
        <v>36130</v>
      </c>
      <c r="I22">
        <f t="shared" si="8"/>
        <v>8754</v>
      </c>
      <c r="J22">
        <f t="shared" si="8"/>
        <v>11754</v>
      </c>
      <c r="L22">
        <v>20799</v>
      </c>
      <c r="M22">
        <v>114964</v>
      </c>
      <c r="N22">
        <v>165454</v>
      </c>
      <c r="O22">
        <v>11498</v>
      </c>
      <c r="P22">
        <v>36130</v>
      </c>
      <c r="Q22">
        <v>136</v>
      </c>
      <c r="R22">
        <v>1</v>
      </c>
      <c r="S22">
        <v>512095</v>
      </c>
      <c r="U22">
        <v>-5.7029914879437184E-2</v>
      </c>
      <c r="V22">
        <v>2.4425281132341858E-4</v>
      </c>
      <c r="W22">
        <v>5.7064420219157697E-2</v>
      </c>
      <c r="X22">
        <v>-2.3270252018354897E-5</v>
      </c>
      <c r="Y22">
        <v>7.738157956623914E-5</v>
      </c>
      <c r="Z22">
        <v>-9.5409890262106474E-5</v>
      </c>
      <c r="AA22">
        <v>-2.3745958832970047E-4</v>
      </c>
      <c r="AB22">
        <v>3.197511875270358</v>
      </c>
    </row>
    <row r="23" spans="1:28" x14ac:dyDescent="0.2">
      <c r="A23" t="s">
        <v>124</v>
      </c>
      <c r="B23">
        <v>1</v>
      </c>
      <c r="C23">
        <f>SUM(C29:C30, C28,C64:C67,C57:C58)</f>
        <v>67</v>
      </c>
      <c r="D23">
        <f t="shared" ref="D23:J23" si="9">SUM(D29:D30, D28,D64:D67,D57:D58)</f>
        <v>136</v>
      </c>
      <c r="E23">
        <f t="shared" si="9"/>
        <v>254</v>
      </c>
      <c r="F23">
        <f t="shared" si="9"/>
        <v>138</v>
      </c>
      <c r="G23">
        <f t="shared" si="9"/>
        <v>136</v>
      </c>
      <c r="H23">
        <f t="shared" si="9"/>
        <v>136</v>
      </c>
      <c r="I23">
        <f t="shared" si="9"/>
        <v>136</v>
      </c>
      <c r="J23">
        <f t="shared" si="9"/>
        <v>738</v>
      </c>
      <c r="L23">
        <v>20799</v>
      </c>
      <c r="M23">
        <v>73902</v>
      </c>
      <c r="N23">
        <v>148346</v>
      </c>
      <c r="O23">
        <v>8078</v>
      </c>
      <c r="P23">
        <v>8754</v>
      </c>
      <c r="Q23">
        <v>136</v>
      </c>
      <c r="R23">
        <v>1</v>
      </c>
      <c r="S23">
        <v>399177</v>
      </c>
      <c r="U23">
        <v>-0.4500318872147781</v>
      </c>
      <c r="V23">
        <v>-3.7188291265925137E-4</v>
      </c>
      <c r="W23">
        <v>0.45011255844121684</v>
      </c>
      <c r="X23">
        <v>7.484081655864177E-5</v>
      </c>
      <c r="Y23">
        <v>-7.3850145067154652E-5</v>
      </c>
      <c r="Z23">
        <v>5.1588013381318136E-5</v>
      </c>
      <c r="AA23">
        <v>2.3863300134775947E-4</v>
      </c>
      <c r="AB23">
        <v>2.4434950113864318E-2</v>
      </c>
    </row>
    <row r="24" spans="1:28" x14ac:dyDescent="0.2">
      <c r="A24" t="s">
        <v>125</v>
      </c>
      <c r="B24">
        <v>2863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10313</v>
      </c>
      <c r="M24">
        <v>43040</v>
      </c>
      <c r="N24">
        <v>70238</v>
      </c>
      <c r="O24">
        <v>12096</v>
      </c>
      <c r="P24">
        <v>11754</v>
      </c>
      <c r="Q24">
        <v>738</v>
      </c>
      <c r="R24">
        <v>1</v>
      </c>
      <c r="S24">
        <v>210219</v>
      </c>
      <c r="U24">
        <v>6.4998922410006674</v>
      </c>
      <c r="V24">
        <v>-0.99222656328635406</v>
      </c>
      <c r="W24">
        <v>-3.7371942565618377</v>
      </c>
      <c r="X24">
        <v>-0.50196877306807286</v>
      </c>
      <c r="Y24">
        <v>2.2419439134118537E-3</v>
      </c>
      <c r="Z24">
        <v>-0.2517364906372061</v>
      </c>
      <c r="AA24">
        <v>-1.9008101360608636E-2</v>
      </c>
      <c r="AB24">
        <v>65.95965508962945</v>
      </c>
    </row>
    <row r="26" spans="1:28" x14ac:dyDescent="0.2">
      <c r="A26" t="s">
        <v>96</v>
      </c>
      <c r="B26" t="s">
        <v>97</v>
      </c>
      <c r="L26" t="s">
        <v>128</v>
      </c>
      <c r="P26" t="s">
        <v>132</v>
      </c>
      <c r="Q26" t="s">
        <v>120</v>
      </c>
      <c r="U26" t="s">
        <v>122</v>
      </c>
      <c r="Y26" t="s">
        <v>123</v>
      </c>
    </row>
    <row r="27" spans="1:28" x14ac:dyDescent="0.2">
      <c r="A27" s="1" t="s">
        <v>0</v>
      </c>
      <c r="B27" t="s">
        <v>88</v>
      </c>
      <c r="C27">
        <v>9967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204</v>
      </c>
      <c r="K27" t="s">
        <v>129</v>
      </c>
      <c r="L27">
        <f>D18</f>
        <v>7111</v>
      </c>
      <c r="M27">
        <f>E18</f>
        <v>10767</v>
      </c>
      <c r="N27">
        <f>G18</f>
        <v>7111</v>
      </c>
      <c r="O27">
        <f>J18</f>
        <v>10313</v>
      </c>
      <c r="P27">
        <f>D4-D19-D22-D23</f>
        <v>138439</v>
      </c>
      <c r="Q27" cm="1">
        <f t="array" ref="Q27:T30">TRANSPOSE(L27:O30)</f>
        <v>7111</v>
      </c>
      <c r="R27">
        <v>66218</v>
      </c>
      <c r="S27">
        <v>8076</v>
      </c>
      <c r="T27">
        <v>1</v>
      </c>
      <c r="U27" cm="1">
        <f t="array" ref="U27:X30">MINVERSE(_xlfn.ANCHORARRAY(Q27))</f>
        <v>-1.459775187242437E-4</v>
      </c>
      <c r="V27">
        <v>6.4553709512161193E-4</v>
      </c>
      <c r="W27">
        <v>-7.4798920630780795E-5</v>
      </c>
      <c r="X27">
        <v>-4.247606557665874E-4</v>
      </c>
      <c r="Y27" cm="1">
        <f t="array" ref="Y27:Y30">MMULT(_xlfn.ANCHORARRAY(U27),P27:P30)</f>
        <v>5.0512537183762731</v>
      </c>
    </row>
    <row r="28" spans="1:28" x14ac:dyDescent="0.2">
      <c r="A28" s="1" t="s">
        <v>1</v>
      </c>
      <c r="B28" t="s">
        <v>89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130</v>
      </c>
      <c r="L28">
        <f>D20</f>
        <v>66218</v>
      </c>
      <c r="M28">
        <f>E20</f>
        <v>76950</v>
      </c>
      <c r="N28">
        <f>G20</f>
        <v>136010</v>
      </c>
      <c r="O28">
        <f>J20</f>
        <v>70238</v>
      </c>
      <c r="P28">
        <f>E4-E19-E22-E23</f>
        <v>171107</v>
      </c>
      <c r="Q28">
        <v>10767</v>
      </c>
      <c r="R28">
        <v>76950</v>
      </c>
      <c r="S28">
        <v>11732</v>
      </c>
      <c r="T28">
        <v>1</v>
      </c>
      <c r="U28">
        <v>2.550895020265855E-6</v>
      </c>
      <c r="V28">
        <v>7.3454505280007157E-5</v>
      </c>
      <c r="W28">
        <v>7.8639536359250295E-6</v>
      </c>
      <c r="X28">
        <v>-8.3869353936198078E-5</v>
      </c>
      <c r="Y28">
        <v>1.9973743570092619</v>
      </c>
    </row>
    <row r="29" spans="1:28" x14ac:dyDescent="0.2">
      <c r="A29" s="1" t="s">
        <v>2</v>
      </c>
      <c r="B29" t="s">
        <v>66</v>
      </c>
      <c r="C29">
        <v>63</v>
      </c>
      <c r="D29">
        <v>128</v>
      </c>
      <c r="E29">
        <v>246</v>
      </c>
      <c r="F29">
        <v>130</v>
      </c>
      <c r="G29">
        <v>128</v>
      </c>
      <c r="H29">
        <v>128</v>
      </c>
      <c r="I29">
        <v>128</v>
      </c>
      <c r="J29">
        <v>530</v>
      </c>
      <c r="K29" t="s">
        <v>131</v>
      </c>
      <c r="L29">
        <f>D21</f>
        <v>8076</v>
      </c>
      <c r="M29">
        <f>E21</f>
        <v>11732</v>
      </c>
      <c r="N29">
        <f>G21</f>
        <v>16800</v>
      </c>
      <c r="O29">
        <f>J21</f>
        <v>12096</v>
      </c>
      <c r="P29">
        <f>G4-G19-G22-G23</f>
        <v>260575</v>
      </c>
      <c r="Q29">
        <v>7111</v>
      </c>
      <c r="R29">
        <v>136010</v>
      </c>
      <c r="S29">
        <v>16800</v>
      </c>
      <c r="T29">
        <v>1</v>
      </c>
      <c r="U29">
        <v>-1.3503347836478616E-4</v>
      </c>
      <c r="V29">
        <v>-5.8763604224005726E-4</v>
      </c>
      <c r="W29">
        <v>5.1714689115259085E-5</v>
      </c>
      <c r="X29">
        <v>6.7095483148958452E-4</v>
      </c>
      <c r="Y29">
        <v>-1.9789948560741237</v>
      </c>
    </row>
    <row r="30" spans="1:28" x14ac:dyDescent="0.2">
      <c r="A30" s="1" t="s">
        <v>3</v>
      </c>
      <c r="B30" t="s">
        <v>67</v>
      </c>
      <c r="C30">
        <v>2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206</v>
      </c>
      <c r="K30" t="s">
        <v>125</v>
      </c>
      <c r="L30">
        <v>1</v>
      </c>
      <c r="M30">
        <v>1</v>
      </c>
      <c r="N30">
        <v>1</v>
      </c>
      <c r="O30">
        <v>1</v>
      </c>
      <c r="P30">
        <f>J4-J19-J22-J23</f>
        <v>154687</v>
      </c>
      <c r="Q30">
        <v>10313</v>
      </c>
      <c r="R30">
        <v>70238</v>
      </c>
      <c r="S30">
        <v>12096</v>
      </c>
      <c r="T30">
        <v>1</v>
      </c>
      <c r="U30">
        <v>2.9596613404701455</v>
      </c>
      <c r="V30">
        <v>-4.7086760369105942</v>
      </c>
      <c r="W30">
        <v>-0.4064879865530337</v>
      </c>
      <c r="X30">
        <v>3.1555026829934829</v>
      </c>
      <c r="Y30">
        <v>-13760.237906158436</v>
      </c>
    </row>
    <row r="31" spans="1:28" x14ac:dyDescent="0.2">
      <c r="A31" s="1" t="s">
        <v>4</v>
      </c>
      <c r="B31" t="s">
        <v>68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</row>
    <row r="32" spans="1:28" x14ac:dyDescent="0.2">
      <c r="A32" s="1" t="s">
        <v>5</v>
      </c>
      <c r="B32" t="s">
        <v>69</v>
      </c>
      <c r="C32">
        <v>0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404</v>
      </c>
      <c r="L32" t="s">
        <v>128</v>
      </c>
      <c r="P32" t="s">
        <v>132</v>
      </c>
      <c r="R32" t="s">
        <v>120</v>
      </c>
      <c r="U32" t="s">
        <v>122</v>
      </c>
      <c r="Y32" t="s">
        <v>123</v>
      </c>
    </row>
    <row r="33" spans="1:25" x14ac:dyDescent="0.2">
      <c r="A33" s="1" t="s">
        <v>6</v>
      </c>
      <c r="B33" t="s">
        <v>70</v>
      </c>
      <c r="C33">
        <v>1829</v>
      </c>
      <c r="D33">
        <v>3657</v>
      </c>
      <c r="E33">
        <v>7313</v>
      </c>
      <c r="F33">
        <v>3659</v>
      </c>
      <c r="G33">
        <v>3657</v>
      </c>
      <c r="H33">
        <v>3657</v>
      </c>
      <c r="I33">
        <v>3657</v>
      </c>
      <c r="J33">
        <v>3657</v>
      </c>
      <c r="K33" t="s">
        <v>129</v>
      </c>
      <c r="L33">
        <f>D18</f>
        <v>7111</v>
      </c>
      <c r="M33">
        <f>E18</f>
        <v>10767</v>
      </c>
      <c r="N33">
        <f>G18</f>
        <v>7111</v>
      </c>
      <c r="P33">
        <f>D4-D19-D22-D23</f>
        <v>138439</v>
      </c>
      <c r="R33" cm="1">
        <f t="array" ref="R33:T35">TRANSPOSE(L33:N35)</f>
        <v>7111</v>
      </c>
      <c r="S33">
        <v>74294</v>
      </c>
      <c r="T33">
        <v>1</v>
      </c>
      <c r="U33" cm="1">
        <f t="array" ref="U33:W35">MINVERSE(_xlfn.ANCHORARRAY(R33))</f>
        <v>-2.2340008915937691E-4</v>
      </c>
      <c r="V33">
        <v>2.7352297592997811E-4</v>
      </c>
      <c r="W33">
        <v>-5.0122886770601223E-5</v>
      </c>
      <c r="Y33" cm="1">
        <f t="array" ref="Y33:Y35">MMULT(_xlfn.ANCHORARRAY(U33),P33:P35)</f>
        <v>2.813639679066366</v>
      </c>
    </row>
    <row r="34" spans="1:25" x14ac:dyDescent="0.2">
      <c r="A34" s="1" t="s">
        <v>7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</v>
      </c>
      <c r="K34" t="s">
        <v>134</v>
      </c>
      <c r="L34">
        <f>L28+L29</f>
        <v>74294</v>
      </c>
      <c r="M34">
        <f t="shared" ref="M34:N34" si="10">M28+M29</f>
        <v>88682</v>
      </c>
      <c r="N34">
        <f t="shared" si="10"/>
        <v>152810</v>
      </c>
      <c r="P34">
        <f>E4-E19-E22-E23</f>
        <v>171107</v>
      </c>
      <c r="R34">
        <v>10767</v>
      </c>
      <c r="S34">
        <v>88682</v>
      </c>
      <c r="T34">
        <v>1</v>
      </c>
      <c r="U34">
        <v>-1.2736257578073259E-5</v>
      </c>
      <c r="V34">
        <v>0</v>
      </c>
      <c r="W34">
        <v>1.2736257578073259E-5</v>
      </c>
      <c r="Y34">
        <v>1.5555555555555556</v>
      </c>
    </row>
    <row r="35" spans="1:25" x14ac:dyDescent="0.2">
      <c r="A35" s="1" t="s">
        <v>8</v>
      </c>
      <c r="B35" t="s">
        <v>72</v>
      </c>
      <c r="C35">
        <v>0</v>
      </c>
      <c r="D35">
        <v>22</v>
      </c>
      <c r="E35">
        <v>22</v>
      </c>
      <c r="F35">
        <v>22</v>
      </c>
      <c r="G35">
        <v>22</v>
      </c>
      <c r="H35">
        <v>22</v>
      </c>
      <c r="I35">
        <v>22</v>
      </c>
      <c r="J35">
        <v>2222</v>
      </c>
      <c r="K35" t="s">
        <v>125</v>
      </c>
      <c r="L35">
        <v>1</v>
      </c>
      <c r="M35">
        <v>1</v>
      </c>
      <c r="N35">
        <v>1</v>
      </c>
      <c r="P35">
        <f>G4-G19-G22-G23</f>
        <v>260575</v>
      </c>
      <c r="R35">
        <v>7111</v>
      </c>
      <c r="S35">
        <v>152810</v>
      </c>
      <c r="T35">
        <v>1</v>
      </c>
      <c r="U35">
        <v>3.5348255545177039</v>
      </c>
      <c r="V35">
        <v>-1.9450218818380745</v>
      </c>
      <c r="W35">
        <v>-0.58980367267962941</v>
      </c>
      <c r="Y35">
        <v>2862.7637977146078</v>
      </c>
    </row>
    <row r="36" spans="1:25" x14ac:dyDescent="0.2">
      <c r="A36" s="1" t="s">
        <v>9</v>
      </c>
      <c r="B36" t="s">
        <v>73</v>
      </c>
      <c r="C36">
        <v>1711</v>
      </c>
      <c r="D36">
        <v>3426</v>
      </c>
      <c r="E36">
        <v>3426</v>
      </c>
      <c r="F36">
        <v>3426</v>
      </c>
      <c r="G36">
        <v>3426</v>
      </c>
      <c r="H36">
        <v>17114</v>
      </c>
      <c r="I36">
        <v>17114</v>
      </c>
      <c r="J36">
        <v>3826</v>
      </c>
    </row>
    <row r="37" spans="1:25" x14ac:dyDescent="0.2">
      <c r="A37" s="1" t="s">
        <v>10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25" x14ac:dyDescent="0.2">
      <c r="A38" s="1" t="s">
        <v>11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25" x14ac:dyDescent="0.2">
      <c r="A39" s="1" t="s">
        <v>12</v>
      </c>
      <c r="B39" t="s">
        <v>80</v>
      </c>
      <c r="C39">
        <v>15346</v>
      </c>
      <c r="D39">
        <v>50644</v>
      </c>
      <c r="E39">
        <v>61376</v>
      </c>
      <c r="F39">
        <v>50646</v>
      </c>
      <c r="G39">
        <v>102988</v>
      </c>
      <c r="H39">
        <v>122504</v>
      </c>
      <c r="I39">
        <v>105396</v>
      </c>
      <c r="J39">
        <v>54064</v>
      </c>
    </row>
    <row r="40" spans="1:25" x14ac:dyDescent="0.2">
      <c r="A40" s="1" t="s">
        <v>13</v>
      </c>
      <c r="B40" t="s">
        <v>82</v>
      </c>
      <c r="C40">
        <v>7784</v>
      </c>
      <c r="D40">
        <v>15574</v>
      </c>
      <c r="E40">
        <v>15574</v>
      </c>
      <c r="F40">
        <v>15574</v>
      </c>
      <c r="G40">
        <v>33022</v>
      </c>
      <c r="H40">
        <v>42950</v>
      </c>
      <c r="I40">
        <v>42950</v>
      </c>
      <c r="J40">
        <v>16174</v>
      </c>
    </row>
    <row r="41" spans="1:25" x14ac:dyDescent="0.2">
      <c r="A41" s="1" t="s">
        <v>14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25" x14ac:dyDescent="0.2">
      <c r="A42" s="1" t="s">
        <v>15</v>
      </c>
      <c r="B42" t="s">
        <v>85</v>
      </c>
      <c r="C42">
        <v>2181</v>
      </c>
      <c r="D42">
        <v>4368</v>
      </c>
      <c r="E42">
        <v>4368</v>
      </c>
      <c r="F42">
        <v>4368</v>
      </c>
      <c r="G42">
        <v>13092</v>
      </c>
      <c r="H42">
        <v>4368</v>
      </c>
      <c r="I42">
        <v>4368</v>
      </c>
      <c r="J42">
        <v>4968</v>
      </c>
    </row>
    <row r="43" spans="1:25" x14ac:dyDescent="0.2">
      <c r="A43" s="1" t="s">
        <v>16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25" x14ac:dyDescent="0.2">
      <c r="A44" s="1" t="s">
        <v>17</v>
      </c>
      <c r="B44" t="s">
        <v>86</v>
      </c>
      <c r="C44">
        <v>1841</v>
      </c>
      <c r="D44">
        <v>3708</v>
      </c>
      <c r="E44">
        <v>7364</v>
      </c>
      <c r="F44">
        <v>3708</v>
      </c>
      <c r="G44">
        <v>3708</v>
      </c>
      <c r="H44">
        <v>7130</v>
      </c>
      <c r="I44">
        <v>3710</v>
      </c>
      <c r="J44">
        <v>7128</v>
      </c>
    </row>
    <row r="45" spans="1:25" x14ac:dyDescent="0.2">
      <c r="A45" s="1" t="s">
        <v>18</v>
      </c>
      <c r="B45" t="s">
        <v>78</v>
      </c>
      <c r="C45">
        <v>16375</v>
      </c>
      <c r="D45">
        <v>12898</v>
      </c>
      <c r="E45">
        <v>16440</v>
      </c>
      <c r="F45">
        <v>12898</v>
      </c>
      <c r="G45">
        <v>24530</v>
      </c>
      <c r="H45">
        <v>36850</v>
      </c>
      <c r="I45">
        <v>26586</v>
      </c>
      <c r="J45">
        <v>22100</v>
      </c>
    </row>
    <row r="46" spans="1:25" x14ac:dyDescent="0.2">
      <c r="A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25" x14ac:dyDescent="0.2">
      <c r="A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25" x14ac:dyDescent="0.2">
      <c r="A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23</v>
      </c>
      <c r="B50" t="s">
        <v>79</v>
      </c>
      <c r="C50">
        <v>2181</v>
      </c>
      <c r="D50">
        <v>4370</v>
      </c>
      <c r="E50">
        <v>4370</v>
      </c>
      <c r="F50">
        <v>4370</v>
      </c>
      <c r="G50">
        <v>13094</v>
      </c>
      <c r="H50">
        <v>4370</v>
      </c>
      <c r="I50">
        <v>4370</v>
      </c>
      <c r="J50">
        <v>5170</v>
      </c>
    </row>
    <row r="51" spans="1:10" x14ac:dyDescent="0.2">
      <c r="A51" s="1" t="s">
        <v>24</v>
      </c>
      <c r="B51" t="s">
        <v>119</v>
      </c>
      <c r="C51">
        <v>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1010</v>
      </c>
    </row>
    <row r="52" spans="1:10" x14ac:dyDescent="0.2">
      <c r="A52" s="1" t="s">
        <v>25</v>
      </c>
      <c r="B52" t="s">
        <v>119</v>
      </c>
      <c r="C52">
        <v>0</v>
      </c>
      <c r="D52">
        <v>6</v>
      </c>
      <c r="E52">
        <v>6</v>
      </c>
      <c r="F52">
        <v>6</v>
      </c>
      <c r="G52">
        <v>6</v>
      </c>
      <c r="H52">
        <v>13694</v>
      </c>
      <c r="I52">
        <v>6</v>
      </c>
      <c r="J52">
        <v>606</v>
      </c>
    </row>
    <row r="53" spans="1:10" x14ac:dyDescent="0.2">
      <c r="A53" s="1" t="s">
        <v>26</v>
      </c>
      <c r="B53" t="s">
        <v>119</v>
      </c>
      <c r="C53">
        <v>0</v>
      </c>
      <c r="D53">
        <v>0</v>
      </c>
      <c r="E53">
        <v>0</v>
      </c>
      <c r="F53">
        <v>0</v>
      </c>
      <c r="G53">
        <v>0</v>
      </c>
      <c r="H53">
        <v>13688</v>
      </c>
      <c r="I53">
        <v>0</v>
      </c>
      <c r="J53">
        <v>0</v>
      </c>
    </row>
    <row r="54" spans="1:10" x14ac:dyDescent="0.2">
      <c r="A54" s="1" t="s">
        <v>27</v>
      </c>
      <c r="B54" t="s">
        <v>56</v>
      </c>
      <c r="C54">
        <v>9965</v>
      </c>
      <c r="D54">
        <v>19936</v>
      </c>
      <c r="E54">
        <v>19936</v>
      </c>
      <c r="F54">
        <v>19936</v>
      </c>
      <c r="G54">
        <v>46108</v>
      </c>
      <c r="H54">
        <v>64422</v>
      </c>
      <c r="I54">
        <v>47312</v>
      </c>
      <c r="J54">
        <v>20536</v>
      </c>
    </row>
    <row r="55" spans="1:10" x14ac:dyDescent="0.2">
      <c r="A55" s="1" t="s">
        <v>28</v>
      </c>
      <c r="B55" t="s">
        <v>57</v>
      </c>
      <c r="C55">
        <v>0</v>
      </c>
      <c r="D55">
        <v>4</v>
      </c>
      <c r="E55">
        <v>4</v>
      </c>
      <c r="F55">
        <v>4</v>
      </c>
      <c r="G55">
        <v>4</v>
      </c>
      <c r="H55">
        <v>13692</v>
      </c>
      <c r="I55">
        <v>4</v>
      </c>
      <c r="J55">
        <v>404</v>
      </c>
    </row>
    <row r="56" spans="1:10" x14ac:dyDescent="0.2">
      <c r="A56" s="1" t="s">
        <v>29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 t="s">
        <v>30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 t="s">
        <v>31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 t="s">
        <v>32</v>
      </c>
      <c r="B59" t="s">
        <v>60</v>
      </c>
      <c r="C59">
        <v>2181</v>
      </c>
      <c r="D59">
        <v>4364</v>
      </c>
      <c r="E59">
        <v>4364</v>
      </c>
      <c r="F59">
        <v>4364</v>
      </c>
      <c r="G59">
        <v>13088</v>
      </c>
      <c r="H59">
        <v>4364</v>
      </c>
      <c r="I59">
        <v>4364</v>
      </c>
      <c r="J59">
        <v>4564</v>
      </c>
    </row>
    <row r="60" spans="1:10" x14ac:dyDescent="0.2">
      <c r="A60" s="1" t="s">
        <v>33</v>
      </c>
      <c r="B60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34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35</v>
      </c>
      <c r="B62" t="s">
        <v>61</v>
      </c>
      <c r="C62">
        <v>0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404</v>
      </c>
    </row>
    <row r="63" spans="1:10" x14ac:dyDescent="0.2">
      <c r="A63" s="1" t="s">
        <v>36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37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38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 t="s">
        <v>39</v>
      </c>
      <c r="B66" t="s">
        <v>76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">
      <c r="A67" s="1" t="s">
        <v>40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2021-05-20T16:52:37Z</dcterms:created>
  <dcterms:modified xsi:type="dcterms:W3CDTF">2021-05-24T09:33:58Z</dcterms:modified>
</cp:coreProperties>
</file>