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filip/Desktop/Investments/Tutorials/Tutorial Week 4/"/>
    </mc:Choice>
  </mc:AlternateContent>
  <bookViews>
    <workbookView xWindow="3460" yWindow="460" windowWidth="20880" windowHeight="15380" tabRatio="787" activeTab="2"/>
  </bookViews>
  <sheets>
    <sheet name="bond pricing" sheetId="1" r:id="rId1"/>
    <sheet name="the yield curve" sheetId="4" r:id="rId2"/>
    <sheet name="NelsonSiegel" sheetId="5" r:id="rId3"/>
  </sheets>
  <externalReferences>
    <externalReference r:id="rId4"/>
  </externalReferences>
  <definedNames>
    <definedName name="coupon" localSheetId="2">'[1]bond pricing'!$K$9</definedName>
    <definedName name="coupon">'bond pricing'!$K$9</definedName>
    <definedName name="cpn" localSheetId="2">'[1]bond pricing between coupons'!$A$2</definedName>
    <definedName name="cpn">#REF!</definedName>
    <definedName name="DTC" localSheetId="2">'[1]bond pricing between coupons'!$G$2</definedName>
    <definedName name="DTC">#REF!</definedName>
    <definedName name="F" localSheetId="2">'[1]bond pricing between coupons'!$J$2</definedName>
    <definedName name="F">#REF!</definedName>
    <definedName name="Face">'bond pricing'!$B$4</definedName>
    <definedName name="fs">'bond pricing'!$A$4</definedName>
    <definedName name="FV" localSheetId="2">'[1]bond pricing'!$K$12</definedName>
    <definedName name="FV">'bond pricing'!$K$12</definedName>
    <definedName name="N" localSheetId="2">'[1]bond pricing between coupons'!$I$2</definedName>
    <definedName name="N">#REF!</definedName>
    <definedName name="per" localSheetId="2">'[1]bond pricing'!$K$11</definedName>
    <definedName name="per">'bond pricing'!$K$11</definedName>
    <definedName name="solver_adj" localSheetId="0" hidden="1">'bond pricing'!$K$10</definedName>
    <definedName name="solver_adj" localSheetId="2" hidden="1">NelsonSiegel!$D$3:$D$6</definedName>
    <definedName name="solver_adj" localSheetId="1" hidden="1">'the yield curve'!$B$7:$B$9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100</definedName>
    <definedName name="solver_itr" localSheetId="2" hidden="1">100</definedName>
    <definedName name="solver_itr" localSheetId="1" hidden="1">100</definedName>
    <definedName name="solver_lhs1" localSheetId="0" hidden="1">'bond pricing'!$K$10</definedName>
    <definedName name="solver_lhs1" localSheetId="2" hidden="1">NelsonSiegel!$D$3:$D$6</definedName>
    <definedName name="solver_lhs1" localSheetId="1" hidden="1">'the yield curve'!$B$7:$B$9</definedName>
    <definedName name="solver_lhs2" localSheetId="2" hidden="1">NelsonSiegel!$D$3:$D$6</definedName>
    <definedName name="solver_lin" localSheetId="0" hidden="1">2</definedName>
    <definedName name="solver_lin" localSheetId="2" hidden="1">2</definedName>
    <definedName name="solver_lin" localSheetId="1" hidden="1">2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1</definedName>
    <definedName name="solver_num" localSheetId="2" hidden="1">1</definedName>
    <definedName name="solver_num" localSheetId="1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'bond pricing'!$K$14</definedName>
    <definedName name="solver_opt" localSheetId="2" hidden="1">NelsonSiegel!$D$8</definedName>
    <definedName name="solver_opt" localSheetId="1" hidden="1">'the yield curve'!$F$14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2" hidden="1">3</definedName>
    <definedName name="solver_rhs1" localSheetId="0" hidden="1">0</definedName>
    <definedName name="solver_rhs1" localSheetId="2" hidden="1">0.1</definedName>
    <definedName name="solver_rhs1" localSheetId="1" hidden="1">0</definedName>
    <definedName name="solver_rhs2" localSheetId="2" hidden="1">0</definedName>
    <definedName name="solver_rlx" localSheetId="0" hidden="1">1</definedName>
    <definedName name="solver_rlx" localSheetId="2" hidden="1">1</definedName>
    <definedName name="solver_rlx" localSheetId="1" hidden="1">1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100</definedName>
    <definedName name="solver_tim" localSheetId="2" hidden="1">100</definedName>
    <definedName name="solver_tim" localSheetId="1" hidden="1">100</definedName>
    <definedName name="solver_tol" localSheetId="0" hidden="1">0.05</definedName>
    <definedName name="solver_tol" localSheetId="2" hidden="1">0.05</definedName>
    <definedName name="solver_tol" localSheetId="1" hidden="1">0.05</definedName>
    <definedName name="solver_typ" localSheetId="0" hidden="1">3</definedName>
    <definedName name="solver_typ" localSheetId="2" hidden="1">2</definedName>
    <definedName name="solver_typ" localSheetId="1" hidden="1">3</definedName>
    <definedName name="solver_val" localSheetId="0" hidden="1">1077.95</definedName>
    <definedName name="solver_val" localSheetId="2" hidden="1">0</definedName>
    <definedName name="solver_val" localSheetId="1" hidden="1">0</definedName>
    <definedName name="solver_ver" localSheetId="0" hidden="1">2</definedName>
    <definedName name="solver_ver" localSheetId="2" hidden="1">2</definedName>
    <definedName name="solver_ver" localSheetId="1" hidden="1">2</definedName>
    <definedName name="T">'bond pricing'!$D$5</definedName>
    <definedName name="yield" localSheetId="2">'[1]bond pricing'!$K$10</definedName>
    <definedName name="yield">'bond pricing'!$K$10</definedName>
    <definedName name="yld">'bond pricing'!$D$2</definedName>
    <definedName name="YTM" localSheetId="2">'[1]bond pricing between coupons'!$B$2</definedName>
    <definedName name="YTM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5" l="1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D8" i="5"/>
  <c r="J14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5" i="5"/>
  <c r="J16" i="5"/>
  <c r="J17" i="5"/>
  <c r="J18" i="5"/>
  <c r="J19" i="5"/>
  <c r="J20" i="5"/>
  <c r="J21" i="5"/>
  <c r="J22" i="5"/>
  <c r="K173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" i="5"/>
  <c r="K18" i="5"/>
  <c r="J13" i="5"/>
  <c r="G12" i="4"/>
  <c r="C7" i="4"/>
  <c r="C8" i="4"/>
  <c r="C9" i="4"/>
  <c r="N7" i="4"/>
  <c r="O12" i="4"/>
  <c r="J7" i="4"/>
  <c r="K12" i="4"/>
  <c r="O7" i="4"/>
  <c r="N8" i="4"/>
  <c r="O8" i="4"/>
  <c r="O10" i="4"/>
  <c r="O14" i="4"/>
  <c r="F7" i="4"/>
  <c r="G7" i="4"/>
  <c r="F8" i="4"/>
  <c r="G8" i="4"/>
  <c r="F9" i="4"/>
  <c r="G9" i="4"/>
  <c r="G10" i="4"/>
  <c r="G14" i="4"/>
  <c r="K7" i="4"/>
  <c r="J8" i="4"/>
  <c r="K8" i="4"/>
  <c r="J9" i="4"/>
  <c r="K9" i="4"/>
  <c r="K10" i="4"/>
  <c r="K14" i="4"/>
  <c r="F14" i="4"/>
  <c r="N13" i="1"/>
  <c r="N10" i="1"/>
  <c r="N9" i="1"/>
  <c r="C30" i="1"/>
  <c r="C28" i="1"/>
  <c r="K14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9" i="1"/>
  <c r="B10" i="1"/>
  <c r="B11" i="1"/>
  <c r="B12" i="1"/>
  <c r="B13" i="1"/>
  <c r="B14" i="1"/>
  <c r="H13" i="1"/>
  <c r="B8" i="1"/>
  <c r="L93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L153" i="5"/>
  <c r="L133" i="5"/>
  <c r="L113" i="5"/>
  <c r="L73" i="5"/>
  <c r="L53" i="5"/>
  <c r="L33" i="5"/>
  <c r="L28" i="5"/>
  <c r="L23" i="5"/>
  <c r="L18" i="5"/>
  <c r="H10" i="1"/>
  <c r="H9" i="1"/>
  <c r="D2" i="1"/>
</calcChain>
</file>

<file path=xl/sharedStrings.xml><?xml version="1.0" encoding="utf-8"?>
<sst xmlns="http://schemas.openxmlformats.org/spreadsheetml/2006/main" count="64" uniqueCount="41">
  <si>
    <t>annual coupon rate</t>
  </si>
  <si>
    <t>annual yield</t>
  </si>
  <si>
    <t>semi-annual coupon rate</t>
  </si>
  <si>
    <t>semi-annual yield</t>
  </si>
  <si>
    <t>Face value</t>
  </si>
  <si>
    <t>Maturity</t>
  </si>
  <si>
    <t>semi-annual periods</t>
  </si>
  <si>
    <t>coupons</t>
  </si>
  <si>
    <t>Price</t>
  </si>
  <si>
    <t>Time</t>
  </si>
  <si>
    <t>Using Excel built-in function:</t>
  </si>
  <si>
    <t>maturity</t>
  </si>
  <si>
    <t>settlement</t>
  </si>
  <si>
    <t>coupon frequency</t>
  </si>
  <si>
    <t>price</t>
  </si>
  <si>
    <t>Using the bond-pricing formula:</t>
  </si>
  <si>
    <t>coupon payments</t>
  </si>
  <si>
    <t>coupon payment periods until maturity</t>
  </si>
  <si>
    <t>face value</t>
  </si>
  <si>
    <t>Obtain the yield given the price</t>
  </si>
  <si>
    <t>yield</t>
  </si>
  <si>
    <t>Present value of cash-flows</t>
  </si>
  <si>
    <t>Cash-flows</t>
  </si>
  <si>
    <t>YTM</t>
  </si>
  <si>
    <t>ZC bonds</t>
  </si>
  <si>
    <t>coupon bond</t>
  </si>
  <si>
    <t>Yield</t>
  </si>
  <si>
    <t>Target:</t>
  </si>
  <si>
    <t>B_0</t>
  </si>
  <si>
    <t>B_1</t>
  </si>
  <si>
    <t>B_2</t>
  </si>
  <si>
    <t>tau</t>
  </si>
  <si>
    <t>SSE</t>
  </si>
  <si>
    <t>Input</t>
  </si>
  <si>
    <t>R(0,T)</t>
  </si>
  <si>
    <t>T</t>
  </si>
  <si>
    <t>exp(-T/tau)</t>
  </si>
  <si>
    <t>error</t>
  </si>
  <si>
    <t>Squared Error</t>
  </si>
  <si>
    <t>Yields</t>
  </si>
  <si>
    <t>ZC Yields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</si>
</sst>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€&quot;\ #,##0.00;[Red]&quot;€&quot;\ \-#,##0.00"/>
    <numFmt numFmtId="165" formatCode="0.00000000"/>
    <numFmt numFmtId="166" formatCode="0.000%"/>
    <numFmt numFmtId="167" formatCode="[$-F800]dddd\,\ mmmm\ dd\,\ yyyy"/>
    <numFmt numFmtId="168" formatCode="0.0"/>
    <numFmt numFmtId="169" formatCode="0.00000000000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4"/>
      <color indexed="9"/>
      <name val="Verdana"/>
      <family val="2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0" fontId="3" fillId="2" borderId="0" xfId="0" applyFont="1" applyFill="1"/>
    <xf numFmtId="2" fontId="0" fillId="0" borderId="0" xfId="0" applyNumberFormat="1"/>
    <xf numFmtId="2" fontId="0" fillId="0" borderId="1" xfId="0" applyNumberFormat="1" applyBorder="1"/>
    <xf numFmtId="0" fontId="4" fillId="3" borderId="0" xfId="0" applyFont="1" applyFill="1" applyAlignment="1">
      <alignment horizontal="center"/>
    </xf>
    <xf numFmtId="14" fontId="0" fillId="0" borderId="0" xfId="0" applyNumberFormat="1"/>
    <xf numFmtId="0" fontId="0" fillId="0" borderId="1" xfId="0" applyBorder="1"/>
    <xf numFmtId="10" fontId="0" fillId="5" borderId="1" xfId="0" applyNumberFormat="1" applyFill="1" applyBorder="1"/>
    <xf numFmtId="10" fontId="0" fillId="0" borderId="1" xfId="1" applyNumberFormat="1" applyFont="1" applyBorder="1"/>
    <xf numFmtId="0" fontId="2" fillId="0" borderId="0" xfId="0" applyFont="1"/>
    <xf numFmtId="2" fontId="2" fillId="0" borderId="1" xfId="0" applyNumberFormat="1" applyFont="1" applyBorder="1"/>
    <xf numFmtId="0" fontId="0" fillId="6" borderId="2" xfId="0" applyFill="1" applyBorder="1"/>
    <xf numFmtId="9" fontId="0" fillId="6" borderId="3" xfId="0" applyNumberFormat="1" applyFill="1" applyBorder="1"/>
    <xf numFmtId="0" fontId="0" fillId="6" borderId="3" xfId="0" applyFill="1" applyBorder="1"/>
    <xf numFmtId="10" fontId="0" fillId="6" borderId="4" xfId="1" applyNumberFormat="1" applyFont="1" applyFill="1" applyBorder="1"/>
    <xf numFmtId="0" fontId="0" fillId="6" borderId="5" xfId="0" applyFill="1" applyBorder="1"/>
    <xf numFmtId="9" fontId="0" fillId="6" borderId="0" xfId="0" applyNumberFormat="1" applyFill="1" applyBorder="1"/>
    <xf numFmtId="0" fontId="0" fillId="6" borderId="0" xfId="0" applyFill="1" applyBorder="1"/>
    <xf numFmtId="10" fontId="0" fillId="6" borderId="6" xfId="1" applyNumberFormat="1" applyFon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5" fillId="0" borderId="0" xfId="0" applyFont="1"/>
    <xf numFmtId="0" fontId="0" fillId="0" borderId="0" xfId="0" applyFont="1"/>
    <xf numFmtId="0" fontId="6" fillId="0" borderId="0" xfId="0" applyFont="1"/>
    <xf numFmtId="9" fontId="6" fillId="0" borderId="0" xfId="0" applyNumberFormat="1" applyFont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0" fillId="0" borderId="13" xfId="0" applyBorder="1"/>
    <xf numFmtId="0" fontId="0" fillId="0" borderId="15" xfId="0" applyBorder="1"/>
    <xf numFmtId="2" fontId="0" fillId="0" borderId="17" xfId="0" applyNumberFormat="1" applyBorder="1"/>
    <xf numFmtId="0" fontId="0" fillId="0" borderId="18" xfId="0" applyBorder="1"/>
    <xf numFmtId="0" fontId="0" fillId="8" borderId="0" xfId="0" applyFill="1" applyBorder="1"/>
    <xf numFmtId="9" fontId="7" fillId="8" borderId="0" xfId="1" applyFont="1" applyFill="1" applyBorder="1"/>
    <xf numFmtId="2" fontId="0" fillId="0" borderId="20" xfId="0" applyNumberFormat="1" applyBorder="1"/>
    <xf numFmtId="0" fontId="6" fillId="9" borderId="21" xfId="0" applyFont="1" applyFill="1" applyBorder="1"/>
    <xf numFmtId="10" fontId="6" fillId="9" borderId="22" xfId="0" applyNumberFormat="1" applyFont="1" applyFill="1" applyBorder="1"/>
    <xf numFmtId="2" fontId="6" fillId="9" borderId="23" xfId="0" applyNumberFormat="1" applyFont="1" applyFill="1" applyBorder="1"/>
    <xf numFmtId="165" fontId="0" fillId="0" borderId="0" xfId="0" applyNumberFormat="1"/>
    <xf numFmtId="0" fontId="0" fillId="0" borderId="24" xfId="0" applyBorder="1"/>
    <xf numFmtId="0" fontId="2" fillId="4" borderId="24" xfId="0" applyFont="1" applyFill="1" applyBorder="1"/>
    <xf numFmtId="166" fontId="7" fillId="7" borderId="14" xfId="1" applyNumberFormat="1" applyFont="1" applyFill="1" applyBorder="1"/>
    <xf numFmtId="166" fontId="7" fillId="7" borderId="16" xfId="1" applyNumberFormat="1" applyFont="1" applyFill="1" applyBorder="1"/>
    <xf numFmtId="166" fontId="7" fillId="7" borderId="19" xfId="1" applyNumberFormat="1" applyFont="1" applyFill="1" applyBorder="1"/>
    <xf numFmtId="0" fontId="0" fillId="10" borderId="0" xfId="0" applyFill="1"/>
    <xf numFmtId="0" fontId="8" fillId="0" borderId="0" xfId="0" applyFont="1"/>
    <xf numFmtId="167" fontId="0" fillId="0" borderId="0" xfId="0" applyNumberFormat="1"/>
    <xf numFmtId="164" fontId="0" fillId="0" borderId="0" xfId="0" applyNumberFormat="1"/>
    <xf numFmtId="0" fontId="9" fillId="0" borderId="0" xfId="0" applyFont="1"/>
    <xf numFmtId="168" fontId="0" fillId="10" borderId="1" xfId="0" applyNumberFormat="1" applyFill="1" applyBorder="1"/>
    <xf numFmtId="0" fontId="0" fillId="8" borderId="0" xfId="0" applyFill="1"/>
    <xf numFmtId="0" fontId="0" fillId="11" borderId="0" xfId="0" applyFill="1"/>
    <xf numFmtId="2" fontId="0" fillId="11" borderId="0" xfId="0" applyNumberFormat="1" applyFill="1"/>
    <xf numFmtId="0" fontId="2" fillId="0" borderId="5" xfId="0" applyFont="1" applyBorder="1"/>
    <xf numFmtId="0" fontId="2" fillId="0" borderId="6" xfId="0" applyFont="1" applyBorder="1"/>
    <xf numFmtId="10" fontId="0" fillId="12" borderId="5" xfId="0" applyNumberFormat="1" applyFill="1" applyBorder="1"/>
    <xf numFmtId="0" fontId="0" fillId="12" borderId="6" xfId="0" applyFill="1" applyBorder="1"/>
    <xf numFmtId="10" fontId="0" fillId="0" borderId="0" xfId="0" applyNumberFormat="1"/>
    <xf numFmtId="10" fontId="0" fillId="12" borderId="7" xfId="0" applyNumberFormat="1" applyFill="1" applyBorder="1"/>
    <xf numFmtId="0" fontId="0" fillId="12" borderId="9" xfId="0" applyFill="1" applyBorder="1"/>
    <xf numFmtId="169" fontId="0" fillId="0" borderId="0" xfId="0" applyNumberForma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NelsonSiegel!$K$12</c:f>
              <c:strCache>
                <c:ptCount val="1"/>
                <c:pt idx="0">
                  <c:v>Yields</c:v>
                </c:pt>
              </c:strCache>
            </c:strRef>
          </c:tx>
          <c:cat>
            <c:numRef>
              <c:f>NelsonSiegel!$I$13:$I$174</c:f>
              <c:numCache>
                <c:formatCode>General</c:formatCode>
                <c:ptCount val="162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</c:numCache>
            </c:numRef>
          </c:cat>
          <c:val>
            <c:numRef>
              <c:f>NelsonSiegel!$K$13:$K$173</c:f>
              <c:numCache>
                <c:formatCode>0.00000000000000%</c:formatCode>
                <c:ptCount val="161"/>
                <c:pt idx="4">
                  <c:v>0.172932943352677</c:v>
                </c:pt>
                <c:pt idx="5">
                  <c:v>0.165224700247698</c:v>
                </c:pt>
                <c:pt idx="6">
                  <c:v>0.158368821938689</c:v>
                </c:pt>
                <c:pt idx="7">
                  <c:v>0.152397554033636</c:v>
                </c:pt>
                <c:pt idx="8">
                  <c:v>0.14725265416669</c:v>
                </c:pt>
                <c:pt idx="9">
                  <c:v>0.142839811611143</c:v>
                </c:pt>
                <c:pt idx="10">
                  <c:v>0.139056687420128</c:v>
                </c:pt>
                <c:pt idx="11">
                  <c:v>0.1358063493493</c:v>
                </c:pt>
                <c:pt idx="12">
                  <c:v>0.133002833043111</c:v>
                </c:pt>
                <c:pt idx="13">
                  <c:v>0.130572627182457</c:v>
                </c:pt>
                <c:pt idx="14">
                  <c:v>0.128454186604429</c:v>
                </c:pt>
                <c:pt idx="15">
                  <c:v>0.126596609313115</c:v>
                </c:pt>
                <c:pt idx="16">
                  <c:v>0.124958067171512</c:v>
                </c:pt>
                <c:pt idx="17">
                  <c:v>0.123504277436769</c:v>
                </c:pt>
                <c:pt idx="18">
                  <c:v>0.122207138801723</c:v>
                </c:pt>
                <c:pt idx="19">
                  <c:v>0.121043570567961</c:v>
                </c:pt>
                <c:pt idx="20">
                  <c:v>0.119994552008429</c:v>
                </c:pt>
                <c:pt idx="21">
                  <c:v>0.119044340898887</c:v>
                </c:pt>
                <c:pt idx="22">
                  <c:v>0.118179844344452</c:v>
                </c:pt>
                <c:pt idx="23">
                  <c:v>0.117390115162925</c:v>
                </c:pt>
                <c:pt idx="24">
                  <c:v>0.116665949841892</c:v>
                </c:pt>
                <c:pt idx="25">
                  <c:v>0.115999567708232</c:v>
                </c:pt>
                <c:pt idx="26">
                  <c:v>0.115384354577376</c:v>
                </c:pt>
                <c:pt idx="27">
                  <c:v>0.114814657408401</c:v>
                </c:pt>
                <c:pt idx="28">
                  <c:v>0.114285619253861</c:v>
                </c:pt>
                <c:pt idx="29">
                  <c:v>0.11379304605699</c:v>
                </c:pt>
                <c:pt idx="30">
                  <c:v>0.113333298664404</c:v>
                </c:pt>
                <c:pt idx="31">
                  <c:v>0.112903204858485</c:v>
                </c:pt>
                <c:pt idx="32">
                  <c:v>0.112499987339793</c:v>
                </c:pt>
                <c:pt idx="33">
                  <c:v>0.112121204468263</c:v>
                </c:pt>
                <c:pt idx="34">
                  <c:v>0.111764701255364</c:v>
                </c:pt>
                <c:pt idx="35">
                  <c:v>0.111428568630601</c:v>
                </c:pt>
                <c:pt idx="36">
                  <c:v>0.111111109418891</c:v>
                </c:pt>
                <c:pt idx="37">
                  <c:v>0.110810809787202</c:v>
                </c:pt>
                <c:pt idx="38">
                  <c:v>0.110526315170217</c:v>
                </c:pt>
                <c:pt idx="39">
                  <c:v>0.110256409881729</c:v>
                </c:pt>
                <c:pt idx="40">
                  <c:v>0.109999999773273</c:v>
                </c:pt>
                <c:pt idx="41">
                  <c:v>0.109756097423764</c:v>
                </c:pt>
                <c:pt idx="42">
                  <c:v>0.109523809440762</c:v>
                </c:pt>
                <c:pt idx="43">
                  <c:v>0.109302325531127</c:v>
                </c:pt>
                <c:pt idx="44">
                  <c:v>0.109090909060479</c:v>
                </c:pt>
                <c:pt idx="45">
                  <c:v>0.108888888870466</c:v>
                </c:pt>
                <c:pt idx="46">
                  <c:v>0.108695652162759</c:v>
                </c:pt>
                <c:pt idx="47">
                  <c:v>0.108510638291118</c:v>
                </c:pt>
                <c:pt idx="48">
                  <c:v>0.108333333329244</c:v>
                </c:pt>
                <c:pt idx="49">
                  <c:v>0.108163265303646</c:v>
                </c:pt>
                <c:pt idx="50">
                  <c:v>0.1079999999985</c:v>
                </c:pt>
                <c:pt idx="51">
                  <c:v>0.107843137253994</c:v>
                </c:pt>
                <c:pt idx="52">
                  <c:v>0.107692307691757</c:v>
                </c:pt>
                <c:pt idx="53">
                  <c:v>0.107547169810987</c:v>
                </c:pt>
                <c:pt idx="54">
                  <c:v>0.107407407407206</c:v>
                </c:pt>
                <c:pt idx="55">
                  <c:v>0.107272727272605</c:v>
                </c:pt>
                <c:pt idx="56">
                  <c:v>0.107142857142783</c:v>
                </c:pt>
                <c:pt idx="57">
                  <c:v>0.107017543859604</c:v>
                </c:pt>
                <c:pt idx="58">
                  <c:v>0.106896551724111</c:v>
                </c:pt>
                <c:pt idx="59">
                  <c:v>0.106779661016933</c:v>
                </c:pt>
                <c:pt idx="60">
                  <c:v>0.106666666666657</c:v>
                </c:pt>
                <c:pt idx="61">
                  <c:v>0.106557377049174</c:v>
                </c:pt>
                <c:pt idx="62">
                  <c:v>0.106451612903222</c:v>
                </c:pt>
                <c:pt idx="63">
                  <c:v>0.106349206349204</c:v>
                </c:pt>
                <c:pt idx="64">
                  <c:v>0.106249999999999</c:v>
                </c:pt>
                <c:pt idx="65">
                  <c:v>0.106153846153845</c:v>
                </c:pt>
                <c:pt idx="66">
                  <c:v>0.106060606060606</c:v>
                </c:pt>
                <c:pt idx="67">
                  <c:v>0.105970149253731</c:v>
                </c:pt>
                <c:pt idx="68">
                  <c:v>0.105882352941176</c:v>
                </c:pt>
                <c:pt idx="69">
                  <c:v>0.105797101449275</c:v>
                </c:pt>
                <c:pt idx="70">
                  <c:v>0.105714285714286</c:v>
                </c:pt>
                <c:pt idx="71">
                  <c:v>0.105633802816901</c:v>
                </c:pt>
                <c:pt idx="72">
                  <c:v>0.105555555555556</c:v>
                </c:pt>
                <c:pt idx="73">
                  <c:v>0.105479452054795</c:v>
                </c:pt>
                <c:pt idx="74">
                  <c:v>0.105405405405405</c:v>
                </c:pt>
                <c:pt idx="75">
                  <c:v>0.105333333333333</c:v>
                </c:pt>
                <c:pt idx="76">
                  <c:v>0.105263157894737</c:v>
                </c:pt>
                <c:pt idx="77">
                  <c:v>0.105194805194805</c:v>
                </c:pt>
                <c:pt idx="78">
                  <c:v>0.105128205128205</c:v>
                </c:pt>
                <c:pt idx="79">
                  <c:v>0.105063291139241</c:v>
                </c:pt>
                <c:pt idx="80">
                  <c:v>0.105</c:v>
                </c:pt>
                <c:pt idx="81">
                  <c:v>0.104938271604938</c:v>
                </c:pt>
                <c:pt idx="82">
                  <c:v>0.104878048780488</c:v>
                </c:pt>
                <c:pt idx="83">
                  <c:v>0.104819277108434</c:v>
                </c:pt>
                <c:pt idx="84">
                  <c:v>0.104761904761905</c:v>
                </c:pt>
                <c:pt idx="85">
                  <c:v>0.104705882352941</c:v>
                </c:pt>
                <c:pt idx="86">
                  <c:v>0.104651162790698</c:v>
                </c:pt>
                <c:pt idx="87">
                  <c:v>0.104597701149425</c:v>
                </c:pt>
                <c:pt idx="88">
                  <c:v>0.104545454545455</c:v>
                </c:pt>
                <c:pt idx="89">
                  <c:v>0.104494382022472</c:v>
                </c:pt>
                <c:pt idx="90">
                  <c:v>0.104444444444444</c:v>
                </c:pt>
                <c:pt idx="91">
                  <c:v>0.104395604395604</c:v>
                </c:pt>
                <c:pt idx="92">
                  <c:v>0.104347826086957</c:v>
                </c:pt>
                <c:pt idx="93">
                  <c:v>0.104301075268817</c:v>
                </c:pt>
                <c:pt idx="94">
                  <c:v>0.104255319148936</c:v>
                </c:pt>
                <c:pt idx="95">
                  <c:v>0.104210526315789</c:v>
                </c:pt>
                <c:pt idx="96">
                  <c:v>0.104166666666667</c:v>
                </c:pt>
                <c:pt idx="97">
                  <c:v>0.104123711340206</c:v>
                </c:pt>
                <c:pt idx="98">
                  <c:v>0.104081632653061</c:v>
                </c:pt>
                <c:pt idx="99">
                  <c:v>0.104040404040404</c:v>
                </c:pt>
                <c:pt idx="100">
                  <c:v>0.104</c:v>
                </c:pt>
                <c:pt idx="101">
                  <c:v>0.103960396039604</c:v>
                </c:pt>
                <c:pt idx="102">
                  <c:v>0.103921568627451</c:v>
                </c:pt>
                <c:pt idx="103">
                  <c:v>0.103883495145631</c:v>
                </c:pt>
                <c:pt idx="104">
                  <c:v>0.103846153846154</c:v>
                </c:pt>
                <c:pt idx="105">
                  <c:v>0.103809523809524</c:v>
                </c:pt>
                <c:pt idx="106">
                  <c:v>0.10377358490566</c:v>
                </c:pt>
                <c:pt idx="107">
                  <c:v>0.103738317757009</c:v>
                </c:pt>
                <c:pt idx="108">
                  <c:v>0.103703703703704</c:v>
                </c:pt>
                <c:pt idx="109">
                  <c:v>0.103669724770642</c:v>
                </c:pt>
                <c:pt idx="110">
                  <c:v>0.103636363636364</c:v>
                </c:pt>
                <c:pt idx="111">
                  <c:v>0.103603603603604</c:v>
                </c:pt>
                <c:pt idx="112">
                  <c:v>0.103571428571429</c:v>
                </c:pt>
                <c:pt idx="113">
                  <c:v>0.10353982300885</c:v>
                </c:pt>
                <c:pt idx="114">
                  <c:v>0.103508771929825</c:v>
                </c:pt>
                <c:pt idx="115">
                  <c:v>0.103478260869565</c:v>
                </c:pt>
                <c:pt idx="116">
                  <c:v>0.103448275862069</c:v>
                </c:pt>
                <c:pt idx="117">
                  <c:v>0.103418803418803</c:v>
                </c:pt>
                <c:pt idx="118">
                  <c:v>0.103389830508475</c:v>
                </c:pt>
                <c:pt idx="119">
                  <c:v>0.103361344537815</c:v>
                </c:pt>
                <c:pt idx="120">
                  <c:v>0.103333333333333</c:v>
                </c:pt>
                <c:pt idx="121">
                  <c:v>0.103305785123967</c:v>
                </c:pt>
                <c:pt idx="122">
                  <c:v>0.10327868852459</c:v>
                </c:pt>
                <c:pt idx="123">
                  <c:v>0.103252032520325</c:v>
                </c:pt>
                <c:pt idx="124">
                  <c:v>0.103225806451613</c:v>
                </c:pt>
                <c:pt idx="125">
                  <c:v>0.1032</c:v>
                </c:pt>
                <c:pt idx="126">
                  <c:v>0.103174603174603</c:v>
                </c:pt>
                <c:pt idx="127">
                  <c:v>0.103149606299213</c:v>
                </c:pt>
                <c:pt idx="128">
                  <c:v>0.103125</c:v>
                </c:pt>
                <c:pt idx="129">
                  <c:v>0.103100775193798</c:v>
                </c:pt>
                <c:pt idx="130">
                  <c:v>0.103076923076923</c:v>
                </c:pt>
                <c:pt idx="131">
                  <c:v>0.103053435114504</c:v>
                </c:pt>
                <c:pt idx="132">
                  <c:v>0.103030303030303</c:v>
                </c:pt>
                <c:pt idx="133">
                  <c:v>0.103007518796992</c:v>
                </c:pt>
                <c:pt idx="134">
                  <c:v>0.102985074626866</c:v>
                </c:pt>
                <c:pt idx="135">
                  <c:v>0.102962962962963</c:v>
                </c:pt>
                <c:pt idx="136">
                  <c:v>0.102941176470588</c:v>
                </c:pt>
                <c:pt idx="137">
                  <c:v>0.102919708029197</c:v>
                </c:pt>
                <c:pt idx="138">
                  <c:v>0.102898550724638</c:v>
                </c:pt>
                <c:pt idx="139">
                  <c:v>0.102877697841727</c:v>
                </c:pt>
                <c:pt idx="140">
                  <c:v>0.102857142857143</c:v>
                </c:pt>
                <c:pt idx="141">
                  <c:v>0.102836879432624</c:v>
                </c:pt>
                <c:pt idx="142">
                  <c:v>0.102816901408451</c:v>
                </c:pt>
                <c:pt idx="143">
                  <c:v>0.102797202797203</c:v>
                </c:pt>
                <c:pt idx="144">
                  <c:v>0.102777777777778</c:v>
                </c:pt>
                <c:pt idx="145">
                  <c:v>0.102758620689655</c:v>
                </c:pt>
                <c:pt idx="146">
                  <c:v>0.102739726027397</c:v>
                </c:pt>
                <c:pt idx="147">
                  <c:v>0.102721088435374</c:v>
                </c:pt>
                <c:pt idx="148">
                  <c:v>0.102702702702703</c:v>
                </c:pt>
                <c:pt idx="149">
                  <c:v>0.102684563758389</c:v>
                </c:pt>
                <c:pt idx="150">
                  <c:v>0.102666666666667</c:v>
                </c:pt>
                <c:pt idx="151">
                  <c:v>0.102649006622517</c:v>
                </c:pt>
                <c:pt idx="152">
                  <c:v>0.102631578947368</c:v>
                </c:pt>
                <c:pt idx="153">
                  <c:v>0.102614379084967</c:v>
                </c:pt>
                <c:pt idx="154">
                  <c:v>0.102597402597403</c:v>
                </c:pt>
                <c:pt idx="155">
                  <c:v>0.10258064516129</c:v>
                </c:pt>
                <c:pt idx="156">
                  <c:v>0.102564102564103</c:v>
                </c:pt>
                <c:pt idx="157">
                  <c:v>0.102547770700637</c:v>
                </c:pt>
                <c:pt idx="158">
                  <c:v>0.10253164556962</c:v>
                </c:pt>
                <c:pt idx="159">
                  <c:v>0.10251572327044</c:v>
                </c:pt>
                <c:pt idx="160">
                  <c:v>0.1025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NelsonSiegel!$L$12</c:f>
              <c:strCache>
                <c:ptCount val="1"/>
                <c:pt idx="0">
                  <c:v>ZC Yields</c:v>
                </c:pt>
              </c:strCache>
            </c:strRef>
          </c:tx>
          <c:cat>
            <c:numRef>
              <c:f>NelsonSiegel!$I$13:$I$174</c:f>
              <c:numCache>
                <c:formatCode>General</c:formatCode>
                <c:ptCount val="162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</c:numCache>
            </c:numRef>
          </c:cat>
          <c:val>
            <c:numRef>
              <c:f>NelsonSiegel!$L$13:$L$173</c:f>
              <c:numCache>
                <c:formatCode>General</c:formatCode>
                <c:ptCount val="161"/>
                <c:pt idx="5" formatCode="0.00%">
                  <c:v>0.0119</c:v>
                </c:pt>
                <c:pt idx="10" formatCode="0.00%">
                  <c:v>0.0171</c:v>
                </c:pt>
                <c:pt idx="15" formatCode="0.00%">
                  <c:v>0.0221</c:v>
                </c:pt>
                <c:pt idx="20" formatCode="0.00%">
                  <c:v>0.0266</c:v>
                </c:pt>
                <c:pt idx="40" formatCode="0.00%">
                  <c:v>0.0306</c:v>
                </c:pt>
                <c:pt idx="60" formatCode="0.00%">
                  <c:v>0.034</c:v>
                </c:pt>
                <c:pt idx="80" formatCode="0.00%">
                  <c:v>0.037</c:v>
                </c:pt>
                <c:pt idx="100" formatCode="0.00%">
                  <c:v>0.0396</c:v>
                </c:pt>
                <c:pt idx="120" formatCode="0.00%">
                  <c:v>0.0418</c:v>
                </c:pt>
                <c:pt idx="140" formatCode="0.00%">
                  <c:v>0.043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128944"/>
        <c:axId val="-329126624"/>
      </c:lineChart>
      <c:catAx>
        <c:axId val="-32912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32912662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3291266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32912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342901</xdr:colOff>
      <xdr:row>11</xdr:row>
      <xdr:rowOff>85726</xdr:rowOff>
    </xdr:from>
    <xdr:to>
      <xdr:col>24</xdr:col>
      <xdr:colOff>361951</xdr:colOff>
      <xdr:row>29</xdr:row>
      <xdr:rowOff>38101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50800</xdr:colOff>
          <xdr:row>0</xdr:row>
          <xdr:rowOff>165100</xdr:rowOff>
        </xdr:from>
        <xdr:to>
          <xdr:col>16</xdr:col>
          <xdr:colOff>584200</xdr:colOff>
          <xdr:row>9</xdr:row>
          <xdr:rowOff>165100</xdr:rowOff>
        </xdr:to>
        <xdr:sp macro="" textlink="">
          <xdr:nvSpPr>
            <xdr:cNvPr id="5121" name="Object 2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ekok/Downloads/fixed_inco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d pricing"/>
      <sheetName val="bond pricing between coupons"/>
      <sheetName val="duration"/>
      <sheetName val="the yield curve"/>
      <sheetName val="NelsonSiegel"/>
    </sheetNames>
    <sheetDataSet>
      <sheetData sheetId="0">
        <row r="9">
          <cell r="K9">
            <v>30</v>
          </cell>
        </row>
        <row r="10">
          <cell r="K10">
            <v>2.4999743445271543E-2</v>
          </cell>
        </row>
        <row r="11">
          <cell r="K11">
            <v>20</v>
          </cell>
        </row>
        <row r="12">
          <cell r="K12">
            <v>1000</v>
          </cell>
        </row>
      </sheetData>
      <sheetData sheetId="1">
        <row r="2">
          <cell r="A2">
            <v>0.04</v>
          </cell>
          <cell r="B2">
            <v>0.03</v>
          </cell>
          <cell r="G2">
            <v>14</v>
          </cell>
          <cell r="I2">
            <v>180</v>
          </cell>
          <cell r="J2">
            <v>100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4" Type="http://schemas.openxmlformats.org/officeDocument/2006/relationships/image" Target="../media/image1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G1" zoomScale="90" zoomScaleNormal="90" zoomScalePageLayoutView="90" workbookViewId="0">
      <selection activeCell="N13" sqref="N13"/>
    </sheetView>
  </sheetViews>
  <sheetFormatPr baseColWidth="10" defaultColWidth="8.83203125" defaultRowHeight="15" x14ac:dyDescent="0.2"/>
  <cols>
    <col min="1" max="1" width="21.83203125" bestFit="1" customWidth="1"/>
    <col min="2" max="2" width="16.1640625" bestFit="1" customWidth="1"/>
    <col min="3" max="3" width="40" bestFit="1" customWidth="1"/>
    <col min="4" max="4" width="25.6640625" customWidth="1"/>
    <col min="7" max="7" width="42.83203125" bestFit="1" customWidth="1"/>
    <col min="8" max="8" width="9.33203125" bestFit="1" customWidth="1"/>
    <col min="10" max="10" width="47" bestFit="1" customWidth="1"/>
    <col min="12" max="12" width="10" customWidth="1"/>
    <col min="13" max="13" width="42.83203125" bestFit="1" customWidth="1"/>
  </cols>
  <sheetData>
    <row r="1" spans="1:15" x14ac:dyDescent="0.2">
      <c r="A1" s="12" t="s">
        <v>0</v>
      </c>
      <c r="B1" s="13">
        <v>0.06</v>
      </c>
      <c r="C1" s="14" t="s">
        <v>2</v>
      </c>
      <c r="D1" s="15">
        <v>0.03</v>
      </c>
      <c r="F1" s="1"/>
    </row>
    <row r="2" spans="1:15" x14ac:dyDescent="0.2">
      <c r="A2" s="16" t="s">
        <v>1</v>
      </c>
      <c r="B2" s="17">
        <v>0.05</v>
      </c>
      <c r="C2" s="18" t="s">
        <v>3</v>
      </c>
      <c r="D2" s="19">
        <f>B2/2</f>
        <v>2.5000000000000001E-2</v>
      </c>
      <c r="F2" s="1"/>
    </row>
    <row r="3" spans="1:15" x14ac:dyDescent="0.2">
      <c r="A3" s="16"/>
      <c r="B3" s="18"/>
      <c r="C3" s="18"/>
      <c r="D3" s="20"/>
    </row>
    <row r="4" spans="1:15" x14ac:dyDescent="0.2">
      <c r="A4" s="16" t="s">
        <v>4</v>
      </c>
      <c r="B4" s="18">
        <v>1000</v>
      </c>
      <c r="C4" s="18"/>
      <c r="D4" s="20"/>
    </row>
    <row r="5" spans="1:15" ht="16" thickBot="1" x14ac:dyDescent="0.25">
      <c r="A5" s="21" t="s">
        <v>5</v>
      </c>
      <c r="B5" s="22">
        <v>10</v>
      </c>
      <c r="C5" s="22" t="s">
        <v>6</v>
      </c>
      <c r="D5" s="23">
        <v>20</v>
      </c>
    </row>
    <row r="6" spans="1:15" ht="21" x14ac:dyDescent="0.25">
      <c r="J6" s="24" t="s">
        <v>19</v>
      </c>
      <c r="M6" s="24" t="s">
        <v>19</v>
      </c>
    </row>
    <row r="7" spans="1:15" ht="18" x14ac:dyDescent="0.2">
      <c r="A7" s="5" t="s">
        <v>9</v>
      </c>
      <c r="B7" s="5" t="s">
        <v>22</v>
      </c>
      <c r="C7" s="5" t="s">
        <v>21</v>
      </c>
      <c r="G7" s="5" t="s">
        <v>10</v>
      </c>
      <c r="J7" s="5" t="s">
        <v>15</v>
      </c>
      <c r="M7" s="5" t="s">
        <v>10</v>
      </c>
    </row>
    <row r="8" spans="1:15" x14ac:dyDescent="0.2">
      <c r="A8">
        <v>1</v>
      </c>
      <c r="B8">
        <f t="shared" ref="B8:B27" si="0">$D$1*Face</f>
        <v>30</v>
      </c>
      <c r="C8">
        <f t="shared" ref="C8:C27" si="1">B8/((1+yld)^A8)</f>
        <v>29.26829268292683</v>
      </c>
    </row>
    <row r="9" spans="1:15" ht="16" thickBot="1" x14ac:dyDescent="0.25">
      <c r="A9">
        <v>2</v>
      </c>
      <c r="B9">
        <f t="shared" si="0"/>
        <v>30</v>
      </c>
      <c r="C9">
        <f t="shared" si="1"/>
        <v>28.554431885782275</v>
      </c>
      <c r="D9" s="50"/>
      <c r="G9" t="s">
        <v>11</v>
      </c>
      <c r="H9" s="6">
        <f>DATE(2010,1,1)</f>
        <v>40179</v>
      </c>
      <c r="J9" t="s">
        <v>16</v>
      </c>
      <c r="K9">
        <v>30</v>
      </c>
      <c r="M9" t="s">
        <v>11</v>
      </c>
      <c r="N9" s="6">
        <f>DATE(2010,1,1)</f>
        <v>40179</v>
      </c>
    </row>
    <row r="10" spans="1:15" ht="16" thickBot="1" x14ac:dyDescent="0.25">
      <c r="A10">
        <v>3</v>
      </c>
      <c r="B10">
        <f t="shared" si="0"/>
        <v>30</v>
      </c>
      <c r="C10">
        <f t="shared" si="1"/>
        <v>27.857982327592463</v>
      </c>
      <c r="D10" s="50"/>
      <c r="G10" t="s">
        <v>12</v>
      </c>
      <c r="H10" s="6">
        <f>DATE(2000,1,1)</f>
        <v>36526</v>
      </c>
      <c r="J10" t="s">
        <v>3</v>
      </c>
      <c r="K10" s="8">
        <v>2.4999743489648785E-2</v>
      </c>
      <c r="M10" t="s">
        <v>12</v>
      </c>
      <c r="N10" s="6">
        <f>DATE(2000,1,1)</f>
        <v>36526</v>
      </c>
    </row>
    <row r="11" spans="1:15" x14ac:dyDescent="0.2">
      <c r="A11">
        <v>4</v>
      </c>
      <c r="B11">
        <f t="shared" si="0"/>
        <v>30</v>
      </c>
      <c r="C11">
        <f t="shared" si="1"/>
        <v>27.178519343992651</v>
      </c>
      <c r="D11" s="50"/>
      <c r="G11" t="s">
        <v>13</v>
      </c>
      <c r="H11">
        <v>2</v>
      </c>
      <c r="J11" t="s">
        <v>17</v>
      </c>
      <c r="K11">
        <v>20</v>
      </c>
      <c r="M11" t="s">
        <v>13</v>
      </c>
      <c r="N11">
        <v>2</v>
      </c>
    </row>
    <row r="12" spans="1:15" ht="16" thickBot="1" x14ac:dyDescent="0.25">
      <c r="A12">
        <v>5</v>
      </c>
      <c r="B12">
        <f t="shared" si="0"/>
        <v>30</v>
      </c>
      <c r="C12">
        <f t="shared" si="1"/>
        <v>26.515628628285516</v>
      </c>
      <c r="D12" s="50"/>
      <c r="J12" t="s">
        <v>18</v>
      </c>
      <c r="K12">
        <v>1000</v>
      </c>
    </row>
    <row r="13" spans="1:15" ht="16" thickBot="1" x14ac:dyDescent="0.25">
      <c r="A13">
        <v>6</v>
      </c>
      <c r="B13">
        <f t="shared" si="0"/>
        <v>30</v>
      </c>
      <c r="C13">
        <f t="shared" si="1"/>
        <v>25.868905978815139</v>
      </c>
      <c r="D13" s="50"/>
      <c r="G13" t="s">
        <v>14</v>
      </c>
      <c r="H13" s="4">
        <f>PRICE(H10,H9,B1,B2,100,H11)*Face/100</f>
        <v>1077.9458114282349</v>
      </c>
      <c r="M13" t="s">
        <v>20</v>
      </c>
      <c r="N13" s="9" t="e">
        <f>YIELD(N10,N9,B1,,H13/10,N11,B4/10)</f>
        <v>#NUM!</v>
      </c>
      <c r="O13" s="51"/>
    </row>
    <row r="14" spans="1:15" ht="16" thickBot="1" x14ac:dyDescent="0.25">
      <c r="A14">
        <v>7</v>
      </c>
      <c r="B14">
        <f t="shared" si="0"/>
        <v>30</v>
      </c>
      <c r="C14">
        <f t="shared" si="1"/>
        <v>25.237957052502573</v>
      </c>
      <c r="D14" s="50"/>
      <c r="J14" t="s">
        <v>14</v>
      </c>
      <c r="K14" s="7">
        <f>(coupon/yield)*(1-1/(1+yield)^per)+FV/(1+yield)^per</f>
        <v>1077.9499990850663</v>
      </c>
    </row>
    <row r="15" spans="1:15" ht="16" thickBot="1" x14ac:dyDescent="0.25">
      <c r="A15">
        <v>8</v>
      </c>
      <c r="B15">
        <f t="shared" si="0"/>
        <v>30</v>
      </c>
      <c r="C15">
        <f t="shared" si="1"/>
        <v>24.622397124392755</v>
      </c>
      <c r="D15" s="50"/>
      <c r="H15" s="4"/>
      <c r="K15" s="48"/>
      <c r="N15" s="48"/>
    </row>
    <row r="16" spans="1:15" x14ac:dyDescent="0.2">
      <c r="A16">
        <v>9</v>
      </c>
      <c r="B16">
        <f t="shared" si="0"/>
        <v>30</v>
      </c>
      <c r="C16">
        <f t="shared" si="1"/>
        <v>24.021850853066109</v>
      </c>
      <c r="D16" s="50"/>
    </row>
    <row r="17" spans="1:4" x14ac:dyDescent="0.2">
      <c r="A17">
        <v>10</v>
      </c>
      <c r="B17">
        <f t="shared" si="0"/>
        <v>30</v>
      </c>
      <c r="C17">
        <f t="shared" si="1"/>
        <v>23.435952051771814</v>
      </c>
    </row>
    <row r="18" spans="1:4" x14ac:dyDescent="0.2">
      <c r="A18">
        <v>11</v>
      </c>
      <c r="B18">
        <f t="shared" si="0"/>
        <v>30</v>
      </c>
      <c r="C18">
        <f t="shared" si="1"/>
        <v>22.864343465143232</v>
      </c>
    </row>
    <row r="19" spans="1:4" x14ac:dyDescent="0.2">
      <c r="A19">
        <v>12</v>
      </c>
      <c r="B19">
        <f t="shared" si="0"/>
        <v>30</v>
      </c>
      <c r="C19">
        <f t="shared" si="1"/>
        <v>22.306676551359253</v>
      </c>
    </row>
    <row r="20" spans="1:4" x14ac:dyDescent="0.2">
      <c r="A20">
        <v>13</v>
      </c>
      <c r="B20">
        <f t="shared" si="0"/>
        <v>30</v>
      </c>
      <c r="C20">
        <f t="shared" si="1"/>
        <v>21.762611269618784</v>
      </c>
    </row>
    <row r="21" spans="1:4" x14ac:dyDescent="0.2">
      <c r="A21">
        <v>14</v>
      </c>
      <c r="B21">
        <f t="shared" si="0"/>
        <v>30</v>
      </c>
      <c r="C21">
        <f t="shared" si="1"/>
        <v>21.231815872798816</v>
      </c>
    </row>
    <row r="22" spans="1:4" x14ac:dyDescent="0.2">
      <c r="A22">
        <v>15</v>
      </c>
      <c r="B22">
        <f t="shared" si="0"/>
        <v>30</v>
      </c>
      <c r="C22">
        <f t="shared" si="1"/>
        <v>20.713966705169572</v>
      </c>
    </row>
    <row r="23" spans="1:4" x14ac:dyDescent="0.2">
      <c r="A23">
        <v>16</v>
      </c>
      <c r="B23">
        <f t="shared" si="0"/>
        <v>30</v>
      </c>
      <c r="C23">
        <f t="shared" si="1"/>
        <v>20.208748005043489</v>
      </c>
    </row>
    <row r="24" spans="1:4" x14ac:dyDescent="0.2">
      <c r="A24">
        <v>17</v>
      </c>
      <c r="B24">
        <f t="shared" si="0"/>
        <v>30</v>
      </c>
      <c r="C24">
        <f t="shared" si="1"/>
        <v>19.715851712237551</v>
      </c>
    </row>
    <row r="25" spans="1:4" x14ac:dyDescent="0.2">
      <c r="A25">
        <v>18</v>
      </c>
      <c r="B25">
        <f t="shared" si="0"/>
        <v>30</v>
      </c>
      <c r="C25">
        <f t="shared" si="1"/>
        <v>19.234977280231757</v>
      </c>
    </row>
    <row r="26" spans="1:4" x14ac:dyDescent="0.2">
      <c r="A26">
        <v>19</v>
      </c>
      <c r="B26">
        <f t="shared" si="0"/>
        <v>30</v>
      </c>
      <c r="C26">
        <f t="shared" si="1"/>
        <v>18.76583149290903</v>
      </c>
    </row>
    <row r="27" spans="1:4" x14ac:dyDescent="0.2">
      <c r="A27">
        <v>20</v>
      </c>
      <c r="B27">
        <f t="shared" si="0"/>
        <v>30</v>
      </c>
      <c r="C27">
        <f t="shared" si="1"/>
        <v>18.308128285764912</v>
      </c>
    </row>
    <row r="28" spans="1:4" x14ac:dyDescent="0.2">
      <c r="A28">
        <v>20</v>
      </c>
      <c r="B28">
        <v>1000</v>
      </c>
      <c r="C28" s="3">
        <f>B28/(1+yld)^A28</f>
        <v>610.27094285883038</v>
      </c>
    </row>
    <row r="29" spans="1:4" ht="16" thickBot="1" x14ac:dyDescent="0.25"/>
    <row r="30" spans="1:4" ht="16" thickBot="1" x14ac:dyDescent="0.25">
      <c r="A30" s="10" t="s">
        <v>14</v>
      </c>
      <c r="C30" s="11">
        <f>SUM(C8:C28)</f>
        <v>1077.9458114282349</v>
      </c>
    </row>
    <row r="31" spans="1:4" ht="16" thickBot="1" x14ac:dyDescent="0.25"/>
    <row r="32" spans="1:4" ht="16" thickBot="1" x14ac:dyDescent="0.25">
      <c r="C32" s="11"/>
      <c r="D32" s="50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G10" sqref="G10"/>
    </sheetView>
  </sheetViews>
  <sheetFormatPr baseColWidth="10" defaultColWidth="8.83203125" defaultRowHeight="15" x14ac:dyDescent="0.2"/>
  <cols>
    <col min="4" max="4" width="7.83203125" customWidth="1"/>
    <col min="14" max="14" width="9.33203125" customWidth="1"/>
  </cols>
  <sheetData>
    <row r="1" spans="1:17" x14ac:dyDescent="0.2">
      <c r="A1" t="s">
        <v>4</v>
      </c>
      <c r="E1">
        <v>1000</v>
      </c>
    </row>
    <row r="3" spans="1:17" x14ac:dyDescent="0.2">
      <c r="A3" s="26" t="s">
        <v>24</v>
      </c>
      <c r="E3" s="27">
        <v>0.1</v>
      </c>
      <c r="F3" s="26" t="s">
        <v>25</v>
      </c>
      <c r="I3" s="27">
        <v>0.04</v>
      </c>
      <c r="J3" s="26" t="s">
        <v>25</v>
      </c>
      <c r="M3" s="27">
        <v>0.04</v>
      </c>
      <c r="N3" s="26" t="s">
        <v>25</v>
      </c>
    </row>
    <row r="5" spans="1:17" x14ac:dyDescent="0.2">
      <c r="A5" s="28" t="s">
        <v>5</v>
      </c>
      <c r="B5" s="29" t="s">
        <v>26</v>
      </c>
      <c r="C5" s="30" t="s">
        <v>8</v>
      </c>
      <c r="E5" s="2" t="s">
        <v>5</v>
      </c>
      <c r="F5" s="2" t="s">
        <v>7</v>
      </c>
      <c r="G5" s="2" t="s">
        <v>8</v>
      </c>
      <c r="I5" s="2" t="s">
        <v>5</v>
      </c>
      <c r="J5" s="2" t="s">
        <v>7</v>
      </c>
      <c r="K5" s="2" t="s">
        <v>8</v>
      </c>
      <c r="M5" s="2" t="s">
        <v>5</v>
      </c>
      <c r="N5" s="2" t="s">
        <v>7</v>
      </c>
      <c r="O5" s="2" t="s">
        <v>8</v>
      </c>
    </row>
    <row r="7" spans="1:17" x14ac:dyDescent="0.2">
      <c r="A7" s="31">
        <v>1</v>
      </c>
      <c r="B7" s="44">
        <v>5.4563651699790328E-2</v>
      </c>
      <c r="C7" s="33">
        <f t="shared" ref="C7:C8" si="0">$E$1/(1+B7)^A7</f>
        <v>948.25949897681164</v>
      </c>
      <c r="E7">
        <v>1</v>
      </c>
      <c r="F7">
        <f>E$3*$E$1</f>
        <v>100</v>
      </c>
      <c r="G7" s="3">
        <f>F7/(1+B7)^E7</f>
        <v>94.825949897681156</v>
      </c>
      <c r="I7">
        <v>1</v>
      </c>
      <c r="J7">
        <f>I$3*$E$1</f>
        <v>40</v>
      </c>
      <c r="K7" s="3">
        <f>J7/(1+B7)^I7</f>
        <v>37.930379959072468</v>
      </c>
      <c r="M7">
        <v>1</v>
      </c>
      <c r="N7">
        <f>M$3*$E$1</f>
        <v>40</v>
      </c>
      <c r="O7" s="3">
        <f>N7/(1+B7)^M7</f>
        <v>37.930379959072468</v>
      </c>
    </row>
    <row r="8" spans="1:17" x14ac:dyDescent="0.2">
      <c r="A8" s="32">
        <v>2</v>
      </c>
      <c r="B8" s="45">
        <v>5.9906805310447883E-2</v>
      </c>
      <c r="C8" s="33">
        <f t="shared" si="0"/>
        <v>890.15295677210281</v>
      </c>
      <c r="E8">
        <v>2</v>
      </c>
      <c r="F8">
        <f t="shared" ref="F8" si="1">E$3*$E$1</f>
        <v>100</v>
      </c>
      <c r="G8" s="3">
        <f>F8/(1+B8)^E8</f>
        <v>89.015295677210275</v>
      </c>
      <c r="I8">
        <v>2</v>
      </c>
      <c r="J8">
        <f t="shared" ref="J8" si="2">I$3*$E$1</f>
        <v>40</v>
      </c>
      <c r="K8" s="3">
        <f t="shared" ref="K8:K9" si="3">J8/(1+B8)^I8</f>
        <v>35.60611827088411</v>
      </c>
      <c r="M8">
        <v>2</v>
      </c>
      <c r="N8">
        <f>M$3*$E$1+E1</f>
        <v>1040</v>
      </c>
      <c r="O8" s="3">
        <f>N8/(1+B8)^M8</f>
        <v>925.75907504298698</v>
      </c>
    </row>
    <row r="9" spans="1:17" ht="16" thickBot="1" x14ac:dyDescent="0.25">
      <c r="A9" s="34">
        <v>3</v>
      </c>
      <c r="B9" s="46">
        <v>6.9884841009509119E-2</v>
      </c>
      <c r="C9" s="33">
        <f>$E$1/(1+B9)^A9</f>
        <v>816.5614963604346</v>
      </c>
      <c r="E9">
        <v>3</v>
      </c>
      <c r="F9">
        <f>E$3*$E$1+E1</f>
        <v>1100</v>
      </c>
      <c r="G9" s="3">
        <f t="shared" ref="G9" si="4">F9/(1+B9)^E9</f>
        <v>898.21764599647804</v>
      </c>
      <c r="I9">
        <v>3</v>
      </c>
      <c r="J9">
        <f>I$3*$E$1+E1</f>
        <v>1040</v>
      </c>
      <c r="K9" s="3">
        <f t="shared" si="3"/>
        <v>849.22395621485191</v>
      </c>
      <c r="O9" s="3"/>
    </row>
    <row r="10" spans="1:17" ht="16" thickBot="1" x14ac:dyDescent="0.25">
      <c r="A10" s="35"/>
      <c r="B10" s="36"/>
      <c r="C10" s="37"/>
      <c r="G10" s="52">
        <f>SUM(G7:G9)</f>
        <v>1082.0588915713695</v>
      </c>
      <c r="H10" s="47"/>
      <c r="I10" s="47"/>
      <c r="J10" s="47"/>
      <c r="K10" s="52">
        <f>SUM(K7:K9)</f>
        <v>922.76045444480849</v>
      </c>
      <c r="L10" s="47"/>
      <c r="M10" s="47"/>
      <c r="N10" s="47"/>
      <c r="O10" s="52">
        <f>SUM(O7:O8)</f>
        <v>963.6894550020595</v>
      </c>
      <c r="P10" s="47"/>
      <c r="Q10" s="47"/>
    </row>
    <row r="11" spans="1:17" ht="16" thickBot="1" x14ac:dyDescent="0.25">
      <c r="G11" s="3"/>
      <c r="K11" s="3"/>
      <c r="O11" s="3"/>
    </row>
    <row r="12" spans="1:17" ht="16" thickBot="1" x14ac:dyDescent="0.25">
      <c r="D12" s="53"/>
      <c r="E12" s="38" t="s">
        <v>23</v>
      </c>
      <c r="F12" s="39">
        <v>6.88E-2</v>
      </c>
      <c r="G12" s="40">
        <f>(F7/F12)*(1-1/(1+F12)^E9)+E1/(1+F12)^E9</f>
        <v>1082.0585071609801</v>
      </c>
      <c r="I12" s="38" t="s">
        <v>23</v>
      </c>
      <c r="J12" s="39">
        <v>6.9400000000000003E-2</v>
      </c>
      <c r="K12" s="40">
        <f>(J7/J12)*(1-1/(1+J12)^I9)+E1/(1+J12)^I9</f>
        <v>922.76045122533105</v>
      </c>
      <c r="M12" s="38" t="s">
        <v>23</v>
      </c>
      <c r="N12" s="39">
        <v>5.9799999999999999E-2</v>
      </c>
      <c r="O12" s="40">
        <f>(N7/N12)*(1-1/(1+N12)^M8)+E1/(1+N12)^M8</f>
        <v>963.68864848648309</v>
      </c>
    </row>
    <row r="14" spans="1:17" x14ac:dyDescent="0.2">
      <c r="E14" t="s">
        <v>27</v>
      </c>
      <c r="F14" s="43">
        <f>SUM(G14,K14,O14)</f>
        <v>7.9824908752427169E-7</v>
      </c>
      <c r="G14" s="42">
        <f>(G10-G12)^2</f>
        <v>1.4777134749040682E-7</v>
      </c>
      <c r="H14" s="42"/>
      <c r="I14" s="42"/>
      <c r="J14" s="42"/>
      <c r="K14" s="42">
        <f>(K10-K12)^2</f>
        <v>1.0365034953625316E-11</v>
      </c>
      <c r="L14" s="42"/>
      <c r="M14" s="42"/>
      <c r="N14" s="42"/>
      <c r="O14" s="42">
        <f>(O10-O12)^2</f>
        <v>6.5046737499891123E-7</v>
      </c>
    </row>
    <row r="15" spans="1:17" x14ac:dyDescent="0.2">
      <c r="B15">
        <v>5.0110000000000002E-2</v>
      </c>
      <c r="C15">
        <v>952.28118958966195</v>
      </c>
      <c r="G15" s="41"/>
    </row>
    <row r="16" spans="1:17" x14ac:dyDescent="0.2">
      <c r="B16">
        <v>0.06</v>
      </c>
      <c r="C16">
        <v>889.99644001423985</v>
      </c>
    </row>
    <row r="17" spans="2:10" x14ac:dyDescent="0.2">
      <c r="B17">
        <v>7.0000000000000007E-2</v>
      </c>
      <c r="C17">
        <v>816.29787689085197</v>
      </c>
      <c r="E17" s="48"/>
      <c r="F17" s="48"/>
      <c r="J17" s="48"/>
    </row>
    <row r="18" spans="2:10" x14ac:dyDescent="0.2">
      <c r="B18" s="49"/>
    </row>
    <row r="19" spans="2:10" x14ac:dyDescent="0.2">
      <c r="B19" s="49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L203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5" max="5" width="10.33203125" customWidth="1"/>
    <col min="6" max="6" width="18.6640625" bestFit="1" customWidth="1"/>
    <col min="7" max="7" width="15.1640625" bestFit="1" customWidth="1"/>
    <col min="10" max="10" width="12.6640625" customWidth="1"/>
    <col min="11" max="11" width="16.83203125" bestFit="1" customWidth="1"/>
  </cols>
  <sheetData>
    <row r="1" spans="3:12" ht="15.75" customHeight="1" x14ac:dyDescent="0.2"/>
    <row r="3" spans="3:12" x14ac:dyDescent="0.2">
      <c r="C3" s="54" t="s">
        <v>28</v>
      </c>
      <c r="D3" s="55">
        <v>0.1</v>
      </c>
    </row>
    <row r="4" spans="3:12" x14ac:dyDescent="0.2">
      <c r="C4" s="54" t="s">
        <v>29</v>
      </c>
      <c r="D4" s="55">
        <v>0.1</v>
      </c>
    </row>
    <row r="5" spans="3:12" x14ac:dyDescent="0.2">
      <c r="C5" s="54" t="s">
        <v>30</v>
      </c>
      <c r="D5" s="55">
        <v>0.1</v>
      </c>
    </row>
    <row r="6" spans="3:12" x14ac:dyDescent="0.2">
      <c r="C6" s="54" t="s">
        <v>31</v>
      </c>
      <c r="D6" s="55">
        <v>0.1</v>
      </c>
    </row>
    <row r="8" spans="3:12" x14ac:dyDescent="0.2">
      <c r="C8" t="s">
        <v>32</v>
      </c>
      <c r="D8" s="54">
        <f>SUM(G13:G22)</f>
        <v>8.5749374085900387E-2</v>
      </c>
    </row>
    <row r="10" spans="3:12" ht="16" thickBot="1" x14ac:dyDescent="0.25"/>
    <row r="11" spans="3:12" x14ac:dyDescent="0.2">
      <c r="C11" s="64" t="s">
        <v>33</v>
      </c>
      <c r="D11" s="65"/>
    </row>
    <row r="12" spans="3:12" x14ac:dyDescent="0.2">
      <c r="C12" s="56" t="s">
        <v>34</v>
      </c>
      <c r="D12" s="57" t="s">
        <v>35</v>
      </c>
      <c r="E12" s="10" t="s">
        <v>36</v>
      </c>
      <c r="F12" s="10" t="s">
        <v>37</v>
      </c>
      <c r="G12" s="10" t="s">
        <v>38</v>
      </c>
      <c r="J12" s="10" t="s">
        <v>36</v>
      </c>
      <c r="K12" s="10" t="s">
        <v>39</v>
      </c>
      <c r="L12" s="10" t="s">
        <v>40</v>
      </c>
    </row>
    <row r="13" spans="3:12" x14ac:dyDescent="0.2">
      <c r="C13" s="58">
        <v>1.1899999999999999E-2</v>
      </c>
      <c r="D13" s="59">
        <v>0.25</v>
      </c>
      <c r="E13">
        <f>EXP(-D13/$D$6)</f>
        <v>8.20849986238988E-2</v>
      </c>
      <c r="F13" s="63">
        <f>$D$3+$D$4*(1-E13)/(D13/$D$6)+$D$5*((1-E13)/(D13/$D$6)-E13)-C13</f>
        <v>0.15332470024769823</v>
      </c>
      <c r="G13">
        <f>F13^2</f>
        <v>2.3508463706046513E-2</v>
      </c>
      <c r="I13">
        <v>0</v>
      </c>
      <c r="J13">
        <f>EXP(-I13/$D$6)</f>
        <v>1</v>
      </c>
      <c r="K13" s="63"/>
    </row>
    <row r="14" spans="3:12" x14ac:dyDescent="0.2">
      <c r="C14" s="58">
        <v>1.7100000000000001E-2</v>
      </c>
      <c r="D14" s="59">
        <v>0.5</v>
      </c>
      <c r="E14">
        <f t="shared" ref="E14:E22" si="0">EXP(-D14/$D$6)</f>
        <v>6.737946999085467E-3</v>
      </c>
      <c r="F14" s="63">
        <f t="shared" ref="F14:F22" si="1">$D$3+$D$4*(1-E14)/(D14/$D$6)+$D$5*((1-E14)/(D14/$D$6)-E14)-C14</f>
        <v>0.12195668742012802</v>
      </c>
      <c r="G14">
        <f t="shared" ref="G14:G22" si="2">F14^2</f>
        <v>1.4873433606490813E-2</v>
      </c>
      <c r="I14" s="25">
        <v>0.05</v>
      </c>
      <c r="J14">
        <f t="shared" ref="J14:J77" si="3">EXP(-I14/$D$6)</f>
        <v>0.60653065971263342</v>
      </c>
      <c r="K14" s="63"/>
    </row>
    <row r="15" spans="3:12" x14ac:dyDescent="0.2">
      <c r="C15" s="58">
        <v>2.2099999999999998E-2</v>
      </c>
      <c r="D15" s="59">
        <v>0.75</v>
      </c>
      <c r="E15">
        <f t="shared" si="0"/>
        <v>5.5308437014783363E-4</v>
      </c>
      <c r="F15" s="63">
        <f t="shared" si="1"/>
        <v>0.10449660931311462</v>
      </c>
      <c r="G15">
        <f t="shared" si="2"/>
        <v>1.0919541357937714E-2</v>
      </c>
      <c r="I15">
        <v>0.1</v>
      </c>
      <c r="J15">
        <f t="shared" si="3"/>
        <v>0.36787944117144233</v>
      </c>
      <c r="K15" s="63"/>
    </row>
    <row r="16" spans="3:12" x14ac:dyDescent="0.2">
      <c r="C16" s="58">
        <v>2.6600000000000002E-2</v>
      </c>
      <c r="D16" s="59">
        <v>1</v>
      </c>
      <c r="E16">
        <f t="shared" si="0"/>
        <v>4.5399929762484854E-5</v>
      </c>
      <c r="F16" s="63">
        <f t="shared" si="1"/>
        <v>9.3394552008428514E-2</v>
      </c>
      <c r="G16">
        <f t="shared" si="2"/>
        <v>8.7225423448550592E-3</v>
      </c>
      <c r="I16">
        <f>I15+0.05</f>
        <v>0.15000000000000002</v>
      </c>
      <c r="J16">
        <f t="shared" si="3"/>
        <v>0.22313016014842979</v>
      </c>
      <c r="K16" s="63"/>
    </row>
    <row r="17" spans="3:12" x14ac:dyDescent="0.2">
      <c r="C17" s="58">
        <v>3.0600000000000002E-2</v>
      </c>
      <c r="D17" s="59">
        <v>2</v>
      </c>
      <c r="E17">
        <f t="shared" si="0"/>
        <v>2.0611536224385579E-9</v>
      </c>
      <c r="F17" s="63">
        <f t="shared" si="1"/>
        <v>7.9399999773273111E-2</v>
      </c>
      <c r="G17">
        <f t="shared" si="2"/>
        <v>6.3043599639957702E-3</v>
      </c>
      <c r="I17">
        <f>I16+0.05</f>
        <v>0.2</v>
      </c>
      <c r="J17">
        <f t="shared" si="3"/>
        <v>0.1353352832366127</v>
      </c>
      <c r="K17" s="63">
        <f t="shared" ref="K14:K77" si="4">$D$3+$D$4*(1-J17)/(I17/$D$6)+$D$5*((1-J17)/(I17/$D$6)-J17)</f>
        <v>0.17293294335267748</v>
      </c>
    </row>
    <row r="18" spans="3:12" x14ac:dyDescent="0.2">
      <c r="C18" s="58">
        <v>3.4000000000000002E-2</v>
      </c>
      <c r="D18" s="59">
        <v>3</v>
      </c>
      <c r="E18">
        <f t="shared" si="0"/>
        <v>9.3576229688401748E-14</v>
      </c>
      <c r="F18" s="63">
        <f t="shared" si="1"/>
        <v>7.2666666666656693E-2</v>
      </c>
      <c r="G18">
        <f t="shared" si="2"/>
        <v>5.280444444442995E-3</v>
      </c>
      <c r="I18">
        <f t="shared" ref="I18:I81" si="5">I17+0.05</f>
        <v>0.25</v>
      </c>
      <c r="J18">
        <f t="shared" si="3"/>
        <v>8.20849986238988E-2</v>
      </c>
      <c r="K18" s="63">
        <f t="shared" si="4"/>
        <v>0.16522470024769823</v>
      </c>
      <c r="L18" s="60">
        <f>C13</f>
        <v>1.1899999999999999E-2</v>
      </c>
    </row>
    <row r="19" spans="3:12" x14ac:dyDescent="0.2">
      <c r="C19" s="58">
        <v>3.7000000000000005E-2</v>
      </c>
      <c r="D19" s="59">
        <v>4</v>
      </c>
      <c r="E19">
        <f t="shared" si="0"/>
        <v>4.2483542552915889E-18</v>
      </c>
      <c r="F19" s="63">
        <f t="shared" si="1"/>
        <v>6.8000000000000005E-2</v>
      </c>
      <c r="G19">
        <f t="shared" si="2"/>
        <v>4.6240000000000005E-3</v>
      </c>
      <c r="I19">
        <f t="shared" si="5"/>
        <v>0.3</v>
      </c>
      <c r="J19">
        <f t="shared" si="3"/>
        <v>4.9787068367863965E-2</v>
      </c>
      <c r="K19" s="63">
        <f t="shared" si="4"/>
        <v>0.15836882193868934</v>
      </c>
    </row>
    <row r="20" spans="3:12" x14ac:dyDescent="0.2">
      <c r="C20" s="58">
        <v>3.9599999999999996E-2</v>
      </c>
      <c r="D20" s="59">
        <v>5</v>
      </c>
      <c r="E20">
        <f t="shared" si="0"/>
        <v>1.9287498479639178E-22</v>
      </c>
      <c r="F20" s="63">
        <f t="shared" si="1"/>
        <v>6.4400000000000013E-2</v>
      </c>
      <c r="G20">
        <f t="shared" si="2"/>
        <v>4.1473600000000018E-3</v>
      </c>
      <c r="I20">
        <f t="shared" si="5"/>
        <v>0.35</v>
      </c>
      <c r="J20">
        <f t="shared" si="3"/>
        <v>3.0197383422318515E-2</v>
      </c>
      <c r="K20" s="63">
        <f t="shared" si="4"/>
        <v>0.15239755403363567</v>
      </c>
    </row>
    <row r="21" spans="3:12" x14ac:dyDescent="0.2">
      <c r="C21" s="58">
        <v>4.1799999999999997E-2</v>
      </c>
      <c r="D21" s="59">
        <v>6</v>
      </c>
      <c r="E21">
        <f t="shared" si="0"/>
        <v>8.75651076269652E-27</v>
      </c>
      <c r="F21" s="63">
        <f t="shared" si="1"/>
        <v>6.1533333333333336E-2</v>
      </c>
      <c r="G21">
        <f t="shared" si="2"/>
        <v>3.7863511111111115E-3</v>
      </c>
      <c r="I21">
        <f t="shared" si="5"/>
        <v>0.39999999999999997</v>
      </c>
      <c r="J21">
        <f t="shared" si="3"/>
        <v>1.8315638888734189E-2</v>
      </c>
      <c r="K21" s="63">
        <f t="shared" si="4"/>
        <v>0.14725265416668987</v>
      </c>
    </row>
    <row r="22" spans="3:12" ht="16" thickBot="1" x14ac:dyDescent="0.25">
      <c r="C22" s="61">
        <v>4.2999999999999997E-2</v>
      </c>
      <c r="D22" s="62">
        <v>7</v>
      </c>
      <c r="E22">
        <f t="shared" si="0"/>
        <v>3.9754497359086468E-31</v>
      </c>
      <c r="F22" s="63">
        <f t="shared" si="1"/>
        <v>5.9857142857142873E-2</v>
      </c>
      <c r="G22">
        <f t="shared" si="2"/>
        <v>3.5828775510204102E-3</v>
      </c>
      <c r="I22">
        <f t="shared" si="5"/>
        <v>0.44999999999999996</v>
      </c>
      <c r="J22">
        <f t="shared" si="3"/>
        <v>1.1108996538242316E-2</v>
      </c>
      <c r="K22" s="63">
        <f t="shared" si="4"/>
        <v>0.14283981161114279</v>
      </c>
    </row>
    <row r="23" spans="3:12" x14ac:dyDescent="0.2">
      <c r="I23">
        <f t="shared" si="5"/>
        <v>0.49999999999999994</v>
      </c>
      <c r="J23">
        <f t="shared" si="3"/>
        <v>6.7379469990854731E-3</v>
      </c>
      <c r="K23" s="63">
        <f t="shared" si="4"/>
        <v>0.13905668742012806</v>
      </c>
      <c r="L23" s="60">
        <f>C14</f>
        <v>1.7100000000000001E-2</v>
      </c>
    </row>
    <row r="24" spans="3:12" x14ac:dyDescent="0.2">
      <c r="I24">
        <f t="shared" si="5"/>
        <v>0.54999999999999993</v>
      </c>
      <c r="J24">
        <f t="shared" si="3"/>
        <v>4.0867714384640709E-3</v>
      </c>
      <c r="K24" s="63">
        <f t="shared" si="4"/>
        <v>0.13580634934930039</v>
      </c>
    </row>
    <row r="25" spans="3:12" x14ac:dyDescent="0.2">
      <c r="I25">
        <f t="shared" si="5"/>
        <v>0.6</v>
      </c>
      <c r="J25">
        <f t="shared" si="3"/>
        <v>2.4787521766663607E-3</v>
      </c>
      <c r="K25" s="63">
        <f t="shared" si="4"/>
        <v>0.13300283304311117</v>
      </c>
    </row>
    <row r="26" spans="3:12" x14ac:dyDescent="0.2">
      <c r="I26">
        <f t="shared" si="5"/>
        <v>0.65</v>
      </c>
      <c r="J26">
        <f t="shared" si="3"/>
        <v>1.5034391929775724E-3</v>
      </c>
      <c r="K26" s="63">
        <f t="shared" si="4"/>
        <v>0.1305726271824568</v>
      </c>
    </row>
    <row r="27" spans="3:12" x14ac:dyDescent="0.2">
      <c r="I27">
        <f t="shared" si="5"/>
        <v>0.70000000000000007</v>
      </c>
      <c r="J27">
        <f t="shared" si="3"/>
        <v>9.1188196555451624E-4</v>
      </c>
      <c r="K27" s="63">
        <f t="shared" si="4"/>
        <v>0.1284541866044287</v>
      </c>
    </row>
    <row r="28" spans="3:12" x14ac:dyDescent="0.2">
      <c r="I28">
        <f t="shared" si="5"/>
        <v>0.75000000000000011</v>
      </c>
      <c r="J28">
        <f t="shared" si="3"/>
        <v>5.5308437014783308E-4</v>
      </c>
      <c r="K28" s="63">
        <f t="shared" si="4"/>
        <v>0.12659660931311462</v>
      </c>
      <c r="L28" s="60">
        <f>C15</f>
        <v>2.2099999999999998E-2</v>
      </c>
    </row>
    <row r="29" spans="3:12" x14ac:dyDescent="0.2">
      <c r="I29">
        <f t="shared" si="5"/>
        <v>0.80000000000000016</v>
      </c>
      <c r="J29">
        <f t="shared" si="3"/>
        <v>3.3546262790251126E-4</v>
      </c>
      <c r="K29" s="63">
        <f t="shared" si="4"/>
        <v>0.12495806717151219</v>
      </c>
    </row>
    <row r="30" spans="3:12" x14ac:dyDescent="0.2">
      <c r="I30">
        <f t="shared" si="5"/>
        <v>0.8500000000000002</v>
      </c>
      <c r="J30">
        <f t="shared" si="3"/>
        <v>2.0346836901064382E-4</v>
      </c>
      <c r="K30" s="63">
        <f t="shared" si="4"/>
        <v>0.12350427743676927</v>
      </c>
    </row>
    <row r="31" spans="3:12" x14ac:dyDescent="0.2">
      <c r="I31">
        <f t="shared" si="5"/>
        <v>0.90000000000000024</v>
      </c>
      <c r="J31">
        <f t="shared" si="3"/>
        <v>1.2340980408667932E-4</v>
      </c>
      <c r="K31" s="63">
        <f t="shared" si="4"/>
        <v>0.12220713880172274</v>
      </c>
    </row>
    <row r="32" spans="3:12" x14ac:dyDescent="0.2">
      <c r="I32">
        <f t="shared" si="5"/>
        <v>0.95000000000000029</v>
      </c>
      <c r="J32">
        <f t="shared" si="3"/>
        <v>7.4851829887700463E-5</v>
      </c>
      <c r="K32" s="63">
        <f t="shared" si="4"/>
        <v>0.12104357056796097</v>
      </c>
    </row>
    <row r="33" spans="9:12" x14ac:dyDescent="0.2">
      <c r="I33">
        <f t="shared" si="5"/>
        <v>1.0000000000000002</v>
      </c>
      <c r="J33">
        <f t="shared" si="3"/>
        <v>4.5399929762484773E-5</v>
      </c>
      <c r="K33" s="63">
        <f t="shared" si="4"/>
        <v>0.11999455200842851</v>
      </c>
      <c r="L33" s="60">
        <f>C16</f>
        <v>2.6600000000000002E-2</v>
      </c>
    </row>
    <row r="34" spans="9:12" x14ac:dyDescent="0.2">
      <c r="I34">
        <f t="shared" si="5"/>
        <v>1.0500000000000003</v>
      </c>
      <c r="J34">
        <f t="shared" si="3"/>
        <v>2.7536449349747107E-5</v>
      </c>
      <c r="K34" s="63">
        <f t="shared" si="4"/>
        <v>0.11904434089888695</v>
      </c>
    </row>
    <row r="35" spans="9:12" x14ac:dyDescent="0.2">
      <c r="I35">
        <f t="shared" si="5"/>
        <v>1.1000000000000003</v>
      </c>
      <c r="J35">
        <f t="shared" si="3"/>
        <v>1.6701700790245629E-5</v>
      </c>
      <c r="K35" s="63">
        <f t="shared" si="4"/>
        <v>0.11817984434445207</v>
      </c>
    </row>
    <row r="36" spans="9:12" x14ac:dyDescent="0.2">
      <c r="I36">
        <f t="shared" si="5"/>
        <v>1.1500000000000004</v>
      </c>
      <c r="J36">
        <f t="shared" si="3"/>
        <v>1.0130093598630675E-5</v>
      </c>
      <c r="K36" s="63">
        <f t="shared" si="4"/>
        <v>0.11739011516292538</v>
      </c>
    </row>
    <row r="37" spans="9:12" x14ac:dyDescent="0.2">
      <c r="I37">
        <f t="shared" si="5"/>
        <v>1.2000000000000004</v>
      </c>
      <c r="J37">
        <f t="shared" si="3"/>
        <v>6.1442123533281878E-6</v>
      </c>
      <c r="K37" s="63">
        <f t="shared" si="4"/>
        <v>0.1166659498418921</v>
      </c>
    </row>
    <row r="38" spans="9:12" x14ac:dyDescent="0.2">
      <c r="I38">
        <f t="shared" si="5"/>
        <v>1.2500000000000004</v>
      </c>
      <c r="J38">
        <f t="shared" si="3"/>
        <v>3.7266531720786578E-6</v>
      </c>
      <c r="K38" s="63">
        <f t="shared" si="4"/>
        <v>0.11599956770823204</v>
      </c>
    </row>
    <row r="39" spans="9:12" x14ac:dyDescent="0.2">
      <c r="I39">
        <f t="shared" si="5"/>
        <v>1.3000000000000005</v>
      </c>
      <c r="J39">
        <f t="shared" si="3"/>
        <v>2.2603294069810462E-6</v>
      </c>
      <c r="K39" s="63">
        <f t="shared" si="4"/>
        <v>0.11538435457737611</v>
      </c>
    </row>
    <row r="40" spans="9:12" x14ac:dyDescent="0.2">
      <c r="I40">
        <f t="shared" si="5"/>
        <v>1.3500000000000005</v>
      </c>
      <c r="J40">
        <f t="shared" si="3"/>
        <v>1.370959086384077E-6</v>
      </c>
      <c r="K40" s="63">
        <f t="shared" si="4"/>
        <v>0.1148146574084012</v>
      </c>
    </row>
    <row r="41" spans="9:12" x14ac:dyDescent="0.2">
      <c r="I41">
        <f t="shared" si="5"/>
        <v>1.4000000000000006</v>
      </c>
      <c r="J41">
        <f t="shared" si="3"/>
        <v>8.3152871910356343E-7</v>
      </c>
      <c r="K41" s="63">
        <f t="shared" si="4"/>
        <v>0.11428561925386067</v>
      </c>
    </row>
    <row r="42" spans="9:12" x14ac:dyDescent="0.2">
      <c r="I42">
        <f t="shared" si="5"/>
        <v>1.4500000000000006</v>
      </c>
      <c r="J42">
        <f t="shared" si="3"/>
        <v>5.0434766256788538E-7</v>
      </c>
      <c r="K42" s="63">
        <f t="shared" si="4"/>
        <v>0.11379304605699012</v>
      </c>
    </row>
    <row r="43" spans="9:12" x14ac:dyDescent="0.2">
      <c r="I43">
        <f t="shared" si="5"/>
        <v>1.5000000000000007</v>
      </c>
      <c r="J43">
        <f t="shared" si="3"/>
        <v>3.0590232050182414E-7</v>
      </c>
      <c r="K43" s="63">
        <f t="shared" si="4"/>
        <v>0.11333329866440368</v>
      </c>
    </row>
    <row r="44" spans="9:12" x14ac:dyDescent="0.2">
      <c r="I44">
        <f t="shared" si="5"/>
        <v>1.5500000000000007</v>
      </c>
      <c r="J44">
        <f t="shared" si="3"/>
        <v>1.8553913626159651E-7</v>
      </c>
      <c r="K44" s="63">
        <f t="shared" si="4"/>
        <v>0.11290320485848462</v>
      </c>
    </row>
    <row r="45" spans="9:12" x14ac:dyDescent="0.2">
      <c r="I45">
        <f t="shared" si="5"/>
        <v>1.6000000000000008</v>
      </c>
      <c r="J45">
        <f t="shared" si="3"/>
        <v>1.1253517471925831E-7</v>
      </c>
      <c r="K45" s="63">
        <f t="shared" si="4"/>
        <v>0.11249998733979284</v>
      </c>
    </row>
    <row r="46" spans="9:12" x14ac:dyDescent="0.2">
      <c r="I46">
        <f t="shared" si="5"/>
        <v>1.6500000000000008</v>
      </c>
      <c r="J46">
        <f t="shared" si="3"/>
        <v>6.8256033763348209E-8</v>
      </c>
      <c r="K46" s="63">
        <f t="shared" si="4"/>
        <v>0.11212120446826289</v>
      </c>
    </row>
    <row r="47" spans="9:12" x14ac:dyDescent="0.2">
      <c r="I47">
        <f t="shared" si="5"/>
        <v>1.7000000000000008</v>
      </c>
      <c r="J47">
        <f t="shared" si="3"/>
        <v>4.1399377187851371E-8</v>
      </c>
      <c r="K47" s="63">
        <f t="shared" si="4"/>
        <v>0.11176470125536372</v>
      </c>
    </row>
    <row r="48" spans="9:12" x14ac:dyDescent="0.2">
      <c r="I48">
        <f t="shared" si="5"/>
        <v>1.7500000000000009</v>
      </c>
      <c r="J48">
        <f t="shared" si="3"/>
        <v>2.510999155743964E-8</v>
      </c>
      <c r="K48" s="63">
        <f t="shared" si="4"/>
        <v>0.11142856863060094</v>
      </c>
    </row>
    <row r="49" spans="9:12" x14ac:dyDescent="0.2">
      <c r="I49">
        <f t="shared" si="5"/>
        <v>1.8000000000000009</v>
      </c>
      <c r="J49">
        <f t="shared" si="3"/>
        <v>1.522997974471252E-8</v>
      </c>
      <c r="K49" s="63">
        <f t="shared" si="4"/>
        <v>0.11111110941889114</v>
      </c>
    </row>
    <row r="50" spans="9:12" x14ac:dyDescent="0.2">
      <c r="I50">
        <f t="shared" si="5"/>
        <v>1.850000000000001</v>
      </c>
      <c r="J50">
        <f t="shared" si="3"/>
        <v>9.2374496619705298E-9</v>
      </c>
      <c r="K50" s="63">
        <f t="shared" si="4"/>
        <v>0.11081080978720152</v>
      </c>
    </row>
    <row r="51" spans="9:12" x14ac:dyDescent="0.2">
      <c r="I51">
        <f t="shared" si="5"/>
        <v>1.900000000000001</v>
      </c>
      <c r="J51">
        <f t="shared" si="3"/>
        <v>5.6027964375372074E-9</v>
      </c>
      <c r="K51" s="63">
        <f t="shared" si="4"/>
        <v>0.11052631517021723</v>
      </c>
    </row>
    <row r="52" spans="9:12" x14ac:dyDescent="0.2">
      <c r="I52">
        <f t="shared" si="5"/>
        <v>1.9500000000000011</v>
      </c>
      <c r="J52">
        <f t="shared" si="3"/>
        <v>3.3982678194950351E-9</v>
      </c>
      <c r="K52" s="63">
        <f t="shared" si="4"/>
        <v>0.11025640988172944</v>
      </c>
    </row>
    <row r="53" spans="9:12" x14ac:dyDescent="0.2">
      <c r="I53">
        <f t="shared" si="5"/>
        <v>2.0000000000000009</v>
      </c>
      <c r="J53">
        <f t="shared" si="3"/>
        <v>2.061153622438543E-9</v>
      </c>
      <c r="K53" s="63">
        <f t="shared" si="4"/>
        <v>0.10999999977327311</v>
      </c>
      <c r="L53" s="60">
        <f>C17</f>
        <v>3.0600000000000002E-2</v>
      </c>
    </row>
    <row r="54" spans="9:12" x14ac:dyDescent="0.2">
      <c r="I54">
        <f t="shared" si="5"/>
        <v>2.0500000000000007</v>
      </c>
      <c r="J54">
        <f t="shared" si="3"/>
        <v>1.2501528663867337E-9</v>
      </c>
      <c r="K54" s="63">
        <f t="shared" si="4"/>
        <v>0.10975609742376372</v>
      </c>
    </row>
    <row r="55" spans="9:12" x14ac:dyDescent="0.2">
      <c r="I55">
        <f t="shared" si="5"/>
        <v>2.1000000000000005</v>
      </c>
      <c r="J55">
        <f t="shared" si="3"/>
        <v>7.5825604279118797E-10</v>
      </c>
      <c r="K55" s="63">
        <f t="shared" si="4"/>
        <v>0.10952380944076244</v>
      </c>
    </row>
    <row r="56" spans="9:12" x14ac:dyDescent="0.2">
      <c r="I56">
        <f t="shared" si="5"/>
        <v>2.1500000000000004</v>
      </c>
      <c r="J56">
        <f t="shared" si="3"/>
        <v>4.5990553786523006E-10</v>
      </c>
      <c r="K56" s="63">
        <f t="shared" si="4"/>
        <v>0.10930232553112661</v>
      </c>
    </row>
    <row r="57" spans="9:12" x14ac:dyDescent="0.2">
      <c r="I57">
        <f t="shared" si="5"/>
        <v>2.2000000000000002</v>
      </c>
      <c r="J57">
        <f t="shared" si="3"/>
        <v>2.7894680928689246E-10</v>
      </c>
      <c r="K57" s="63">
        <f t="shared" si="4"/>
        <v>0.10909090906047854</v>
      </c>
    </row>
    <row r="58" spans="9:12" x14ac:dyDescent="0.2">
      <c r="I58">
        <f t="shared" si="5"/>
        <v>2.25</v>
      </c>
      <c r="J58">
        <f t="shared" si="3"/>
        <v>1.6918979226151304E-10</v>
      </c>
      <c r="K58" s="63">
        <f t="shared" si="4"/>
        <v>0.10888888887046601</v>
      </c>
    </row>
    <row r="59" spans="9:12" x14ac:dyDescent="0.2">
      <c r="I59">
        <f t="shared" si="5"/>
        <v>2.2999999999999998</v>
      </c>
      <c r="J59">
        <f t="shared" si="3"/>
        <v>1.0261879631701926E-10</v>
      </c>
      <c r="K59" s="63">
        <f t="shared" si="4"/>
        <v>0.10869565216275884</v>
      </c>
    </row>
    <row r="60" spans="9:12" x14ac:dyDescent="0.2">
      <c r="I60">
        <f t="shared" si="5"/>
        <v>2.3499999999999996</v>
      </c>
      <c r="J60">
        <f t="shared" si="3"/>
        <v>6.2241446229078059E-11</v>
      </c>
      <c r="K60" s="63">
        <f t="shared" si="4"/>
        <v>0.1085106382911185</v>
      </c>
    </row>
    <row r="61" spans="9:12" x14ac:dyDescent="0.2">
      <c r="I61">
        <f t="shared" si="5"/>
        <v>2.3999999999999995</v>
      </c>
      <c r="J61">
        <f t="shared" si="3"/>
        <v>3.7751345442791249E-11</v>
      </c>
      <c r="K61" s="63">
        <f t="shared" si="4"/>
        <v>0.10833333332924362</v>
      </c>
    </row>
    <row r="62" spans="9:12" x14ac:dyDescent="0.2">
      <c r="I62">
        <f t="shared" si="5"/>
        <v>2.4499999999999993</v>
      </c>
      <c r="J62">
        <f t="shared" si="3"/>
        <v>2.2897348456455691E-11</v>
      </c>
      <c r="K62" s="63">
        <f t="shared" si="4"/>
        <v>0.1081632653036458</v>
      </c>
    </row>
    <row r="63" spans="9:12" x14ac:dyDescent="0.2">
      <c r="I63">
        <f t="shared" si="5"/>
        <v>2.4999999999999991</v>
      </c>
      <c r="J63">
        <f t="shared" si="3"/>
        <v>1.3887943864964168E-11</v>
      </c>
      <c r="K63" s="63">
        <f t="shared" si="4"/>
        <v>0.10799999999850012</v>
      </c>
    </row>
    <row r="64" spans="9:12" x14ac:dyDescent="0.2">
      <c r="I64">
        <f t="shared" si="5"/>
        <v>2.5499999999999989</v>
      </c>
      <c r="J64">
        <f t="shared" si="3"/>
        <v>8.4234637544687377E-12</v>
      </c>
      <c r="K64" s="63">
        <f t="shared" si="4"/>
        <v>0.10784313725399355</v>
      </c>
    </row>
    <row r="65" spans="9:12" x14ac:dyDescent="0.2">
      <c r="I65">
        <f t="shared" si="5"/>
        <v>2.5999999999999988</v>
      </c>
      <c r="J65">
        <f t="shared" si="3"/>
        <v>5.109089028063397E-12</v>
      </c>
      <c r="K65" s="63">
        <f t="shared" si="4"/>
        <v>0.10769230769175749</v>
      </c>
    </row>
    <row r="66" spans="9:12" x14ac:dyDescent="0.2">
      <c r="I66">
        <f t="shared" si="5"/>
        <v>2.6499999999999986</v>
      </c>
      <c r="J66">
        <f t="shared" si="3"/>
        <v>3.0988191387218696E-12</v>
      </c>
      <c r="K66" s="63">
        <f t="shared" si="4"/>
        <v>0.1075471698109875</v>
      </c>
    </row>
    <row r="67" spans="9:12" x14ac:dyDescent="0.2">
      <c r="I67">
        <f t="shared" si="5"/>
        <v>2.6999999999999984</v>
      </c>
      <c r="J67">
        <f t="shared" si="3"/>
        <v>1.8795288165391168E-12</v>
      </c>
      <c r="K67" s="63">
        <f t="shared" si="4"/>
        <v>0.10740740740720554</v>
      </c>
    </row>
    <row r="68" spans="9:12" x14ac:dyDescent="0.2">
      <c r="I68">
        <f t="shared" si="5"/>
        <v>2.7499999999999982</v>
      </c>
      <c r="J68">
        <f t="shared" si="3"/>
        <v>1.1399918530443756E-12</v>
      </c>
      <c r="K68" s="63">
        <f t="shared" si="4"/>
        <v>0.10727272727260499</v>
      </c>
    </row>
    <row r="69" spans="9:12" x14ac:dyDescent="0.2">
      <c r="I69">
        <f t="shared" si="5"/>
        <v>2.799999999999998</v>
      </c>
      <c r="J69">
        <f t="shared" si="3"/>
        <v>6.9144001069403504E-13</v>
      </c>
      <c r="K69" s="63">
        <f t="shared" si="4"/>
        <v>0.10714285714278307</v>
      </c>
    </row>
    <row r="70" spans="9:12" x14ac:dyDescent="0.2">
      <c r="I70">
        <f t="shared" si="5"/>
        <v>2.8499999999999979</v>
      </c>
      <c r="J70">
        <f t="shared" si="3"/>
        <v>4.1937956583796339E-13</v>
      </c>
      <c r="K70" s="63">
        <f t="shared" si="4"/>
        <v>0.10701754385960424</v>
      </c>
    </row>
    <row r="71" spans="9:12" x14ac:dyDescent="0.2">
      <c r="I71">
        <f t="shared" si="5"/>
        <v>2.8999999999999977</v>
      </c>
      <c r="J71">
        <f t="shared" si="3"/>
        <v>2.5436656473769864E-13</v>
      </c>
      <c r="K71" s="63">
        <f t="shared" si="4"/>
        <v>0.10689655172411076</v>
      </c>
    </row>
    <row r="72" spans="9:12" x14ac:dyDescent="0.2">
      <c r="I72">
        <f t="shared" si="5"/>
        <v>2.9499999999999975</v>
      </c>
      <c r="J72">
        <f t="shared" si="3"/>
        <v>1.5428112031919261E-13</v>
      </c>
      <c r="K72" s="63">
        <f t="shared" si="4"/>
        <v>0.10677966101693269</v>
      </c>
    </row>
    <row r="73" spans="9:12" x14ac:dyDescent="0.2">
      <c r="I73">
        <f t="shared" si="5"/>
        <v>2.9999999999999973</v>
      </c>
      <c r="J73">
        <f t="shared" si="3"/>
        <v>9.3576229688404411E-14</v>
      </c>
      <c r="K73" s="63">
        <f t="shared" si="4"/>
        <v>0.1066666666666567</v>
      </c>
      <c r="L73" s="60">
        <f>C18</f>
        <v>3.4000000000000002E-2</v>
      </c>
    </row>
    <row r="74" spans="9:12" x14ac:dyDescent="0.2">
      <c r="I74">
        <f t="shared" si="5"/>
        <v>3.0499999999999972</v>
      </c>
      <c r="J74">
        <f t="shared" si="3"/>
        <v>5.6756852326328837E-14</v>
      </c>
      <c r="K74" s="63">
        <f t="shared" si="4"/>
        <v>0.1065573770491743</v>
      </c>
    </row>
    <row r="75" spans="9:12" x14ac:dyDescent="0.2">
      <c r="I75">
        <f t="shared" si="5"/>
        <v>3.099999999999997</v>
      </c>
      <c r="J75">
        <f t="shared" si="3"/>
        <v>3.4424771084700866E-14</v>
      </c>
      <c r="K75" s="63">
        <f t="shared" si="4"/>
        <v>0.10645161290322216</v>
      </c>
    </row>
    <row r="76" spans="9:12" x14ac:dyDescent="0.2">
      <c r="I76">
        <f t="shared" si="5"/>
        <v>3.1499999999999968</v>
      </c>
      <c r="J76">
        <f t="shared" si="3"/>
        <v>2.0879679116460002E-14</v>
      </c>
      <c r="K76" s="63">
        <f t="shared" si="4"/>
        <v>0.10634920634920414</v>
      </c>
    </row>
    <row r="77" spans="9:12" x14ac:dyDescent="0.2">
      <c r="I77">
        <f t="shared" si="5"/>
        <v>3.1999999999999966</v>
      </c>
      <c r="J77">
        <f t="shared" si="3"/>
        <v>1.2664165549094625E-14</v>
      </c>
      <c r="K77" s="63">
        <f t="shared" si="4"/>
        <v>0.10624999999999866</v>
      </c>
    </row>
    <row r="78" spans="9:12" x14ac:dyDescent="0.2">
      <c r="I78">
        <f t="shared" si="5"/>
        <v>3.2499999999999964</v>
      </c>
      <c r="J78">
        <f t="shared" ref="J78:J141" si="6">EXP(-I78/$D$6)</f>
        <v>7.6812046852023683E-15</v>
      </c>
      <c r="K78" s="63">
        <f t="shared" ref="K78:K141" si="7">$D$3+$D$4*(1-J78)/(I78/$D$6)+$D$5*((1-J78)/(I78/$D$6)-J78)</f>
        <v>0.10615384615384535</v>
      </c>
    </row>
    <row r="79" spans="9:12" x14ac:dyDescent="0.2">
      <c r="I79">
        <f t="shared" si="5"/>
        <v>3.2999999999999963</v>
      </c>
      <c r="J79">
        <f t="shared" si="6"/>
        <v>4.6588861451035957E-15</v>
      </c>
      <c r="K79" s="63">
        <f t="shared" si="7"/>
        <v>0.10606060606060558</v>
      </c>
    </row>
    <row r="80" spans="9:12" x14ac:dyDescent="0.2">
      <c r="I80">
        <f t="shared" si="5"/>
        <v>3.3499999999999961</v>
      </c>
      <c r="J80">
        <f t="shared" si="6"/>
        <v>2.8257572871157317E-15</v>
      </c>
      <c r="K80" s="63">
        <f t="shared" si="7"/>
        <v>0.10597014925373105</v>
      </c>
    </row>
    <row r="81" spans="9:12" x14ac:dyDescent="0.2">
      <c r="I81">
        <f t="shared" si="5"/>
        <v>3.3999999999999959</v>
      </c>
      <c r="J81">
        <f t="shared" si="6"/>
        <v>1.713908431542086E-15</v>
      </c>
      <c r="K81" s="63">
        <f t="shared" si="7"/>
        <v>0.1058823529411763</v>
      </c>
    </row>
    <row r="82" spans="9:12" x14ac:dyDescent="0.2">
      <c r="I82">
        <f t="shared" ref="I82:I145" si="8">I81+0.05</f>
        <v>3.4499999999999957</v>
      </c>
      <c r="J82">
        <f t="shared" si="6"/>
        <v>1.0395380116702663E-15</v>
      </c>
      <c r="K82" s="63">
        <f t="shared" si="7"/>
        <v>0.10579710144927526</v>
      </c>
    </row>
    <row r="83" spans="9:12" x14ac:dyDescent="0.2">
      <c r="I83">
        <f t="shared" si="8"/>
        <v>3.4999999999999956</v>
      </c>
      <c r="J83">
        <f t="shared" si="6"/>
        <v>6.3051167601473028E-16</v>
      </c>
      <c r="K83" s="63">
        <f t="shared" si="7"/>
        <v>0.10571428571428566</v>
      </c>
    </row>
    <row r="84" spans="9:12" x14ac:dyDescent="0.2">
      <c r="I84">
        <f t="shared" si="8"/>
        <v>3.5499999999999954</v>
      </c>
      <c r="J84">
        <f t="shared" si="6"/>
        <v>3.8242466280973254E-16</v>
      </c>
      <c r="K84" s="63">
        <f t="shared" si="7"/>
        <v>0.10563380281690138</v>
      </c>
    </row>
    <row r="85" spans="9:12" x14ac:dyDescent="0.2">
      <c r="I85">
        <f t="shared" si="8"/>
        <v>3.5999999999999952</v>
      </c>
      <c r="J85">
        <f t="shared" si="6"/>
        <v>2.3195228302436845E-16</v>
      </c>
      <c r="K85" s="63">
        <f t="shared" si="7"/>
        <v>0.10555555555555554</v>
      </c>
    </row>
    <row r="86" spans="9:12" x14ac:dyDescent="0.2">
      <c r="I86">
        <f t="shared" si="8"/>
        <v>3.649999999999995</v>
      </c>
      <c r="J86">
        <f t="shared" si="6"/>
        <v>1.4068617124462167E-16</v>
      </c>
      <c r="K86" s="63">
        <f t="shared" si="7"/>
        <v>0.10547945205479452</v>
      </c>
    </row>
    <row r="87" spans="9:12" x14ac:dyDescent="0.2">
      <c r="I87">
        <f t="shared" si="8"/>
        <v>3.6999999999999948</v>
      </c>
      <c r="J87">
        <f t="shared" si="6"/>
        <v>8.5330476257445514E-17</v>
      </c>
      <c r="K87" s="63">
        <f t="shared" si="7"/>
        <v>0.10540540540540541</v>
      </c>
    </row>
    <row r="88" spans="9:12" x14ac:dyDescent="0.2">
      <c r="I88">
        <f t="shared" si="8"/>
        <v>3.7499999999999947</v>
      </c>
      <c r="J88">
        <f t="shared" si="6"/>
        <v>5.1755550058021627E-17</v>
      </c>
      <c r="K88" s="63">
        <f t="shared" si="7"/>
        <v>0.10533333333333333</v>
      </c>
    </row>
    <row r="89" spans="9:12" x14ac:dyDescent="0.2">
      <c r="I89">
        <f t="shared" si="8"/>
        <v>3.7999999999999945</v>
      </c>
      <c r="J89">
        <f t="shared" si="6"/>
        <v>3.1391327920482083E-17</v>
      </c>
      <c r="K89" s="63">
        <f t="shared" si="7"/>
        <v>0.10526315789473686</v>
      </c>
    </row>
    <row r="90" spans="9:12" x14ac:dyDescent="0.2">
      <c r="I90">
        <f t="shared" si="8"/>
        <v>3.8499999999999943</v>
      </c>
      <c r="J90">
        <f t="shared" si="6"/>
        <v>1.9039802832865605E-17</v>
      </c>
      <c r="K90" s="63">
        <f t="shared" si="7"/>
        <v>0.1051948051948052</v>
      </c>
    </row>
    <row r="91" spans="9:12" x14ac:dyDescent="0.2">
      <c r="I91">
        <f t="shared" si="8"/>
        <v>3.8999999999999941</v>
      </c>
      <c r="J91">
        <f t="shared" si="6"/>
        <v>1.1548224173016524E-17</v>
      </c>
      <c r="K91" s="63">
        <f t="shared" si="7"/>
        <v>0.10512820512820514</v>
      </c>
    </row>
    <row r="92" spans="9:12" x14ac:dyDescent="0.2">
      <c r="I92">
        <f t="shared" si="8"/>
        <v>3.949999999999994</v>
      </c>
      <c r="J92">
        <f t="shared" si="6"/>
        <v>7.0043520261690937E-18</v>
      </c>
      <c r="K92" s="63">
        <f t="shared" si="7"/>
        <v>0.10506329113924051</v>
      </c>
    </row>
    <row r="93" spans="9:12" x14ac:dyDescent="0.2">
      <c r="I93">
        <f t="shared" si="8"/>
        <v>3.9999999999999938</v>
      </c>
      <c r="J93">
        <f t="shared" si="6"/>
        <v>4.2483542552918608E-18</v>
      </c>
      <c r="K93" s="63">
        <f t="shared" si="7"/>
        <v>0.10500000000000001</v>
      </c>
      <c r="L93" s="60">
        <f>C19</f>
        <v>3.7000000000000005E-2</v>
      </c>
    </row>
    <row r="94" spans="9:12" x14ac:dyDescent="0.2">
      <c r="I94">
        <f t="shared" si="8"/>
        <v>4.0499999999999936</v>
      </c>
      <c r="J94">
        <f t="shared" si="6"/>
        <v>2.5767571091551459E-18</v>
      </c>
      <c r="K94" s="63">
        <f t="shared" si="7"/>
        <v>0.10493827160493829</v>
      </c>
    </row>
    <row r="95" spans="9:12" x14ac:dyDescent="0.2">
      <c r="I95">
        <f t="shared" si="8"/>
        <v>4.0999999999999934</v>
      </c>
      <c r="J95">
        <f t="shared" si="6"/>
        <v>1.5628821893350997E-18</v>
      </c>
      <c r="K95" s="63">
        <f t="shared" si="7"/>
        <v>0.10487804878048781</v>
      </c>
    </row>
    <row r="96" spans="9:12" x14ac:dyDescent="0.2">
      <c r="I96">
        <f t="shared" si="8"/>
        <v>4.1499999999999932</v>
      </c>
      <c r="J96">
        <f t="shared" si="6"/>
        <v>9.4793596535054288E-19</v>
      </c>
      <c r="K96" s="63">
        <f t="shared" si="7"/>
        <v>0.10481927710843375</v>
      </c>
    </row>
    <row r="97" spans="9:11" x14ac:dyDescent="0.2">
      <c r="I97">
        <f t="shared" si="8"/>
        <v>4.1999999999999931</v>
      </c>
      <c r="J97">
        <f t="shared" si="6"/>
        <v>5.7495222642939682E-19</v>
      </c>
      <c r="K97" s="63">
        <f t="shared" si="7"/>
        <v>0.10476190476190478</v>
      </c>
    </row>
    <row r="98" spans="9:11" x14ac:dyDescent="0.2">
      <c r="I98">
        <f t="shared" si="8"/>
        <v>4.2499999999999929</v>
      </c>
      <c r="J98">
        <f t="shared" si="6"/>
        <v>3.4872615319946945E-19</v>
      </c>
      <c r="K98" s="63">
        <f t="shared" si="7"/>
        <v>0.10470588235294118</v>
      </c>
    </row>
    <row r="99" spans="9:11" x14ac:dyDescent="0.2">
      <c r="I99">
        <f t="shared" si="8"/>
        <v>4.2999999999999927</v>
      </c>
      <c r="J99">
        <f t="shared" si="6"/>
        <v>2.1151310375912459E-19</v>
      </c>
      <c r="K99" s="63">
        <f t="shared" si="7"/>
        <v>0.10465116279069769</v>
      </c>
    </row>
    <row r="100" spans="9:11" x14ac:dyDescent="0.2">
      <c r="I100">
        <f t="shared" si="8"/>
        <v>4.3499999999999925</v>
      </c>
      <c r="J100">
        <f t="shared" si="6"/>
        <v>1.2828918236088853E-19</v>
      </c>
      <c r="K100" s="63">
        <f t="shared" si="7"/>
        <v>0.10459770114942529</v>
      </c>
    </row>
    <row r="101" spans="9:11" x14ac:dyDescent="0.2">
      <c r="I101">
        <f t="shared" si="8"/>
        <v>4.3999999999999924</v>
      </c>
      <c r="J101">
        <f t="shared" si="6"/>
        <v>7.7811322411344045E-20</v>
      </c>
      <c r="K101" s="63">
        <f t="shared" si="7"/>
        <v>0.10454545454545455</v>
      </c>
    </row>
    <row r="102" spans="9:11" x14ac:dyDescent="0.2">
      <c r="I102">
        <f t="shared" si="8"/>
        <v>4.4499999999999922</v>
      </c>
      <c r="J102">
        <f t="shared" si="6"/>
        <v>4.7194952715264921E-20</v>
      </c>
      <c r="K102" s="63">
        <f t="shared" si="7"/>
        <v>0.10449438202247194</v>
      </c>
    </row>
    <row r="103" spans="9:11" x14ac:dyDescent="0.2">
      <c r="I103">
        <f t="shared" si="8"/>
        <v>4.499999999999992</v>
      </c>
      <c r="J103">
        <f t="shared" si="6"/>
        <v>2.862518580549638E-20</v>
      </c>
      <c r="K103" s="63">
        <f t="shared" si="7"/>
        <v>0.10444444444444445</v>
      </c>
    </row>
    <row r="104" spans="9:11" x14ac:dyDescent="0.2">
      <c r="I104">
        <f t="shared" si="8"/>
        <v>4.5499999999999918</v>
      </c>
      <c r="J104">
        <f t="shared" si="6"/>
        <v>1.7362052831004428E-20</v>
      </c>
      <c r="K104" s="63">
        <f t="shared" si="7"/>
        <v>0.10439560439560441</v>
      </c>
    </row>
    <row r="105" spans="9:11" x14ac:dyDescent="0.2">
      <c r="I105">
        <f t="shared" si="8"/>
        <v>4.5999999999999917</v>
      </c>
      <c r="J105">
        <f t="shared" si="6"/>
        <v>1.053061735755471E-20</v>
      </c>
      <c r="K105" s="63">
        <f t="shared" si="7"/>
        <v>0.10434782608695653</v>
      </c>
    </row>
    <row r="106" spans="9:11" x14ac:dyDescent="0.2">
      <c r="I106">
        <f t="shared" si="8"/>
        <v>4.6499999999999915</v>
      </c>
      <c r="J106">
        <f t="shared" si="6"/>
        <v>6.3871422930589666E-21</v>
      </c>
      <c r="K106" s="63">
        <f t="shared" si="7"/>
        <v>0.10430107526881721</v>
      </c>
    </row>
    <row r="107" spans="9:11" x14ac:dyDescent="0.2">
      <c r="I107">
        <f t="shared" si="8"/>
        <v>4.6999999999999913</v>
      </c>
      <c r="J107">
        <f t="shared" si="6"/>
        <v>3.8739976286875449E-21</v>
      </c>
      <c r="K107" s="63">
        <f t="shared" si="7"/>
        <v>0.10425531914893618</v>
      </c>
    </row>
    <row r="108" spans="9:11" x14ac:dyDescent="0.2">
      <c r="I108">
        <f t="shared" si="8"/>
        <v>4.7499999999999911</v>
      </c>
      <c r="J108">
        <f t="shared" si="6"/>
        <v>2.3496983374530341E-21</v>
      </c>
      <c r="K108" s="63">
        <f t="shared" si="7"/>
        <v>0.10421052631578948</v>
      </c>
    </row>
    <row r="109" spans="9:11" x14ac:dyDescent="0.2">
      <c r="I109">
        <f t="shared" si="8"/>
        <v>4.7999999999999909</v>
      </c>
      <c r="J109">
        <f t="shared" si="6"/>
        <v>1.4251640827410668E-21</v>
      </c>
      <c r="K109" s="63">
        <f t="shared" si="7"/>
        <v>0.10416666666666669</v>
      </c>
    </row>
    <row r="110" spans="9:11" x14ac:dyDescent="0.2">
      <c r="I110">
        <f t="shared" si="8"/>
        <v>4.8499999999999908</v>
      </c>
      <c r="J110">
        <f t="shared" si="6"/>
        <v>8.6440571130368928E-22</v>
      </c>
      <c r="K110" s="63">
        <f t="shared" si="7"/>
        <v>0.1041237113402062</v>
      </c>
    </row>
    <row r="111" spans="9:11" x14ac:dyDescent="0.2">
      <c r="I111">
        <f t="shared" si="8"/>
        <v>4.8999999999999906</v>
      </c>
      <c r="J111">
        <f t="shared" si="6"/>
        <v>5.2428856633639858E-22</v>
      </c>
      <c r="K111" s="63">
        <f t="shared" si="7"/>
        <v>0.10408163265306125</v>
      </c>
    </row>
    <row r="112" spans="9:11" x14ac:dyDescent="0.2">
      <c r="I112">
        <f t="shared" si="8"/>
        <v>4.9499999999999904</v>
      </c>
      <c r="J112">
        <f t="shared" si="6"/>
        <v>3.179970900198066E-22</v>
      </c>
      <c r="K112" s="63">
        <f t="shared" si="7"/>
        <v>0.10404040404040404</v>
      </c>
    </row>
    <row r="113" spans="9:12" x14ac:dyDescent="0.2">
      <c r="I113">
        <f t="shared" si="8"/>
        <v>4.9999999999999902</v>
      </c>
      <c r="J113">
        <f t="shared" si="6"/>
        <v>1.9287498479641097E-22</v>
      </c>
      <c r="K113" s="63">
        <f t="shared" si="7"/>
        <v>0.10400000000000001</v>
      </c>
      <c r="L113" s="60">
        <f>C20</f>
        <v>3.9599999999999996E-2</v>
      </c>
    </row>
    <row r="114" spans="9:12" x14ac:dyDescent="0.2">
      <c r="I114">
        <f t="shared" si="8"/>
        <v>5.0499999999999901</v>
      </c>
      <c r="J114">
        <f t="shared" si="6"/>
        <v>1.1698459177063128E-22</v>
      </c>
      <c r="K114" s="63">
        <f t="shared" si="7"/>
        <v>0.10396039603960397</v>
      </c>
    </row>
    <row r="115" spans="9:12" x14ac:dyDescent="0.2">
      <c r="I115">
        <f t="shared" si="8"/>
        <v>5.0999999999999899</v>
      </c>
      <c r="J115">
        <f t="shared" si="6"/>
        <v>7.0954741622854607E-23</v>
      </c>
      <c r="K115" s="63">
        <f t="shared" si="7"/>
        <v>0.103921568627451</v>
      </c>
    </row>
    <row r="116" spans="9:12" x14ac:dyDescent="0.2">
      <c r="I116">
        <f t="shared" si="8"/>
        <v>5.1499999999999897</v>
      </c>
      <c r="J116">
        <f t="shared" si="6"/>
        <v>4.3036226246249451E-23</v>
      </c>
      <c r="K116" s="63">
        <f t="shared" si="7"/>
        <v>0.10388349514563108</v>
      </c>
    </row>
    <row r="117" spans="9:12" x14ac:dyDescent="0.2">
      <c r="I117">
        <f t="shared" si="8"/>
        <v>5.1999999999999895</v>
      </c>
      <c r="J117">
        <f t="shared" si="6"/>
        <v>2.610279069667983E-23</v>
      </c>
      <c r="K117" s="63">
        <f t="shared" si="7"/>
        <v>0.10384615384615387</v>
      </c>
    </row>
    <row r="118" spans="9:12" x14ac:dyDescent="0.2">
      <c r="I118">
        <f t="shared" si="8"/>
        <v>5.2499999999999893</v>
      </c>
      <c r="J118">
        <f t="shared" si="6"/>
        <v>1.5832142861598008E-23</v>
      </c>
      <c r="K118" s="63">
        <f t="shared" si="7"/>
        <v>0.10380952380952382</v>
      </c>
    </row>
    <row r="119" spans="9:12" x14ac:dyDescent="0.2">
      <c r="I119">
        <f t="shared" si="8"/>
        <v>5.2999999999999892</v>
      </c>
      <c r="J119">
        <f t="shared" si="6"/>
        <v>9.6026800545097673E-24</v>
      </c>
      <c r="K119" s="63">
        <f t="shared" si="7"/>
        <v>0.10377358490566038</v>
      </c>
    </row>
    <row r="120" spans="9:12" x14ac:dyDescent="0.2">
      <c r="I120">
        <f t="shared" si="8"/>
        <v>5.349999999999989</v>
      </c>
      <c r="J120">
        <f t="shared" si="6"/>
        <v>5.8243198684711561E-24</v>
      </c>
      <c r="K120" s="63">
        <f t="shared" si="7"/>
        <v>0.10373831775700937</v>
      </c>
    </row>
    <row r="121" spans="9:12" x14ac:dyDescent="0.2">
      <c r="I121">
        <f t="shared" si="8"/>
        <v>5.3999999999999888</v>
      </c>
      <c r="J121">
        <f t="shared" si="6"/>
        <v>3.532628572201209E-24</v>
      </c>
      <c r="K121" s="63">
        <f t="shared" si="7"/>
        <v>0.10370370370370371</v>
      </c>
    </row>
    <row r="122" spans="9:12" x14ac:dyDescent="0.2">
      <c r="I122">
        <f t="shared" si="8"/>
        <v>5.4499999999999886</v>
      </c>
      <c r="J122">
        <f t="shared" si="6"/>
        <v>2.1426475384168973E-24</v>
      </c>
      <c r="K122" s="63">
        <f t="shared" si="7"/>
        <v>0.10366972477064221</v>
      </c>
    </row>
    <row r="123" spans="9:12" x14ac:dyDescent="0.2">
      <c r="I123">
        <f t="shared" si="8"/>
        <v>5.4999999999999885</v>
      </c>
      <c r="J123">
        <f t="shared" si="6"/>
        <v>1.29958142500766E-24</v>
      </c>
      <c r="K123" s="63">
        <f t="shared" si="7"/>
        <v>0.10363636363636364</v>
      </c>
    </row>
    <row r="124" spans="9:12" x14ac:dyDescent="0.2">
      <c r="I124">
        <f t="shared" si="8"/>
        <v>5.5499999999999883</v>
      </c>
      <c r="J124">
        <f t="shared" si="6"/>
        <v>7.8823597906018029E-25</v>
      </c>
      <c r="K124" s="63">
        <f t="shared" si="7"/>
        <v>0.10360360360360363</v>
      </c>
    </row>
    <row r="125" spans="9:12" x14ac:dyDescent="0.2">
      <c r="I125">
        <f t="shared" si="8"/>
        <v>5.5999999999999881</v>
      </c>
      <c r="J125">
        <f t="shared" si="6"/>
        <v>4.7808928838860465E-25</v>
      </c>
      <c r="K125" s="63">
        <f t="shared" si="7"/>
        <v>0.10357142857142859</v>
      </c>
    </row>
    <row r="126" spans="9:12" x14ac:dyDescent="0.2">
      <c r="I126">
        <f t="shared" si="8"/>
        <v>5.6499999999999879</v>
      </c>
      <c r="J126">
        <f t="shared" si="6"/>
        <v>2.8997581148788383E-25</v>
      </c>
      <c r="K126" s="63">
        <f t="shared" si="7"/>
        <v>0.10353982300884956</v>
      </c>
    </row>
    <row r="127" spans="9:12" x14ac:dyDescent="0.2">
      <c r="I127">
        <f t="shared" si="8"/>
        <v>5.6999999999999877</v>
      </c>
      <c r="J127">
        <f t="shared" si="6"/>
        <v>1.7587922024245366E-25</v>
      </c>
      <c r="K127" s="63">
        <f t="shared" si="7"/>
        <v>0.10350877192982458</v>
      </c>
    </row>
    <row r="128" spans="9:12" x14ac:dyDescent="0.2">
      <c r="I128">
        <f t="shared" si="8"/>
        <v>5.7499999999999876</v>
      </c>
      <c r="J128">
        <f t="shared" si="6"/>
        <v>1.0667613948339897E-25</v>
      </c>
      <c r="K128" s="63">
        <f t="shared" si="7"/>
        <v>0.10347826086956524</v>
      </c>
    </row>
    <row r="129" spans="9:12" x14ac:dyDescent="0.2">
      <c r="I129">
        <f t="shared" si="8"/>
        <v>5.7999999999999874</v>
      </c>
      <c r="J129">
        <f t="shared" si="6"/>
        <v>6.4702349256462875E-26</v>
      </c>
      <c r="K129" s="63">
        <f t="shared" si="7"/>
        <v>0.10344827586206898</v>
      </c>
    </row>
    <row r="130" spans="9:12" x14ac:dyDescent="0.2">
      <c r="I130">
        <f t="shared" si="8"/>
        <v>5.8499999999999872</v>
      </c>
      <c r="J130">
        <f t="shared" si="6"/>
        <v>3.9243958579479645E-26</v>
      </c>
      <c r="K130" s="63">
        <f t="shared" si="7"/>
        <v>0.10341880341880344</v>
      </c>
    </row>
    <row r="131" spans="9:12" x14ac:dyDescent="0.2">
      <c r="I131">
        <f t="shared" si="8"/>
        <v>5.899999999999987</v>
      </c>
      <c r="J131">
        <f t="shared" si="6"/>
        <v>2.3802664086947218E-26</v>
      </c>
      <c r="K131" s="63">
        <f t="shared" si="7"/>
        <v>0.10338983050847458</v>
      </c>
    </row>
    <row r="132" spans="9:12" x14ac:dyDescent="0.2">
      <c r="I132">
        <f t="shared" si="8"/>
        <v>5.9499999999999869</v>
      </c>
      <c r="J132">
        <f t="shared" si="6"/>
        <v>1.4437045551574303E-26</v>
      </c>
      <c r="K132" s="63">
        <f t="shared" si="7"/>
        <v>0.10336134453781515</v>
      </c>
    </row>
    <row r="133" spans="9:12" x14ac:dyDescent="0.2">
      <c r="I133">
        <f t="shared" si="8"/>
        <v>5.9999999999999867</v>
      </c>
      <c r="J133">
        <f t="shared" si="6"/>
        <v>8.7565107626977024E-27</v>
      </c>
      <c r="K133" s="63">
        <f t="shared" si="7"/>
        <v>0.10333333333333336</v>
      </c>
      <c r="L133" s="60">
        <f>C21</f>
        <v>4.1799999999999997E-2</v>
      </c>
    </row>
    <row r="134" spans="9:12" x14ac:dyDescent="0.2">
      <c r="I134">
        <f t="shared" si="8"/>
        <v>6.0499999999999865</v>
      </c>
      <c r="J134">
        <f t="shared" si="6"/>
        <v>5.3110922496798127E-27</v>
      </c>
      <c r="K134" s="63">
        <f t="shared" si="7"/>
        <v>0.10330578512396696</v>
      </c>
    </row>
    <row r="135" spans="9:12" x14ac:dyDescent="0.2">
      <c r="I135">
        <f t="shared" si="8"/>
        <v>6.0999999999999863</v>
      </c>
      <c r="J135">
        <f t="shared" si="6"/>
        <v>3.221340285992974E-27</v>
      </c>
      <c r="K135" s="63">
        <f t="shared" si="7"/>
        <v>0.10327868852459018</v>
      </c>
    </row>
    <row r="136" spans="9:12" x14ac:dyDescent="0.2">
      <c r="I136">
        <f t="shared" si="8"/>
        <v>6.1499999999999861</v>
      </c>
      <c r="J136">
        <f t="shared" si="6"/>
        <v>1.9538416488222018E-27</v>
      </c>
      <c r="K136" s="63">
        <f t="shared" si="7"/>
        <v>0.10325203252032522</v>
      </c>
    </row>
    <row r="137" spans="9:12" x14ac:dyDescent="0.2">
      <c r="I137">
        <f t="shared" si="8"/>
        <v>6.199999999999986</v>
      </c>
      <c r="J137">
        <f t="shared" si="6"/>
        <v>1.1850648642341494E-27</v>
      </c>
      <c r="K137" s="63">
        <f t="shared" si="7"/>
        <v>0.10322580645161292</v>
      </c>
    </row>
    <row r="138" spans="9:12" x14ac:dyDescent="0.2">
      <c r="I138">
        <f t="shared" si="8"/>
        <v>6.2499999999999858</v>
      </c>
      <c r="J138">
        <f t="shared" si="6"/>
        <v>7.1877817390620104E-28</v>
      </c>
      <c r="K138" s="63">
        <f t="shared" si="7"/>
        <v>0.10320000000000001</v>
      </c>
    </row>
    <row r="139" spans="9:12" x14ac:dyDescent="0.2">
      <c r="I139">
        <f t="shared" si="8"/>
        <v>6.2999999999999856</v>
      </c>
      <c r="J139">
        <f t="shared" si="6"/>
        <v>4.3596100000637311E-28</v>
      </c>
      <c r="K139" s="63">
        <f t="shared" si="7"/>
        <v>0.1031746031746032</v>
      </c>
    </row>
    <row r="140" spans="9:12" x14ac:dyDescent="0.2">
      <c r="I140">
        <f t="shared" si="8"/>
        <v>6.3499999999999854</v>
      </c>
      <c r="J140">
        <f t="shared" si="6"/>
        <v>2.6442371294284489E-28</v>
      </c>
      <c r="K140" s="63">
        <f t="shared" si="7"/>
        <v>0.1031496062992126</v>
      </c>
    </row>
    <row r="141" spans="9:12" x14ac:dyDescent="0.2">
      <c r="I141">
        <f t="shared" si="8"/>
        <v>6.3999999999999853</v>
      </c>
      <c r="J141">
        <f t="shared" si="6"/>
        <v>1.6038108905488772E-28</v>
      </c>
      <c r="K141" s="63">
        <f t="shared" si="7"/>
        <v>0.10312500000000002</v>
      </c>
    </row>
    <row r="142" spans="9:12" x14ac:dyDescent="0.2">
      <c r="I142">
        <f t="shared" si="8"/>
        <v>6.4499999999999851</v>
      </c>
      <c r="J142">
        <f t="shared" ref="J142:J173" si="9">EXP(-I142/$D$6)</f>
        <v>9.7276047749892352E-29</v>
      </c>
      <c r="K142" s="63">
        <f t="shared" ref="K142:K172" si="10">$D$3+$D$4*(1-J142)/(I142/$D$6)+$D$5*((1-J142)/(I142/$D$6)-J142)</f>
        <v>0.10310077519379846</v>
      </c>
    </row>
    <row r="143" spans="9:12" x14ac:dyDescent="0.2">
      <c r="I143">
        <f t="shared" si="8"/>
        <v>6.4999999999999849</v>
      </c>
      <c r="J143">
        <f t="shared" si="9"/>
        <v>5.9000905415979835E-29</v>
      </c>
      <c r="K143" s="63">
        <f t="shared" si="10"/>
        <v>0.10307692307692309</v>
      </c>
    </row>
    <row r="144" spans="9:12" x14ac:dyDescent="0.2">
      <c r="I144">
        <f t="shared" si="8"/>
        <v>6.5499999999999847</v>
      </c>
      <c r="J144">
        <f t="shared" si="9"/>
        <v>3.5785858085596935E-29</v>
      </c>
      <c r="K144" s="63">
        <f t="shared" si="10"/>
        <v>0.10305343511450382</v>
      </c>
    </row>
    <row r="145" spans="9:12" x14ac:dyDescent="0.2">
      <c r="I145">
        <f t="shared" si="8"/>
        <v>6.5999999999999845</v>
      </c>
      <c r="J145">
        <f t="shared" si="9"/>
        <v>2.1705220113039786E-29</v>
      </c>
      <c r="K145" s="63">
        <f t="shared" si="10"/>
        <v>0.10303030303030306</v>
      </c>
    </row>
    <row r="146" spans="9:12" x14ac:dyDescent="0.2">
      <c r="I146">
        <f t="shared" ref="I146:I173" si="11">I145+0.05</f>
        <v>6.6499999999999844</v>
      </c>
      <c r="J146">
        <f t="shared" si="9"/>
        <v>1.3164881474369943E-29</v>
      </c>
      <c r="K146" s="63">
        <f t="shared" si="10"/>
        <v>0.10300751879699249</v>
      </c>
    </row>
    <row r="147" spans="9:12" x14ac:dyDescent="0.2">
      <c r="I147">
        <f t="shared" si="11"/>
        <v>6.6999999999999842</v>
      </c>
      <c r="J147">
        <f t="shared" si="9"/>
        <v>7.9849042456882263E-30</v>
      </c>
      <c r="K147" s="63">
        <f t="shared" si="10"/>
        <v>0.10298507462686568</v>
      </c>
    </row>
    <row r="148" spans="9:12" x14ac:dyDescent="0.2">
      <c r="I148">
        <f t="shared" si="11"/>
        <v>6.749999999999984</v>
      </c>
      <c r="J148">
        <f t="shared" si="9"/>
        <v>4.8430892398795564E-30</v>
      </c>
      <c r="K148" s="63">
        <f t="shared" si="10"/>
        <v>0.10296296296296298</v>
      </c>
    </row>
    <row r="149" spans="9:12" x14ac:dyDescent="0.2">
      <c r="I149">
        <f t="shared" si="11"/>
        <v>6.7999999999999838</v>
      </c>
      <c r="J149">
        <f t="shared" si="9"/>
        <v>2.9374821117113038E-30</v>
      </c>
      <c r="K149" s="63">
        <f t="shared" si="10"/>
        <v>0.10294117647058826</v>
      </c>
    </row>
    <row r="150" spans="9:12" x14ac:dyDescent="0.2">
      <c r="I150">
        <f t="shared" si="11"/>
        <v>6.8499999999999837</v>
      </c>
      <c r="J150">
        <f t="shared" si="9"/>
        <v>1.7816729631103169E-30</v>
      </c>
      <c r="K150" s="63">
        <f t="shared" si="10"/>
        <v>0.10291970802919709</v>
      </c>
    </row>
    <row r="151" spans="9:12" x14ac:dyDescent="0.2">
      <c r="I151">
        <f t="shared" si="11"/>
        <v>6.8999999999999835</v>
      </c>
      <c r="J151">
        <f t="shared" si="9"/>
        <v>1.0806392777074628E-30</v>
      </c>
      <c r="K151" s="63">
        <f t="shared" si="10"/>
        <v>0.10289855072463769</v>
      </c>
    </row>
    <row r="152" spans="9:12" x14ac:dyDescent="0.2">
      <c r="I152">
        <f t="shared" si="11"/>
        <v>6.9499999999999833</v>
      </c>
      <c r="J152">
        <f t="shared" si="9"/>
        <v>6.5544085401929103E-31</v>
      </c>
      <c r="K152" s="63">
        <f t="shared" si="10"/>
        <v>0.10287769784172662</v>
      </c>
    </row>
    <row r="153" spans="9:12" x14ac:dyDescent="0.2">
      <c r="I153">
        <f t="shared" si="11"/>
        <v>6.9999999999999831</v>
      </c>
      <c r="J153">
        <f t="shared" si="9"/>
        <v>3.9754497359093247E-31</v>
      </c>
      <c r="K153" s="63">
        <f t="shared" si="10"/>
        <v>0.10285714285714287</v>
      </c>
      <c r="L153" s="60">
        <f>C22</f>
        <v>4.2999999999999997E-2</v>
      </c>
    </row>
    <row r="154" spans="9:12" x14ac:dyDescent="0.2">
      <c r="I154">
        <f t="shared" si="11"/>
        <v>7.0499999999999829</v>
      </c>
      <c r="J154">
        <f t="shared" si="9"/>
        <v>2.411232150975497E-31</v>
      </c>
      <c r="K154" s="63">
        <f t="shared" si="10"/>
        <v>0.10283687943262412</v>
      </c>
    </row>
    <row r="155" spans="9:12" x14ac:dyDescent="0.2">
      <c r="I155">
        <f t="shared" si="11"/>
        <v>7.0999999999999828</v>
      </c>
      <c r="J155">
        <f t="shared" si="9"/>
        <v>1.4624862272514803E-31</v>
      </c>
      <c r="K155" s="63">
        <f t="shared" si="10"/>
        <v>0.10281690140845071</v>
      </c>
    </row>
    <row r="156" spans="9:12" x14ac:dyDescent="0.2">
      <c r="I156">
        <f t="shared" si="11"/>
        <v>7.1499999999999826</v>
      </c>
      <c r="J156">
        <f t="shared" si="9"/>
        <v>8.8704273623549334E-32</v>
      </c>
      <c r="K156" s="63">
        <f t="shared" si="10"/>
        <v>0.10279720279720281</v>
      </c>
    </row>
    <row r="157" spans="9:12" x14ac:dyDescent="0.2">
      <c r="I157">
        <f t="shared" si="11"/>
        <v>7.1999999999999824</v>
      </c>
      <c r="J157">
        <f t="shared" si="9"/>
        <v>5.3801861600221323E-32</v>
      </c>
      <c r="K157" s="63">
        <f t="shared" si="10"/>
        <v>0.1027777777777778</v>
      </c>
    </row>
    <row r="158" spans="9:12" x14ac:dyDescent="0.2">
      <c r="I158">
        <f t="shared" si="11"/>
        <v>7.2499999999999822</v>
      </c>
      <c r="J158">
        <f t="shared" si="9"/>
        <v>3.2632478610150041E-32</v>
      </c>
      <c r="K158" s="63">
        <f t="shared" si="10"/>
        <v>0.10275862068965519</v>
      </c>
    </row>
    <row r="159" spans="9:12" x14ac:dyDescent="0.2">
      <c r="I159">
        <f t="shared" si="11"/>
        <v>7.2999999999999821</v>
      </c>
      <c r="J159">
        <f t="shared" si="9"/>
        <v>1.9792598779472702E-32</v>
      </c>
      <c r="K159" s="63">
        <f t="shared" si="10"/>
        <v>0.10273972602739728</v>
      </c>
    </row>
    <row r="160" spans="9:12" x14ac:dyDescent="0.2">
      <c r="I160">
        <f t="shared" si="11"/>
        <v>7.3499999999999819</v>
      </c>
      <c r="J160">
        <f t="shared" si="9"/>
        <v>1.200481799514104E-32</v>
      </c>
      <c r="K160" s="63">
        <f t="shared" si="10"/>
        <v>0.10272108843537417</v>
      </c>
    </row>
    <row r="161" spans="9:11" x14ac:dyDescent="0.2">
      <c r="I161">
        <f t="shared" si="11"/>
        <v>7.3999999999999817</v>
      </c>
      <c r="J161">
        <f t="shared" si="9"/>
        <v>7.2812901783229887E-33</v>
      </c>
      <c r="K161" s="63">
        <f t="shared" si="10"/>
        <v>0.10270270270270271</v>
      </c>
    </row>
    <row r="162" spans="9:11" x14ac:dyDescent="0.2">
      <c r="I162">
        <f t="shared" si="11"/>
        <v>7.4499999999999815</v>
      </c>
      <c r="J162">
        <f t="shared" si="9"/>
        <v>4.416325735417361E-33</v>
      </c>
      <c r="K162" s="63">
        <f t="shared" si="10"/>
        <v>0.10268456375838927</v>
      </c>
    </row>
    <row r="163" spans="9:11" x14ac:dyDescent="0.2">
      <c r="I163">
        <f t="shared" si="11"/>
        <v>7.4999999999999813</v>
      </c>
      <c r="J163">
        <f t="shared" si="9"/>
        <v>2.6786369618085729E-33</v>
      </c>
      <c r="K163" s="63">
        <f t="shared" si="10"/>
        <v>0.10266666666666668</v>
      </c>
    </row>
    <row r="164" spans="9:11" x14ac:dyDescent="0.2">
      <c r="I164">
        <f t="shared" si="11"/>
        <v>7.5499999999999812</v>
      </c>
      <c r="J164">
        <f t="shared" si="9"/>
        <v>1.6246754435764208E-33</v>
      </c>
      <c r="K164" s="63">
        <f t="shared" si="10"/>
        <v>0.10264900662251658</v>
      </c>
    </row>
    <row r="165" spans="9:11" x14ac:dyDescent="0.2">
      <c r="I165">
        <f t="shared" si="11"/>
        <v>7.599999999999981</v>
      </c>
      <c r="J165">
        <f t="shared" si="9"/>
        <v>9.8541546861132178E-34</v>
      </c>
      <c r="K165" s="63">
        <f t="shared" si="10"/>
        <v>0.10263157894736843</v>
      </c>
    </row>
    <row r="166" spans="9:11" x14ac:dyDescent="0.2">
      <c r="I166">
        <f t="shared" si="11"/>
        <v>7.6499999999999808</v>
      </c>
      <c r="J166">
        <f t="shared" si="9"/>
        <v>5.9768469426785888E-34</v>
      </c>
      <c r="K166" s="63">
        <f t="shared" si="10"/>
        <v>0.10261437908496734</v>
      </c>
    </row>
    <row r="167" spans="9:11" x14ac:dyDescent="0.2">
      <c r="I167">
        <f t="shared" si="11"/>
        <v>7.6999999999999806</v>
      </c>
      <c r="J167">
        <f t="shared" si="9"/>
        <v>3.6251409191442803E-34</v>
      </c>
      <c r="K167" s="63">
        <f t="shared" si="10"/>
        <v>0.1025974025974026</v>
      </c>
    </row>
    <row r="168" spans="9:11" x14ac:dyDescent="0.2">
      <c r="I168">
        <f t="shared" si="11"/>
        <v>7.7499999999999805</v>
      </c>
      <c r="J168">
        <f t="shared" si="9"/>
        <v>2.1987591132398428E-34</v>
      </c>
      <c r="K168" s="63">
        <f t="shared" si="10"/>
        <v>0.10258064516129034</v>
      </c>
    </row>
    <row r="169" spans="9:11" x14ac:dyDescent="0.2">
      <c r="I169">
        <f t="shared" si="11"/>
        <v>7.7999999999999803</v>
      </c>
      <c r="J169">
        <f t="shared" si="9"/>
        <v>1.3336148155025267E-34</v>
      </c>
      <c r="K169" s="63">
        <f t="shared" si="10"/>
        <v>0.10256410256410259</v>
      </c>
    </row>
    <row r="170" spans="9:11" x14ac:dyDescent="0.2">
      <c r="I170">
        <f t="shared" si="11"/>
        <v>7.8499999999999801</v>
      </c>
      <c r="J170">
        <f t="shared" si="9"/>
        <v>8.088782738492894E-35</v>
      </c>
      <c r="K170" s="63">
        <f t="shared" si="10"/>
        <v>0.10254777070063695</v>
      </c>
    </row>
    <row r="171" spans="9:11" x14ac:dyDescent="0.2">
      <c r="I171">
        <f t="shared" si="11"/>
        <v>7.8999999999999799</v>
      </c>
      <c r="J171">
        <f t="shared" si="9"/>
        <v>4.9060947306502569E-35</v>
      </c>
      <c r="K171" s="63">
        <f t="shared" si="10"/>
        <v>0.10253164556962027</v>
      </c>
    </row>
    <row r="172" spans="9:11" x14ac:dyDescent="0.2">
      <c r="I172">
        <f t="shared" si="11"/>
        <v>7.9499999999999797</v>
      </c>
      <c r="J172">
        <f t="shared" si="9"/>
        <v>2.975696873594017E-35</v>
      </c>
      <c r="K172" s="63">
        <f t="shared" si="10"/>
        <v>0.10251572327044026</v>
      </c>
    </row>
    <row r="173" spans="9:11" x14ac:dyDescent="0.2">
      <c r="I173">
        <f t="shared" si="11"/>
        <v>7.9999999999999796</v>
      </c>
      <c r="J173">
        <f t="shared" si="9"/>
        <v>1.8048513878457999E-35</v>
      </c>
      <c r="K173" s="63">
        <f>$D$3+$D$4*(1-J173)/(I173/$D$6)+$D$5*((1-J173)/(I173/$D$6)-J173)</f>
        <v>0.10250000000000001</v>
      </c>
    </row>
    <row r="174" spans="9:11" x14ac:dyDescent="0.2">
      <c r="K174" s="60"/>
    </row>
    <row r="175" spans="9:11" x14ac:dyDescent="0.2">
      <c r="K175" s="60"/>
    </row>
    <row r="176" spans="9:11" x14ac:dyDescent="0.2">
      <c r="K176" s="60"/>
    </row>
    <row r="177" spans="11:11" x14ac:dyDescent="0.2">
      <c r="K177" s="60"/>
    </row>
    <row r="178" spans="11:11" x14ac:dyDescent="0.2">
      <c r="K178" s="60"/>
    </row>
    <row r="179" spans="11:11" x14ac:dyDescent="0.2">
      <c r="K179" s="60"/>
    </row>
    <row r="180" spans="11:11" x14ac:dyDescent="0.2">
      <c r="K180" s="60"/>
    </row>
    <row r="181" spans="11:11" x14ac:dyDescent="0.2">
      <c r="K181" s="60"/>
    </row>
    <row r="182" spans="11:11" x14ac:dyDescent="0.2">
      <c r="K182" s="60"/>
    </row>
    <row r="183" spans="11:11" x14ac:dyDescent="0.2">
      <c r="K183" s="60"/>
    </row>
    <row r="184" spans="11:11" x14ac:dyDescent="0.2">
      <c r="K184" s="60"/>
    </row>
    <row r="185" spans="11:11" x14ac:dyDescent="0.2">
      <c r="K185" s="60"/>
    </row>
    <row r="186" spans="11:11" x14ac:dyDescent="0.2">
      <c r="K186" s="60"/>
    </row>
    <row r="187" spans="11:11" x14ac:dyDescent="0.2">
      <c r="K187" s="60"/>
    </row>
    <row r="188" spans="11:11" x14ac:dyDescent="0.2">
      <c r="K188" s="60"/>
    </row>
    <row r="189" spans="11:11" x14ac:dyDescent="0.2">
      <c r="K189" s="60"/>
    </row>
    <row r="190" spans="11:11" x14ac:dyDescent="0.2">
      <c r="K190" s="60"/>
    </row>
    <row r="191" spans="11:11" x14ac:dyDescent="0.2">
      <c r="K191" s="60"/>
    </row>
    <row r="192" spans="11:11" x14ac:dyDescent="0.2">
      <c r="K192" s="60"/>
    </row>
    <row r="193" spans="11:11" x14ac:dyDescent="0.2">
      <c r="K193" s="60"/>
    </row>
    <row r="194" spans="11:11" x14ac:dyDescent="0.2">
      <c r="K194" s="60"/>
    </row>
    <row r="195" spans="11:11" x14ac:dyDescent="0.2">
      <c r="K195" s="60"/>
    </row>
    <row r="196" spans="11:11" x14ac:dyDescent="0.2">
      <c r="K196" s="60"/>
    </row>
    <row r="197" spans="11:11" x14ac:dyDescent="0.2">
      <c r="K197" s="60"/>
    </row>
    <row r="198" spans="11:11" x14ac:dyDescent="0.2">
      <c r="K198" s="60"/>
    </row>
    <row r="199" spans="11:11" x14ac:dyDescent="0.2">
      <c r="K199" s="60"/>
    </row>
    <row r="200" spans="11:11" x14ac:dyDescent="0.2">
      <c r="K200" s="60"/>
    </row>
    <row r="201" spans="11:11" x14ac:dyDescent="0.2">
      <c r="K201" s="60"/>
    </row>
    <row r="202" spans="11:11" x14ac:dyDescent="0.2">
      <c r="K202" s="60"/>
    </row>
    <row r="203" spans="11:11" x14ac:dyDescent="0.2">
      <c r="K203" s="60"/>
    </row>
  </sheetData>
  <mergeCells count="1">
    <mergeCell ref="C11:D11"/>
  </mergeCells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shapeId="5121" r:id="rId3">
          <objectPr defaultSize="0" autoPict="0" r:id="rId4">
            <anchor moveWithCells="1" sizeWithCells="1">
              <from>
                <xdr:col>7</xdr:col>
                <xdr:colOff>50800</xdr:colOff>
                <xdr:row>0</xdr:row>
                <xdr:rowOff>165100</xdr:rowOff>
              </from>
              <to>
                <xdr:col>16</xdr:col>
                <xdr:colOff>584200</xdr:colOff>
                <xdr:row>9</xdr:row>
                <xdr:rowOff>165100</xdr:rowOff>
              </to>
            </anchor>
          </objectPr>
        </oleObject>
      </mc:Choice>
      <mc:Fallback>
        <oleObject shapeId="5121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bond pricing</vt:lpstr>
      <vt:lpstr>the yield curve</vt:lpstr>
      <vt:lpstr>NelsonSiegel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2017-05-03T13:18:16Z</dcterms:modified>
</cp:coreProperties>
</file>