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3" i="1"/>
  <c r="E53" i="1"/>
  <c r="F53" i="1"/>
  <c r="E52" i="1"/>
  <c r="F52" i="1"/>
  <c r="G51" i="1"/>
  <c r="G54" i="1"/>
  <c r="G55" i="1"/>
  <c r="G56" i="1"/>
  <c r="G57" i="1"/>
  <c r="G58" i="1"/>
  <c r="G59" i="1"/>
  <c r="G60" i="1"/>
  <c r="G61" i="1"/>
  <c r="G50" i="1"/>
  <c r="F51" i="1"/>
  <c r="F54" i="1"/>
  <c r="F55" i="1"/>
  <c r="F56" i="1"/>
  <c r="F57" i="1"/>
  <c r="F58" i="1"/>
  <c r="F59" i="1"/>
  <c r="F60" i="1"/>
  <c r="F61" i="1"/>
  <c r="F50" i="1"/>
  <c r="E51" i="1"/>
  <c r="E54" i="1"/>
  <c r="E55" i="1"/>
  <c r="E56" i="1"/>
  <c r="E57" i="1"/>
  <c r="E58" i="1"/>
  <c r="E59" i="1"/>
  <c r="E60" i="1"/>
  <c r="E61" i="1"/>
  <c r="E50" i="1"/>
  <c r="G47" i="1" l="1"/>
  <c r="H43" i="1"/>
  <c r="H42" i="1"/>
  <c r="I30" i="1"/>
  <c r="I29" i="1"/>
  <c r="I28" i="1"/>
  <c r="I27" i="1"/>
  <c r="I26" i="1"/>
  <c r="I25" i="1"/>
  <c r="H40" i="1"/>
  <c r="H39" i="1"/>
  <c r="H35" i="1"/>
  <c r="H36" i="1"/>
  <c r="H37" i="1"/>
  <c r="H38" i="1"/>
  <c r="H34" i="1"/>
  <c r="G35" i="1"/>
  <c r="G36" i="1"/>
  <c r="G37" i="1"/>
  <c r="G38" i="1"/>
  <c r="G34" i="1"/>
  <c r="F39" i="1"/>
  <c r="H31" i="1"/>
  <c r="H30" i="1"/>
  <c r="H26" i="1"/>
  <c r="H27" i="1"/>
  <c r="H28" i="1"/>
  <c r="H29" i="1"/>
  <c r="H25" i="1"/>
  <c r="G26" i="1"/>
  <c r="G27" i="1"/>
  <c r="G28" i="1"/>
  <c r="G29" i="1"/>
  <c r="G25" i="1"/>
  <c r="F30" i="1"/>
  <c r="F41" i="1"/>
  <c r="E41" i="1"/>
  <c r="E34" i="1"/>
  <c r="F34" i="1" s="1"/>
  <c r="C38" i="1"/>
  <c r="F38" i="1" s="1"/>
  <c r="C37" i="1"/>
  <c r="E37" i="1" s="1"/>
  <c r="C36" i="1"/>
  <c r="C35" i="1"/>
  <c r="E35" i="1" s="1"/>
  <c r="F26" i="1"/>
  <c r="F27" i="1"/>
  <c r="F28" i="1"/>
  <c r="F29" i="1"/>
  <c r="F25" i="1"/>
  <c r="E26" i="1"/>
  <c r="E27" i="1"/>
  <c r="E28" i="1"/>
  <c r="E25" i="1"/>
  <c r="C29" i="1"/>
  <c r="C28" i="1"/>
  <c r="C27" i="1"/>
  <c r="E36" i="1" l="1"/>
  <c r="F36" i="1" s="1"/>
  <c r="F37" i="1"/>
  <c r="F35" i="1"/>
  <c r="D22" i="1"/>
  <c r="H14" i="1"/>
  <c r="D15" i="1"/>
  <c r="E5" i="1"/>
  <c r="E8" i="1"/>
  <c r="F42" i="1" l="1"/>
  <c r="E42" i="1"/>
</calcChain>
</file>

<file path=xl/sharedStrings.xml><?xml version="1.0" encoding="utf-8"?>
<sst xmlns="http://schemas.openxmlformats.org/spreadsheetml/2006/main" count="71" uniqueCount="44">
  <si>
    <t>Portfolio</t>
  </si>
  <si>
    <t>A</t>
  </si>
  <si>
    <t>B</t>
  </si>
  <si>
    <t>Allocation</t>
  </si>
  <si>
    <t>Returns</t>
  </si>
  <si>
    <t>Weighted Average Return</t>
  </si>
  <si>
    <t>(w1*r1)+(w2*r2)+….(wn*rn)</t>
  </si>
  <si>
    <t>(.6*.08)+(.4*.05)</t>
  </si>
  <si>
    <t>AAPL</t>
  </si>
  <si>
    <t>Dividends</t>
  </si>
  <si>
    <t>Return=</t>
  </si>
  <si>
    <t>($112.89-$114.71+$2.28)/$114.71</t>
  </si>
  <si>
    <t>BUD</t>
  </si>
  <si>
    <t>(w1*r1+w2*r2)</t>
  </si>
  <si>
    <t>(0.5*.004)+(.5*.2446)</t>
  </si>
  <si>
    <t>Weights</t>
  </si>
  <si>
    <t>SD</t>
  </si>
  <si>
    <t>2011-2012</t>
  </si>
  <si>
    <t>2012-2013</t>
  </si>
  <si>
    <t>2013-2014</t>
  </si>
  <si>
    <t>2014-2015</t>
  </si>
  <si>
    <t>2015-2016</t>
  </si>
  <si>
    <t>Beginning</t>
  </si>
  <si>
    <t>Ending</t>
  </si>
  <si>
    <t>Return</t>
  </si>
  <si>
    <t>Risk</t>
  </si>
  <si>
    <t>Average R</t>
  </si>
  <si>
    <t>(R-Mean)</t>
  </si>
  <si>
    <t>(R-Mean)^2</t>
  </si>
  <si>
    <t>Variance</t>
  </si>
  <si>
    <t>St. Dev</t>
  </si>
  <si>
    <t>AAPL(R-Mean)*(BUD(R-Mean)</t>
  </si>
  <si>
    <t>Covariance</t>
  </si>
  <si>
    <t>Correlation</t>
  </si>
  <si>
    <t>Covariance (AAPL, BUD)=</t>
  </si>
  <si>
    <t>Correlation(AAPL, BUD)*SD(AAPL)*SD(BUD)</t>
  </si>
  <si>
    <t>Correlation (AAPL, BUD)=</t>
  </si>
  <si>
    <t>Covariance(AAPL, BUD)/(SD(AAPL)*SD(BUD))</t>
  </si>
  <si>
    <t xml:space="preserve">Return </t>
  </si>
  <si>
    <t>X1</t>
  </si>
  <si>
    <t>X2</t>
  </si>
  <si>
    <t>Risk of a 2 asset portfolio=</t>
  </si>
  <si>
    <t>sqrt((w1*sd1)^2+(w2*sd2)^2+(2*w1*w2*Cov))</t>
  </si>
  <si>
    <t>Return/Risk (Coefficient of Variation)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</si>
</sst>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00%"/>
    <numFmt numFmtId="165" formatCode="0.0000"/>
    <numFmt numFmtId="166" formatCode="0.0"/>
    <numFmt numFmtId="167" formatCode="#,##0.000_);[Red]\(#,##0.000\)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10" fontId="0" fillId="0" borderId="1" xfId="1" applyNumberFormat="1" applyFont="1" applyBorder="1"/>
    <xf numFmtId="17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166" fontId="0" fillId="0" borderId="3" xfId="0" applyNumberFormat="1" applyBorder="1"/>
    <xf numFmtId="0" fontId="0" fillId="0" borderId="3" xfId="0" applyBorder="1"/>
    <xf numFmtId="165" fontId="0" fillId="0" borderId="3" xfId="0" applyNumberFormat="1" applyBorder="1"/>
    <xf numFmtId="166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2" xfId="0" applyBorder="1"/>
    <xf numFmtId="10" fontId="0" fillId="0" borderId="4" xfId="0" applyNumberFormat="1" applyBorder="1"/>
    <xf numFmtId="10" fontId="0" fillId="0" borderId="3" xfId="0" applyNumberFormat="1" applyBorder="1"/>
    <xf numFmtId="167" fontId="0" fillId="0" borderId="0" xfId="0" applyNumberFormat="1"/>
    <xf numFmtId="0" fontId="0" fillId="0" borderId="0" xfId="0" applyBorder="1"/>
    <xf numFmtId="8" fontId="0" fillId="0" borderId="0" xfId="0" applyNumberFormat="1" applyBorder="1"/>
    <xf numFmtId="167" fontId="0" fillId="0" borderId="0" xfId="0" applyNumberFormat="1" applyBorder="1"/>
    <xf numFmtId="8" fontId="0" fillId="0" borderId="4" xfId="0" applyNumberFormat="1" applyBorder="1"/>
    <xf numFmtId="167" fontId="0" fillId="0" borderId="2" xfId="0" applyNumberFormat="1" applyBorder="1"/>
    <xf numFmtId="0" fontId="0" fillId="0" borderId="0" xfId="0" applyFill="1" applyBorder="1"/>
    <xf numFmtId="167" fontId="0" fillId="0" borderId="3" xfId="0" applyNumberFormat="1" applyBorder="1"/>
    <xf numFmtId="0" fontId="0" fillId="2" borderId="0" xfId="0" applyFill="1"/>
    <xf numFmtId="0" fontId="0" fillId="2" borderId="4" xfId="0" applyFill="1" applyBorder="1"/>
    <xf numFmtId="167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9" fontId="0" fillId="2" borderId="0" xfId="0" applyNumberFormat="1" applyFill="1"/>
    <xf numFmtId="9" fontId="0" fillId="3" borderId="0" xfId="0" applyNumberFormat="1" applyFill="1"/>
    <xf numFmtId="0" fontId="0" fillId="3" borderId="0" xfId="0" applyFill="1"/>
    <xf numFmtId="0" fontId="0" fillId="0" borderId="0" xfId="0" applyFill="1"/>
    <xf numFmtId="9" fontId="0" fillId="0" borderId="0" xfId="0" applyNumberFormat="1" applyFill="1"/>
    <xf numFmtId="168" fontId="0" fillId="0" borderId="0" xfId="0" applyNumberForma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topLeftCell="B53" zoomScale="208" zoomScaleNormal="208" workbookViewId="0">
      <selection activeCell="E65" sqref="E65"/>
    </sheetView>
  </sheetViews>
  <sheetFormatPr defaultRowHeight="15" x14ac:dyDescent="0.25"/>
  <cols>
    <col min="2" max="2" width="10.5703125" customWidth="1"/>
    <col min="5" max="5" width="13.28515625" customWidth="1"/>
    <col min="7" max="7" width="41.42578125" bestFit="1" customWidth="1"/>
    <col min="8" max="8" width="11" customWidth="1"/>
    <col min="9" max="9" width="17.85546875" customWidth="1"/>
  </cols>
  <sheetData>
    <row r="2" spans="3:8" x14ac:dyDescent="0.25">
      <c r="C2" t="s">
        <v>3</v>
      </c>
      <c r="D2" t="s">
        <v>0</v>
      </c>
      <c r="E2" t="s">
        <v>4</v>
      </c>
    </row>
    <row r="3" spans="3:8" x14ac:dyDescent="0.25">
      <c r="C3" s="2">
        <v>0.6</v>
      </c>
      <c r="D3" s="1" t="s">
        <v>1</v>
      </c>
      <c r="E3" s="2">
        <v>0.08</v>
      </c>
    </row>
    <row r="4" spans="3:8" ht="15.75" thickBot="1" x14ac:dyDescent="0.3">
      <c r="C4" s="2">
        <v>0.4</v>
      </c>
      <c r="D4" s="1" t="s">
        <v>2</v>
      </c>
      <c r="E4" s="2">
        <v>0.05</v>
      </c>
    </row>
    <row r="5" spans="3:8" ht="15.75" thickBot="1" x14ac:dyDescent="0.3">
      <c r="E5" s="4">
        <f>SUMPRODUCT(C3:C4,E3:E4)</f>
        <v>6.8000000000000005E-2</v>
      </c>
    </row>
    <row r="6" spans="3:8" x14ac:dyDescent="0.25">
      <c r="C6" s="28" t="s">
        <v>5</v>
      </c>
      <c r="D6" s="28"/>
      <c r="E6" t="s">
        <v>6</v>
      </c>
    </row>
    <row r="7" spans="3:8" ht="15.75" thickBot="1" x14ac:dyDescent="0.3">
      <c r="E7" t="s">
        <v>7</v>
      </c>
    </row>
    <row r="8" spans="3:8" ht="15.75" thickBot="1" x14ac:dyDescent="0.3">
      <c r="E8" s="4">
        <f>(C3*E3)+(C4*0.05)</f>
        <v>6.8000000000000005E-2</v>
      </c>
    </row>
    <row r="10" spans="3:8" x14ac:dyDescent="0.25">
      <c r="C10" t="s">
        <v>8</v>
      </c>
      <c r="H10" t="s">
        <v>12</v>
      </c>
    </row>
    <row r="11" spans="3:8" x14ac:dyDescent="0.25">
      <c r="C11" s="5">
        <v>42248</v>
      </c>
      <c r="D11" s="6">
        <v>114.71</v>
      </c>
      <c r="H11" s="6">
        <v>109.51</v>
      </c>
    </row>
    <row r="12" spans="3:8" x14ac:dyDescent="0.25">
      <c r="C12" s="5">
        <v>42614</v>
      </c>
      <c r="D12" s="6">
        <v>112.89</v>
      </c>
      <c r="H12" s="6">
        <v>131.69999999999999</v>
      </c>
    </row>
    <row r="13" spans="3:8" x14ac:dyDescent="0.25">
      <c r="C13" t="s">
        <v>9</v>
      </c>
      <c r="D13" s="6">
        <v>2.2799999999999998</v>
      </c>
      <c r="H13" s="6">
        <v>4.5999999999999996</v>
      </c>
    </row>
    <row r="14" spans="3:8" x14ac:dyDescent="0.25">
      <c r="C14" t="s">
        <v>10</v>
      </c>
      <c r="D14" t="s">
        <v>11</v>
      </c>
      <c r="H14" s="3">
        <f>(H12-H11+H13)/H11</f>
        <v>0.24463519313304707</v>
      </c>
    </row>
    <row r="15" spans="3:8" x14ac:dyDescent="0.25">
      <c r="D15" s="7">
        <f>(D12-D11+D13)/D11</f>
        <v>4.0101124575015832E-3</v>
      </c>
    </row>
    <row r="16" spans="3:8" x14ac:dyDescent="0.25">
      <c r="C16" s="14" t="s">
        <v>15</v>
      </c>
      <c r="D16" s="14"/>
      <c r="E16" s="14" t="s">
        <v>4</v>
      </c>
      <c r="F16" s="14" t="s">
        <v>16</v>
      </c>
    </row>
    <row r="17" spans="1:9" x14ac:dyDescent="0.25">
      <c r="C17" s="8">
        <v>0.5</v>
      </c>
      <c r="D17" s="9" t="s">
        <v>8</v>
      </c>
      <c r="E17" s="10">
        <v>4.0099999999999997E-3</v>
      </c>
      <c r="F17" s="16">
        <v>7.7299999999999994E-2</v>
      </c>
    </row>
    <row r="18" spans="1:9" x14ac:dyDescent="0.25">
      <c r="C18" s="11">
        <v>0.5</v>
      </c>
      <c r="D18" s="12" t="s">
        <v>12</v>
      </c>
      <c r="E18" s="13">
        <v>0.24460000000000001</v>
      </c>
      <c r="F18" s="15">
        <v>6.2E-2</v>
      </c>
    </row>
    <row r="20" spans="1:9" x14ac:dyDescent="0.25">
      <c r="C20" t="s">
        <v>10</v>
      </c>
      <c r="D20" s="25" t="s">
        <v>13</v>
      </c>
      <c r="E20" s="25"/>
    </row>
    <row r="21" spans="1:9" x14ac:dyDescent="0.25">
      <c r="D21" t="s">
        <v>14</v>
      </c>
    </row>
    <row r="22" spans="1:9" x14ac:dyDescent="0.25">
      <c r="D22" s="3">
        <f>(C17*E17)+(C18*E18)</f>
        <v>0.124305</v>
      </c>
    </row>
    <row r="23" spans="1:9" x14ac:dyDescent="0.25">
      <c r="B23" s="14"/>
      <c r="C23" s="29" t="s">
        <v>8</v>
      </c>
      <c r="D23" s="29"/>
      <c r="E23" s="29"/>
      <c r="F23" s="14"/>
    </row>
    <row r="24" spans="1:9" x14ac:dyDescent="0.25">
      <c r="C24" t="s">
        <v>22</v>
      </c>
      <c r="D24" t="s">
        <v>23</v>
      </c>
      <c r="E24" t="s">
        <v>9</v>
      </c>
      <c r="F24" t="s">
        <v>24</v>
      </c>
      <c r="G24" t="s">
        <v>27</v>
      </c>
      <c r="H24" t="s">
        <v>28</v>
      </c>
      <c r="I24" t="s">
        <v>31</v>
      </c>
    </row>
    <row r="25" spans="1:9" x14ac:dyDescent="0.25">
      <c r="A25">
        <v>1</v>
      </c>
      <c r="B25" t="s">
        <v>17</v>
      </c>
      <c r="C25" s="6">
        <v>40.5</v>
      </c>
      <c r="D25" s="6">
        <v>57.23</v>
      </c>
      <c r="E25">
        <f>((D25+C25)/2)*0.02</f>
        <v>0.97729999999999995</v>
      </c>
      <c r="F25" s="17">
        <f>(D25-C25+E25)/C25</f>
        <v>0.43721728395061721</v>
      </c>
      <c r="G25" s="17">
        <f>F25-$F$30</f>
        <v>0.18914260115754705</v>
      </c>
      <c r="H25">
        <f>G25*G25</f>
        <v>3.5774923572642919E-2</v>
      </c>
      <c r="I25">
        <f>G25*G34</f>
        <v>-1.9686129180759421E-2</v>
      </c>
    </row>
    <row r="26" spans="1:9" x14ac:dyDescent="0.25">
      <c r="A26">
        <v>2</v>
      </c>
      <c r="B26" t="s">
        <v>18</v>
      </c>
      <c r="C26" s="6">
        <v>57.23</v>
      </c>
      <c r="D26" s="6">
        <v>57.85</v>
      </c>
      <c r="E26">
        <f t="shared" ref="E26:E28" si="0">((D26+C26)/2)*0.02</f>
        <v>1.1508</v>
      </c>
      <c r="F26" s="17">
        <f t="shared" ref="F26:F29" si="1">(D26-C26+E26)/C26</f>
        <v>3.0941813734055648E-2</v>
      </c>
      <c r="G26" s="17">
        <f t="shared" ref="G26:G29" si="2">F26-$F$30</f>
        <v>-0.21713286905901452</v>
      </c>
      <c r="H26">
        <f t="shared" ref="H26:H29" si="3">G26*G26</f>
        <v>4.7146682825799147E-2</v>
      </c>
      <c r="I26">
        <f>G26*G35</f>
        <v>-7.9555321933087758E-2</v>
      </c>
    </row>
    <row r="27" spans="1:9" x14ac:dyDescent="0.25">
      <c r="A27">
        <v>3</v>
      </c>
      <c r="B27" t="s">
        <v>19</v>
      </c>
      <c r="C27" s="6">
        <f>D26</f>
        <v>57.85</v>
      </c>
      <c r="D27" s="6">
        <v>65.98</v>
      </c>
      <c r="E27">
        <f t="shared" si="0"/>
        <v>1.2383000000000002</v>
      </c>
      <c r="F27" s="17">
        <f t="shared" si="1"/>
        <v>0.16194122731201388</v>
      </c>
      <c r="G27" s="17">
        <f t="shared" si="2"/>
        <v>-8.6133455481056276E-2</v>
      </c>
      <c r="H27">
        <f t="shared" si="3"/>
        <v>7.4189721531071036E-3</v>
      </c>
      <c r="I27">
        <f>G27*G36</f>
        <v>1.1618268985087971E-2</v>
      </c>
    </row>
    <row r="28" spans="1:9" x14ac:dyDescent="0.25">
      <c r="A28">
        <v>4</v>
      </c>
      <c r="B28" t="s">
        <v>20</v>
      </c>
      <c r="C28" s="6">
        <f>D27</f>
        <v>65.98</v>
      </c>
      <c r="D28" s="6">
        <v>113.47</v>
      </c>
      <c r="E28">
        <f t="shared" si="0"/>
        <v>1.7945</v>
      </c>
      <c r="F28" s="17">
        <f t="shared" si="1"/>
        <v>0.74696120036374647</v>
      </c>
      <c r="G28" s="17">
        <f t="shared" si="2"/>
        <v>0.49888651757067631</v>
      </c>
      <c r="H28">
        <f t="shared" si="3"/>
        <v>0.24888775741379673</v>
      </c>
      <c r="I28">
        <f>G28*G37</f>
        <v>3.669882774847745E-2</v>
      </c>
    </row>
    <row r="29" spans="1:9" x14ac:dyDescent="0.25">
      <c r="A29">
        <v>5</v>
      </c>
      <c r="B29" t="s">
        <v>21</v>
      </c>
      <c r="C29" s="6">
        <f>D28</f>
        <v>113.47</v>
      </c>
      <c r="D29" s="6">
        <v>95.68</v>
      </c>
      <c r="E29" s="6">
        <v>2.2799999999999998</v>
      </c>
      <c r="F29" s="17">
        <f t="shared" si="1"/>
        <v>-0.13668811139508233</v>
      </c>
      <c r="G29" s="17">
        <f t="shared" si="2"/>
        <v>-0.38476279418815251</v>
      </c>
      <c r="H29">
        <f t="shared" si="3"/>
        <v>0.14804240779147462</v>
      </c>
      <c r="I29">
        <f>G29*G38</f>
        <v>7.7331089916462856E-2</v>
      </c>
    </row>
    <row r="30" spans="1:9" x14ac:dyDescent="0.25">
      <c r="E30" t="s">
        <v>26</v>
      </c>
      <c r="F30" s="22">
        <f>AVERAGE(F25:F29)</f>
        <v>0.24807468279307016</v>
      </c>
      <c r="G30" s="14" t="s">
        <v>29</v>
      </c>
      <c r="H30" s="14">
        <f>SUM(H25:H29)/4</f>
        <v>0.12181768593920514</v>
      </c>
      <c r="I30" s="14">
        <f>SUM(I25:I29)/4</f>
        <v>6.601683884045275E-3</v>
      </c>
    </row>
    <row r="31" spans="1:9" x14ac:dyDescent="0.25">
      <c r="G31" s="14" t="s">
        <v>30</v>
      </c>
      <c r="H31" s="14">
        <f>SQRT(H30)</f>
        <v>0.34902390453836418</v>
      </c>
    </row>
    <row r="32" spans="1:9" x14ac:dyDescent="0.25">
      <c r="B32" s="29" t="s">
        <v>12</v>
      </c>
      <c r="C32" s="29"/>
      <c r="D32" s="29"/>
      <c r="E32" s="29"/>
      <c r="F32" s="29"/>
    </row>
    <row r="33" spans="2:8" x14ac:dyDescent="0.25">
      <c r="B33" s="9"/>
      <c r="C33" s="9" t="s">
        <v>22</v>
      </c>
      <c r="D33" s="9" t="s">
        <v>23</v>
      </c>
      <c r="E33" s="9" t="s">
        <v>9</v>
      </c>
      <c r="F33" s="9" t="s">
        <v>24</v>
      </c>
      <c r="G33" s="23" t="s">
        <v>27</v>
      </c>
      <c r="H33" s="23" t="s">
        <v>28</v>
      </c>
    </row>
    <row r="34" spans="2:8" x14ac:dyDescent="0.25">
      <c r="B34" s="18" t="s">
        <v>17</v>
      </c>
      <c r="C34" s="19">
        <v>40.090000000000003</v>
      </c>
      <c r="D34" s="19">
        <v>46.74</v>
      </c>
      <c r="E34" s="18">
        <f>((D34+C34)/2)*0.0345</f>
        <v>1.4978175000000002</v>
      </c>
      <c r="F34" s="20">
        <f>(D34-C34+E34)/C34</f>
        <v>0.20323815165876771</v>
      </c>
      <c r="G34" s="17">
        <f>(F34-$F$39)</f>
        <v>-0.10408088426552717</v>
      </c>
      <c r="H34">
        <f>G34*G34</f>
        <v>1.0832830469494062E-2</v>
      </c>
    </row>
    <row r="35" spans="2:8" x14ac:dyDescent="0.25">
      <c r="B35" s="18" t="s">
        <v>18</v>
      </c>
      <c r="C35" s="19">
        <f>D34</f>
        <v>46.74</v>
      </c>
      <c r="D35" s="19">
        <v>76.11</v>
      </c>
      <c r="E35" s="18">
        <f t="shared" ref="E35:E37" si="4">((D35+C35)/2)*0.0345</f>
        <v>2.1191625000000003</v>
      </c>
      <c r="F35" s="20">
        <f t="shared" ref="F35:F38" si="5">(D35-C35+E35)/C35</f>
        <v>0.67370908215661096</v>
      </c>
      <c r="G35" s="17">
        <f t="shared" ref="G35:G38" si="6">(F35-$F$39)</f>
        <v>0.36639004623231608</v>
      </c>
      <c r="H35">
        <f t="shared" ref="H35:H38" si="7">G35*G35</f>
        <v>0.13424166597811871</v>
      </c>
    </row>
    <row r="36" spans="2:8" x14ac:dyDescent="0.25">
      <c r="B36" s="18" t="s">
        <v>19</v>
      </c>
      <c r="C36" s="19">
        <f>D35</f>
        <v>76.11</v>
      </c>
      <c r="D36" s="19">
        <v>86.43</v>
      </c>
      <c r="E36" s="18">
        <f t="shared" si="4"/>
        <v>2.8038150000000006</v>
      </c>
      <c r="F36" s="20">
        <f t="shared" si="5"/>
        <v>0.17243220338983062</v>
      </c>
      <c r="G36" s="17">
        <f t="shared" si="6"/>
        <v>-0.13488683253446426</v>
      </c>
      <c r="H36">
        <f t="shared" si="7"/>
        <v>1.8194457591180605E-2</v>
      </c>
    </row>
    <row r="37" spans="2:8" x14ac:dyDescent="0.25">
      <c r="B37" s="18" t="s">
        <v>20</v>
      </c>
      <c r="C37" s="19">
        <f>D36</f>
        <v>86.43</v>
      </c>
      <c r="D37" s="19">
        <v>115.86</v>
      </c>
      <c r="E37" s="18">
        <f t="shared" si="4"/>
        <v>3.4895025000000008</v>
      </c>
      <c r="F37" s="20">
        <f t="shared" si="5"/>
        <v>0.38088051023950004</v>
      </c>
      <c r="G37" s="17">
        <f t="shared" si="6"/>
        <v>7.3561474315205155E-2</v>
      </c>
      <c r="H37">
        <f t="shared" si="7"/>
        <v>5.4112905034265878E-3</v>
      </c>
    </row>
    <row r="38" spans="2:8" x14ac:dyDescent="0.25">
      <c r="B38" s="12" t="s">
        <v>21</v>
      </c>
      <c r="C38" s="21">
        <f>D37</f>
        <v>115.86</v>
      </c>
      <c r="D38" s="21">
        <v>123.58</v>
      </c>
      <c r="E38" s="18">
        <v>4.5999999999999996</v>
      </c>
      <c r="F38" s="20">
        <f t="shared" si="5"/>
        <v>0.10633523217676505</v>
      </c>
      <c r="G38" s="17">
        <f t="shared" si="6"/>
        <v>-0.20098380374752983</v>
      </c>
      <c r="H38">
        <f t="shared" si="7"/>
        <v>4.0394489368825587E-2</v>
      </c>
    </row>
    <row r="39" spans="2:8" x14ac:dyDescent="0.25">
      <c r="E39" s="9" t="s">
        <v>26</v>
      </c>
      <c r="F39" s="24">
        <f>AVERAGE(F34:F38)</f>
        <v>0.30731903592429488</v>
      </c>
      <c r="G39" s="9" t="s">
        <v>29</v>
      </c>
      <c r="H39" s="9">
        <f>SUM(H34:H38)/4</f>
        <v>5.2268683477761389E-2</v>
      </c>
    </row>
    <row r="40" spans="2:8" x14ac:dyDescent="0.25">
      <c r="D40" s="25"/>
      <c r="E40" s="26" t="s">
        <v>24</v>
      </c>
      <c r="F40" s="26" t="s">
        <v>25</v>
      </c>
      <c r="G40" s="12" t="s">
        <v>30</v>
      </c>
      <c r="H40" s="12">
        <f>SQRT(H39)</f>
        <v>0.22862345347265095</v>
      </c>
    </row>
    <row r="41" spans="2:8" x14ac:dyDescent="0.25">
      <c r="C41" t="s">
        <v>39</v>
      </c>
      <c r="D41" s="25" t="s">
        <v>8</v>
      </c>
      <c r="E41" s="27">
        <f>AVERAGE(F25:F29)</f>
        <v>0.24807468279307016</v>
      </c>
      <c r="F41" s="25">
        <f>STDEV(F25:F29)</f>
        <v>0.34902390453836413</v>
      </c>
    </row>
    <row r="42" spans="2:8" x14ac:dyDescent="0.25">
      <c r="C42" t="s">
        <v>40</v>
      </c>
      <c r="D42" s="25" t="s">
        <v>12</v>
      </c>
      <c r="E42" s="27">
        <f>AVERAGE(F34:F38)</f>
        <v>0.30731903592429488</v>
      </c>
      <c r="F42" s="25">
        <f>STDEV(F34:F38)</f>
        <v>0.22862345347265092</v>
      </c>
      <c r="G42" t="s">
        <v>33</v>
      </c>
      <c r="H42">
        <f>CORREL(F25:F29,F34:F38)</f>
        <v>8.2732999740539201E-2</v>
      </c>
    </row>
    <row r="43" spans="2:8" x14ac:dyDescent="0.25">
      <c r="G43" t="s">
        <v>32</v>
      </c>
      <c r="H43" s="14">
        <f>H42*F41*F42</f>
        <v>6.6016838840452742E-3</v>
      </c>
    </row>
    <row r="45" spans="2:8" x14ac:dyDescent="0.25">
      <c r="E45" t="s">
        <v>34</v>
      </c>
      <c r="G45" t="s">
        <v>35</v>
      </c>
    </row>
    <row r="46" spans="2:8" x14ac:dyDescent="0.25">
      <c r="E46" t="s">
        <v>36</v>
      </c>
      <c r="G46" t="s">
        <v>37</v>
      </c>
    </row>
    <row r="47" spans="2:8" x14ac:dyDescent="0.25">
      <c r="G47" s="25">
        <f>H43/(F41*F42)</f>
        <v>8.2732999740539187E-2</v>
      </c>
    </row>
    <row r="48" spans="2:8" ht="45" customHeight="1" x14ac:dyDescent="0.25">
      <c r="E48" s="28" t="s">
        <v>41</v>
      </c>
      <c r="F48" s="28"/>
      <c r="G48" t="s">
        <v>42</v>
      </c>
    </row>
    <row r="49" spans="3:7" x14ac:dyDescent="0.25">
      <c r="C49" t="s">
        <v>39</v>
      </c>
      <c r="D49" t="s">
        <v>40</v>
      </c>
      <c r="E49" t="s">
        <v>38</v>
      </c>
      <c r="F49" t="s">
        <v>25</v>
      </c>
      <c r="G49" t="s">
        <v>43</v>
      </c>
    </row>
    <row r="50" spans="3:7" x14ac:dyDescent="0.25">
      <c r="C50" s="2">
        <v>0.1</v>
      </c>
      <c r="D50" s="2">
        <v>0.9</v>
      </c>
      <c r="E50">
        <f>(C50*$E$41)+(D50*$E$42)</f>
        <v>0.3013946006111724</v>
      </c>
      <c r="F50">
        <f>SQRT((C50*$F$41)^2+(D50*$F$42)^2+(2*C50*D50*$H$43))</f>
        <v>0.21152804441848114</v>
      </c>
      <c r="G50">
        <f>E50/F50</f>
        <v>1.4248446414741196</v>
      </c>
    </row>
    <row r="51" spans="3:7" x14ac:dyDescent="0.25">
      <c r="C51" s="31">
        <v>0.2</v>
      </c>
      <c r="D51" s="31">
        <v>0.8</v>
      </c>
      <c r="E51" s="32">
        <f t="shared" ref="E51:E61" si="8">(C51*$E$41)+(D51*$E$42)</f>
        <v>0.29547016529804992</v>
      </c>
      <c r="F51" s="32">
        <f t="shared" ref="F51:F61" si="9">SQRT((C51*$F$41)^2+(D51*$F$42)^2+(2*C51*D51*$H$43))</f>
        <v>0.20109003880408891</v>
      </c>
      <c r="G51" s="32">
        <f t="shared" ref="G51:G61" si="10">E51/F51</f>
        <v>1.469342624106361</v>
      </c>
    </row>
    <row r="52" spans="3:7" s="33" customFormat="1" x14ac:dyDescent="0.25">
      <c r="C52" s="34">
        <v>0.25</v>
      </c>
      <c r="D52" s="34">
        <v>0.75</v>
      </c>
      <c r="E52" s="32">
        <f t="shared" ref="E52" si="11">(C52*$E$41)+(D52*$E$42)</f>
        <v>0.29250794764148869</v>
      </c>
      <c r="F52" s="32">
        <f t="shared" ref="F52" si="12">SQRT((C52*$F$41)^2+(D52*$F$42)^2+(2*C52*D52*$H$43))</f>
        <v>0.1987218440030136</v>
      </c>
      <c r="G52" s="32">
        <f t="shared" si="10"/>
        <v>1.4719466252389084</v>
      </c>
    </row>
    <row r="53" spans="3:7" s="33" customFormat="1" x14ac:dyDescent="0.25">
      <c r="C53" s="35">
        <v>0.27500000000000002</v>
      </c>
      <c r="D53" s="36">
        <v>0.72499999999999998</v>
      </c>
      <c r="E53" s="32">
        <f t="shared" ref="E53" si="13">(C53*$E$41)+(D53*$E$42)</f>
        <v>0.29102683881320807</v>
      </c>
      <c r="F53" s="32">
        <f t="shared" ref="F53" si="14">SQRT((C53*$F$41)^2+(D53*$F$42)^2+(2*C53*D53*$H$43))</f>
        <v>0.19828920974403463</v>
      </c>
      <c r="G53" s="32">
        <f t="shared" si="10"/>
        <v>1.4676887319732907</v>
      </c>
    </row>
    <row r="54" spans="3:7" x14ac:dyDescent="0.25">
      <c r="C54" s="30">
        <v>0.3</v>
      </c>
      <c r="D54" s="30">
        <v>0.7</v>
      </c>
      <c r="E54" s="25">
        <f t="shared" si="8"/>
        <v>0.28954572998492745</v>
      </c>
      <c r="F54" s="25">
        <f t="shared" si="9"/>
        <v>0.19836318678104198</v>
      </c>
      <c r="G54" s="25">
        <f t="shared" si="10"/>
        <v>1.4596747243455759</v>
      </c>
    </row>
    <row r="55" spans="3:7" x14ac:dyDescent="0.25">
      <c r="C55" s="2">
        <v>0.4</v>
      </c>
      <c r="D55" s="2">
        <v>0.6</v>
      </c>
      <c r="E55">
        <f t="shared" si="8"/>
        <v>0.28362129467180497</v>
      </c>
      <c r="F55">
        <f t="shared" si="9"/>
        <v>0.20365746749532324</v>
      </c>
      <c r="G55">
        <f t="shared" si="10"/>
        <v>1.3926388173235926</v>
      </c>
    </row>
    <row r="56" spans="3:7" x14ac:dyDescent="0.25">
      <c r="C56" s="2">
        <v>0.5</v>
      </c>
      <c r="D56" s="2">
        <v>0.5</v>
      </c>
      <c r="E56">
        <f t="shared" si="8"/>
        <v>0.27769685935868249</v>
      </c>
      <c r="F56">
        <f t="shared" si="9"/>
        <v>0.21638492160098463</v>
      </c>
      <c r="G56">
        <f t="shared" si="10"/>
        <v>1.2833466274085286</v>
      </c>
    </row>
    <row r="57" spans="3:7" x14ac:dyDescent="0.25">
      <c r="C57" s="2">
        <v>0.6</v>
      </c>
      <c r="D57" s="2">
        <v>0.4</v>
      </c>
      <c r="E57">
        <f t="shared" si="8"/>
        <v>0.27177242404556007</v>
      </c>
      <c r="F57">
        <f t="shared" si="9"/>
        <v>0.23534265350526112</v>
      </c>
      <c r="G57">
        <f t="shared" si="10"/>
        <v>1.1547945941702598</v>
      </c>
    </row>
    <row r="58" spans="3:7" x14ac:dyDescent="0.25">
      <c r="C58" s="2">
        <v>0.7</v>
      </c>
      <c r="D58" s="2">
        <v>0.3</v>
      </c>
      <c r="E58">
        <f t="shared" si="8"/>
        <v>0.26584798873243753</v>
      </c>
      <c r="F58">
        <f t="shared" si="9"/>
        <v>0.25916704044787031</v>
      </c>
      <c r="G58">
        <f t="shared" si="10"/>
        <v>1.0257785414110598</v>
      </c>
    </row>
    <row r="59" spans="3:7" x14ac:dyDescent="0.25">
      <c r="C59" s="2">
        <v>0.8</v>
      </c>
      <c r="D59" s="2">
        <v>0.2</v>
      </c>
      <c r="E59">
        <f t="shared" si="8"/>
        <v>0.25992355341931511</v>
      </c>
      <c r="F59">
        <f t="shared" si="9"/>
        <v>0.28664717892052627</v>
      </c>
      <c r="G59">
        <f t="shared" si="10"/>
        <v>0.90677171287068425</v>
      </c>
    </row>
    <row r="60" spans="3:7" x14ac:dyDescent="0.25">
      <c r="C60" s="2">
        <v>0.9</v>
      </c>
      <c r="D60" s="2">
        <v>0.1</v>
      </c>
      <c r="E60">
        <f t="shared" si="8"/>
        <v>0.25399911810619263</v>
      </c>
      <c r="F60">
        <f t="shared" si="9"/>
        <v>0.31683326142414708</v>
      </c>
      <c r="G60">
        <f t="shared" si="10"/>
        <v>0.80168072305439575</v>
      </c>
    </row>
    <row r="61" spans="3:7" x14ac:dyDescent="0.25">
      <c r="C61" s="2">
        <v>1</v>
      </c>
      <c r="D61" s="2">
        <v>0</v>
      </c>
      <c r="E61">
        <f t="shared" si="8"/>
        <v>0.24807468279307016</v>
      </c>
      <c r="F61">
        <f t="shared" si="9"/>
        <v>0.34902390453836413</v>
      </c>
      <c r="G61">
        <f t="shared" si="10"/>
        <v>0.7107670264625161</v>
      </c>
    </row>
  </sheetData>
  <mergeCells count="4">
    <mergeCell ref="C6:D6"/>
    <mergeCell ref="C23:E23"/>
    <mergeCell ref="B32:F32"/>
    <mergeCell ref="E48:F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2016-09-26T17:29:24Z</dcterms:created>
  <dcterms:modified xsi:type="dcterms:W3CDTF">2016-10-03T18:15:52Z</dcterms:modified>
</cp:coreProperties>
</file>