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filip/Desktop/Financial Modelling and Derivatives/Assignments/"/>
    </mc:Choice>
  </mc:AlternateContent>
  <bookViews>
    <workbookView xWindow="0" yWindow="460" windowWidth="28800" windowHeight="15940" tabRatio="500" activeTab="2"/>
  </bookViews>
  <sheets>
    <sheet name="Q1" sheetId="1" r:id="rId1"/>
    <sheet name="Q2" sheetId="2" r:id="rId2"/>
    <sheet name="Q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3" l="1"/>
  <c r="K20" i="3"/>
  <c r="I18" i="3"/>
  <c r="L18" i="3"/>
  <c r="K18" i="3"/>
  <c r="J18" i="3"/>
  <c r="I42" i="3"/>
  <c r="E14" i="3"/>
  <c r="D14" i="3"/>
  <c r="G14" i="3"/>
  <c r="I13" i="3"/>
  <c r="G13" i="3"/>
  <c r="F14" i="3"/>
  <c r="B8" i="3"/>
  <c r="B10" i="3"/>
  <c r="I8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F17" i="3"/>
  <c r="E17" i="3"/>
  <c r="D17" i="3"/>
  <c r="C17" i="3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7" i="2"/>
  <c r="D7" i="2"/>
  <c r="E7" i="2"/>
  <c r="C4" i="2"/>
  <c r="G8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G9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G10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G11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I20" i="3"/>
  <c r="G17" i="3"/>
  <c r="A14" i="3"/>
  <c r="B4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E19" i="1"/>
  <c r="E20" i="1"/>
  <c r="E21" i="1"/>
  <c r="E22" i="1"/>
  <c r="E23" i="1"/>
  <c r="E24" i="1"/>
  <c r="E25" i="1"/>
  <c r="E12" i="1"/>
  <c r="E13" i="1"/>
  <c r="E14" i="1"/>
  <c r="E15" i="1"/>
  <c r="E16" i="1"/>
  <c r="E17" i="1"/>
  <c r="E18" i="1"/>
  <c r="E6" i="1"/>
  <c r="E7" i="1"/>
  <c r="E8" i="1"/>
  <c r="E9" i="1"/>
  <c r="E10" i="1"/>
  <c r="E11" i="1"/>
  <c r="E5" i="1"/>
  <c r="C20" i="1"/>
  <c r="C21" i="1"/>
  <c r="C22" i="1"/>
  <c r="C23" i="1"/>
  <c r="C24" i="1"/>
  <c r="C25" i="1"/>
  <c r="C12" i="1"/>
  <c r="C13" i="1"/>
  <c r="C14" i="1"/>
  <c r="C15" i="1"/>
  <c r="C16" i="1"/>
  <c r="C17" i="1"/>
  <c r="C18" i="1"/>
  <c r="C19" i="1"/>
  <c r="C6" i="1"/>
  <c r="C7" i="1"/>
  <c r="C8" i="1"/>
  <c r="C9" i="1"/>
  <c r="C10" i="1"/>
  <c r="C11" i="1"/>
  <c r="C5" i="1"/>
  <c r="D24" i="1"/>
  <c r="D25" i="1"/>
  <c r="D19" i="1"/>
  <c r="D20" i="1"/>
  <c r="D21" i="1"/>
  <c r="D22" i="1"/>
  <c r="D23" i="1"/>
  <c r="D13" i="1"/>
  <c r="D14" i="1"/>
  <c r="D15" i="1"/>
  <c r="D16" i="1"/>
  <c r="D17" i="1"/>
  <c r="D18" i="1"/>
  <c r="D6" i="1"/>
  <c r="D7" i="1"/>
  <c r="D8" i="1"/>
  <c r="D9" i="1"/>
  <c r="D10" i="1"/>
  <c r="D11" i="1"/>
  <c r="D12" i="1"/>
  <c r="D5" i="1"/>
  <c r="B16" i="1"/>
  <c r="B17" i="1"/>
  <c r="B18" i="1"/>
  <c r="B19" i="1"/>
  <c r="B20" i="1"/>
  <c r="B21" i="1"/>
  <c r="B22" i="1"/>
  <c r="B23" i="1"/>
  <c r="B24" i="1"/>
  <c r="B25" i="1"/>
  <c r="B6" i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<sst xmlns="http://schemas.openxmlformats.org/spreadsheetml/2006/main" count="49" uniqueCount="47">
  <si>
    <t>Premium</t>
  </si>
  <si>
    <t>Strike price</t>
  </si>
  <si>
    <t>Stock price</t>
  </si>
  <si>
    <t>Short call</t>
  </si>
  <si>
    <t>Short put</t>
  </si>
  <si>
    <t>Short 100 calls</t>
  </si>
  <si>
    <t>Short 100 puts</t>
  </si>
  <si>
    <t>Total Position</t>
  </si>
  <si>
    <t>Risk-free rate</t>
  </si>
  <si>
    <t>Volatility</t>
  </si>
  <si>
    <t>d1</t>
  </si>
  <si>
    <t>d2</t>
  </si>
  <si>
    <t>PV(K)</t>
  </si>
  <si>
    <t>Price of Put</t>
  </si>
  <si>
    <t>Copper price</t>
  </si>
  <si>
    <t>Pounds produced/year</t>
  </si>
  <si>
    <t>Cost/year</t>
  </si>
  <si>
    <t>Costs of shutting down</t>
  </si>
  <si>
    <t>t =1</t>
  </si>
  <si>
    <t>t = 2</t>
  </si>
  <si>
    <t>Copper price t = 0</t>
  </si>
  <si>
    <t>Cost of capital</t>
  </si>
  <si>
    <t>NPV if we shut down</t>
  </si>
  <si>
    <t>NPV if we continue operations</t>
  </si>
  <si>
    <t>Expected price of copper</t>
  </si>
  <si>
    <t>Year</t>
  </si>
  <si>
    <t>Profit/Loss Scenario 1</t>
  </si>
  <si>
    <t>Profit/Loss Scenario 2</t>
  </si>
  <si>
    <t>Expected NPV</t>
  </si>
  <si>
    <t>Expected Profit/Loss</t>
  </si>
  <si>
    <t>Profit/Loss Scenario 3</t>
  </si>
  <si>
    <t>Profit/Loss Scenario 4</t>
  </si>
  <si>
    <t>Average (Expected) NPV</t>
  </si>
  <si>
    <t>Scenario 1</t>
  </si>
  <si>
    <t>Scenario 2</t>
  </si>
  <si>
    <t>Scenario 3</t>
  </si>
  <si>
    <t>Scenario 4</t>
  </si>
  <si>
    <t>Not continuous</t>
  </si>
  <si>
    <t>Continuous compounding</t>
  </si>
  <si>
    <t>Continuous more correct, but small difference</t>
  </si>
  <si>
    <t>Value at Year 1 in up state</t>
  </si>
  <si>
    <t>Value at Year 1 in down state</t>
  </si>
  <si>
    <t>Value discounted back to Year 0 (Present Value - NPV)</t>
  </si>
  <si>
    <t>Different ways of calculating the same thing (Testing Excel formulas)</t>
  </si>
  <si>
    <t>Copper Price at Year 2</t>
  </si>
  <si>
    <t>NPV (Year 0)</t>
  </si>
  <si>
    <t>These values without taking the 5 million at the end of the 100 years into account (assuming we do not need to pay it).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</si>
</sst>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8" fontId="0" fillId="0" borderId="0" xfId="0" applyNumberFormat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0" applyNumberFormat="1"/>
    <xf numFmtId="8" fontId="0" fillId="0" borderId="0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8" fontId="0" fillId="0" borderId="5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8" fontId="0" fillId="0" borderId="5" xfId="0" applyNumberFormat="1" applyBorder="1"/>
    <xf numFmtId="8" fontId="0" fillId="0" borderId="6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8" fontId="0" fillId="3" borderId="13" xfId="0" applyNumberFormat="1" applyFill="1" applyBorder="1"/>
    <xf numFmtId="0" fontId="0" fillId="3" borderId="14" xfId="0" applyFill="1" applyBorder="1"/>
    <xf numFmtId="8" fontId="4" fillId="0" borderId="0" xfId="0" applyNumberFormat="1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  <a:r>
              <a:rPr lang="en-US" baseline="0"/>
              <a:t> Position in 100 puts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'Q1'!$A$4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'Q1'!$A$5:$A$25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</c:numCache>
            </c:numRef>
          </c:cat>
          <c:val>
            <c:numRef>
              <c:f>'Q1'!$E$5:$E$25</c:f>
              <c:numCache>
                <c:formatCode>General</c:formatCode>
                <c:ptCount val="21"/>
                <c:pt idx="0">
                  <c:v>-4750.0</c:v>
                </c:pt>
                <c:pt idx="1">
                  <c:v>-4250.0</c:v>
                </c:pt>
                <c:pt idx="2">
                  <c:v>-3750.0</c:v>
                </c:pt>
                <c:pt idx="3">
                  <c:v>-3250.0</c:v>
                </c:pt>
                <c:pt idx="4">
                  <c:v>-2750.0</c:v>
                </c:pt>
                <c:pt idx="5">
                  <c:v>-2250.0</c:v>
                </c:pt>
                <c:pt idx="6">
                  <c:v>-1750.0</c:v>
                </c:pt>
                <c:pt idx="7">
                  <c:v>-1250.0</c:v>
                </c:pt>
                <c:pt idx="8">
                  <c:v>-750.0</c:v>
                </c:pt>
                <c:pt idx="9">
                  <c:v>-250.0</c:v>
                </c:pt>
                <c:pt idx="10">
                  <c:v>250.0</c:v>
                </c:pt>
                <c:pt idx="11">
                  <c:v>250.0</c:v>
                </c:pt>
                <c:pt idx="12">
                  <c:v>250.0</c:v>
                </c:pt>
                <c:pt idx="13">
                  <c:v>250.0</c:v>
                </c:pt>
                <c:pt idx="14">
                  <c:v>250.0</c:v>
                </c:pt>
                <c:pt idx="15">
                  <c:v>250.0</c:v>
                </c:pt>
                <c:pt idx="16">
                  <c:v>250.0</c:v>
                </c:pt>
                <c:pt idx="17">
                  <c:v>250.0</c:v>
                </c:pt>
                <c:pt idx="18">
                  <c:v>250.0</c:v>
                </c:pt>
                <c:pt idx="19">
                  <c:v>250.0</c:v>
                </c:pt>
                <c:pt idx="20">
                  <c:v>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876906208"/>
        <c:axId val="1876909952"/>
      </c:lineChart>
      <c:catAx>
        <c:axId val="187690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09952"/>
        <c:crosses val="autoZero"/>
        <c:auto val="1"/>
        <c:lblAlgn val="ctr"/>
        <c:lblOffset val="100"/>
        <c:tickLblSkip val="1"/>
        <c:noMultiLvlLbl val="0"/>
      </c:catAx>
      <c:valAx>
        <c:axId val="1876909952"/>
        <c:scaling>
          <c:orientation val="minMax"/>
          <c:max val="1000.0"/>
          <c:min val="-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(€)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cross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06208"/>
        <c:crosses val="autoZero"/>
        <c:crossBetween val="between"/>
        <c:minorUnit val="25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</a:t>
            </a:r>
            <a:r>
              <a:rPr lang="en-US" baseline="0"/>
              <a:t> Position in 100 calls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'Q1'!$A$4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'Q1'!$A$5:$A$25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</c:numCache>
            </c:numRef>
          </c:cat>
          <c:val>
            <c:numRef>
              <c:f>'Q1'!$C$5:$C$25</c:f>
              <c:numCache>
                <c:formatCode>General</c:formatCode>
                <c:ptCount val="21"/>
                <c:pt idx="0">
                  <c:v>250.0</c:v>
                </c:pt>
                <c:pt idx="1">
                  <c:v>250.0</c:v>
                </c:pt>
                <c:pt idx="2">
                  <c:v>250.0</c:v>
                </c:pt>
                <c:pt idx="3">
                  <c:v>250.0</c:v>
                </c:pt>
                <c:pt idx="4">
                  <c:v>250.0</c:v>
                </c:pt>
                <c:pt idx="5">
                  <c:v>250.0</c:v>
                </c:pt>
                <c:pt idx="6">
                  <c:v>250.0</c:v>
                </c:pt>
                <c:pt idx="7">
                  <c:v>250.0</c:v>
                </c:pt>
                <c:pt idx="8">
                  <c:v>250.0</c:v>
                </c:pt>
                <c:pt idx="9">
                  <c:v>250.0</c:v>
                </c:pt>
                <c:pt idx="10">
                  <c:v>250.0</c:v>
                </c:pt>
                <c:pt idx="11">
                  <c:v>-250.0</c:v>
                </c:pt>
                <c:pt idx="12">
                  <c:v>-750.0</c:v>
                </c:pt>
                <c:pt idx="13">
                  <c:v>-1250.0</c:v>
                </c:pt>
                <c:pt idx="14">
                  <c:v>-1750.0</c:v>
                </c:pt>
                <c:pt idx="15">
                  <c:v>-2250.0</c:v>
                </c:pt>
                <c:pt idx="16">
                  <c:v>-2750.0</c:v>
                </c:pt>
                <c:pt idx="17">
                  <c:v>-3250.0</c:v>
                </c:pt>
                <c:pt idx="18">
                  <c:v>-3750.0</c:v>
                </c:pt>
                <c:pt idx="19">
                  <c:v>-4250.0</c:v>
                </c:pt>
                <c:pt idx="20">
                  <c:v>-4750.0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13267408"/>
        <c:axId val="2013271440"/>
      </c:lineChart>
      <c:catAx>
        <c:axId val="201326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71440"/>
        <c:crosses val="autoZero"/>
        <c:auto val="1"/>
        <c:lblAlgn val="ctr"/>
        <c:lblOffset val="100"/>
        <c:tickLblSkip val="1"/>
        <c:noMultiLvlLbl val="0"/>
      </c:catAx>
      <c:valAx>
        <c:axId val="2013271440"/>
        <c:scaling>
          <c:orientation val="minMax"/>
          <c:max val="1000.0"/>
          <c:min val="-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(€)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cross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67408"/>
        <c:crosses val="autoZero"/>
        <c:crossBetween val="between"/>
        <c:minorUnit val="25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baseline="0"/>
              <a:t>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'Q1'!$A$4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'Q1'!$A$5:$A$25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</c:numCache>
            </c:numRef>
          </c:cat>
          <c:val>
            <c:numRef>
              <c:f>'Q1'!$F$5:$F$25</c:f>
              <c:numCache>
                <c:formatCode>General</c:formatCode>
                <c:ptCount val="21"/>
                <c:pt idx="0">
                  <c:v>-4500.0</c:v>
                </c:pt>
                <c:pt idx="1">
                  <c:v>-4000.0</c:v>
                </c:pt>
                <c:pt idx="2">
                  <c:v>-3500.0</c:v>
                </c:pt>
                <c:pt idx="3">
                  <c:v>-3000.0</c:v>
                </c:pt>
                <c:pt idx="4">
                  <c:v>-2500.0</c:v>
                </c:pt>
                <c:pt idx="5">
                  <c:v>-2000.0</c:v>
                </c:pt>
                <c:pt idx="6">
                  <c:v>-1500.0</c:v>
                </c:pt>
                <c:pt idx="7">
                  <c:v>-1000.0</c:v>
                </c:pt>
                <c:pt idx="8">
                  <c:v>-500.0</c:v>
                </c:pt>
                <c:pt idx="9">
                  <c:v>0.0</c:v>
                </c:pt>
                <c:pt idx="10">
                  <c:v>500.0</c:v>
                </c:pt>
                <c:pt idx="11">
                  <c:v>0.0</c:v>
                </c:pt>
                <c:pt idx="12">
                  <c:v>-500.0</c:v>
                </c:pt>
                <c:pt idx="13">
                  <c:v>-1000.0</c:v>
                </c:pt>
                <c:pt idx="14">
                  <c:v>-1500.0</c:v>
                </c:pt>
                <c:pt idx="15">
                  <c:v>-2000.0</c:v>
                </c:pt>
                <c:pt idx="16">
                  <c:v>-2500.0</c:v>
                </c:pt>
                <c:pt idx="17">
                  <c:v>-3000.0</c:v>
                </c:pt>
                <c:pt idx="18">
                  <c:v>-3500.0</c:v>
                </c:pt>
                <c:pt idx="19">
                  <c:v>-4000.0</c:v>
                </c:pt>
                <c:pt idx="20">
                  <c:v>-4500.0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976954416"/>
        <c:axId val="1976958448"/>
      </c:lineChart>
      <c:catAx>
        <c:axId val="197695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58448"/>
        <c:crosses val="autoZero"/>
        <c:auto val="1"/>
        <c:lblAlgn val="ctr"/>
        <c:lblOffset val="100"/>
        <c:tickLblSkip val="1"/>
        <c:noMultiLvlLbl val="0"/>
      </c:catAx>
      <c:valAx>
        <c:axId val="1976958448"/>
        <c:scaling>
          <c:orientation val="minMax"/>
          <c:max val="1000.0"/>
          <c:min val="-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(€)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cross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54416"/>
        <c:crosses val="autoZero"/>
        <c:crossBetween val="between"/>
        <c:minorUnit val="25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of Put Option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'Q2'!$A$7:$A$22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</c:numCache>
            </c:numRef>
          </c:cat>
          <c:val>
            <c:numRef>
              <c:f>'Q2'!$D$7:$D$22</c:f>
              <c:numCache>
                <c:formatCode>General</c:formatCode>
                <c:ptCount val="16"/>
                <c:pt idx="0">
                  <c:v>46.79704934714902</c:v>
                </c:pt>
                <c:pt idx="1">
                  <c:v>41.7970519349495</c:v>
                </c:pt>
                <c:pt idx="2">
                  <c:v>36.79760601368258</c:v>
                </c:pt>
                <c:pt idx="3">
                  <c:v>31.80928823645405</c:v>
                </c:pt>
                <c:pt idx="4">
                  <c:v>26.88766881497441</c:v>
                </c:pt>
                <c:pt idx="5">
                  <c:v>22.16145939480718</c:v>
                </c:pt>
                <c:pt idx="6">
                  <c:v>17.8020181698357</c:v>
                </c:pt>
                <c:pt idx="7">
                  <c:v>13.9586050531948</c:v>
                </c:pt>
                <c:pt idx="8">
                  <c:v>10.7135949576069</c:v>
                </c:pt>
                <c:pt idx="9">
                  <c:v>8.07562743697604</c:v>
                </c:pt>
                <c:pt idx="10">
                  <c:v>5.997682896295942</c:v>
                </c:pt>
                <c:pt idx="11">
                  <c:v>4.40203556016052</c:v>
                </c:pt>
                <c:pt idx="12">
                  <c:v>3.201237036906738</c:v>
                </c:pt>
                <c:pt idx="13">
                  <c:v>2.311729488974056</c:v>
                </c:pt>
                <c:pt idx="14">
                  <c:v>1.660785397521211</c:v>
                </c:pt>
                <c:pt idx="15">
                  <c:v>1.188806067039907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310256"/>
        <c:axId val="2013314288"/>
      </c:lineChart>
      <c:catAx>
        <c:axId val="201331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14288"/>
        <c:crosses val="autoZero"/>
        <c:auto val="1"/>
        <c:lblAlgn val="ctr"/>
        <c:lblOffset val="100"/>
        <c:noMultiLvlLbl val="0"/>
      </c:catAx>
      <c:valAx>
        <c:axId val="20133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3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'Q3'!$I$17:$L$17</c:f>
              <c:numCache>
                <c:formatCode>General</c:formatCode>
                <c:ptCount val="4"/>
                <c:pt idx="0">
                  <c:v>0.84375</c:v>
                </c:pt>
                <c:pt idx="1">
                  <c:v>1.40625</c:v>
                </c:pt>
                <c:pt idx="2">
                  <c:v>1.40625</c:v>
                </c:pt>
                <c:pt idx="3">
                  <c:v>2.34375</c:v>
                </c:pt>
              </c:numCache>
            </c:numRef>
          </c:cat>
          <c:val>
            <c:numRef>
              <c:f>'Q3'!$I$18:$L$18</c:f>
              <c:numCache>
                <c:formatCode>"$"#,##0.00_);[Red]\("$"#,##0.00\)</c:formatCode>
                <c:ptCount val="4"/>
                <c:pt idx="0">
                  <c:v>-7.46376155182295E6</c:v>
                </c:pt>
                <c:pt idx="1">
                  <c:v>-4.20289517996078E6</c:v>
                </c:pt>
                <c:pt idx="2">
                  <c:v>-3.5507212669173E6</c:v>
                </c:pt>
                <c:pt idx="3">
                  <c:v>1.88405601951963E6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833344"/>
        <c:axId val="1978837376"/>
      </c:barChart>
      <c:catAx>
        <c:axId val="197883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Copper Price at Year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7376"/>
        <c:crosses val="autoZero"/>
        <c:auto val="1"/>
        <c:lblAlgn val="ctr"/>
        <c:lblOffset val="100"/>
        <c:noMultiLvlLbl val="0"/>
      </c:catAx>
      <c:valAx>
        <c:axId val="19788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NPV </a:t>
                </a:r>
                <a:r>
                  <a:rPr lang="en-US" baseline="0"/>
                  <a:t>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14</xdr:col>
      <xdr:colOff>444500</xdr:colOff>
      <xdr:row>41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27</xdr:row>
      <xdr:rowOff>88900</xdr:rowOff>
    </xdr:from>
    <xdr:to>
      <xdr:col>6</xdr:col>
      <xdr:colOff>520700</xdr:colOff>
      <xdr:row>40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17</xdr:row>
      <xdr:rowOff>190500</xdr:rowOff>
    </xdr:from>
    <xdr:to>
      <xdr:col>15</xdr:col>
      <xdr:colOff>393700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1047750</xdr:colOff>
      <xdr:row>21</xdr:row>
      <xdr:rowOff>12700</xdr:rowOff>
    </xdr:from>
    <xdr:to>
      <xdr:col>12</xdr:col>
      <xdr:colOff>254000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46"/>
  <sheetViews>
    <sheetView topLeftCell="A9" workbookViewId="0">
      <selection activeCell="A31" sqref="A31"/>
    </sheetView>
  </sheetViews>
  <sheetFormatPr baseColWidth="10" defaultRowHeight="16" x14ac:dyDescent="0.2"/>
  <cols>
    <col min="1" max="1" width="11.83203125" bestFit="1" customWidth="1"/>
    <col min="3" max="3" width="13.6640625" bestFit="1" customWidth="1"/>
    <col min="5" max="5" width="13" bestFit="1" customWidth="1"/>
  </cols>
  <sheetData>
    <row r="1" spans="1:6" x14ac:dyDescent="0.2">
      <c r="A1" t="s">
        <v>1</v>
      </c>
      <c r="B1">
        <v>50</v>
      </c>
    </row>
    <row r="2" spans="1:6" x14ac:dyDescent="0.2">
      <c r="A2" t="s">
        <v>0</v>
      </c>
      <c r="B2">
        <v>2.5</v>
      </c>
    </row>
    <row r="4" spans="1:6" x14ac:dyDescent="0.2">
      <c r="A4" t="s">
        <v>2</v>
      </c>
      <c r="B4" t="s">
        <v>3</v>
      </c>
      <c r="C4" t="s">
        <v>5</v>
      </c>
      <c r="D4" t="s">
        <v>4</v>
      </c>
      <c r="E4" t="s">
        <v>6</v>
      </c>
      <c r="F4" t="s">
        <v>7</v>
      </c>
    </row>
    <row r="5" spans="1:6" x14ac:dyDescent="0.2">
      <c r="A5">
        <v>0</v>
      </c>
      <c r="B5">
        <f>-MAX(A5-$B$1,0)+2.5</f>
        <v>2.5</v>
      </c>
      <c r="C5">
        <f>B5*100</f>
        <v>250</v>
      </c>
      <c r="D5">
        <f>-MAX($B$1-A5,0)+2.5</f>
        <v>-47.5</v>
      </c>
      <c r="E5">
        <f>D5*100</f>
        <v>-4750</v>
      </c>
      <c r="F5">
        <f>C5+E5</f>
        <v>-4500</v>
      </c>
    </row>
    <row r="6" spans="1:6" x14ac:dyDescent="0.2">
      <c r="A6">
        <v>5</v>
      </c>
      <c r="B6">
        <f t="shared" ref="B6:B25" si="0">-MAX(A6-$B$1,0)+2.5</f>
        <v>2.5</v>
      </c>
      <c r="C6">
        <f t="shared" ref="C6:C25" si="1">B6*100</f>
        <v>250</v>
      </c>
      <c r="D6">
        <f t="shared" ref="D6:D25" si="2">-MAX($B$1-A6,0)+2.5</f>
        <v>-42.5</v>
      </c>
      <c r="E6">
        <f t="shared" ref="E6:E25" si="3">D6*100</f>
        <v>-4250</v>
      </c>
      <c r="F6">
        <f t="shared" ref="F6:F25" si="4">C6+E6</f>
        <v>-4000</v>
      </c>
    </row>
    <row r="7" spans="1:6" x14ac:dyDescent="0.2">
      <c r="A7">
        <v>10</v>
      </c>
      <c r="B7">
        <f t="shared" si="0"/>
        <v>2.5</v>
      </c>
      <c r="C7">
        <f t="shared" si="1"/>
        <v>250</v>
      </c>
      <c r="D7">
        <f t="shared" si="2"/>
        <v>-37.5</v>
      </c>
      <c r="E7">
        <f t="shared" si="3"/>
        <v>-3750</v>
      </c>
      <c r="F7">
        <f t="shared" si="4"/>
        <v>-3500</v>
      </c>
    </row>
    <row r="8" spans="1:6" x14ac:dyDescent="0.2">
      <c r="A8">
        <v>15</v>
      </c>
      <c r="B8">
        <f t="shared" si="0"/>
        <v>2.5</v>
      </c>
      <c r="C8">
        <f t="shared" si="1"/>
        <v>250</v>
      </c>
      <c r="D8">
        <f t="shared" si="2"/>
        <v>-32.5</v>
      </c>
      <c r="E8">
        <f t="shared" si="3"/>
        <v>-3250</v>
      </c>
      <c r="F8">
        <f t="shared" si="4"/>
        <v>-3000</v>
      </c>
    </row>
    <row r="9" spans="1:6" x14ac:dyDescent="0.2">
      <c r="A9">
        <v>20</v>
      </c>
      <c r="B9">
        <f t="shared" si="0"/>
        <v>2.5</v>
      </c>
      <c r="C9">
        <f t="shared" si="1"/>
        <v>250</v>
      </c>
      <c r="D9">
        <f t="shared" si="2"/>
        <v>-27.5</v>
      </c>
      <c r="E9">
        <f t="shared" si="3"/>
        <v>-2750</v>
      </c>
      <c r="F9">
        <f t="shared" si="4"/>
        <v>-2500</v>
      </c>
    </row>
    <row r="10" spans="1:6" x14ac:dyDescent="0.2">
      <c r="A10">
        <v>25</v>
      </c>
      <c r="B10">
        <f t="shared" si="0"/>
        <v>2.5</v>
      </c>
      <c r="C10">
        <f t="shared" si="1"/>
        <v>250</v>
      </c>
      <c r="D10">
        <f t="shared" si="2"/>
        <v>-22.5</v>
      </c>
      <c r="E10">
        <f t="shared" si="3"/>
        <v>-2250</v>
      </c>
      <c r="F10">
        <f t="shared" si="4"/>
        <v>-2000</v>
      </c>
    </row>
    <row r="11" spans="1:6" x14ac:dyDescent="0.2">
      <c r="A11">
        <v>30</v>
      </c>
      <c r="B11">
        <f t="shared" si="0"/>
        <v>2.5</v>
      </c>
      <c r="C11">
        <f t="shared" si="1"/>
        <v>250</v>
      </c>
      <c r="D11">
        <f t="shared" si="2"/>
        <v>-17.5</v>
      </c>
      <c r="E11">
        <f t="shared" si="3"/>
        <v>-1750</v>
      </c>
      <c r="F11">
        <f t="shared" si="4"/>
        <v>-1500</v>
      </c>
    </row>
    <row r="12" spans="1:6" x14ac:dyDescent="0.2">
      <c r="A12">
        <v>35</v>
      </c>
      <c r="B12">
        <f t="shared" si="0"/>
        <v>2.5</v>
      </c>
      <c r="C12">
        <f t="shared" si="1"/>
        <v>250</v>
      </c>
      <c r="D12">
        <f t="shared" si="2"/>
        <v>-12.5</v>
      </c>
      <c r="E12">
        <f>D12*100</f>
        <v>-1250</v>
      </c>
      <c r="F12">
        <f t="shared" si="4"/>
        <v>-1000</v>
      </c>
    </row>
    <row r="13" spans="1:6" x14ac:dyDescent="0.2">
      <c r="A13">
        <v>40</v>
      </c>
      <c r="B13">
        <f t="shared" si="0"/>
        <v>2.5</v>
      </c>
      <c r="C13">
        <f t="shared" si="1"/>
        <v>250</v>
      </c>
      <c r="D13">
        <f>-MAX($B$1-A13,0)+2.5</f>
        <v>-7.5</v>
      </c>
      <c r="E13">
        <f t="shared" si="3"/>
        <v>-750</v>
      </c>
      <c r="F13">
        <f t="shared" si="4"/>
        <v>-500</v>
      </c>
    </row>
    <row r="14" spans="1:6" x14ac:dyDescent="0.2">
      <c r="A14">
        <v>45</v>
      </c>
      <c r="B14">
        <f t="shared" si="0"/>
        <v>2.5</v>
      </c>
      <c r="C14">
        <f t="shared" si="1"/>
        <v>250</v>
      </c>
      <c r="D14">
        <f t="shared" si="2"/>
        <v>-2.5</v>
      </c>
      <c r="E14">
        <f t="shared" si="3"/>
        <v>-250</v>
      </c>
      <c r="F14">
        <f t="shared" si="4"/>
        <v>0</v>
      </c>
    </row>
    <row r="15" spans="1:6" x14ac:dyDescent="0.2">
      <c r="A15">
        <v>50</v>
      </c>
      <c r="B15">
        <f t="shared" si="0"/>
        <v>2.5</v>
      </c>
      <c r="C15">
        <f t="shared" si="1"/>
        <v>250</v>
      </c>
      <c r="D15">
        <f t="shared" si="2"/>
        <v>2.5</v>
      </c>
      <c r="E15">
        <f t="shared" si="3"/>
        <v>250</v>
      </c>
      <c r="F15">
        <f t="shared" si="4"/>
        <v>500</v>
      </c>
    </row>
    <row r="16" spans="1:6" x14ac:dyDescent="0.2">
      <c r="A16">
        <v>55</v>
      </c>
      <c r="B16">
        <f>-MAX(A16-$B$1,0)+2.5</f>
        <v>-2.5</v>
      </c>
      <c r="C16">
        <f t="shared" si="1"/>
        <v>-250</v>
      </c>
      <c r="D16">
        <f t="shared" si="2"/>
        <v>2.5</v>
      </c>
      <c r="E16">
        <f t="shared" si="3"/>
        <v>250</v>
      </c>
      <c r="F16">
        <f t="shared" si="4"/>
        <v>0</v>
      </c>
    </row>
    <row r="17" spans="1:6" x14ac:dyDescent="0.2">
      <c r="A17">
        <v>60</v>
      </c>
      <c r="B17">
        <f t="shared" si="0"/>
        <v>-7.5</v>
      </c>
      <c r="C17">
        <f t="shared" si="1"/>
        <v>-750</v>
      </c>
      <c r="D17">
        <f t="shared" si="2"/>
        <v>2.5</v>
      </c>
      <c r="E17">
        <f t="shared" si="3"/>
        <v>250</v>
      </c>
      <c r="F17">
        <f t="shared" si="4"/>
        <v>-500</v>
      </c>
    </row>
    <row r="18" spans="1:6" x14ac:dyDescent="0.2">
      <c r="A18">
        <v>65</v>
      </c>
      <c r="B18">
        <f t="shared" si="0"/>
        <v>-12.5</v>
      </c>
      <c r="C18">
        <f t="shared" si="1"/>
        <v>-1250</v>
      </c>
      <c r="D18">
        <f t="shared" si="2"/>
        <v>2.5</v>
      </c>
      <c r="E18">
        <f t="shared" si="3"/>
        <v>250</v>
      </c>
      <c r="F18">
        <f t="shared" si="4"/>
        <v>-1000</v>
      </c>
    </row>
    <row r="19" spans="1:6" x14ac:dyDescent="0.2">
      <c r="A19">
        <v>70</v>
      </c>
      <c r="B19">
        <f t="shared" si="0"/>
        <v>-17.5</v>
      </c>
      <c r="C19">
        <f t="shared" si="1"/>
        <v>-1750</v>
      </c>
      <c r="D19">
        <f>-MAX($B$1-A19,0)+2.5</f>
        <v>2.5</v>
      </c>
      <c r="E19">
        <f>D19*100</f>
        <v>250</v>
      </c>
      <c r="F19">
        <f t="shared" si="4"/>
        <v>-1500</v>
      </c>
    </row>
    <row r="20" spans="1:6" x14ac:dyDescent="0.2">
      <c r="A20">
        <v>75</v>
      </c>
      <c r="B20">
        <f t="shared" si="0"/>
        <v>-22.5</v>
      </c>
      <c r="C20">
        <f>B20*100</f>
        <v>-2250</v>
      </c>
      <c r="D20">
        <f t="shared" si="2"/>
        <v>2.5</v>
      </c>
      <c r="E20">
        <f t="shared" si="3"/>
        <v>250</v>
      </c>
      <c r="F20">
        <f t="shared" si="4"/>
        <v>-2000</v>
      </c>
    </row>
    <row r="21" spans="1:6" x14ac:dyDescent="0.2">
      <c r="A21">
        <v>80</v>
      </c>
      <c r="B21">
        <f t="shared" si="0"/>
        <v>-27.5</v>
      </c>
      <c r="C21">
        <f t="shared" si="1"/>
        <v>-2750</v>
      </c>
      <c r="D21">
        <f t="shared" si="2"/>
        <v>2.5</v>
      </c>
      <c r="E21">
        <f t="shared" si="3"/>
        <v>250</v>
      </c>
      <c r="F21">
        <f t="shared" si="4"/>
        <v>-2500</v>
      </c>
    </row>
    <row r="22" spans="1:6" x14ac:dyDescent="0.2">
      <c r="A22">
        <v>85</v>
      </c>
      <c r="B22">
        <f t="shared" si="0"/>
        <v>-32.5</v>
      </c>
      <c r="C22">
        <f t="shared" si="1"/>
        <v>-3250</v>
      </c>
      <c r="D22">
        <f t="shared" si="2"/>
        <v>2.5</v>
      </c>
      <c r="E22">
        <f t="shared" si="3"/>
        <v>250</v>
      </c>
      <c r="F22">
        <f t="shared" si="4"/>
        <v>-3000</v>
      </c>
    </row>
    <row r="23" spans="1:6" x14ac:dyDescent="0.2">
      <c r="A23">
        <v>90</v>
      </c>
      <c r="B23">
        <f t="shared" si="0"/>
        <v>-37.5</v>
      </c>
      <c r="C23">
        <f t="shared" si="1"/>
        <v>-3750</v>
      </c>
      <c r="D23">
        <f t="shared" si="2"/>
        <v>2.5</v>
      </c>
      <c r="E23">
        <f t="shared" si="3"/>
        <v>250</v>
      </c>
      <c r="F23">
        <f t="shared" si="4"/>
        <v>-3500</v>
      </c>
    </row>
    <row r="24" spans="1:6" x14ac:dyDescent="0.2">
      <c r="A24">
        <v>95</v>
      </c>
      <c r="B24">
        <f t="shared" si="0"/>
        <v>-42.5</v>
      </c>
      <c r="C24">
        <f t="shared" si="1"/>
        <v>-4250</v>
      </c>
      <c r="D24">
        <f>-MAX($B$1-A24,0)+2.5</f>
        <v>2.5</v>
      </c>
      <c r="E24">
        <f t="shared" si="3"/>
        <v>250</v>
      </c>
      <c r="F24">
        <f t="shared" si="4"/>
        <v>-4000</v>
      </c>
    </row>
    <row r="25" spans="1:6" x14ac:dyDescent="0.2">
      <c r="A25">
        <v>100</v>
      </c>
      <c r="B25">
        <f t="shared" si="0"/>
        <v>-47.5</v>
      </c>
      <c r="C25">
        <f t="shared" si="1"/>
        <v>-4750</v>
      </c>
      <c r="D25">
        <f t="shared" si="2"/>
        <v>2.5</v>
      </c>
      <c r="E25">
        <f t="shared" si="3"/>
        <v>250</v>
      </c>
      <c r="F25">
        <f t="shared" si="4"/>
        <v>-4500</v>
      </c>
    </row>
    <row r="46" spans="5:5" x14ac:dyDescent="0.2">
      <c r="E46" s="1"/>
    </row>
  </sheetData>
  <pageMargins left="0.7" right="0.7" top="0.75" bottom="0.75" header="0.3" footer="0.3"/>
  <pageSetup orientation="portrait" horizontalDpi="0" verticalDpi="0"/>
  <ignoredErrors>
    <ignoredError sqref="D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22"/>
  <sheetViews>
    <sheetView workbookViewId="0">
      <selection activeCell="B7" sqref="B7"/>
    </sheetView>
  </sheetViews>
  <sheetFormatPr baseColWidth="10" defaultRowHeight="16" x14ac:dyDescent="0.2"/>
  <cols>
    <col min="1" max="1" width="12" bestFit="1" customWidth="1"/>
    <col min="2" max="2" width="13.6640625" bestFit="1" customWidth="1"/>
  </cols>
  <sheetData>
    <row r="1" spans="1:6" x14ac:dyDescent="0.2">
      <c r="A1" t="s">
        <v>8</v>
      </c>
      <c r="B1">
        <v>0.03</v>
      </c>
    </row>
    <row r="2" spans="1:6" x14ac:dyDescent="0.2">
      <c r="A2" t="s">
        <v>9</v>
      </c>
      <c r="B2">
        <v>0.25</v>
      </c>
    </row>
    <row r="3" spans="1:6" x14ac:dyDescent="0.2">
      <c r="A3" t="s">
        <v>1</v>
      </c>
      <c r="B3">
        <v>55</v>
      </c>
    </row>
    <row r="4" spans="1:6" x14ac:dyDescent="0.2">
      <c r="A4" t="s">
        <v>12</v>
      </c>
      <c r="B4">
        <f>B3/((1+0.02)^2)</f>
        <v>52.864282968089199</v>
      </c>
      <c r="C4">
        <f>B3*EXP(-2*B1)</f>
        <v>51.797049347133679</v>
      </c>
      <c r="F4" t="s">
        <v>39</v>
      </c>
    </row>
    <row r="5" spans="1:6" x14ac:dyDescent="0.2">
      <c r="B5" t="s">
        <v>37</v>
      </c>
      <c r="C5" t="s">
        <v>38</v>
      </c>
    </row>
    <row r="6" spans="1:6" x14ac:dyDescent="0.2">
      <c r="A6" t="s">
        <v>2</v>
      </c>
      <c r="B6" t="s">
        <v>10</v>
      </c>
      <c r="C6" t="s">
        <v>11</v>
      </c>
      <c r="D6" t="s">
        <v>13</v>
      </c>
    </row>
    <row r="7" spans="1:6" x14ac:dyDescent="0.2">
      <c r="A7">
        <v>5</v>
      </c>
      <c r="B7">
        <f t="shared" ref="B7:B22" si="0">(LN(A7/$C$4)/($B$2*SQRT(2)))+($B$2*SQRT(2)/2)</f>
        <v>-6.4357897091021679</v>
      </c>
      <c r="C7">
        <f t="shared" ref="C7:C22" si="1">B7-$B$2*SQRT(2)</f>
        <v>-6.7893430996954418</v>
      </c>
      <c r="D7">
        <f>$C$4*(1-_xlfn.NORM.S.DIST(C7,1))-A7*(1-_xlfn.NORM.S.DIST(B7,1))</f>
        <v>46.797049347149027</v>
      </c>
      <c r="E7">
        <f>$B$4*(1-NORMDIST(C7,0,1,TRUE))-A7*(1-NORMDIST(B7,0,1,TRUE))</f>
        <v>47.864282968098536</v>
      </c>
    </row>
    <row r="8" spans="1:6" x14ac:dyDescent="0.2">
      <c r="A8">
        <v>10</v>
      </c>
      <c r="B8">
        <f t="shared" si="0"/>
        <v>-4.4752734221650741</v>
      </c>
      <c r="C8">
        <f t="shared" si="1"/>
        <v>-4.828826812758348</v>
      </c>
      <c r="D8">
        <f t="shared" ref="D8:D22" si="2">$C$4*(1-_xlfn.NORM.S.DIST(C8,1))-A8*(1-_xlfn.NORM.S.DIST(B8,1))</f>
        <v>41.797051934949508</v>
      </c>
    </row>
    <row r="9" spans="1:6" x14ac:dyDescent="0.2">
      <c r="A9">
        <v>15</v>
      </c>
      <c r="B9">
        <f t="shared" si="0"/>
        <v>-3.3284449122537949</v>
      </c>
      <c r="C9">
        <f t="shared" si="1"/>
        <v>-3.6819983028470689</v>
      </c>
      <c r="D9">
        <f t="shared" si="2"/>
        <v>36.797606013682582</v>
      </c>
    </row>
    <row r="10" spans="1:6" x14ac:dyDescent="0.2">
      <c r="A10">
        <v>20</v>
      </c>
      <c r="B10">
        <f t="shared" si="0"/>
        <v>-2.5147571352279785</v>
      </c>
      <c r="C10">
        <f t="shared" si="1"/>
        <v>-2.8683105258212525</v>
      </c>
      <c r="D10">
        <f t="shared" si="2"/>
        <v>31.809288236454048</v>
      </c>
    </row>
    <row r="11" spans="1:6" x14ac:dyDescent="0.2">
      <c r="A11">
        <v>25</v>
      </c>
      <c r="B11">
        <f t="shared" si="0"/>
        <v>-1.8836118619786748</v>
      </c>
      <c r="C11">
        <f t="shared" si="1"/>
        <v>-2.2371652525719488</v>
      </c>
      <c r="D11">
        <f t="shared" si="2"/>
        <v>26.887668814974408</v>
      </c>
    </row>
    <row r="12" spans="1:6" x14ac:dyDescent="0.2">
      <c r="A12">
        <v>30</v>
      </c>
      <c r="B12">
        <f t="shared" si="0"/>
        <v>-1.3679286253167009</v>
      </c>
      <c r="C12">
        <f t="shared" si="1"/>
        <v>-1.7214820159099746</v>
      </c>
      <c r="D12">
        <f t="shared" si="2"/>
        <v>22.161459394807181</v>
      </c>
    </row>
    <row r="13" spans="1:6" x14ac:dyDescent="0.2">
      <c r="A13">
        <v>35</v>
      </c>
      <c r="B13">
        <f t="shared" si="0"/>
        <v>-0.93192466119521822</v>
      </c>
      <c r="C13">
        <f t="shared" si="1"/>
        <v>-1.2854780517884921</v>
      </c>
      <c r="D13">
        <f t="shared" si="2"/>
        <v>17.802018169835705</v>
      </c>
    </row>
    <row r="14" spans="1:6" x14ac:dyDescent="0.2">
      <c r="A14">
        <v>40</v>
      </c>
      <c r="B14">
        <f t="shared" si="0"/>
        <v>-0.5542408482908846</v>
      </c>
      <c r="C14">
        <f t="shared" si="1"/>
        <v>-0.90779423888415844</v>
      </c>
      <c r="D14">
        <f t="shared" si="2"/>
        <v>13.958605053194798</v>
      </c>
    </row>
    <row r="15" spans="1:6" x14ac:dyDescent="0.2">
      <c r="A15">
        <v>45</v>
      </c>
      <c r="B15">
        <f t="shared" si="0"/>
        <v>-0.22110011540542215</v>
      </c>
      <c r="C15">
        <f t="shared" si="1"/>
        <v>-0.57465350599869591</v>
      </c>
      <c r="D15">
        <f t="shared" si="2"/>
        <v>10.713594957606901</v>
      </c>
    </row>
    <row r="16" spans="1:6" x14ac:dyDescent="0.2">
      <c r="A16">
        <v>50</v>
      </c>
      <c r="B16">
        <f t="shared" si="0"/>
        <v>7.6904424958419426E-2</v>
      </c>
      <c r="C16">
        <f t="shared" si="1"/>
        <v>-0.27664896563485436</v>
      </c>
      <c r="D16">
        <f t="shared" si="2"/>
        <v>8.0756274369760419</v>
      </c>
    </row>
    <row r="17" spans="1:4" x14ac:dyDescent="0.2">
      <c r="A17">
        <v>55</v>
      </c>
      <c r="B17">
        <f t="shared" si="0"/>
        <v>0.34648232278140834</v>
      </c>
      <c r="C17">
        <f t="shared" si="1"/>
        <v>-7.0710678118654502E-3</v>
      </c>
      <c r="D17">
        <f t="shared" si="2"/>
        <v>5.9976828962959416</v>
      </c>
    </row>
    <row r="18" spans="1:4" x14ac:dyDescent="0.2">
      <c r="A18">
        <v>60</v>
      </c>
      <c r="B18">
        <f t="shared" si="0"/>
        <v>0.59258766162039334</v>
      </c>
      <c r="C18">
        <f t="shared" si="1"/>
        <v>0.23903427102711955</v>
      </c>
      <c r="D18">
        <f t="shared" si="2"/>
        <v>4.4020355601605203</v>
      </c>
    </row>
    <row r="19" spans="1:4" x14ac:dyDescent="0.2">
      <c r="A19">
        <v>65</v>
      </c>
      <c r="B19">
        <f t="shared" si="0"/>
        <v>0.81898262714235393</v>
      </c>
      <c r="C19">
        <f t="shared" si="1"/>
        <v>0.46542923654908014</v>
      </c>
      <c r="D19">
        <f t="shared" si="2"/>
        <v>3.201237036906738</v>
      </c>
    </row>
    <row r="20" spans="1:4" x14ac:dyDescent="0.2">
      <c r="A20">
        <v>70</v>
      </c>
      <c r="B20">
        <f t="shared" si="0"/>
        <v>1.0285916257418759</v>
      </c>
      <c r="C20">
        <f t="shared" si="1"/>
        <v>0.67503823514860217</v>
      </c>
      <c r="D20">
        <f t="shared" si="2"/>
        <v>2.3117294889740556</v>
      </c>
    </row>
    <row r="21" spans="1:4" x14ac:dyDescent="0.2">
      <c r="A21">
        <v>75</v>
      </c>
      <c r="B21">
        <f t="shared" si="0"/>
        <v>1.2237329348696979</v>
      </c>
      <c r="C21">
        <f t="shared" si="1"/>
        <v>0.87017954427642419</v>
      </c>
      <c r="D21">
        <f t="shared" si="2"/>
        <v>1.6607853975212112</v>
      </c>
    </row>
    <row r="22" spans="1:4" x14ac:dyDescent="0.2">
      <c r="A22">
        <v>80</v>
      </c>
      <c r="B22">
        <f t="shared" si="0"/>
        <v>1.4062754386462097</v>
      </c>
      <c r="C22">
        <f t="shared" si="1"/>
        <v>1.052722048052936</v>
      </c>
      <c r="D22">
        <f t="shared" si="2"/>
        <v>1.1888060670399065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16"/>
  <sheetViews>
    <sheetView tabSelected="1" topLeftCell="A9" workbookViewId="0">
      <selection activeCell="M18" sqref="M18"/>
    </sheetView>
  </sheetViews>
  <sheetFormatPr baseColWidth="10" defaultRowHeight="16" x14ac:dyDescent="0.2"/>
  <cols>
    <col min="1" max="1" width="19.6640625" bestFit="1" customWidth="1"/>
    <col min="2" max="2" width="17.6640625" bestFit="1" customWidth="1"/>
    <col min="3" max="3" width="18.6640625" bestFit="1" customWidth="1"/>
    <col min="4" max="4" width="22.1640625" customWidth="1"/>
    <col min="5" max="6" width="18.6640625" customWidth="1"/>
    <col min="7" max="7" width="14" bestFit="1" customWidth="1"/>
    <col min="8" max="8" width="19.1640625" bestFit="1" customWidth="1"/>
    <col min="9" max="9" width="21.33203125" bestFit="1" customWidth="1"/>
    <col min="10" max="11" width="14" bestFit="1" customWidth="1"/>
    <col min="12" max="12" width="13.33203125" bestFit="1" customWidth="1"/>
    <col min="13" max="13" width="14" bestFit="1" customWidth="1"/>
  </cols>
  <sheetData>
    <row r="1" spans="1:12" x14ac:dyDescent="0.2">
      <c r="A1" t="s">
        <v>14</v>
      </c>
      <c r="B1">
        <v>1.5</v>
      </c>
    </row>
    <row r="2" spans="1:12" x14ac:dyDescent="0.2">
      <c r="A2" t="s">
        <v>15</v>
      </c>
      <c r="B2">
        <v>1000000</v>
      </c>
    </row>
    <row r="3" spans="1:12" x14ac:dyDescent="0.2">
      <c r="A3" t="s">
        <v>16</v>
      </c>
      <c r="B3">
        <v>2000000</v>
      </c>
    </row>
    <row r="4" spans="1:12" x14ac:dyDescent="0.2">
      <c r="A4" t="s">
        <v>17</v>
      </c>
      <c r="B4">
        <v>5000000</v>
      </c>
    </row>
    <row r="5" spans="1:12" x14ac:dyDescent="0.2">
      <c r="A5" t="s">
        <v>21</v>
      </c>
      <c r="B5">
        <v>0.15</v>
      </c>
    </row>
    <row r="6" spans="1:12" ht="17" thickBot="1" x14ac:dyDescent="0.25"/>
    <row r="7" spans="1:12" ht="17" thickBot="1" x14ac:dyDescent="0.25">
      <c r="A7" s="9" t="s">
        <v>20</v>
      </c>
      <c r="B7" s="10" t="s">
        <v>18</v>
      </c>
      <c r="C7" s="10"/>
      <c r="D7" s="10"/>
      <c r="E7" s="10"/>
      <c r="F7" s="10"/>
      <c r="G7" s="10" t="s">
        <v>19</v>
      </c>
      <c r="H7" s="10"/>
      <c r="I7" s="10" t="s">
        <v>24</v>
      </c>
      <c r="J7" s="11"/>
    </row>
    <row r="8" spans="1:12" x14ac:dyDescent="0.2">
      <c r="A8" s="2"/>
      <c r="B8" s="3">
        <f>1.5*0.75</f>
        <v>1.125</v>
      </c>
      <c r="C8" s="3"/>
      <c r="D8" s="3"/>
      <c r="E8" s="3"/>
      <c r="F8" s="3"/>
      <c r="G8" s="3">
        <f>B8*0.75</f>
        <v>0.84375</v>
      </c>
      <c r="H8" s="3"/>
      <c r="I8" s="4">
        <f>0.5*B8+0.5*B10</f>
        <v>1.5</v>
      </c>
      <c r="J8" s="5"/>
    </row>
    <row r="9" spans="1:12" x14ac:dyDescent="0.2">
      <c r="A9" s="2">
        <v>1.5</v>
      </c>
      <c r="B9" s="3"/>
      <c r="C9" s="3"/>
      <c r="D9" s="3"/>
      <c r="E9" s="3"/>
      <c r="F9" s="3"/>
      <c r="G9" s="3">
        <f>B8*1.25</f>
        <v>1.40625</v>
      </c>
      <c r="H9" s="3"/>
      <c r="I9" s="3"/>
      <c r="J9" s="5"/>
    </row>
    <row r="10" spans="1:12" x14ac:dyDescent="0.2">
      <c r="A10" s="2"/>
      <c r="B10" s="3">
        <f>1.5*1.25</f>
        <v>1.875</v>
      </c>
      <c r="C10" s="3"/>
      <c r="D10" s="3"/>
      <c r="E10" s="3"/>
      <c r="F10" s="3"/>
      <c r="G10" s="3">
        <f>B10*0.75</f>
        <v>1.40625</v>
      </c>
      <c r="H10" s="3"/>
      <c r="I10" s="3"/>
      <c r="J10" s="5"/>
    </row>
    <row r="11" spans="1:12" ht="17" thickBot="1" x14ac:dyDescent="0.25">
      <c r="A11" s="6"/>
      <c r="B11" s="7"/>
      <c r="C11" s="7"/>
      <c r="D11" s="7"/>
      <c r="E11" s="7"/>
      <c r="F11" s="7"/>
      <c r="G11" s="3">
        <f>B10*1.25</f>
        <v>2.34375</v>
      </c>
      <c r="H11" s="3"/>
      <c r="I11" s="3"/>
      <c r="J11" s="5"/>
    </row>
    <row r="12" spans="1:12" ht="17" thickBot="1" x14ac:dyDescent="0.25">
      <c r="G12" s="21" t="s">
        <v>40</v>
      </c>
      <c r="H12" s="22"/>
      <c r="I12" s="22"/>
      <c r="J12" s="22"/>
      <c r="K12" s="23"/>
    </row>
    <row r="13" spans="1:12" x14ac:dyDescent="0.2">
      <c r="A13" t="s">
        <v>22</v>
      </c>
      <c r="D13" s="26" t="s">
        <v>43</v>
      </c>
      <c r="E13" s="27"/>
      <c r="F13" s="28"/>
      <c r="G13" s="2">
        <f>((2291658.45+343750)*0.5+(-3958334.51-593750)*0.5)/1.15</f>
        <v>-833337.41739130428</v>
      </c>
      <c r="H13" s="3"/>
      <c r="I13" s="3">
        <f>((-3958334.51-593750)*0.5+(-5000000)*0.5)/1.15</f>
        <v>-4153080.2217391306</v>
      </c>
      <c r="J13" s="3" t="s">
        <v>41</v>
      </c>
      <c r="K13" s="5"/>
    </row>
    <row r="14" spans="1:12" ht="17" thickBot="1" x14ac:dyDescent="0.25">
      <c r="A14">
        <f>-B4</f>
        <v>-5000000</v>
      </c>
      <c r="D14" s="6">
        <f>(-1156250/0.15)*(1-(1/(1.15^98)))</f>
        <v>-7708324.6522858441</v>
      </c>
      <c r="E14" s="24">
        <f>NPV(0.15,C19:C116)</f>
        <v>-7708324.6522858515</v>
      </c>
      <c r="F14" s="25">
        <f>PV(0.15,98,-1156250)-PV(0.15,98,,5000000)</f>
        <v>7708330.2832355667</v>
      </c>
      <c r="G14" s="6">
        <f>((G13-125000)*0.5 + (I13-875000)*0.5)/1.15</f>
        <v>-2602790.2778827976</v>
      </c>
      <c r="H14" s="7"/>
      <c r="I14" s="7" t="s">
        <v>42</v>
      </c>
      <c r="J14" s="7"/>
      <c r="K14" s="8"/>
    </row>
    <row r="15" spans="1:12" ht="17" thickBot="1" x14ac:dyDescent="0.25">
      <c r="A15" t="s">
        <v>23</v>
      </c>
      <c r="E15" s="1"/>
    </row>
    <row r="16" spans="1:12" ht="17" thickBot="1" x14ac:dyDescent="0.25">
      <c r="A16" t="s">
        <v>25</v>
      </c>
      <c r="B16" t="s">
        <v>29</v>
      </c>
      <c r="C16" t="s">
        <v>26</v>
      </c>
      <c r="D16" t="s">
        <v>27</v>
      </c>
      <c r="E16" t="s">
        <v>30</v>
      </c>
      <c r="F16" t="s">
        <v>31</v>
      </c>
      <c r="G16" t="s">
        <v>28</v>
      </c>
      <c r="H16" s="21"/>
      <c r="I16" s="29" t="s">
        <v>33</v>
      </c>
      <c r="J16" s="30" t="s">
        <v>34</v>
      </c>
      <c r="K16" s="30" t="s">
        <v>35</v>
      </c>
      <c r="L16" s="31" t="s">
        <v>36</v>
      </c>
    </row>
    <row r="17" spans="1:13" x14ac:dyDescent="0.2">
      <c r="A17">
        <v>1</v>
      </c>
      <c r="B17">
        <f t="shared" ref="B17:B48" si="0">$I$8*$B$2-$B$3</f>
        <v>-500000</v>
      </c>
      <c r="C17">
        <f>$B$8*$B$2-$B$3</f>
        <v>-875000</v>
      </c>
      <c r="D17">
        <f>$B$8*$B$2-$B$3</f>
        <v>-875000</v>
      </c>
      <c r="E17">
        <f>$B$10*$B$2-$B$3</f>
        <v>-125000</v>
      </c>
      <c r="F17">
        <f>$B$10*$B$2-$B$3</f>
        <v>-125000</v>
      </c>
      <c r="G17" s="1">
        <f>PV(B5,100,B17)</f>
        <v>3333330.4947953504</v>
      </c>
      <c r="H17" s="32" t="s">
        <v>44</v>
      </c>
      <c r="I17" s="15">
        <v>0.84375</v>
      </c>
      <c r="J17" s="15">
        <v>1.40625</v>
      </c>
      <c r="K17" s="15">
        <v>1.40625</v>
      </c>
      <c r="L17" s="16">
        <v>2.34375</v>
      </c>
      <c r="M17" t="s">
        <v>46</v>
      </c>
    </row>
    <row r="18" spans="1:13" ht="17" thickBot="1" x14ac:dyDescent="0.25">
      <c r="A18">
        <v>2</v>
      </c>
      <c r="B18">
        <f t="shared" si="0"/>
        <v>-500000</v>
      </c>
      <c r="C18">
        <f t="shared" ref="C18:C48" si="1">$G$8*$B$2-$B$3</f>
        <v>-1156250</v>
      </c>
      <c r="D18">
        <f t="shared" ref="D18:D48" si="2">$G$9*$B$2-$B$3</f>
        <v>-593750</v>
      </c>
      <c r="E18">
        <f t="shared" ref="E18:E81" si="3">$G$10*$B$2-$B$3</f>
        <v>-593750</v>
      </c>
      <c r="F18">
        <f t="shared" ref="F18:F81" si="4">$G$11*$B$2-$B$3</f>
        <v>343750</v>
      </c>
      <c r="H18" s="33" t="s">
        <v>45</v>
      </c>
      <c r="I18" s="34">
        <f>((-1156250/0.15)*(1-(1/(1.15^99)))+C17)/1.15</f>
        <v>-7463761.5518229464</v>
      </c>
      <c r="J18" s="13">
        <f>((-593750/0.15)*(1-(1/(1.15^99)))+D17)/1.15</f>
        <v>-4202895.1799607826</v>
      </c>
      <c r="K18" s="13">
        <f>((-593750/0.15)*(1-(1/(1.15^99)))+E17)/1.15</f>
        <v>-3550721.2669173051</v>
      </c>
      <c r="L18" s="14">
        <f>((343750/0.15)*(1-(1/(1.15^99)))+F17)/1.15</f>
        <v>1884056.0195196299</v>
      </c>
      <c r="M18" s="20">
        <f>(-5000000+C17)/1.15</f>
        <v>-5108695.6521739131</v>
      </c>
    </row>
    <row r="19" spans="1:13" ht="17" thickBot="1" x14ac:dyDescent="0.25">
      <c r="A19">
        <v>3</v>
      </c>
      <c r="B19">
        <f t="shared" si="0"/>
        <v>-500000</v>
      </c>
      <c r="C19">
        <f t="shared" si="1"/>
        <v>-1156250</v>
      </c>
      <c r="D19">
        <f t="shared" si="2"/>
        <v>-593750</v>
      </c>
      <c r="E19">
        <f t="shared" si="3"/>
        <v>-593750</v>
      </c>
      <c r="F19">
        <f t="shared" si="4"/>
        <v>343750</v>
      </c>
      <c r="H19" s="2"/>
      <c r="I19" s="17" t="s">
        <v>32</v>
      </c>
      <c r="J19" s="15"/>
      <c r="K19" s="15"/>
      <c r="L19" s="16"/>
    </row>
    <row r="20" spans="1:13" ht="17" thickBot="1" x14ac:dyDescent="0.25">
      <c r="A20">
        <v>4</v>
      </c>
      <c r="B20">
        <f t="shared" si="0"/>
        <v>-500000</v>
      </c>
      <c r="C20">
        <f t="shared" si="1"/>
        <v>-1156250</v>
      </c>
      <c r="D20">
        <f t="shared" si="2"/>
        <v>-593750</v>
      </c>
      <c r="E20">
        <f t="shared" si="3"/>
        <v>-593750</v>
      </c>
      <c r="F20">
        <f t="shared" si="4"/>
        <v>343750</v>
      </c>
      <c r="H20" s="6"/>
      <c r="I20" s="18">
        <f>AVERAGE(I18:L18)</f>
        <v>-3333330.4947953513</v>
      </c>
      <c r="K20" s="20">
        <f>AVERAGE(J18:M18)</f>
        <v>-2744564.0198830925</v>
      </c>
      <c r="L20" s="19"/>
    </row>
    <row r="21" spans="1:13" x14ac:dyDescent="0.2">
      <c r="A21">
        <v>5</v>
      </c>
      <c r="B21">
        <f t="shared" si="0"/>
        <v>-500000</v>
      </c>
      <c r="C21">
        <f t="shared" si="1"/>
        <v>-1156250</v>
      </c>
      <c r="D21">
        <f t="shared" si="2"/>
        <v>-593750</v>
      </c>
      <c r="E21">
        <f t="shared" si="3"/>
        <v>-593750</v>
      </c>
      <c r="F21">
        <f t="shared" si="4"/>
        <v>343750</v>
      </c>
    </row>
    <row r="22" spans="1:13" x14ac:dyDescent="0.2">
      <c r="A22">
        <v>6</v>
      </c>
      <c r="B22">
        <f t="shared" si="0"/>
        <v>-500000</v>
      </c>
      <c r="C22">
        <f t="shared" si="1"/>
        <v>-1156250</v>
      </c>
      <c r="D22">
        <f t="shared" si="2"/>
        <v>-593750</v>
      </c>
      <c r="E22">
        <f t="shared" si="3"/>
        <v>-593750</v>
      </c>
      <c r="F22">
        <f t="shared" si="4"/>
        <v>343750</v>
      </c>
      <c r="K22" s="12"/>
    </row>
    <row r="23" spans="1:13" x14ac:dyDescent="0.2">
      <c r="A23">
        <v>7</v>
      </c>
      <c r="B23">
        <f t="shared" si="0"/>
        <v>-500000</v>
      </c>
      <c r="C23">
        <f t="shared" si="1"/>
        <v>-1156250</v>
      </c>
      <c r="D23">
        <f t="shared" si="2"/>
        <v>-593750</v>
      </c>
      <c r="E23">
        <f t="shared" si="3"/>
        <v>-593750</v>
      </c>
      <c r="F23">
        <f t="shared" si="4"/>
        <v>343750</v>
      </c>
    </row>
    <row r="24" spans="1:13" x14ac:dyDescent="0.2">
      <c r="A24">
        <v>8</v>
      </c>
      <c r="B24">
        <f t="shared" si="0"/>
        <v>-500000</v>
      </c>
      <c r="C24">
        <f t="shared" si="1"/>
        <v>-1156250</v>
      </c>
      <c r="D24">
        <f t="shared" si="2"/>
        <v>-593750</v>
      </c>
      <c r="E24">
        <f t="shared" si="3"/>
        <v>-593750</v>
      </c>
      <c r="F24">
        <f t="shared" si="4"/>
        <v>343750</v>
      </c>
    </row>
    <row r="25" spans="1:13" x14ac:dyDescent="0.2">
      <c r="A25">
        <v>9</v>
      </c>
      <c r="B25">
        <f t="shared" si="0"/>
        <v>-500000</v>
      </c>
      <c r="C25">
        <f t="shared" si="1"/>
        <v>-1156250</v>
      </c>
      <c r="D25">
        <f t="shared" si="2"/>
        <v>-593750</v>
      </c>
      <c r="E25">
        <f t="shared" si="3"/>
        <v>-593750</v>
      </c>
      <c r="F25">
        <f t="shared" si="4"/>
        <v>343750</v>
      </c>
    </row>
    <row r="26" spans="1:13" x14ac:dyDescent="0.2">
      <c r="A26">
        <v>10</v>
      </c>
      <c r="B26">
        <f t="shared" si="0"/>
        <v>-500000</v>
      </c>
      <c r="C26">
        <f t="shared" si="1"/>
        <v>-1156250</v>
      </c>
      <c r="D26">
        <f t="shared" si="2"/>
        <v>-593750</v>
      </c>
      <c r="E26">
        <f t="shared" si="3"/>
        <v>-593750</v>
      </c>
      <c r="F26">
        <f t="shared" si="4"/>
        <v>343750</v>
      </c>
    </row>
    <row r="27" spans="1:13" x14ac:dyDescent="0.2">
      <c r="A27">
        <v>11</v>
      </c>
      <c r="B27">
        <f t="shared" si="0"/>
        <v>-500000</v>
      </c>
      <c r="C27">
        <f t="shared" si="1"/>
        <v>-1156250</v>
      </c>
      <c r="D27">
        <f t="shared" si="2"/>
        <v>-593750</v>
      </c>
      <c r="E27">
        <f t="shared" si="3"/>
        <v>-593750</v>
      </c>
      <c r="F27">
        <f t="shared" si="4"/>
        <v>343750</v>
      </c>
    </row>
    <row r="28" spans="1:13" x14ac:dyDescent="0.2">
      <c r="A28">
        <v>12</v>
      </c>
      <c r="B28">
        <f t="shared" si="0"/>
        <v>-500000</v>
      </c>
      <c r="C28">
        <f t="shared" si="1"/>
        <v>-1156250</v>
      </c>
      <c r="D28">
        <f t="shared" si="2"/>
        <v>-593750</v>
      </c>
      <c r="E28">
        <f t="shared" si="3"/>
        <v>-593750</v>
      </c>
      <c r="F28">
        <f t="shared" si="4"/>
        <v>343750</v>
      </c>
    </row>
    <row r="29" spans="1:13" x14ac:dyDescent="0.2">
      <c r="A29">
        <v>13</v>
      </c>
      <c r="B29">
        <f t="shared" si="0"/>
        <v>-500000</v>
      </c>
      <c r="C29">
        <f t="shared" si="1"/>
        <v>-1156250</v>
      </c>
      <c r="D29">
        <f t="shared" si="2"/>
        <v>-593750</v>
      </c>
      <c r="E29">
        <f t="shared" si="3"/>
        <v>-593750</v>
      </c>
      <c r="F29">
        <f t="shared" si="4"/>
        <v>343750</v>
      </c>
    </row>
    <row r="30" spans="1:13" x14ac:dyDescent="0.2">
      <c r="A30">
        <v>14</v>
      </c>
      <c r="B30">
        <f t="shared" si="0"/>
        <v>-500000</v>
      </c>
      <c r="C30">
        <f t="shared" si="1"/>
        <v>-1156250</v>
      </c>
      <c r="D30">
        <f t="shared" si="2"/>
        <v>-593750</v>
      </c>
      <c r="E30">
        <f t="shared" si="3"/>
        <v>-593750</v>
      </c>
      <c r="F30">
        <f t="shared" si="4"/>
        <v>343750</v>
      </c>
    </row>
    <row r="31" spans="1:13" x14ac:dyDescent="0.2">
      <c r="A31">
        <v>15</v>
      </c>
      <c r="B31">
        <f t="shared" si="0"/>
        <v>-500000</v>
      </c>
      <c r="C31">
        <f t="shared" si="1"/>
        <v>-1156250</v>
      </c>
      <c r="D31">
        <f t="shared" si="2"/>
        <v>-593750</v>
      </c>
      <c r="E31">
        <f t="shared" si="3"/>
        <v>-593750</v>
      </c>
      <c r="F31">
        <f t="shared" si="4"/>
        <v>343750</v>
      </c>
    </row>
    <row r="32" spans="1:13" x14ac:dyDescent="0.2">
      <c r="A32">
        <v>16</v>
      </c>
      <c r="B32">
        <f t="shared" si="0"/>
        <v>-500000</v>
      </c>
      <c r="C32">
        <f t="shared" si="1"/>
        <v>-1156250</v>
      </c>
      <c r="D32">
        <f t="shared" si="2"/>
        <v>-593750</v>
      </c>
      <c r="E32">
        <f t="shared" si="3"/>
        <v>-593750</v>
      </c>
      <c r="F32">
        <f t="shared" si="4"/>
        <v>343750</v>
      </c>
    </row>
    <row r="33" spans="1:9" x14ac:dyDescent="0.2">
      <c r="A33">
        <v>17</v>
      </c>
      <c r="B33">
        <f t="shared" si="0"/>
        <v>-500000</v>
      </c>
      <c r="C33">
        <f t="shared" si="1"/>
        <v>-1156250</v>
      </c>
      <c r="D33">
        <f t="shared" si="2"/>
        <v>-593750</v>
      </c>
      <c r="E33">
        <f t="shared" si="3"/>
        <v>-593750</v>
      </c>
      <c r="F33">
        <f t="shared" si="4"/>
        <v>343750</v>
      </c>
    </row>
    <row r="34" spans="1:9" x14ac:dyDescent="0.2">
      <c r="A34">
        <v>18</v>
      </c>
      <c r="B34">
        <f t="shared" si="0"/>
        <v>-500000</v>
      </c>
      <c r="C34">
        <f t="shared" si="1"/>
        <v>-1156250</v>
      </c>
      <c r="D34">
        <f t="shared" si="2"/>
        <v>-593750</v>
      </c>
      <c r="E34">
        <f t="shared" si="3"/>
        <v>-593750</v>
      </c>
      <c r="F34">
        <f t="shared" si="4"/>
        <v>343750</v>
      </c>
    </row>
    <row r="35" spans="1:9" x14ac:dyDescent="0.2">
      <c r="A35">
        <v>19</v>
      </c>
      <c r="B35">
        <f t="shared" si="0"/>
        <v>-500000</v>
      </c>
      <c r="C35">
        <f t="shared" si="1"/>
        <v>-1156250</v>
      </c>
      <c r="D35">
        <f t="shared" si="2"/>
        <v>-593750</v>
      </c>
      <c r="E35">
        <f t="shared" si="3"/>
        <v>-593750</v>
      </c>
      <c r="F35">
        <f t="shared" si="4"/>
        <v>343750</v>
      </c>
    </row>
    <row r="36" spans="1:9" x14ac:dyDescent="0.2">
      <c r="A36">
        <v>20</v>
      </c>
      <c r="B36">
        <f t="shared" si="0"/>
        <v>-500000</v>
      </c>
      <c r="C36">
        <f t="shared" si="1"/>
        <v>-1156250</v>
      </c>
      <c r="D36">
        <f t="shared" si="2"/>
        <v>-593750</v>
      </c>
      <c r="E36">
        <f t="shared" si="3"/>
        <v>-593750</v>
      </c>
      <c r="F36">
        <f t="shared" si="4"/>
        <v>343750</v>
      </c>
    </row>
    <row r="37" spans="1:9" x14ac:dyDescent="0.2">
      <c r="A37">
        <v>21</v>
      </c>
      <c r="B37">
        <f t="shared" si="0"/>
        <v>-500000</v>
      </c>
      <c r="C37">
        <f t="shared" si="1"/>
        <v>-1156250</v>
      </c>
      <c r="D37">
        <f t="shared" si="2"/>
        <v>-593750</v>
      </c>
      <c r="E37">
        <f t="shared" si="3"/>
        <v>-593750</v>
      </c>
      <c r="F37">
        <f t="shared" si="4"/>
        <v>343750</v>
      </c>
    </row>
    <row r="38" spans="1:9" x14ac:dyDescent="0.2">
      <c r="A38">
        <v>22</v>
      </c>
      <c r="B38">
        <f t="shared" si="0"/>
        <v>-500000</v>
      </c>
      <c r="C38">
        <f t="shared" si="1"/>
        <v>-1156250</v>
      </c>
      <c r="D38">
        <f t="shared" si="2"/>
        <v>-593750</v>
      </c>
      <c r="E38">
        <f t="shared" si="3"/>
        <v>-593750</v>
      </c>
      <c r="F38">
        <f t="shared" si="4"/>
        <v>343750</v>
      </c>
    </row>
    <row r="39" spans="1:9" x14ac:dyDescent="0.2">
      <c r="A39">
        <v>23</v>
      </c>
      <c r="B39">
        <f t="shared" si="0"/>
        <v>-500000</v>
      </c>
      <c r="C39">
        <f t="shared" si="1"/>
        <v>-1156250</v>
      </c>
      <c r="D39">
        <f t="shared" si="2"/>
        <v>-593750</v>
      </c>
      <c r="E39">
        <f t="shared" si="3"/>
        <v>-593750</v>
      </c>
      <c r="F39">
        <f t="shared" si="4"/>
        <v>343750</v>
      </c>
    </row>
    <row r="40" spans="1:9" x14ac:dyDescent="0.2">
      <c r="A40">
        <v>24</v>
      </c>
      <c r="B40">
        <f t="shared" si="0"/>
        <v>-500000</v>
      </c>
      <c r="C40">
        <f t="shared" si="1"/>
        <v>-1156250</v>
      </c>
      <c r="D40">
        <f t="shared" si="2"/>
        <v>-593750</v>
      </c>
      <c r="E40">
        <f t="shared" si="3"/>
        <v>-593750</v>
      </c>
      <c r="F40">
        <f t="shared" si="4"/>
        <v>343750</v>
      </c>
    </row>
    <row r="41" spans="1:9" x14ac:dyDescent="0.2">
      <c r="A41">
        <v>25</v>
      </c>
      <c r="B41">
        <f t="shared" si="0"/>
        <v>-500000</v>
      </c>
      <c r="C41">
        <f t="shared" si="1"/>
        <v>-1156250</v>
      </c>
      <c r="D41">
        <f t="shared" si="2"/>
        <v>-593750</v>
      </c>
      <c r="E41">
        <f t="shared" si="3"/>
        <v>-593750</v>
      </c>
      <c r="F41">
        <f t="shared" si="4"/>
        <v>343750</v>
      </c>
    </row>
    <row r="42" spans="1:9" x14ac:dyDescent="0.2">
      <c r="A42">
        <v>26</v>
      </c>
      <c r="B42">
        <f t="shared" si="0"/>
        <v>-500000</v>
      </c>
      <c r="C42">
        <f t="shared" si="1"/>
        <v>-1156250</v>
      </c>
      <c r="D42">
        <f t="shared" si="2"/>
        <v>-593750</v>
      </c>
      <c r="E42">
        <f t="shared" si="3"/>
        <v>-593750</v>
      </c>
      <c r="F42">
        <f t="shared" si="4"/>
        <v>343750</v>
      </c>
      <c r="I42">
        <f>5000000/1.15^98</f>
        <v>5.6309497230545826</v>
      </c>
    </row>
    <row r="43" spans="1:9" x14ac:dyDescent="0.2">
      <c r="A43">
        <v>27</v>
      </c>
      <c r="B43">
        <f t="shared" si="0"/>
        <v>-500000</v>
      </c>
      <c r="C43">
        <f t="shared" si="1"/>
        <v>-1156250</v>
      </c>
      <c r="D43">
        <f t="shared" si="2"/>
        <v>-593750</v>
      </c>
      <c r="E43">
        <f t="shared" si="3"/>
        <v>-593750</v>
      </c>
      <c r="F43">
        <f t="shared" si="4"/>
        <v>343750</v>
      </c>
    </row>
    <row r="44" spans="1:9" x14ac:dyDescent="0.2">
      <c r="A44">
        <v>28</v>
      </c>
      <c r="B44">
        <f t="shared" si="0"/>
        <v>-500000</v>
      </c>
      <c r="C44">
        <f t="shared" si="1"/>
        <v>-1156250</v>
      </c>
      <c r="D44">
        <f t="shared" si="2"/>
        <v>-593750</v>
      </c>
      <c r="E44">
        <f t="shared" si="3"/>
        <v>-593750</v>
      </c>
      <c r="F44">
        <f t="shared" si="4"/>
        <v>343750</v>
      </c>
    </row>
    <row r="45" spans="1:9" x14ac:dyDescent="0.2">
      <c r="A45">
        <v>29</v>
      </c>
      <c r="B45">
        <f t="shared" si="0"/>
        <v>-500000</v>
      </c>
      <c r="C45">
        <f t="shared" si="1"/>
        <v>-1156250</v>
      </c>
      <c r="D45">
        <f t="shared" si="2"/>
        <v>-593750</v>
      </c>
      <c r="E45">
        <f t="shared" si="3"/>
        <v>-593750</v>
      </c>
      <c r="F45">
        <f t="shared" si="4"/>
        <v>343750</v>
      </c>
    </row>
    <row r="46" spans="1:9" x14ac:dyDescent="0.2">
      <c r="A46">
        <v>30</v>
      </c>
      <c r="B46">
        <f t="shared" si="0"/>
        <v>-500000</v>
      </c>
      <c r="C46">
        <f t="shared" si="1"/>
        <v>-1156250</v>
      </c>
      <c r="D46">
        <f t="shared" si="2"/>
        <v>-593750</v>
      </c>
      <c r="E46">
        <f t="shared" si="3"/>
        <v>-593750</v>
      </c>
      <c r="F46">
        <f t="shared" si="4"/>
        <v>343750</v>
      </c>
    </row>
    <row r="47" spans="1:9" x14ac:dyDescent="0.2">
      <c r="A47">
        <v>31</v>
      </c>
      <c r="B47">
        <f t="shared" si="0"/>
        <v>-500000</v>
      </c>
      <c r="C47">
        <f t="shared" si="1"/>
        <v>-1156250</v>
      </c>
      <c r="D47">
        <f t="shared" si="2"/>
        <v>-593750</v>
      </c>
      <c r="E47">
        <f t="shared" si="3"/>
        <v>-593750</v>
      </c>
      <c r="F47">
        <f t="shared" si="4"/>
        <v>343750</v>
      </c>
    </row>
    <row r="48" spans="1:9" x14ac:dyDescent="0.2">
      <c r="A48">
        <v>32</v>
      </c>
      <c r="B48">
        <f t="shared" si="0"/>
        <v>-500000</v>
      </c>
      <c r="C48">
        <f t="shared" si="1"/>
        <v>-1156250</v>
      </c>
      <c r="D48">
        <f t="shared" si="2"/>
        <v>-593750</v>
      </c>
      <c r="E48">
        <f t="shared" si="3"/>
        <v>-593750</v>
      </c>
      <c r="F48">
        <f t="shared" si="4"/>
        <v>343750</v>
      </c>
    </row>
    <row r="49" spans="1:6" x14ac:dyDescent="0.2">
      <c r="A49">
        <v>33</v>
      </c>
      <c r="B49">
        <f t="shared" ref="B49:B80" si="5">$I$8*$B$2-$B$3</f>
        <v>-500000</v>
      </c>
      <c r="C49">
        <f t="shared" ref="C49:C80" si="6">$G$8*$B$2-$B$3</f>
        <v>-1156250</v>
      </c>
      <c r="D49">
        <f t="shared" ref="D49:D80" si="7">$G$9*$B$2-$B$3</f>
        <v>-593750</v>
      </c>
      <c r="E49">
        <f t="shared" si="3"/>
        <v>-593750</v>
      </c>
      <c r="F49">
        <f t="shared" si="4"/>
        <v>343750</v>
      </c>
    </row>
    <row r="50" spans="1:6" x14ac:dyDescent="0.2">
      <c r="A50">
        <v>34</v>
      </c>
      <c r="B50">
        <f t="shared" si="5"/>
        <v>-500000</v>
      </c>
      <c r="C50">
        <f t="shared" si="6"/>
        <v>-1156250</v>
      </c>
      <c r="D50">
        <f t="shared" si="7"/>
        <v>-593750</v>
      </c>
      <c r="E50">
        <f t="shared" si="3"/>
        <v>-593750</v>
      </c>
      <c r="F50">
        <f t="shared" si="4"/>
        <v>343750</v>
      </c>
    </row>
    <row r="51" spans="1:6" x14ac:dyDescent="0.2">
      <c r="A51">
        <v>35</v>
      </c>
      <c r="B51">
        <f t="shared" si="5"/>
        <v>-500000</v>
      </c>
      <c r="C51">
        <f t="shared" si="6"/>
        <v>-1156250</v>
      </c>
      <c r="D51">
        <f t="shared" si="7"/>
        <v>-593750</v>
      </c>
      <c r="E51">
        <f t="shared" si="3"/>
        <v>-593750</v>
      </c>
      <c r="F51">
        <f t="shared" si="4"/>
        <v>343750</v>
      </c>
    </row>
    <row r="52" spans="1:6" x14ac:dyDescent="0.2">
      <c r="A52">
        <v>36</v>
      </c>
      <c r="B52">
        <f t="shared" si="5"/>
        <v>-500000</v>
      </c>
      <c r="C52">
        <f t="shared" si="6"/>
        <v>-1156250</v>
      </c>
      <c r="D52">
        <f t="shared" si="7"/>
        <v>-593750</v>
      </c>
      <c r="E52">
        <f t="shared" si="3"/>
        <v>-593750</v>
      </c>
      <c r="F52">
        <f t="shared" si="4"/>
        <v>343750</v>
      </c>
    </row>
    <row r="53" spans="1:6" x14ac:dyDescent="0.2">
      <c r="A53">
        <v>37</v>
      </c>
      <c r="B53">
        <f t="shared" si="5"/>
        <v>-500000</v>
      </c>
      <c r="C53">
        <f t="shared" si="6"/>
        <v>-1156250</v>
      </c>
      <c r="D53">
        <f t="shared" si="7"/>
        <v>-593750</v>
      </c>
      <c r="E53">
        <f t="shared" si="3"/>
        <v>-593750</v>
      </c>
      <c r="F53">
        <f t="shared" si="4"/>
        <v>343750</v>
      </c>
    </row>
    <row r="54" spans="1:6" x14ac:dyDescent="0.2">
      <c r="A54">
        <v>38</v>
      </c>
      <c r="B54">
        <f t="shared" si="5"/>
        <v>-500000</v>
      </c>
      <c r="C54">
        <f t="shared" si="6"/>
        <v>-1156250</v>
      </c>
      <c r="D54">
        <f t="shared" si="7"/>
        <v>-593750</v>
      </c>
      <c r="E54">
        <f t="shared" si="3"/>
        <v>-593750</v>
      </c>
      <c r="F54">
        <f t="shared" si="4"/>
        <v>343750</v>
      </c>
    </row>
    <row r="55" spans="1:6" x14ac:dyDescent="0.2">
      <c r="A55">
        <v>39</v>
      </c>
      <c r="B55">
        <f t="shared" si="5"/>
        <v>-500000</v>
      </c>
      <c r="C55">
        <f t="shared" si="6"/>
        <v>-1156250</v>
      </c>
      <c r="D55">
        <f t="shared" si="7"/>
        <v>-593750</v>
      </c>
      <c r="E55">
        <f t="shared" si="3"/>
        <v>-593750</v>
      </c>
      <c r="F55">
        <f t="shared" si="4"/>
        <v>343750</v>
      </c>
    </row>
    <row r="56" spans="1:6" x14ac:dyDescent="0.2">
      <c r="A56">
        <v>40</v>
      </c>
      <c r="B56">
        <f t="shared" si="5"/>
        <v>-500000</v>
      </c>
      <c r="C56">
        <f t="shared" si="6"/>
        <v>-1156250</v>
      </c>
      <c r="D56">
        <f t="shared" si="7"/>
        <v>-593750</v>
      </c>
      <c r="E56">
        <f t="shared" si="3"/>
        <v>-593750</v>
      </c>
      <c r="F56">
        <f t="shared" si="4"/>
        <v>343750</v>
      </c>
    </row>
    <row r="57" spans="1:6" x14ac:dyDescent="0.2">
      <c r="A57">
        <v>41</v>
      </c>
      <c r="B57">
        <f t="shared" si="5"/>
        <v>-500000</v>
      </c>
      <c r="C57">
        <f t="shared" si="6"/>
        <v>-1156250</v>
      </c>
      <c r="D57">
        <f t="shared" si="7"/>
        <v>-593750</v>
      </c>
      <c r="E57">
        <f t="shared" si="3"/>
        <v>-593750</v>
      </c>
      <c r="F57">
        <f t="shared" si="4"/>
        <v>343750</v>
      </c>
    </row>
    <row r="58" spans="1:6" x14ac:dyDescent="0.2">
      <c r="A58">
        <v>42</v>
      </c>
      <c r="B58">
        <f t="shared" si="5"/>
        <v>-500000</v>
      </c>
      <c r="C58">
        <f t="shared" si="6"/>
        <v>-1156250</v>
      </c>
      <c r="D58">
        <f t="shared" si="7"/>
        <v>-593750</v>
      </c>
      <c r="E58">
        <f t="shared" si="3"/>
        <v>-593750</v>
      </c>
      <c r="F58">
        <f t="shared" si="4"/>
        <v>343750</v>
      </c>
    </row>
    <row r="59" spans="1:6" x14ac:dyDescent="0.2">
      <c r="A59">
        <v>43</v>
      </c>
      <c r="B59">
        <f t="shared" si="5"/>
        <v>-500000</v>
      </c>
      <c r="C59">
        <f t="shared" si="6"/>
        <v>-1156250</v>
      </c>
      <c r="D59">
        <f t="shared" si="7"/>
        <v>-593750</v>
      </c>
      <c r="E59">
        <f t="shared" si="3"/>
        <v>-593750</v>
      </c>
      <c r="F59">
        <f t="shared" si="4"/>
        <v>343750</v>
      </c>
    </row>
    <row r="60" spans="1:6" x14ac:dyDescent="0.2">
      <c r="A60">
        <v>44</v>
      </c>
      <c r="B60">
        <f t="shared" si="5"/>
        <v>-500000</v>
      </c>
      <c r="C60">
        <f t="shared" si="6"/>
        <v>-1156250</v>
      </c>
      <c r="D60">
        <f t="shared" si="7"/>
        <v>-593750</v>
      </c>
      <c r="E60">
        <f t="shared" si="3"/>
        <v>-593750</v>
      </c>
      <c r="F60">
        <f t="shared" si="4"/>
        <v>343750</v>
      </c>
    </row>
    <row r="61" spans="1:6" x14ac:dyDescent="0.2">
      <c r="A61">
        <v>45</v>
      </c>
      <c r="B61">
        <f t="shared" si="5"/>
        <v>-500000</v>
      </c>
      <c r="C61">
        <f t="shared" si="6"/>
        <v>-1156250</v>
      </c>
      <c r="D61">
        <f t="shared" si="7"/>
        <v>-593750</v>
      </c>
      <c r="E61">
        <f t="shared" si="3"/>
        <v>-593750</v>
      </c>
      <c r="F61">
        <f t="shared" si="4"/>
        <v>343750</v>
      </c>
    </row>
    <row r="62" spans="1:6" x14ac:dyDescent="0.2">
      <c r="A62">
        <v>46</v>
      </c>
      <c r="B62">
        <f t="shared" si="5"/>
        <v>-500000</v>
      </c>
      <c r="C62">
        <f t="shared" si="6"/>
        <v>-1156250</v>
      </c>
      <c r="D62">
        <f t="shared" si="7"/>
        <v>-593750</v>
      </c>
      <c r="E62">
        <f t="shared" si="3"/>
        <v>-593750</v>
      </c>
      <c r="F62">
        <f t="shared" si="4"/>
        <v>343750</v>
      </c>
    </row>
    <row r="63" spans="1:6" x14ac:dyDescent="0.2">
      <c r="A63">
        <v>47</v>
      </c>
      <c r="B63">
        <f t="shared" si="5"/>
        <v>-500000</v>
      </c>
      <c r="C63">
        <f t="shared" si="6"/>
        <v>-1156250</v>
      </c>
      <c r="D63">
        <f t="shared" si="7"/>
        <v>-593750</v>
      </c>
      <c r="E63">
        <f t="shared" si="3"/>
        <v>-593750</v>
      </c>
      <c r="F63">
        <f t="shared" si="4"/>
        <v>343750</v>
      </c>
    </row>
    <row r="64" spans="1:6" x14ac:dyDescent="0.2">
      <c r="A64">
        <v>48</v>
      </c>
      <c r="B64">
        <f t="shared" si="5"/>
        <v>-500000</v>
      </c>
      <c r="C64">
        <f t="shared" si="6"/>
        <v>-1156250</v>
      </c>
      <c r="D64">
        <f t="shared" si="7"/>
        <v>-593750</v>
      </c>
      <c r="E64">
        <f t="shared" si="3"/>
        <v>-593750</v>
      </c>
      <c r="F64">
        <f t="shared" si="4"/>
        <v>343750</v>
      </c>
    </row>
    <row r="65" spans="1:6" x14ac:dyDescent="0.2">
      <c r="A65">
        <v>49</v>
      </c>
      <c r="B65">
        <f t="shared" si="5"/>
        <v>-500000</v>
      </c>
      <c r="C65">
        <f t="shared" si="6"/>
        <v>-1156250</v>
      </c>
      <c r="D65">
        <f t="shared" si="7"/>
        <v>-593750</v>
      </c>
      <c r="E65">
        <f t="shared" si="3"/>
        <v>-593750</v>
      </c>
      <c r="F65">
        <f t="shared" si="4"/>
        <v>343750</v>
      </c>
    </row>
    <row r="66" spans="1:6" x14ac:dyDescent="0.2">
      <c r="A66">
        <v>50</v>
      </c>
      <c r="B66">
        <f t="shared" si="5"/>
        <v>-500000</v>
      </c>
      <c r="C66">
        <f t="shared" si="6"/>
        <v>-1156250</v>
      </c>
      <c r="D66">
        <f t="shared" si="7"/>
        <v>-593750</v>
      </c>
      <c r="E66">
        <f t="shared" si="3"/>
        <v>-593750</v>
      </c>
      <c r="F66">
        <f t="shared" si="4"/>
        <v>343750</v>
      </c>
    </row>
    <row r="67" spans="1:6" x14ac:dyDescent="0.2">
      <c r="A67">
        <v>51</v>
      </c>
      <c r="B67">
        <f t="shared" si="5"/>
        <v>-500000</v>
      </c>
      <c r="C67">
        <f t="shared" si="6"/>
        <v>-1156250</v>
      </c>
      <c r="D67">
        <f t="shared" si="7"/>
        <v>-593750</v>
      </c>
      <c r="E67">
        <f t="shared" si="3"/>
        <v>-593750</v>
      </c>
      <c r="F67">
        <f t="shared" si="4"/>
        <v>343750</v>
      </c>
    </row>
    <row r="68" spans="1:6" x14ac:dyDescent="0.2">
      <c r="A68">
        <v>52</v>
      </c>
      <c r="B68">
        <f t="shared" si="5"/>
        <v>-500000</v>
      </c>
      <c r="C68">
        <f t="shared" si="6"/>
        <v>-1156250</v>
      </c>
      <c r="D68">
        <f t="shared" si="7"/>
        <v>-593750</v>
      </c>
      <c r="E68">
        <f t="shared" si="3"/>
        <v>-593750</v>
      </c>
      <c r="F68">
        <f t="shared" si="4"/>
        <v>343750</v>
      </c>
    </row>
    <row r="69" spans="1:6" x14ac:dyDescent="0.2">
      <c r="A69">
        <v>53</v>
      </c>
      <c r="B69">
        <f t="shared" si="5"/>
        <v>-500000</v>
      </c>
      <c r="C69">
        <f t="shared" si="6"/>
        <v>-1156250</v>
      </c>
      <c r="D69">
        <f t="shared" si="7"/>
        <v>-593750</v>
      </c>
      <c r="E69">
        <f t="shared" si="3"/>
        <v>-593750</v>
      </c>
      <c r="F69">
        <f t="shared" si="4"/>
        <v>343750</v>
      </c>
    </row>
    <row r="70" spans="1:6" x14ac:dyDescent="0.2">
      <c r="A70">
        <v>54</v>
      </c>
      <c r="B70">
        <f t="shared" si="5"/>
        <v>-500000</v>
      </c>
      <c r="C70">
        <f t="shared" si="6"/>
        <v>-1156250</v>
      </c>
      <c r="D70">
        <f t="shared" si="7"/>
        <v>-593750</v>
      </c>
      <c r="E70">
        <f t="shared" si="3"/>
        <v>-593750</v>
      </c>
      <c r="F70">
        <f t="shared" si="4"/>
        <v>343750</v>
      </c>
    </row>
    <row r="71" spans="1:6" x14ac:dyDescent="0.2">
      <c r="A71">
        <v>55</v>
      </c>
      <c r="B71">
        <f t="shared" si="5"/>
        <v>-500000</v>
      </c>
      <c r="C71">
        <f t="shared" si="6"/>
        <v>-1156250</v>
      </c>
      <c r="D71">
        <f t="shared" si="7"/>
        <v>-593750</v>
      </c>
      <c r="E71">
        <f t="shared" si="3"/>
        <v>-593750</v>
      </c>
      <c r="F71">
        <f t="shared" si="4"/>
        <v>343750</v>
      </c>
    </row>
    <row r="72" spans="1:6" x14ac:dyDescent="0.2">
      <c r="A72">
        <v>56</v>
      </c>
      <c r="B72">
        <f t="shared" si="5"/>
        <v>-500000</v>
      </c>
      <c r="C72">
        <f t="shared" si="6"/>
        <v>-1156250</v>
      </c>
      <c r="D72">
        <f t="shared" si="7"/>
        <v>-593750</v>
      </c>
      <c r="E72">
        <f t="shared" si="3"/>
        <v>-593750</v>
      </c>
      <c r="F72">
        <f t="shared" si="4"/>
        <v>343750</v>
      </c>
    </row>
    <row r="73" spans="1:6" x14ac:dyDescent="0.2">
      <c r="A73">
        <v>57</v>
      </c>
      <c r="B73">
        <f t="shared" si="5"/>
        <v>-500000</v>
      </c>
      <c r="C73">
        <f t="shared" si="6"/>
        <v>-1156250</v>
      </c>
      <c r="D73">
        <f t="shared" si="7"/>
        <v>-593750</v>
      </c>
      <c r="E73">
        <f t="shared" si="3"/>
        <v>-593750</v>
      </c>
      <c r="F73">
        <f t="shared" si="4"/>
        <v>343750</v>
      </c>
    </row>
    <row r="74" spans="1:6" x14ac:dyDescent="0.2">
      <c r="A74">
        <v>58</v>
      </c>
      <c r="B74">
        <f t="shared" si="5"/>
        <v>-500000</v>
      </c>
      <c r="C74">
        <f t="shared" si="6"/>
        <v>-1156250</v>
      </c>
      <c r="D74">
        <f t="shared" si="7"/>
        <v>-593750</v>
      </c>
      <c r="E74">
        <f t="shared" si="3"/>
        <v>-593750</v>
      </c>
      <c r="F74">
        <f t="shared" si="4"/>
        <v>343750</v>
      </c>
    </row>
    <row r="75" spans="1:6" x14ac:dyDescent="0.2">
      <c r="A75">
        <v>59</v>
      </c>
      <c r="B75">
        <f t="shared" si="5"/>
        <v>-500000</v>
      </c>
      <c r="C75">
        <f t="shared" si="6"/>
        <v>-1156250</v>
      </c>
      <c r="D75">
        <f t="shared" si="7"/>
        <v>-593750</v>
      </c>
      <c r="E75">
        <f t="shared" si="3"/>
        <v>-593750</v>
      </c>
      <c r="F75">
        <f t="shared" si="4"/>
        <v>343750</v>
      </c>
    </row>
    <row r="76" spans="1:6" x14ac:dyDescent="0.2">
      <c r="A76">
        <v>60</v>
      </c>
      <c r="B76">
        <f t="shared" si="5"/>
        <v>-500000</v>
      </c>
      <c r="C76">
        <f t="shared" si="6"/>
        <v>-1156250</v>
      </c>
      <c r="D76">
        <f t="shared" si="7"/>
        <v>-593750</v>
      </c>
      <c r="E76">
        <f t="shared" si="3"/>
        <v>-593750</v>
      </c>
      <c r="F76">
        <f t="shared" si="4"/>
        <v>343750</v>
      </c>
    </row>
    <row r="77" spans="1:6" x14ac:dyDescent="0.2">
      <c r="A77">
        <v>61</v>
      </c>
      <c r="B77">
        <f t="shared" si="5"/>
        <v>-500000</v>
      </c>
      <c r="C77">
        <f t="shared" si="6"/>
        <v>-1156250</v>
      </c>
      <c r="D77">
        <f t="shared" si="7"/>
        <v>-593750</v>
      </c>
      <c r="E77">
        <f t="shared" si="3"/>
        <v>-593750</v>
      </c>
      <c r="F77">
        <f t="shared" si="4"/>
        <v>343750</v>
      </c>
    </row>
    <row r="78" spans="1:6" x14ac:dyDescent="0.2">
      <c r="A78">
        <v>62</v>
      </c>
      <c r="B78">
        <f t="shared" si="5"/>
        <v>-500000</v>
      </c>
      <c r="C78">
        <f t="shared" si="6"/>
        <v>-1156250</v>
      </c>
      <c r="D78">
        <f t="shared" si="7"/>
        <v>-593750</v>
      </c>
      <c r="E78">
        <f t="shared" si="3"/>
        <v>-593750</v>
      </c>
      <c r="F78">
        <f t="shared" si="4"/>
        <v>343750</v>
      </c>
    </row>
    <row r="79" spans="1:6" x14ac:dyDescent="0.2">
      <c r="A79">
        <v>63</v>
      </c>
      <c r="B79">
        <f t="shared" si="5"/>
        <v>-500000</v>
      </c>
      <c r="C79">
        <f t="shared" si="6"/>
        <v>-1156250</v>
      </c>
      <c r="D79">
        <f t="shared" si="7"/>
        <v>-593750</v>
      </c>
      <c r="E79">
        <f t="shared" si="3"/>
        <v>-593750</v>
      </c>
      <c r="F79">
        <f t="shared" si="4"/>
        <v>343750</v>
      </c>
    </row>
    <row r="80" spans="1:6" x14ac:dyDescent="0.2">
      <c r="A80">
        <v>64</v>
      </c>
      <c r="B80">
        <f t="shared" si="5"/>
        <v>-500000</v>
      </c>
      <c r="C80">
        <f t="shared" si="6"/>
        <v>-1156250</v>
      </c>
      <c r="D80">
        <f t="shared" si="7"/>
        <v>-593750</v>
      </c>
      <c r="E80">
        <f t="shared" si="3"/>
        <v>-593750</v>
      </c>
      <c r="F80">
        <f t="shared" si="4"/>
        <v>343750</v>
      </c>
    </row>
    <row r="81" spans="1:6" x14ac:dyDescent="0.2">
      <c r="A81">
        <v>65</v>
      </c>
      <c r="B81">
        <f t="shared" ref="B81:B116" si="8">$I$8*$B$2-$B$3</f>
        <v>-500000</v>
      </c>
      <c r="C81">
        <f t="shared" ref="C81:C116" si="9">$G$8*$B$2-$B$3</f>
        <v>-1156250</v>
      </c>
      <c r="D81">
        <f t="shared" ref="D81:D116" si="10">$G$9*$B$2-$B$3</f>
        <v>-593750</v>
      </c>
      <c r="E81">
        <f t="shared" si="3"/>
        <v>-593750</v>
      </c>
      <c r="F81">
        <f t="shared" si="4"/>
        <v>343750</v>
      </c>
    </row>
    <row r="82" spans="1:6" x14ac:dyDescent="0.2">
      <c r="A82">
        <v>66</v>
      </c>
      <c r="B82">
        <f t="shared" si="8"/>
        <v>-500000</v>
      </c>
      <c r="C82">
        <f t="shared" si="9"/>
        <v>-1156250</v>
      </c>
      <c r="D82">
        <f t="shared" si="10"/>
        <v>-593750</v>
      </c>
      <c r="E82">
        <f t="shared" ref="E82:E116" si="11">$G$10*$B$2-$B$3</f>
        <v>-593750</v>
      </c>
      <c r="F82">
        <f t="shared" ref="F82:F116" si="12">$G$11*$B$2-$B$3</f>
        <v>343750</v>
      </c>
    </row>
    <row r="83" spans="1:6" x14ac:dyDescent="0.2">
      <c r="A83">
        <v>67</v>
      </c>
      <c r="B83">
        <f t="shared" si="8"/>
        <v>-500000</v>
      </c>
      <c r="C83">
        <f t="shared" si="9"/>
        <v>-1156250</v>
      </c>
      <c r="D83">
        <f t="shared" si="10"/>
        <v>-593750</v>
      </c>
      <c r="E83">
        <f t="shared" si="11"/>
        <v>-593750</v>
      </c>
      <c r="F83">
        <f t="shared" si="12"/>
        <v>343750</v>
      </c>
    </row>
    <row r="84" spans="1:6" x14ac:dyDescent="0.2">
      <c r="A84">
        <v>68</v>
      </c>
      <c r="B84">
        <f t="shared" si="8"/>
        <v>-500000</v>
      </c>
      <c r="C84">
        <f t="shared" si="9"/>
        <v>-1156250</v>
      </c>
      <c r="D84">
        <f t="shared" si="10"/>
        <v>-593750</v>
      </c>
      <c r="E84">
        <f t="shared" si="11"/>
        <v>-593750</v>
      </c>
      <c r="F84">
        <f t="shared" si="12"/>
        <v>343750</v>
      </c>
    </row>
    <row r="85" spans="1:6" x14ac:dyDescent="0.2">
      <c r="A85">
        <v>69</v>
      </c>
      <c r="B85">
        <f t="shared" si="8"/>
        <v>-500000</v>
      </c>
      <c r="C85">
        <f t="shared" si="9"/>
        <v>-1156250</v>
      </c>
      <c r="D85">
        <f t="shared" si="10"/>
        <v>-593750</v>
      </c>
      <c r="E85">
        <f t="shared" si="11"/>
        <v>-593750</v>
      </c>
      <c r="F85">
        <f t="shared" si="12"/>
        <v>343750</v>
      </c>
    </row>
    <row r="86" spans="1:6" x14ac:dyDescent="0.2">
      <c r="A86">
        <v>70</v>
      </c>
      <c r="B86">
        <f t="shared" si="8"/>
        <v>-500000</v>
      </c>
      <c r="C86">
        <f t="shared" si="9"/>
        <v>-1156250</v>
      </c>
      <c r="D86">
        <f t="shared" si="10"/>
        <v>-593750</v>
      </c>
      <c r="E86">
        <f t="shared" si="11"/>
        <v>-593750</v>
      </c>
      <c r="F86">
        <f t="shared" si="12"/>
        <v>343750</v>
      </c>
    </row>
    <row r="87" spans="1:6" x14ac:dyDescent="0.2">
      <c r="A87">
        <v>71</v>
      </c>
      <c r="B87">
        <f t="shared" si="8"/>
        <v>-500000</v>
      </c>
      <c r="C87">
        <f t="shared" si="9"/>
        <v>-1156250</v>
      </c>
      <c r="D87">
        <f t="shared" si="10"/>
        <v>-593750</v>
      </c>
      <c r="E87">
        <f t="shared" si="11"/>
        <v>-593750</v>
      </c>
      <c r="F87">
        <f t="shared" si="12"/>
        <v>343750</v>
      </c>
    </row>
    <row r="88" spans="1:6" x14ac:dyDescent="0.2">
      <c r="A88">
        <v>72</v>
      </c>
      <c r="B88">
        <f t="shared" si="8"/>
        <v>-500000</v>
      </c>
      <c r="C88">
        <f t="shared" si="9"/>
        <v>-1156250</v>
      </c>
      <c r="D88">
        <f t="shared" si="10"/>
        <v>-593750</v>
      </c>
      <c r="E88">
        <f t="shared" si="11"/>
        <v>-593750</v>
      </c>
      <c r="F88">
        <f t="shared" si="12"/>
        <v>343750</v>
      </c>
    </row>
    <row r="89" spans="1:6" x14ac:dyDescent="0.2">
      <c r="A89">
        <v>73</v>
      </c>
      <c r="B89">
        <f t="shared" si="8"/>
        <v>-500000</v>
      </c>
      <c r="C89">
        <f t="shared" si="9"/>
        <v>-1156250</v>
      </c>
      <c r="D89">
        <f t="shared" si="10"/>
        <v>-593750</v>
      </c>
      <c r="E89">
        <f t="shared" si="11"/>
        <v>-593750</v>
      </c>
      <c r="F89">
        <f t="shared" si="12"/>
        <v>343750</v>
      </c>
    </row>
    <row r="90" spans="1:6" x14ac:dyDescent="0.2">
      <c r="A90">
        <v>74</v>
      </c>
      <c r="B90">
        <f t="shared" si="8"/>
        <v>-500000</v>
      </c>
      <c r="C90">
        <f t="shared" si="9"/>
        <v>-1156250</v>
      </c>
      <c r="D90">
        <f t="shared" si="10"/>
        <v>-593750</v>
      </c>
      <c r="E90">
        <f t="shared" si="11"/>
        <v>-593750</v>
      </c>
      <c r="F90">
        <f t="shared" si="12"/>
        <v>343750</v>
      </c>
    </row>
    <row r="91" spans="1:6" x14ac:dyDescent="0.2">
      <c r="A91">
        <v>75</v>
      </c>
      <c r="B91">
        <f t="shared" si="8"/>
        <v>-500000</v>
      </c>
      <c r="C91">
        <f t="shared" si="9"/>
        <v>-1156250</v>
      </c>
      <c r="D91">
        <f t="shared" si="10"/>
        <v>-593750</v>
      </c>
      <c r="E91">
        <f t="shared" si="11"/>
        <v>-593750</v>
      </c>
      <c r="F91">
        <f t="shared" si="12"/>
        <v>343750</v>
      </c>
    </row>
    <row r="92" spans="1:6" x14ac:dyDescent="0.2">
      <c r="A92">
        <v>76</v>
      </c>
      <c r="B92">
        <f t="shared" si="8"/>
        <v>-500000</v>
      </c>
      <c r="C92">
        <f t="shared" si="9"/>
        <v>-1156250</v>
      </c>
      <c r="D92">
        <f t="shared" si="10"/>
        <v>-593750</v>
      </c>
      <c r="E92">
        <f t="shared" si="11"/>
        <v>-593750</v>
      </c>
      <c r="F92">
        <f t="shared" si="12"/>
        <v>343750</v>
      </c>
    </row>
    <row r="93" spans="1:6" x14ac:dyDescent="0.2">
      <c r="A93">
        <v>77</v>
      </c>
      <c r="B93">
        <f t="shared" si="8"/>
        <v>-500000</v>
      </c>
      <c r="C93">
        <f t="shared" si="9"/>
        <v>-1156250</v>
      </c>
      <c r="D93">
        <f t="shared" si="10"/>
        <v>-593750</v>
      </c>
      <c r="E93">
        <f t="shared" si="11"/>
        <v>-593750</v>
      </c>
      <c r="F93">
        <f t="shared" si="12"/>
        <v>343750</v>
      </c>
    </row>
    <row r="94" spans="1:6" x14ac:dyDescent="0.2">
      <c r="A94">
        <v>78</v>
      </c>
      <c r="B94">
        <f t="shared" si="8"/>
        <v>-500000</v>
      </c>
      <c r="C94">
        <f t="shared" si="9"/>
        <v>-1156250</v>
      </c>
      <c r="D94">
        <f t="shared" si="10"/>
        <v>-593750</v>
      </c>
      <c r="E94">
        <f t="shared" si="11"/>
        <v>-593750</v>
      </c>
      <c r="F94">
        <f t="shared" si="12"/>
        <v>343750</v>
      </c>
    </row>
    <row r="95" spans="1:6" x14ac:dyDescent="0.2">
      <c r="A95">
        <v>79</v>
      </c>
      <c r="B95">
        <f t="shared" si="8"/>
        <v>-500000</v>
      </c>
      <c r="C95">
        <f t="shared" si="9"/>
        <v>-1156250</v>
      </c>
      <c r="D95">
        <f t="shared" si="10"/>
        <v>-593750</v>
      </c>
      <c r="E95">
        <f t="shared" si="11"/>
        <v>-593750</v>
      </c>
      <c r="F95">
        <f t="shared" si="12"/>
        <v>343750</v>
      </c>
    </row>
    <row r="96" spans="1:6" x14ac:dyDescent="0.2">
      <c r="A96">
        <v>80</v>
      </c>
      <c r="B96">
        <f t="shared" si="8"/>
        <v>-500000</v>
      </c>
      <c r="C96">
        <f t="shared" si="9"/>
        <v>-1156250</v>
      </c>
      <c r="D96">
        <f t="shared" si="10"/>
        <v>-593750</v>
      </c>
      <c r="E96">
        <f t="shared" si="11"/>
        <v>-593750</v>
      </c>
      <c r="F96">
        <f t="shared" si="12"/>
        <v>343750</v>
      </c>
    </row>
    <row r="97" spans="1:6" x14ac:dyDescent="0.2">
      <c r="A97">
        <v>81</v>
      </c>
      <c r="B97">
        <f t="shared" si="8"/>
        <v>-500000</v>
      </c>
      <c r="C97">
        <f t="shared" si="9"/>
        <v>-1156250</v>
      </c>
      <c r="D97">
        <f t="shared" si="10"/>
        <v>-593750</v>
      </c>
      <c r="E97">
        <f t="shared" si="11"/>
        <v>-593750</v>
      </c>
      <c r="F97">
        <f t="shared" si="12"/>
        <v>343750</v>
      </c>
    </row>
    <row r="98" spans="1:6" x14ac:dyDescent="0.2">
      <c r="A98">
        <v>82</v>
      </c>
      <c r="B98">
        <f t="shared" si="8"/>
        <v>-500000</v>
      </c>
      <c r="C98">
        <f t="shared" si="9"/>
        <v>-1156250</v>
      </c>
      <c r="D98">
        <f t="shared" si="10"/>
        <v>-593750</v>
      </c>
      <c r="E98">
        <f t="shared" si="11"/>
        <v>-593750</v>
      </c>
      <c r="F98">
        <f t="shared" si="12"/>
        <v>343750</v>
      </c>
    </row>
    <row r="99" spans="1:6" x14ac:dyDescent="0.2">
      <c r="A99">
        <v>83</v>
      </c>
      <c r="B99">
        <f t="shared" si="8"/>
        <v>-500000</v>
      </c>
      <c r="C99">
        <f t="shared" si="9"/>
        <v>-1156250</v>
      </c>
      <c r="D99">
        <f t="shared" si="10"/>
        <v>-593750</v>
      </c>
      <c r="E99">
        <f t="shared" si="11"/>
        <v>-593750</v>
      </c>
      <c r="F99">
        <f t="shared" si="12"/>
        <v>343750</v>
      </c>
    </row>
    <row r="100" spans="1:6" x14ac:dyDescent="0.2">
      <c r="A100">
        <v>84</v>
      </c>
      <c r="B100">
        <f t="shared" si="8"/>
        <v>-500000</v>
      </c>
      <c r="C100">
        <f t="shared" si="9"/>
        <v>-1156250</v>
      </c>
      <c r="D100">
        <f t="shared" si="10"/>
        <v>-593750</v>
      </c>
      <c r="E100">
        <f t="shared" si="11"/>
        <v>-593750</v>
      </c>
      <c r="F100">
        <f t="shared" si="12"/>
        <v>343750</v>
      </c>
    </row>
    <row r="101" spans="1:6" x14ac:dyDescent="0.2">
      <c r="A101">
        <v>85</v>
      </c>
      <c r="B101">
        <f t="shared" si="8"/>
        <v>-500000</v>
      </c>
      <c r="C101">
        <f t="shared" si="9"/>
        <v>-1156250</v>
      </c>
      <c r="D101">
        <f t="shared" si="10"/>
        <v>-593750</v>
      </c>
      <c r="E101">
        <f t="shared" si="11"/>
        <v>-593750</v>
      </c>
      <c r="F101">
        <f t="shared" si="12"/>
        <v>343750</v>
      </c>
    </row>
    <row r="102" spans="1:6" x14ac:dyDescent="0.2">
      <c r="A102">
        <v>86</v>
      </c>
      <c r="B102">
        <f t="shared" si="8"/>
        <v>-500000</v>
      </c>
      <c r="C102">
        <f t="shared" si="9"/>
        <v>-1156250</v>
      </c>
      <c r="D102">
        <f t="shared" si="10"/>
        <v>-593750</v>
      </c>
      <c r="E102">
        <f t="shared" si="11"/>
        <v>-593750</v>
      </c>
      <c r="F102">
        <f t="shared" si="12"/>
        <v>343750</v>
      </c>
    </row>
    <row r="103" spans="1:6" x14ac:dyDescent="0.2">
      <c r="A103">
        <v>87</v>
      </c>
      <c r="B103">
        <f t="shared" si="8"/>
        <v>-500000</v>
      </c>
      <c r="C103">
        <f t="shared" si="9"/>
        <v>-1156250</v>
      </c>
      <c r="D103">
        <f t="shared" si="10"/>
        <v>-593750</v>
      </c>
      <c r="E103">
        <f t="shared" si="11"/>
        <v>-593750</v>
      </c>
      <c r="F103">
        <f t="shared" si="12"/>
        <v>343750</v>
      </c>
    </row>
    <row r="104" spans="1:6" x14ac:dyDescent="0.2">
      <c r="A104">
        <v>88</v>
      </c>
      <c r="B104">
        <f t="shared" si="8"/>
        <v>-500000</v>
      </c>
      <c r="C104">
        <f t="shared" si="9"/>
        <v>-1156250</v>
      </c>
      <c r="D104">
        <f t="shared" si="10"/>
        <v>-593750</v>
      </c>
      <c r="E104">
        <f t="shared" si="11"/>
        <v>-593750</v>
      </c>
      <c r="F104">
        <f t="shared" si="12"/>
        <v>343750</v>
      </c>
    </row>
    <row r="105" spans="1:6" x14ac:dyDescent="0.2">
      <c r="A105">
        <v>89</v>
      </c>
      <c r="B105">
        <f t="shared" si="8"/>
        <v>-500000</v>
      </c>
      <c r="C105">
        <f t="shared" si="9"/>
        <v>-1156250</v>
      </c>
      <c r="D105">
        <f t="shared" si="10"/>
        <v>-593750</v>
      </c>
      <c r="E105">
        <f t="shared" si="11"/>
        <v>-593750</v>
      </c>
      <c r="F105">
        <f t="shared" si="12"/>
        <v>343750</v>
      </c>
    </row>
    <row r="106" spans="1:6" x14ac:dyDescent="0.2">
      <c r="A106">
        <v>90</v>
      </c>
      <c r="B106">
        <f t="shared" si="8"/>
        <v>-500000</v>
      </c>
      <c r="C106">
        <f t="shared" si="9"/>
        <v>-1156250</v>
      </c>
      <c r="D106">
        <f t="shared" si="10"/>
        <v>-593750</v>
      </c>
      <c r="E106">
        <f t="shared" si="11"/>
        <v>-593750</v>
      </c>
      <c r="F106">
        <f t="shared" si="12"/>
        <v>343750</v>
      </c>
    </row>
    <row r="107" spans="1:6" x14ac:dyDescent="0.2">
      <c r="A107">
        <v>91</v>
      </c>
      <c r="B107">
        <f t="shared" si="8"/>
        <v>-500000</v>
      </c>
      <c r="C107">
        <f t="shared" si="9"/>
        <v>-1156250</v>
      </c>
      <c r="D107">
        <f t="shared" si="10"/>
        <v>-593750</v>
      </c>
      <c r="E107">
        <f t="shared" si="11"/>
        <v>-593750</v>
      </c>
      <c r="F107">
        <f t="shared" si="12"/>
        <v>343750</v>
      </c>
    </row>
    <row r="108" spans="1:6" x14ac:dyDescent="0.2">
      <c r="A108">
        <v>92</v>
      </c>
      <c r="B108">
        <f t="shared" si="8"/>
        <v>-500000</v>
      </c>
      <c r="C108">
        <f t="shared" si="9"/>
        <v>-1156250</v>
      </c>
      <c r="D108">
        <f t="shared" si="10"/>
        <v>-593750</v>
      </c>
      <c r="E108">
        <f t="shared" si="11"/>
        <v>-593750</v>
      </c>
      <c r="F108">
        <f t="shared" si="12"/>
        <v>343750</v>
      </c>
    </row>
    <row r="109" spans="1:6" x14ac:dyDescent="0.2">
      <c r="A109">
        <v>93</v>
      </c>
      <c r="B109">
        <f t="shared" si="8"/>
        <v>-500000</v>
      </c>
      <c r="C109">
        <f t="shared" si="9"/>
        <v>-1156250</v>
      </c>
      <c r="D109">
        <f t="shared" si="10"/>
        <v>-593750</v>
      </c>
      <c r="E109">
        <f t="shared" si="11"/>
        <v>-593750</v>
      </c>
      <c r="F109">
        <f t="shared" si="12"/>
        <v>343750</v>
      </c>
    </row>
    <row r="110" spans="1:6" x14ac:dyDescent="0.2">
      <c r="A110">
        <v>94</v>
      </c>
      <c r="B110">
        <f t="shared" si="8"/>
        <v>-500000</v>
      </c>
      <c r="C110">
        <f t="shared" si="9"/>
        <v>-1156250</v>
      </c>
      <c r="D110">
        <f t="shared" si="10"/>
        <v>-593750</v>
      </c>
      <c r="E110">
        <f t="shared" si="11"/>
        <v>-593750</v>
      </c>
      <c r="F110">
        <f t="shared" si="12"/>
        <v>343750</v>
      </c>
    </row>
    <row r="111" spans="1:6" x14ac:dyDescent="0.2">
      <c r="A111">
        <v>95</v>
      </c>
      <c r="B111">
        <f t="shared" si="8"/>
        <v>-500000</v>
      </c>
      <c r="C111">
        <f t="shared" si="9"/>
        <v>-1156250</v>
      </c>
      <c r="D111">
        <f t="shared" si="10"/>
        <v>-593750</v>
      </c>
      <c r="E111">
        <f t="shared" si="11"/>
        <v>-593750</v>
      </c>
      <c r="F111">
        <f t="shared" si="12"/>
        <v>343750</v>
      </c>
    </row>
    <row r="112" spans="1:6" x14ac:dyDescent="0.2">
      <c r="A112">
        <v>96</v>
      </c>
      <c r="B112">
        <f t="shared" si="8"/>
        <v>-500000</v>
      </c>
      <c r="C112">
        <f t="shared" si="9"/>
        <v>-1156250</v>
      </c>
      <c r="D112">
        <f t="shared" si="10"/>
        <v>-593750</v>
      </c>
      <c r="E112">
        <f t="shared" si="11"/>
        <v>-593750</v>
      </c>
      <c r="F112">
        <f t="shared" si="12"/>
        <v>343750</v>
      </c>
    </row>
    <row r="113" spans="1:6" x14ac:dyDescent="0.2">
      <c r="A113">
        <v>97</v>
      </c>
      <c r="B113">
        <f t="shared" si="8"/>
        <v>-500000</v>
      </c>
      <c r="C113">
        <f t="shared" si="9"/>
        <v>-1156250</v>
      </c>
      <c r="D113">
        <f t="shared" si="10"/>
        <v>-593750</v>
      </c>
      <c r="E113">
        <f t="shared" si="11"/>
        <v>-593750</v>
      </c>
      <c r="F113">
        <f t="shared" si="12"/>
        <v>343750</v>
      </c>
    </row>
    <row r="114" spans="1:6" x14ac:dyDescent="0.2">
      <c r="A114">
        <v>98</v>
      </c>
      <c r="B114">
        <f t="shared" si="8"/>
        <v>-500000</v>
      </c>
      <c r="C114">
        <f t="shared" si="9"/>
        <v>-1156250</v>
      </c>
      <c r="D114">
        <f t="shared" si="10"/>
        <v>-593750</v>
      </c>
      <c r="E114">
        <f t="shared" si="11"/>
        <v>-593750</v>
      </c>
      <c r="F114">
        <f t="shared" si="12"/>
        <v>343750</v>
      </c>
    </row>
    <row r="115" spans="1:6" x14ac:dyDescent="0.2">
      <c r="A115">
        <v>99</v>
      </c>
      <c r="B115">
        <f t="shared" si="8"/>
        <v>-500000</v>
      </c>
      <c r="C115">
        <f t="shared" si="9"/>
        <v>-1156250</v>
      </c>
      <c r="D115">
        <f t="shared" si="10"/>
        <v>-593750</v>
      </c>
      <c r="E115">
        <f t="shared" si="11"/>
        <v>-593750</v>
      </c>
      <c r="F115">
        <f t="shared" si="12"/>
        <v>343750</v>
      </c>
    </row>
    <row r="116" spans="1:6" x14ac:dyDescent="0.2">
      <c r="A116">
        <v>100</v>
      </c>
      <c r="B116">
        <f t="shared" si="8"/>
        <v>-500000</v>
      </c>
      <c r="C116">
        <f t="shared" si="9"/>
        <v>-1156250</v>
      </c>
      <c r="D116">
        <f t="shared" si="10"/>
        <v>-593750</v>
      </c>
      <c r="E116">
        <f t="shared" si="11"/>
        <v>-593750</v>
      </c>
      <c r="F116">
        <f t="shared" si="12"/>
        <v>343750</v>
      </c>
    </row>
  </sheetData>
  <mergeCells count="1">
    <mergeCell ref="D13:F13"/>
  </mergeCells>
  <pageMargins left="0.7" right="0.7" top="0.75" bottom="0.75" header="0.3" footer="0.3"/>
  <pageSetup orientation="portrait" horizontalDpi="0" verticalDpi="0"/>
  <ignoredErrors>
    <ignoredError sqref="G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2017-03-01T12:56:08Z</dcterms:created>
  <dcterms:modified xsi:type="dcterms:W3CDTF">2017-03-17T14:20:43Z</dcterms:modified>
</cp:coreProperties>
</file>