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enqianhuang/Dropbox/TA Investment 2017/TA1/"/>
    </mc:Choice>
  </mc:AlternateContent>
  <bookViews>
    <workbookView xWindow="0" yWindow="460" windowWidth="25600" windowHeight="14180" activeTab="6"/>
  </bookViews>
  <sheets>
    <sheet name="1.State-contingent Returns" sheetId="1" r:id="rId1"/>
    <sheet name="1.Historical Returns" sheetId="2" r:id="rId2"/>
    <sheet name="1.VaR" sheetId="3" r:id="rId3"/>
    <sheet name="Var Ex" sheetId="10" r:id="rId4"/>
    <sheet name="2. Solver" sheetId="4" r:id="rId5"/>
    <sheet name="2.UnconstrainedEffPortfolios" sheetId="5" r:id="rId6"/>
    <sheet name="utility maximization" sheetId="11" r:id="rId7"/>
  </sheets>
  <definedNames>
    <definedName name="aaa">'1.Historical Returns'!$A$110:$A$113</definedName>
    <definedName name="ave_return">'1.Historical Returns'!$B$102:$E$102</definedName>
    <definedName name="eq_weights">'1.Historical Returns'!$B$3:$E$3</definedName>
    <definedName name="solver_adj" localSheetId="0" hidden="1">'1.State-contingent Returns'!$C$14</definedName>
    <definedName name="solver_adj" localSheetId="4" hidden="1">'2. Solver'!$B$10:$B$13</definedName>
    <definedName name="solver_adj" localSheetId="5" hidden="1">'2.UnconstrainedEffPortfolios'!$L$11:$L$12</definedName>
    <definedName name="solver_adj" localSheetId="6" hidden="1">'utility maximization'!$I$17</definedName>
    <definedName name="solver_cvg" localSheetId="0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0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0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st" localSheetId="0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0" hidden="1">100</definedName>
    <definedName name="solver_itr" localSheetId="4" hidden="1">100</definedName>
    <definedName name="solver_itr" localSheetId="5" hidden="1">100</definedName>
    <definedName name="solver_itr" localSheetId="6" hidden="1">2147483647</definedName>
    <definedName name="solver_lhs1" localSheetId="4" hidden="1">'2. Solver'!$B$10:$B$13</definedName>
    <definedName name="solver_lhs1" localSheetId="5" hidden="1">'2.UnconstrainedEffPortfolios'!$M$16</definedName>
    <definedName name="solver_lhs2" localSheetId="4" hidden="1">'2. Solver'!$B$14</definedName>
    <definedName name="solver_lin" localSheetId="0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0" hidden="1">2</definedName>
    <definedName name="solver_neg" localSheetId="4" hidden="1">2</definedName>
    <definedName name="solver_neg" localSheetId="5" hidden="1">2</definedName>
    <definedName name="solver_neg" localSheetId="6" hidden="1">1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0" hidden="1">0</definedName>
    <definedName name="solver_num" localSheetId="4" hidden="1">2</definedName>
    <definedName name="solver_num" localSheetId="5" hidden="1">1</definedName>
    <definedName name="solver_num" localSheetId="6" hidden="1">0</definedName>
    <definedName name="solver_nwt" localSheetId="0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0" hidden="1">'1.State-contingent Returns'!$D$14</definedName>
    <definedName name="solver_opt" localSheetId="4" hidden="1">'2. Solver'!$D$10</definedName>
    <definedName name="solver_opt" localSheetId="5" hidden="1">'2.UnconstrainedEffPortfolios'!$M$18</definedName>
    <definedName name="solver_opt" localSheetId="6" hidden="1">'utility maximization'!$K$10</definedName>
    <definedName name="solver_pre" localSheetId="0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el1" localSheetId="4" hidden="1">3</definedName>
    <definedName name="solver_rel1" localSheetId="5" hidden="1">2</definedName>
    <definedName name="solver_rel2" localSheetId="4" hidden="1">2</definedName>
    <definedName name="solver_rhs1" localSheetId="4" hidden="1">0</definedName>
    <definedName name="solver_rhs1" localSheetId="5" hidden="1">'2.UnconstrainedEffPortfolios'!$J$4</definedName>
    <definedName name="solver_rhs2" localSheetId="4" hidden="1">1</definedName>
    <definedName name="solver_rlx" localSheetId="4" hidden="1">1</definedName>
    <definedName name="solver_rlx" localSheetId="5" hidden="1">1</definedName>
    <definedName name="solver_rlx" localSheetId="6" hidden="1">2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0" hidden="1">2</definedName>
    <definedName name="solver_scl" localSheetId="4" hidden="1">2</definedName>
    <definedName name="solver_scl" localSheetId="5" hidden="1">2</definedName>
    <definedName name="solver_scl" localSheetId="6" hidden="1">1</definedName>
    <definedName name="solver_sho" localSheetId="0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0" hidden="1">100</definedName>
    <definedName name="solver_tim" localSheetId="4" hidden="1">100</definedName>
    <definedName name="solver_tim" localSheetId="5" hidden="1">100</definedName>
    <definedName name="solver_tim" localSheetId="6" hidden="1">2147483647</definedName>
    <definedName name="solver_tol" localSheetId="0" hidden="1">0.05</definedName>
    <definedName name="solver_tol" localSheetId="4" hidden="1">0.05</definedName>
    <definedName name="solver_tol" localSheetId="5" hidden="1">0.05</definedName>
    <definedName name="solver_tol" localSheetId="6" hidden="1">0.01</definedName>
    <definedName name="solver_typ" localSheetId="0" hidden="1">2</definedName>
    <definedName name="solver_typ" localSheetId="4" hidden="1">2</definedName>
    <definedName name="solver_typ" localSheetId="5" hidden="1">2</definedName>
    <definedName name="solver_typ" localSheetId="6" hidden="1">1</definedName>
    <definedName name="solver_val" localSheetId="0" hidden="1">0</definedName>
    <definedName name="solver_val" localSheetId="5" hidden="1">0</definedName>
    <definedName name="solver_val" localSheetId="6" hidden="1">0</definedName>
    <definedName name="solver_ver" localSheetId="0" hidden="1">2</definedName>
    <definedName name="solver_ver" localSheetId="4" hidden="1">2</definedName>
    <definedName name="solver_ver" localSheetId="5" hidden="1">2</definedName>
    <definedName name="solver_ver" localSheetId="6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" i="11" l="1"/>
  <c r="J3" i="2"/>
  <c r="J4" i="2"/>
  <c r="C106" i="2"/>
  <c r="D106" i="2"/>
  <c r="E106" i="2"/>
  <c r="C104" i="2"/>
  <c r="D104" i="2"/>
  <c r="E104" i="2"/>
  <c r="B106" i="2"/>
  <c r="B104" i="2"/>
  <c r="K10" i="11"/>
  <c r="D11" i="10"/>
  <c r="G255" i="3"/>
  <c r="F256" i="3"/>
  <c r="I102" i="2"/>
  <c r="H3" i="1"/>
  <c r="J5" i="2"/>
  <c r="J6" i="2"/>
  <c r="I16" i="11"/>
  <c r="K12" i="11"/>
  <c r="L10" i="5"/>
  <c r="M18" i="5" a="1"/>
  <c r="M18" i="5"/>
  <c r="M17" i="5"/>
  <c r="M16" i="5" a="1"/>
  <c r="M16" i="5"/>
  <c r="D18" i="5"/>
  <c r="D20" i="5"/>
  <c r="D10" i="4" a="1"/>
  <c r="D10" i="4"/>
  <c r="D13" i="10"/>
  <c r="D12" i="10"/>
  <c r="G256" i="3"/>
  <c r="D255" i="3"/>
  <c r="C255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F255" i="3"/>
  <c r="P2" i="2" a="1"/>
  <c r="P2" i="2"/>
  <c r="I103" i="2"/>
  <c r="J2" i="2"/>
  <c r="B102" i="2"/>
  <c r="G5" i="2"/>
  <c r="J9" i="1"/>
  <c r="J3" i="1"/>
  <c r="H9" i="1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J6" i="3"/>
  <c r="J4" i="3"/>
  <c r="K13" i="11" a="1"/>
  <c r="K13" i="11"/>
  <c r="B15" i="11"/>
  <c r="C15" i="11"/>
  <c r="C14" i="11"/>
  <c r="B14" i="11"/>
  <c r="D19" i="5"/>
  <c r="F18" i="5"/>
  <c r="E18" i="5"/>
  <c r="D14" i="10"/>
  <c r="F20" i="5"/>
  <c r="E20" i="5"/>
  <c r="E19" i="5"/>
  <c r="F19" i="5"/>
  <c r="B14" i="4"/>
  <c r="D27" i="3"/>
  <c r="D29" i="3"/>
  <c r="D39" i="3"/>
  <c r="D41" i="3"/>
  <c r="D43" i="3"/>
  <c r="D45" i="3"/>
  <c r="D47" i="3"/>
  <c r="D55" i="3"/>
  <c r="D57" i="3"/>
  <c r="D59" i="3"/>
  <c r="D61" i="3"/>
  <c r="D63" i="3"/>
  <c r="D71" i="3"/>
  <c r="D73" i="3"/>
  <c r="D75" i="3"/>
  <c r="D77" i="3"/>
  <c r="D79" i="3"/>
  <c r="D82" i="3"/>
  <c r="D86" i="3"/>
  <c r="D87" i="3"/>
  <c r="D89" i="3"/>
  <c r="D91" i="3"/>
  <c r="D93" i="3"/>
  <c r="D95" i="3"/>
  <c r="D103" i="3"/>
  <c r="D105" i="3"/>
  <c r="D107" i="3"/>
  <c r="D109" i="3"/>
  <c r="D111" i="3"/>
  <c r="D114" i="3"/>
  <c r="D118" i="3"/>
  <c r="D119" i="3"/>
  <c r="D121" i="3"/>
  <c r="D123" i="3"/>
  <c r="D125" i="3"/>
  <c r="D127" i="3"/>
  <c r="D135" i="3"/>
  <c r="D137" i="3"/>
  <c r="D139" i="3"/>
  <c r="D141" i="3"/>
  <c r="D143" i="3"/>
  <c r="D146" i="3"/>
  <c r="D150" i="3"/>
  <c r="D151" i="3"/>
  <c r="D153" i="3"/>
  <c r="D155" i="3"/>
  <c r="D157" i="3"/>
  <c r="D159" i="3"/>
  <c r="D167" i="3"/>
  <c r="D169" i="3"/>
  <c r="D171" i="3"/>
  <c r="D173" i="3"/>
  <c r="D175" i="3"/>
  <c r="D178" i="3"/>
  <c r="D182" i="3"/>
  <c r="D183" i="3"/>
  <c r="D185" i="3"/>
  <c r="D187" i="3"/>
  <c r="D189" i="3"/>
  <c r="D191" i="3"/>
  <c r="D195" i="3"/>
  <c r="D199" i="3"/>
  <c r="D201" i="3"/>
  <c r="D203" i="3"/>
  <c r="D205" i="3"/>
  <c r="D207" i="3"/>
  <c r="D210" i="3"/>
  <c r="D214" i="3"/>
  <c r="D215" i="3"/>
  <c r="D217" i="3"/>
  <c r="D219" i="3"/>
  <c r="D221" i="3"/>
  <c r="D223" i="3"/>
  <c r="D227" i="3"/>
  <c r="D231" i="3"/>
  <c r="D233" i="3"/>
  <c r="D235" i="3"/>
  <c r="D237" i="3"/>
  <c r="D239" i="3"/>
  <c r="D242" i="3"/>
  <c r="D246" i="3"/>
  <c r="D247" i="3"/>
  <c r="D249" i="3"/>
  <c r="D250" i="3"/>
  <c r="C252" i="3"/>
  <c r="D252" i="3"/>
  <c r="C253" i="3"/>
  <c r="D253" i="3"/>
  <c r="C254" i="3"/>
  <c r="C256" i="3"/>
  <c r="C257" i="3"/>
  <c r="D257" i="3"/>
  <c r="C258" i="3"/>
  <c r="C259" i="3"/>
  <c r="D259" i="3"/>
  <c r="C260" i="3"/>
  <c r="D260" i="3"/>
  <c r="C261" i="3"/>
  <c r="C262" i="3"/>
  <c r="D262" i="3"/>
  <c r="C263" i="3"/>
  <c r="D263" i="3"/>
  <c r="C264" i="3"/>
  <c r="C265" i="3"/>
  <c r="D265" i="3"/>
  <c r="C266" i="3"/>
  <c r="C267" i="3"/>
  <c r="D267" i="3"/>
  <c r="C268" i="3"/>
  <c r="D268" i="3"/>
  <c r="C269" i="3"/>
  <c r="D269" i="3"/>
  <c r="C270" i="3"/>
  <c r="C271" i="3"/>
  <c r="D271" i="3"/>
  <c r="C272" i="3"/>
  <c r="C273" i="3"/>
  <c r="D273" i="3"/>
  <c r="C274" i="3"/>
  <c r="C275" i="3"/>
  <c r="D275" i="3"/>
  <c r="D22" i="3"/>
  <c r="F268" i="3"/>
  <c r="D14" i="3"/>
  <c r="C10" i="3"/>
  <c r="D10" i="3"/>
  <c r="C9" i="3"/>
  <c r="C8" i="3"/>
  <c r="C7" i="3"/>
  <c r="C6" i="3"/>
  <c r="D6" i="3"/>
  <c r="C5" i="3"/>
  <c r="F260" i="3"/>
  <c r="E6" i="3"/>
  <c r="E7" i="3"/>
  <c r="E8" i="3"/>
  <c r="E9" i="3"/>
  <c r="E10" i="3"/>
  <c r="E11" i="3"/>
  <c r="E250" i="3"/>
  <c r="E251" i="3"/>
  <c r="E252" i="3"/>
  <c r="E253" i="3"/>
  <c r="E254" i="3"/>
  <c r="C276" i="3"/>
  <c r="D276" i="3"/>
  <c r="D274" i="3"/>
  <c r="D272" i="3"/>
  <c r="D270" i="3"/>
  <c r="D266" i="3"/>
  <c r="D264" i="3"/>
  <c r="D261" i="3"/>
  <c r="D258" i="3"/>
  <c r="D256" i="3"/>
  <c r="D254" i="3"/>
  <c r="D251" i="3"/>
  <c r="D9" i="3"/>
  <c r="D7" i="3"/>
  <c r="D5" i="3"/>
  <c r="D248" i="3"/>
  <c r="D245" i="3"/>
  <c r="D244" i="3"/>
  <c r="D243" i="3"/>
  <c r="D241" i="3"/>
  <c r="D240" i="3"/>
  <c r="D238" i="3"/>
  <c r="D236" i="3"/>
  <c r="D234" i="3"/>
  <c r="D232" i="3"/>
  <c r="D230" i="3"/>
  <c r="D229" i="3"/>
  <c r="D228" i="3"/>
  <c r="D226" i="3"/>
  <c r="D225" i="3"/>
  <c r="D224" i="3"/>
  <c r="D222" i="3"/>
  <c r="D220" i="3"/>
  <c r="D218" i="3"/>
  <c r="D216" i="3"/>
  <c r="D213" i="3"/>
  <c r="D212" i="3"/>
  <c r="D211" i="3"/>
  <c r="D209" i="3"/>
  <c r="D208" i="3"/>
  <c r="D206" i="3"/>
  <c r="D204" i="3"/>
  <c r="D202" i="3"/>
  <c r="D200" i="3"/>
  <c r="D198" i="3"/>
  <c r="D197" i="3"/>
  <c r="D196" i="3"/>
  <c r="D194" i="3"/>
  <c r="D193" i="3"/>
  <c r="D192" i="3"/>
  <c r="D190" i="3"/>
  <c r="D188" i="3"/>
  <c r="D186" i="3"/>
  <c r="D184" i="3"/>
  <c r="D181" i="3"/>
  <c r="D180" i="3"/>
  <c r="D179" i="3"/>
  <c r="D177" i="3"/>
  <c r="D176" i="3"/>
  <c r="D174" i="3"/>
  <c r="D172" i="3"/>
  <c r="D170" i="3"/>
  <c r="D168" i="3"/>
  <c r="D166" i="3"/>
  <c r="D165" i="3"/>
  <c r="D164" i="3"/>
  <c r="D163" i="3"/>
  <c r="D162" i="3"/>
  <c r="D161" i="3"/>
  <c r="D160" i="3"/>
  <c r="D158" i="3"/>
  <c r="D156" i="3"/>
  <c r="D154" i="3"/>
  <c r="D152" i="3"/>
  <c r="D149" i="3"/>
  <c r="D148" i="3"/>
  <c r="D147" i="3"/>
  <c r="D145" i="3"/>
  <c r="D144" i="3"/>
  <c r="D142" i="3"/>
  <c r="D140" i="3"/>
  <c r="D138" i="3"/>
  <c r="D136" i="3"/>
  <c r="D134" i="3"/>
  <c r="D133" i="3"/>
  <c r="D132" i="3"/>
  <c r="D131" i="3"/>
  <c r="D130" i="3"/>
  <c r="D129" i="3"/>
  <c r="D128" i="3"/>
  <c r="D126" i="3"/>
  <c r="D124" i="3"/>
  <c r="D122" i="3"/>
  <c r="D120" i="3"/>
  <c r="D117" i="3"/>
  <c r="D116" i="3"/>
  <c r="D115" i="3"/>
  <c r="D113" i="3"/>
  <c r="D112" i="3"/>
  <c r="D110" i="3"/>
  <c r="D108" i="3"/>
  <c r="D106" i="3"/>
  <c r="D104" i="3"/>
  <c r="D102" i="3"/>
  <c r="D101" i="3"/>
  <c r="D100" i="3"/>
  <c r="D99" i="3"/>
  <c r="D98" i="3"/>
  <c r="D97" i="3"/>
  <c r="D96" i="3"/>
  <c r="D94" i="3"/>
  <c r="D92" i="3"/>
  <c r="D90" i="3"/>
  <c r="D88" i="3"/>
  <c r="D85" i="3"/>
  <c r="D84" i="3"/>
  <c r="D83" i="3"/>
  <c r="D81" i="3"/>
  <c r="D80" i="3"/>
  <c r="D78" i="3"/>
  <c r="D76" i="3"/>
  <c r="D74" i="3"/>
  <c r="D72" i="3"/>
  <c r="D70" i="3"/>
  <c r="D69" i="3"/>
  <c r="D68" i="3"/>
  <c r="D67" i="3"/>
  <c r="D66" i="3"/>
  <c r="D65" i="3"/>
  <c r="D64" i="3"/>
  <c r="D62" i="3"/>
  <c r="D60" i="3"/>
  <c r="D58" i="3"/>
  <c r="D56" i="3"/>
  <c r="D54" i="3"/>
  <c r="D53" i="3"/>
  <c r="D52" i="3"/>
  <c r="D51" i="3"/>
  <c r="D50" i="3"/>
  <c r="D49" i="3"/>
  <c r="D48" i="3"/>
  <c r="D46" i="3"/>
  <c r="D44" i="3"/>
  <c r="D42" i="3"/>
  <c r="D40" i="3"/>
  <c r="D38" i="3"/>
  <c r="D37" i="3"/>
  <c r="D36" i="3"/>
  <c r="D35" i="3"/>
  <c r="D34" i="3"/>
  <c r="D33" i="3"/>
  <c r="D32" i="3"/>
  <c r="D30" i="3"/>
  <c r="D28" i="3"/>
  <c r="D26" i="3"/>
  <c r="D25" i="3"/>
  <c r="D23" i="3"/>
  <c r="D21" i="3"/>
  <c r="D18" i="3"/>
  <c r="D17" i="3"/>
  <c r="D15" i="3"/>
  <c r="D13" i="3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L105" i="2"/>
  <c r="K105" i="2"/>
  <c r="J105" i="2"/>
  <c r="I105" i="2"/>
  <c r="L104" i="2"/>
  <c r="K104" i="2"/>
  <c r="J104" i="2"/>
  <c r="I104" i="2"/>
  <c r="L103" i="2"/>
  <c r="K103" i="2"/>
  <c r="J103" i="2"/>
  <c r="L102" i="2"/>
  <c r="K102" i="2"/>
  <c r="J102" i="2"/>
  <c r="P3" i="2" a="1"/>
  <c r="P3" i="2"/>
  <c r="P4" i="2"/>
  <c r="E102" i="2"/>
  <c r="D102" i="2"/>
  <c r="C102" i="2"/>
  <c r="H7" i="1"/>
  <c r="H4" i="1"/>
  <c r="H5" i="1"/>
  <c r="H6" i="1"/>
  <c r="B8" i="1"/>
  <c r="F276" i="3"/>
  <c r="G260" i="3"/>
  <c r="G264" i="3"/>
  <c r="G268" i="3"/>
  <c r="G272" i="3"/>
  <c r="G275" i="3"/>
  <c r="D12" i="3"/>
  <c r="G276" i="3"/>
  <c r="J4" i="1"/>
  <c r="D20" i="3"/>
  <c r="F261" i="3"/>
  <c r="F264" i="3"/>
  <c r="F269" i="3"/>
  <c r="F272" i="3"/>
  <c r="F275" i="3"/>
  <c r="J7" i="1"/>
  <c r="J6" i="1"/>
  <c r="J5" i="1"/>
  <c r="D16" i="3"/>
  <c r="D24" i="3"/>
  <c r="D11" i="3"/>
  <c r="F257" i="3"/>
  <c r="F265" i="3"/>
  <c r="F273" i="3"/>
  <c r="G257" i="3"/>
  <c r="G261" i="3"/>
  <c r="G265" i="3"/>
  <c r="G269" i="3"/>
  <c r="G273" i="3"/>
  <c r="F258" i="3"/>
  <c r="F266" i="3"/>
  <c r="F274" i="3"/>
  <c r="D19" i="3"/>
  <c r="F259" i="3"/>
  <c r="F267" i="3"/>
  <c r="G258" i="3"/>
  <c r="G262" i="3"/>
  <c r="G266" i="3"/>
  <c r="G270" i="3"/>
  <c r="G274" i="3"/>
  <c r="D8" i="3"/>
  <c r="G259" i="3"/>
  <c r="G263" i="3"/>
  <c r="G267" i="3"/>
  <c r="G271" i="3"/>
  <c r="F262" i="3"/>
  <c r="F270" i="3"/>
  <c r="D31" i="3"/>
  <c r="F263" i="3"/>
  <c r="F271" i="3"/>
</calcChain>
</file>

<file path=xl/comments1.xml><?xml version="1.0" encoding="utf-8"?>
<comments xmlns="http://schemas.openxmlformats.org/spreadsheetml/2006/main">
  <authors>
    <author>Marius A. Zoican</author>
  </authors>
  <commentList>
    <comment ref="D3" authorId="0">
      <text>
        <r>
          <rPr>
            <sz val="9"/>
            <color indexed="81"/>
            <rFont val="Tahoma"/>
            <family val="2"/>
          </rPr>
          <t>State-conditional stock returns</t>
        </r>
      </text>
    </comment>
    <comment ref="H3" authorId="0">
      <text>
        <r>
          <rPr>
            <sz val="9"/>
            <color indexed="81"/>
            <rFont val="Tahoma"/>
            <family val="2"/>
          </rPr>
          <t>State-conditional portfolio returns</t>
        </r>
      </text>
    </comment>
    <comment ref="H9" authorId="0">
      <text>
        <r>
          <rPr>
            <sz val="9"/>
            <color indexed="81"/>
            <rFont val="Tahoma"/>
            <family val="2"/>
          </rPr>
          <t>Portfolio expected return</t>
        </r>
      </text>
    </comment>
  </commentList>
</comments>
</file>

<file path=xl/sharedStrings.xml><?xml version="1.0" encoding="utf-8"?>
<sst xmlns="http://schemas.openxmlformats.org/spreadsheetml/2006/main" count="140" uniqueCount="98">
  <si>
    <t>State of the Economy</t>
  </si>
  <si>
    <t>Probabilities</t>
  </si>
  <si>
    <t>Returns</t>
  </si>
  <si>
    <t>stock A</t>
  </si>
  <si>
    <t>stock B</t>
  </si>
  <si>
    <t>stock C</t>
  </si>
  <si>
    <t>boom</t>
  </si>
  <si>
    <t>expansion</t>
  </si>
  <si>
    <t>steady</t>
  </si>
  <si>
    <t>contraction</t>
  </si>
  <si>
    <t>recession</t>
  </si>
  <si>
    <t>Weights</t>
  </si>
  <si>
    <t>Portfolio Return</t>
  </si>
  <si>
    <t>=D3*$D$9+E3*$E$9+F3*$F$9</t>
  </si>
  <si>
    <t>=SUMPRODUCT(B3:B7,H3:H7)</t>
  </si>
  <si>
    <t>=SQRT(SUMPRODUCT(B3:B7,J3:J7))</t>
  </si>
  <si>
    <t>Variance contribution of each state</t>
  </si>
  <si>
    <t>Date</t>
  </si>
  <si>
    <t>IBM</t>
  </si>
  <si>
    <t>F</t>
  </si>
  <si>
    <t>TWX</t>
  </si>
  <si>
    <t>GE</t>
  </si>
  <si>
    <t>Average Return</t>
  </si>
  <si>
    <t>STD</t>
  </si>
  <si>
    <t>VAR</t>
  </si>
  <si>
    <t>=AVERAGE(B5:B99)</t>
  </si>
  <si>
    <t>=COVAR(array 1,array 2)</t>
  </si>
  <si>
    <t>Note the (sample) bias adjustment n/(n-1) !</t>
  </si>
  <si>
    <t>Portfolio</t>
  </si>
  <si>
    <t>E[Rp]</t>
  </si>
  <si>
    <t>=SUMPRODUCT(ave_return,eq_weights)</t>
  </si>
  <si>
    <t>Var[Rp]</t>
  </si>
  <si>
    <t>Std[Rp]</t>
  </si>
  <si>
    <t>PORTFOLIO WEIGHTS (SIMPLE)</t>
  </si>
  <si>
    <t>PORTFOLIO WEIGHTS (MATRIX)</t>
  </si>
  <si>
    <t>=MMULT(eq_weights,TRANSPOSE(ave_return))</t>
  </si>
  <si>
    <t>=MMULT(eq_weights,MMULT(I102:L105,TRANSPOSE(eq_weights)))</t>
  </si>
  <si>
    <t>=SQRT(P3)</t>
  </si>
  <si>
    <t>Close</t>
  </si>
  <si>
    <t>Return</t>
  </si>
  <si>
    <t>Minus Return</t>
  </si>
  <si>
    <t>Past Horizon</t>
  </si>
  <si>
    <t>VaR (HS)</t>
  </si>
  <si>
    <t>VaR(Normal)</t>
  </si>
  <si>
    <t>Constant</t>
  </si>
  <si>
    <t>Cut off</t>
  </si>
  <si>
    <t>Observations</t>
  </si>
  <si>
    <t>=-PERCENTILE(C5:C254,$J$5)</t>
  </si>
  <si>
    <t>=-NORMINV(1-$J$4,AVERAGE(C5:C254),STDEV(C5:C254))</t>
  </si>
  <si>
    <t>Inputs</t>
  </si>
  <si>
    <t>Exp Return</t>
  </si>
  <si>
    <t>Covariance</t>
  </si>
  <si>
    <t>Minimum Variance</t>
  </si>
  <si>
    <t>Weight Sum</t>
  </si>
  <si>
    <t>Reproducing Unconstrained Efficient Portfolios</t>
  </si>
  <si>
    <t>Asset data</t>
  </si>
  <si>
    <t>Tbills</t>
  </si>
  <si>
    <t>Bonds</t>
  </si>
  <si>
    <t>Stocks</t>
  </si>
  <si>
    <t>Exp.Ret</t>
  </si>
  <si>
    <t>Stdev</t>
  </si>
  <si>
    <t>Target Return</t>
  </si>
  <si>
    <t>CorrMatrix</t>
  </si>
  <si>
    <t>Variance Matrix</t>
  </si>
  <si>
    <t>=1-SUM(L11:L12)</t>
  </si>
  <si>
    <t>Portfolio  E[Return]</t>
  </si>
  <si>
    <t>Portfolio Std.</t>
  </si>
  <si>
    <t>Portfolio Var.</t>
  </si>
  <si>
    <t>Value of portfolio</t>
  </si>
  <si>
    <t>ExpRet</t>
  </si>
  <si>
    <t>StDev</t>
  </si>
  <si>
    <t>Confidence level</t>
  </si>
  <si>
    <t>Var Exercise</t>
  </si>
  <si>
    <t>Return with probability of 95% of being above is</t>
  </si>
  <si>
    <t xml:space="preserve">The probability of being below this level </t>
  </si>
  <si>
    <t xml:space="preserve">loss </t>
  </si>
  <si>
    <t>Combining Risk Free asset with 1 risky asset</t>
  </si>
  <si>
    <t>Exp. Ret</t>
  </si>
  <si>
    <t>Std. Dev</t>
  </si>
  <si>
    <t>risk-free</t>
  </si>
  <si>
    <t>risky</t>
  </si>
  <si>
    <t>Correlation matrix</t>
  </si>
  <si>
    <t>Variance-covariance matrix</t>
  </si>
  <si>
    <t>Risk Aversion coefficient</t>
  </si>
  <si>
    <t>Optimal Portfolio</t>
  </si>
  <si>
    <t>utility</t>
  </si>
  <si>
    <t>return</t>
  </si>
  <si>
    <t>var</t>
  </si>
  <si>
    <t>weights</t>
  </si>
  <si>
    <t>risky(analytical)</t>
  </si>
  <si>
    <t>Skew[Rp]</t>
  </si>
  <si>
    <t>Kurt[Rp]</t>
  </si>
  <si>
    <t>=SKEW(G5:G99)</t>
  </si>
  <si>
    <t>=KURT(G5:G99)</t>
  </si>
  <si>
    <t>=STDEV.S(B5:B99)</t>
  </si>
  <si>
    <t>=VAR.S(B5:B99)</t>
  </si>
  <si>
    <t>=VAR.S(G5:G99)</t>
  </si>
  <si>
    <t>=STDEV.S(G5:G99)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</si>
</sst>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%"/>
    <numFmt numFmtId="165" formatCode="0.00000%"/>
    <numFmt numFmtId="166" formatCode="dd\-mmm\-yy"/>
    <numFmt numFmtId="167" formatCode="[$€-43A]#,##0.00"/>
    <numFmt numFmtId="168" formatCode="0.0000"/>
    <numFmt numFmtId="169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10"/>
      <name val="Arial"/>
      <family val="2"/>
    </font>
    <font>
      <b/>
      <sz val="11"/>
      <color rgb="FF006100"/>
      <name val="Calibri"/>
      <family val="2"/>
      <scheme val="minor"/>
    </font>
    <font>
      <b/>
      <i/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7">
    <xf numFmtId="0" fontId="0" fillId="0" borderId="0" xfId="0"/>
    <xf numFmtId="0" fontId="4" fillId="0" borderId="0" xfId="0" applyFont="1"/>
    <xf numFmtId="0" fontId="4" fillId="0" borderId="6" xfId="0" applyFont="1" applyBorder="1"/>
    <xf numFmtId="9" fontId="5" fillId="0" borderId="0" xfId="0" applyNumberFormat="1" applyFont="1"/>
    <xf numFmtId="0" fontId="5" fillId="4" borderId="0" xfId="0" applyFont="1" applyFill="1"/>
    <xf numFmtId="9" fontId="5" fillId="4" borderId="0" xfId="0" applyNumberFormat="1" applyFont="1" applyFill="1" applyBorder="1"/>
    <xf numFmtId="0" fontId="4" fillId="5" borderId="5" xfId="0" applyFont="1" applyFill="1" applyBorder="1"/>
    <xf numFmtId="0" fontId="4" fillId="6" borderId="10" xfId="0" applyFont="1" applyFill="1" applyBorder="1"/>
    <xf numFmtId="9" fontId="0" fillId="6" borderId="10" xfId="0" applyNumberFormat="1" applyFill="1" applyBorder="1"/>
    <xf numFmtId="0" fontId="4" fillId="5" borderId="10" xfId="0" applyFont="1" applyFill="1" applyBorder="1"/>
    <xf numFmtId="9" fontId="0" fillId="5" borderId="10" xfId="0" applyNumberFormat="1" applyFill="1" applyBorder="1"/>
    <xf numFmtId="10" fontId="0" fillId="0" borderId="0" xfId="0" applyNumberFormat="1"/>
    <xf numFmtId="0" fontId="6" fillId="0" borderId="0" xfId="0" applyFont="1"/>
    <xf numFmtId="10" fontId="6" fillId="0" borderId="0" xfId="0" applyNumberFormat="1" applyFont="1"/>
    <xf numFmtId="10" fontId="8" fillId="0" borderId="0" xfId="0" quotePrefix="1" applyNumberFormat="1" applyFont="1"/>
    <xf numFmtId="0" fontId="0" fillId="0" borderId="0" xfId="0" quotePrefix="1"/>
    <xf numFmtId="0" fontId="5" fillId="0" borderId="0" xfId="0" quotePrefix="1" applyFont="1"/>
    <xf numFmtId="0" fontId="5" fillId="8" borderId="0" xfId="0" quotePrefix="1" applyFont="1" applyFill="1"/>
    <xf numFmtId="10" fontId="6" fillId="8" borderId="1" xfId="0" applyNumberFormat="1" applyFont="1" applyFill="1" applyBorder="1"/>
    <xf numFmtId="10" fontId="0" fillId="0" borderId="0" xfId="1" applyNumberFormat="1" applyFont="1"/>
    <xf numFmtId="165" fontId="0" fillId="0" borderId="0" xfId="1" applyNumberFormat="1" applyFont="1"/>
    <xf numFmtId="14" fontId="0" fillId="0" borderId="0" xfId="0" applyNumberFormat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5" borderId="3" xfId="0" quotePrefix="1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6" xfId="0" applyFill="1" applyBorder="1"/>
    <xf numFmtId="0" fontId="5" fillId="5" borderId="0" xfId="0" quotePrefix="1" applyFont="1" applyFill="1" applyBorder="1"/>
    <xf numFmtId="0" fontId="0" fillId="5" borderId="8" xfId="0" applyFill="1" applyBorder="1"/>
    <xf numFmtId="0" fontId="4" fillId="5" borderId="2" xfId="0" applyFont="1" applyFill="1" applyBorder="1"/>
    <xf numFmtId="0" fontId="4" fillId="5" borderId="7" xfId="0" applyFont="1" applyFill="1" applyBorder="1"/>
    <xf numFmtId="0" fontId="5" fillId="11" borderId="11" xfId="0" quotePrefix="1" applyFont="1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0" xfId="0" applyFill="1" applyBorder="1"/>
    <xf numFmtId="0" fontId="0" fillId="11" borderId="6" xfId="0" applyFill="1" applyBorder="1"/>
    <xf numFmtId="0" fontId="0" fillId="11" borderId="16" xfId="0" applyFill="1" applyBorder="1"/>
    <xf numFmtId="0" fontId="0" fillId="11" borderId="8" xfId="0" applyFill="1" applyBorder="1"/>
    <xf numFmtId="0" fontId="0" fillId="11" borderId="9" xfId="0" applyFill="1" applyBorder="1"/>
    <xf numFmtId="0" fontId="4" fillId="7" borderId="0" xfId="0" applyFont="1" applyFill="1"/>
    <xf numFmtId="0" fontId="7" fillId="3" borderId="0" xfId="3" applyFont="1"/>
    <xf numFmtId="164" fontId="7" fillId="3" borderId="0" xfId="3" applyNumberFormat="1" applyFont="1"/>
    <xf numFmtId="0" fontId="7" fillId="3" borderId="0" xfId="3" quotePrefix="1" applyFont="1"/>
    <xf numFmtId="166" fontId="10" fillId="0" borderId="17" xfId="0" applyNumberFormat="1" applyFont="1" applyBorder="1" applyAlignment="1">
      <alignment horizontal="center"/>
    </xf>
    <xf numFmtId="2" fontId="10" fillId="0" borderId="18" xfId="0" applyNumberFormat="1" applyFont="1" applyBorder="1" applyAlignment="1">
      <alignment horizontal="center"/>
    </xf>
    <xf numFmtId="10" fontId="10" fillId="0" borderId="18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10" fontId="10" fillId="0" borderId="0" xfId="0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4" fillId="7" borderId="2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9" xfId="0" applyFont="1" applyFill="1" applyBorder="1"/>
    <xf numFmtId="0" fontId="11" fillId="2" borderId="0" xfId="2" applyFont="1"/>
    <xf numFmtId="10" fontId="11" fillId="2" borderId="18" xfId="2" applyNumberFormat="1" applyFont="1" applyBorder="1" applyAlignment="1">
      <alignment horizontal="center"/>
    </xf>
    <xf numFmtId="10" fontId="11" fillId="2" borderId="0" xfId="2" applyNumberFormat="1" applyFont="1"/>
    <xf numFmtId="0" fontId="12" fillId="2" borderId="0" xfId="2" quotePrefix="1" applyFont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4" fillId="10" borderId="0" xfId="0" applyFont="1" applyFill="1"/>
    <xf numFmtId="0" fontId="0" fillId="9" borderId="0" xfId="0" applyFill="1"/>
    <xf numFmtId="0" fontId="4" fillId="0" borderId="17" xfId="0" applyFont="1" applyBorder="1"/>
    <xf numFmtId="0" fontId="4" fillId="0" borderId="18" xfId="0" applyFont="1" applyBorder="1"/>
    <xf numFmtId="9" fontId="4" fillId="0" borderId="19" xfId="0" applyNumberFormat="1" applyFont="1" applyBorder="1"/>
    <xf numFmtId="0" fontId="0" fillId="4" borderId="0" xfId="0" applyFill="1"/>
    <xf numFmtId="10" fontId="0" fillId="4" borderId="0" xfId="0" applyNumberFormat="1" applyFill="1"/>
    <xf numFmtId="9" fontId="0" fillId="4" borderId="0" xfId="0" applyNumberFormat="1" applyFill="1"/>
    <xf numFmtId="0" fontId="4" fillId="4" borderId="0" xfId="0" applyFont="1" applyFill="1"/>
    <xf numFmtId="0" fontId="7" fillId="4" borderId="0" xfId="0" applyFont="1" applyFill="1"/>
    <xf numFmtId="0" fontId="13" fillId="0" borderId="0" xfId="0" applyFont="1"/>
    <xf numFmtId="0" fontId="7" fillId="9" borderId="0" xfId="0" applyFont="1" applyFill="1"/>
    <xf numFmtId="0" fontId="0" fillId="0" borderId="4" xfId="0" quotePrefix="1" applyBorder="1"/>
    <xf numFmtId="0" fontId="4" fillId="0" borderId="9" xfId="0" applyFont="1" applyBorder="1"/>
    <xf numFmtId="0" fontId="14" fillId="0" borderId="0" xfId="0" applyFont="1"/>
    <xf numFmtId="167" fontId="14" fillId="0" borderId="0" xfId="0" applyNumberFormat="1" applyFont="1"/>
    <xf numFmtId="10" fontId="14" fillId="0" borderId="0" xfId="0" applyNumberFormat="1" applyFont="1"/>
    <xf numFmtId="0" fontId="15" fillId="0" borderId="0" xfId="0" applyFont="1"/>
    <xf numFmtId="2" fontId="14" fillId="0" borderId="0" xfId="0" applyNumberFormat="1" applyFont="1"/>
    <xf numFmtId="0" fontId="15" fillId="0" borderId="0" xfId="0" applyFont="1" applyAlignment="1">
      <alignment horizontal="center"/>
    </xf>
    <xf numFmtId="168" fontId="14" fillId="0" borderId="0" xfId="0" applyNumberFormat="1" applyFont="1"/>
    <xf numFmtId="169" fontId="14" fillId="0" borderId="0" xfId="0" applyNumberFormat="1" applyFont="1"/>
    <xf numFmtId="0" fontId="4" fillId="5" borderId="1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</cellXfs>
  <cellStyles count="8">
    <cellStyle name="Followed Hyperlink" xfId="5" builtinId="9" hidden="1"/>
    <cellStyle name="Followed Hyperlink" xfId="7" builtinId="9" hidden="1"/>
    <cellStyle name="Good" xfId="2" builtinId="26"/>
    <cellStyle name="Hyperlink" xfId="4" builtinId="8" hidden="1"/>
    <cellStyle name="Hyperlink" xfId="6" builtinId="8" hidden="1"/>
    <cellStyle name="Neutral" xfId="3" builtinId="2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zoomScale="166" zoomScaleNormal="166" zoomScalePageLayoutView="166" workbookViewId="0">
      <selection activeCell="H13" sqref="H13"/>
    </sheetView>
  </sheetViews>
  <sheetFormatPr baseColWidth="10" defaultColWidth="8.796875" defaultRowHeight="15" x14ac:dyDescent="0.2"/>
  <cols>
    <col min="1" max="1" width="21" customWidth="1"/>
    <col min="2" max="2" width="12.19921875" bestFit="1" customWidth="1"/>
    <col min="3" max="3" width="10.3984375" customWidth="1"/>
    <col min="8" max="8" width="26.796875" bestFit="1" customWidth="1"/>
    <col min="10" max="10" width="33" bestFit="1" customWidth="1"/>
  </cols>
  <sheetData>
    <row r="1" spans="1:10" x14ac:dyDescent="0.2">
      <c r="A1" s="7" t="s">
        <v>0</v>
      </c>
      <c r="B1" s="7" t="s">
        <v>1</v>
      </c>
      <c r="C1" s="1"/>
      <c r="D1" s="99" t="s">
        <v>2</v>
      </c>
      <c r="E1" s="99"/>
      <c r="F1" s="99"/>
      <c r="H1" s="12" t="s">
        <v>12</v>
      </c>
      <c r="J1" s="1" t="s">
        <v>16</v>
      </c>
    </row>
    <row r="2" spans="1:10" x14ac:dyDescent="0.2">
      <c r="A2" s="7"/>
      <c r="B2" s="7"/>
      <c r="C2" s="1"/>
      <c r="D2" s="9" t="s">
        <v>3</v>
      </c>
      <c r="E2" s="9" t="s">
        <v>4</v>
      </c>
      <c r="F2" s="9" t="s">
        <v>5</v>
      </c>
      <c r="H2" s="14" t="s">
        <v>13</v>
      </c>
    </row>
    <row r="3" spans="1:10" x14ac:dyDescent="0.2">
      <c r="A3" s="7" t="s">
        <v>6</v>
      </c>
      <c r="B3" s="8">
        <v>0.15</v>
      </c>
      <c r="D3" s="10">
        <v>0.2</v>
      </c>
      <c r="E3" s="10">
        <v>0.1</v>
      </c>
      <c r="F3" s="10">
        <v>0.3</v>
      </c>
      <c r="H3" s="13">
        <f>D3*$D$9+E3*$E$9+F3*$F$9</f>
        <v>0.16999999999999998</v>
      </c>
      <c r="J3" s="20">
        <f>(H3-$H$9)^2</f>
        <v>2.1622499999999883E-5</v>
      </c>
    </row>
    <row r="4" spans="1:10" x14ac:dyDescent="0.2">
      <c r="A4" s="7" t="s">
        <v>7</v>
      </c>
      <c r="B4" s="8">
        <v>0.3</v>
      </c>
      <c r="D4" s="10">
        <v>0.15</v>
      </c>
      <c r="E4" s="10">
        <v>0.8</v>
      </c>
      <c r="F4" s="10">
        <v>0.2</v>
      </c>
      <c r="H4" s="13">
        <f>D4*$D$9+E4*$E$9+F4*$F$9</f>
        <v>0.48499999999999999</v>
      </c>
      <c r="J4" s="20">
        <f t="shared" ref="J4:J7" si="0">(H4-$H$9)^2</f>
        <v>9.6317122500000005E-2</v>
      </c>
    </row>
    <row r="5" spans="1:10" x14ac:dyDescent="0.2">
      <c r="A5" s="7" t="s">
        <v>8</v>
      </c>
      <c r="B5" s="8">
        <v>0.3</v>
      </c>
      <c r="D5" s="10">
        <v>0.12</v>
      </c>
      <c r="E5" s="10">
        <v>0.1</v>
      </c>
      <c r="F5" s="10">
        <v>0.1</v>
      </c>
      <c r="H5" s="13">
        <f>D5*$D$9+E5*$E$9+F5*$F$9</f>
        <v>0.106</v>
      </c>
      <c r="J5" s="20">
        <f t="shared" si="0"/>
        <v>4.7128224999999965E-3</v>
      </c>
    </row>
    <row r="6" spans="1:10" x14ac:dyDescent="0.2">
      <c r="A6" s="7" t="s">
        <v>9</v>
      </c>
      <c r="B6" s="8">
        <v>0.2</v>
      </c>
      <c r="D6" s="10">
        <v>0.01</v>
      </c>
      <c r="E6" s="10">
        <v>-0.1</v>
      </c>
      <c r="F6" s="10">
        <v>-0.2</v>
      </c>
      <c r="H6" s="13">
        <f>D6*$D$9+E6*$E$9+F6*$F$9</f>
        <v>-8.7000000000000008E-2</v>
      </c>
      <c r="J6" s="20">
        <f t="shared" si="0"/>
        <v>6.8460722500000001E-2</v>
      </c>
    </row>
    <row r="7" spans="1:10" x14ac:dyDescent="0.2">
      <c r="A7" s="7" t="s">
        <v>10</v>
      </c>
      <c r="B7" s="8">
        <v>0.05</v>
      </c>
      <c r="D7" s="10">
        <v>-0.3</v>
      </c>
      <c r="E7" s="10">
        <v>-0.15</v>
      </c>
      <c r="F7" s="10">
        <v>-0.25</v>
      </c>
      <c r="H7" s="13">
        <f>D7*$D$9+E7*$E$9+F7*$F$9</f>
        <v>-0.21499999999999997</v>
      </c>
      <c r="J7" s="20">
        <f t="shared" si="0"/>
        <v>0.15182712249999997</v>
      </c>
    </row>
    <row r="8" spans="1:10" ht="16" thickBot="1" x14ac:dyDescent="0.25">
      <c r="B8" s="3">
        <f>SUM(B3:B7)</f>
        <v>1</v>
      </c>
      <c r="H8" s="17" t="s">
        <v>14</v>
      </c>
      <c r="J8" s="17" t="s">
        <v>15</v>
      </c>
    </row>
    <row r="9" spans="1:10" ht="16" thickBot="1" x14ac:dyDescent="0.25">
      <c r="C9" s="4" t="s">
        <v>11</v>
      </c>
      <c r="D9" s="5">
        <v>0.3</v>
      </c>
      <c r="E9" s="5">
        <v>0.5</v>
      </c>
      <c r="F9" s="5">
        <v>0.2</v>
      </c>
      <c r="H9" s="18">
        <f>SUMPRODUCT(B3:B7,H3:H7)</f>
        <v>0.17464999999999997</v>
      </c>
      <c r="J9" s="18">
        <f>SQRT(SUMPRODUCT(B3:B7,J3:J7))</f>
        <v>0.22714692932108943</v>
      </c>
    </row>
  </sheetData>
  <mergeCells count="1">
    <mergeCell ref="D1:F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workbookViewId="0">
      <selection activeCell="I102" sqref="I102"/>
    </sheetView>
  </sheetViews>
  <sheetFormatPr baseColWidth="10" defaultColWidth="8.796875" defaultRowHeight="15" x14ac:dyDescent="0.2"/>
  <cols>
    <col min="1" max="1" width="14.796875" bestFit="1" customWidth="1"/>
    <col min="2" max="2" width="18.3984375" bestFit="1" customWidth="1"/>
    <col min="3" max="5" width="12.796875" bestFit="1" customWidth="1"/>
    <col min="8" max="8" width="22.3984375" bestFit="1" customWidth="1"/>
    <col min="9" max="9" width="12" bestFit="1" customWidth="1"/>
    <col min="12" max="12" width="12" bestFit="1" customWidth="1"/>
  </cols>
  <sheetData>
    <row r="1" spans="1:18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G1" s="1" t="s">
        <v>28</v>
      </c>
      <c r="I1" s="100" t="s">
        <v>33</v>
      </c>
      <c r="J1" s="100"/>
      <c r="K1" s="100"/>
      <c r="L1" s="100"/>
      <c r="O1" s="100" t="s">
        <v>34</v>
      </c>
      <c r="P1" s="100"/>
      <c r="Q1" s="100"/>
      <c r="R1" s="100"/>
    </row>
    <row r="2" spans="1:18" x14ac:dyDescent="0.2">
      <c r="G2" s="1"/>
      <c r="I2" s="52" t="s">
        <v>29</v>
      </c>
      <c r="J2" s="53">
        <f>SUMPRODUCT(ave_return,eq_weights)</f>
        <v>-1.8219805146131144E-3</v>
      </c>
      <c r="K2" s="54" t="s">
        <v>30</v>
      </c>
      <c r="L2" s="52"/>
      <c r="O2" s="52" t="s">
        <v>29</v>
      </c>
      <c r="P2" s="53">
        <f t="array" ref="P2">MMULT(eq_weights,TRANSPOSE(ave_return))</f>
        <v>-1.8219805146131144E-3</v>
      </c>
      <c r="Q2" s="54" t="s">
        <v>35</v>
      </c>
      <c r="R2" s="52"/>
    </row>
    <row r="3" spans="1:18" x14ac:dyDescent="0.2">
      <c r="A3" t="s">
        <v>11</v>
      </c>
      <c r="B3" s="22">
        <v>0.25</v>
      </c>
      <c r="C3" s="22">
        <v>0.25</v>
      </c>
      <c r="D3" s="22">
        <v>0.25</v>
      </c>
      <c r="E3" s="22">
        <v>0.25</v>
      </c>
      <c r="G3" s="1"/>
      <c r="I3" s="52" t="s">
        <v>31</v>
      </c>
      <c r="J3" s="52">
        <f>_xlfn.VAR.S(G5:G99)</f>
        <v>5.0827170665997548E-3</v>
      </c>
      <c r="K3" s="54" t="s">
        <v>96</v>
      </c>
      <c r="L3" s="52"/>
      <c r="O3" s="52" t="s">
        <v>31</v>
      </c>
      <c r="P3" s="52">
        <f t="array" ref="P3">MMULT(eq_weights,MMULT(I102:L105,TRANSPOSE(eq_weights)))</f>
        <v>5.0827170665997531E-3</v>
      </c>
      <c r="Q3" s="54" t="s">
        <v>36</v>
      </c>
      <c r="R3" s="52"/>
    </row>
    <row r="4" spans="1:18" x14ac:dyDescent="0.2">
      <c r="A4" s="21"/>
      <c r="G4" s="1"/>
      <c r="I4" s="52" t="s">
        <v>32</v>
      </c>
      <c r="J4" s="52">
        <f>_xlfn.STDEV.S(G5:G99)</f>
        <v>7.1293176858657062E-2</v>
      </c>
      <c r="K4" s="54" t="s">
        <v>97</v>
      </c>
      <c r="L4" s="52"/>
      <c r="O4" s="52" t="s">
        <v>32</v>
      </c>
      <c r="P4" s="52">
        <f>SQRT(P3)</f>
        <v>7.1293176858657048E-2</v>
      </c>
      <c r="Q4" s="54" t="s">
        <v>37</v>
      </c>
      <c r="R4" s="52"/>
    </row>
    <row r="5" spans="1:18" x14ac:dyDescent="0.2">
      <c r="A5" s="21">
        <v>36557</v>
      </c>
      <c r="B5">
        <v>-8.3577426283928946E-2</v>
      </c>
      <c r="C5">
        <v>-0.16339869281045749</v>
      </c>
      <c r="D5">
        <v>3.5252860834256161E-2</v>
      </c>
      <c r="E5">
        <v>-1.1976047904191711E-2</v>
      </c>
      <c r="G5" s="1">
        <f>SUMPRODUCT(eq_weights,B5:E5)</f>
        <v>-5.5924826541080497E-2</v>
      </c>
      <c r="I5" s="52" t="s">
        <v>90</v>
      </c>
      <c r="J5" s="52">
        <f>SKEW(G5:G99)</f>
        <v>0.77515349758896834</v>
      </c>
      <c r="K5" s="54" t="s">
        <v>92</v>
      </c>
    </row>
    <row r="6" spans="1:18" x14ac:dyDescent="0.2">
      <c r="A6" s="21">
        <v>36586</v>
      </c>
      <c r="B6">
        <v>0.1519284040059663</v>
      </c>
      <c r="C6">
        <v>0.10379464285714279</v>
      </c>
      <c r="D6">
        <v>0.14084507042253525</v>
      </c>
      <c r="E6">
        <v>0.17893217893217894</v>
      </c>
      <c r="G6" s="1">
        <f t="shared" ref="G6:G36" si="0">SUMPRODUCT(eq_weights,B6:E6)</f>
        <v>0.14387507405445582</v>
      </c>
      <c r="I6" s="52" t="s">
        <v>91</v>
      </c>
      <c r="J6" s="52">
        <f>KURT(G7:G101)</f>
        <v>2.3443435701797193</v>
      </c>
      <c r="K6" s="54" t="s">
        <v>93</v>
      </c>
    </row>
    <row r="7" spans="1:18" x14ac:dyDescent="0.2">
      <c r="A7" s="21">
        <v>36619</v>
      </c>
      <c r="B7">
        <v>-5.7991120976692678E-2</v>
      </c>
      <c r="C7">
        <v>0.20273003033367032</v>
      </c>
      <c r="D7">
        <v>-0.10767307391779968</v>
      </c>
      <c r="E7">
        <v>1.0526315789473717E-2</v>
      </c>
      <c r="G7" s="1">
        <f t="shared" si="0"/>
        <v>1.189803780716292E-2</v>
      </c>
    </row>
    <row r="8" spans="1:18" x14ac:dyDescent="0.2">
      <c r="A8" s="21">
        <v>36647</v>
      </c>
      <c r="B8">
        <v>-3.6426116838487954E-2</v>
      </c>
      <c r="C8">
        <v>-0.11307271963009657</v>
      </c>
      <c r="D8">
        <v>-0.11033274956217165</v>
      </c>
      <c r="E8">
        <v>4.1182170542635177E-3</v>
      </c>
      <c r="G8" s="1">
        <f t="shared" si="0"/>
        <v>-6.3928342244123165E-2</v>
      </c>
    </row>
    <row r="9" spans="1:18" x14ac:dyDescent="0.2">
      <c r="A9" s="21">
        <v>36678</v>
      </c>
      <c r="B9">
        <v>2.0990421846341922E-2</v>
      </c>
      <c r="C9">
        <v>-7.8199052132701508E-2</v>
      </c>
      <c r="D9">
        <v>-9.4488188976377119E-3</v>
      </c>
      <c r="E9">
        <v>6.9963811821471822E-3</v>
      </c>
      <c r="G9" s="1">
        <f t="shared" si="0"/>
        <v>-1.4915267000462529E-2</v>
      </c>
    </row>
    <row r="10" spans="1:18" x14ac:dyDescent="0.2">
      <c r="A10" s="21">
        <v>36710</v>
      </c>
      <c r="B10">
        <v>2.4550898203592686E-2</v>
      </c>
      <c r="C10">
        <v>9.4601542416452356E-2</v>
      </c>
      <c r="D10">
        <v>6.9554848966613125E-3</v>
      </c>
      <c r="E10">
        <v>-2.2280785816962134E-2</v>
      </c>
      <c r="G10" s="1">
        <f t="shared" si="0"/>
        <v>2.5956784924936055E-2</v>
      </c>
    </row>
    <row r="11" spans="1:18" hidden="1" x14ac:dyDescent="0.2">
      <c r="A11" s="21">
        <v>36739</v>
      </c>
      <c r="B11">
        <v>0.17738164815897139</v>
      </c>
      <c r="C11">
        <v>-9.2062000939408195E-2</v>
      </c>
      <c r="D11">
        <v>0.10696664693112301</v>
      </c>
      <c r="E11">
        <v>0.13428081352609644</v>
      </c>
      <c r="G11">
        <f t="shared" si="0"/>
        <v>8.1641776919195663E-2</v>
      </c>
    </row>
    <row r="12" spans="1:18" hidden="1" x14ac:dyDescent="0.2">
      <c r="A12" s="21">
        <v>36770</v>
      </c>
      <c r="B12">
        <v>-0.14693472325639123</v>
      </c>
      <c r="C12">
        <v>5.4319710294878476E-2</v>
      </c>
      <c r="D12">
        <v>-8.9855589231592203E-2</v>
      </c>
      <c r="E12">
        <v>-1.166558651976668E-2</v>
      </c>
      <c r="G12">
        <f t="shared" si="0"/>
        <v>-4.8534047178217909E-2</v>
      </c>
    </row>
    <row r="13" spans="1:18" hidden="1" x14ac:dyDescent="0.2">
      <c r="A13" s="21">
        <v>36801</v>
      </c>
      <c r="B13">
        <v>-0.1254000581902821</v>
      </c>
      <c r="C13">
        <v>3.6310107948969605E-2</v>
      </c>
      <c r="D13">
        <v>-5.8570029382957745E-2</v>
      </c>
      <c r="E13">
        <v>-5.1803278688524523E-2</v>
      </c>
      <c r="G13">
        <f t="shared" si="0"/>
        <v>-4.9865814578198692E-2</v>
      </c>
    </row>
    <row r="14" spans="1:18" hidden="1" x14ac:dyDescent="0.2">
      <c r="A14" s="21">
        <v>36831</v>
      </c>
      <c r="B14">
        <v>-4.9567531603459836E-2</v>
      </c>
      <c r="C14">
        <v>-0.1287878787878789</v>
      </c>
      <c r="D14">
        <v>-0.19600499375780278</v>
      </c>
      <c r="E14">
        <v>-9.5896726602120896E-2</v>
      </c>
      <c r="G14">
        <f t="shared" si="0"/>
        <v>-0.1175642826878156</v>
      </c>
    </row>
    <row r="15" spans="1:18" hidden="1" x14ac:dyDescent="0.2">
      <c r="A15" s="21">
        <v>36861</v>
      </c>
      <c r="B15">
        <v>-9.0887877727219624E-2</v>
      </c>
      <c r="C15">
        <v>3.0434782608695699E-2</v>
      </c>
      <c r="D15">
        <v>-0.1428571428571429</v>
      </c>
      <c r="E15">
        <v>-2.9576746557878564E-2</v>
      </c>
      <c r="G15">
        <f t="shared" si="0"/>
        <v>-5.8221746133386348E-2</v>
      </c>
    </row>
    <row r="16" spans="1:18" hidden="1" x14ac:dyDescent="0.2">
      <c r="A16" s="21">
        <v>36893</v>
      </c>
      <c r="B16">
        <v>0.31763347022587274</v>
      </c>
      <c r="C16">
        <v>0.21571729957805896</v>
      </c>
      <c r="D16">
        <v>0.51026570048309194</v>
      </c>
      <c r="E16">
        <v>-4.0725170782974329E-2</v>
      </c>
      <c r="G16">
        <f t="shared" si="0"/>
        <v>0.25072282487601233</v>
      </c>
    </row>
    <row r="17" spans="1:7" hidden="1" x14ac:dyDescent="0.2">
      <c r="A17" s="21">
        <v>36923</v>
      </c>
      <c r="B17">
        <v>-0.10704197915652081</v>
      </c>
      <c r="C17">
        <v>-1.3882863340563989E-2</v>
      </c>
      <c r="D17">
        <v>-0.16233506597361058</v>
      </c>
      <c r="E17">
        <v>1.1229800054779693E-2</v>
      </c>
      <c r="G17">
        <f t="shared" si="0"/>
        <v>-6.8007527103978921E-2</v>
      </c>
    </row>
    <row r="18" spans="1:7" hidden="1" x14ac:dyDescent="0.2">
      <c r="A18" s="21">
        <v>36951</v>
      </c>
      <c r="B18">
        <v>-3.7194589877836082E-2</v>
      </c>
      <c r="C18">
        <v>1.1438627364716236E-2</v>
      </c>
      <c r="D18">
        <v>-8.8066825775656277E-2</v>
      </c>
      <c r="E18">
        <v>-9.6424702058504952E-2</v>
      </c>
      <c r="G18">
        <f t="shared" si="0"/>
        <v>-5.2561872586820269E-2</v>
      </c>
    </row>
    <row r="19" spans="1:7" hidden="1" x14ac:dyDescent="0.2">
      <c r="A19" s="21">
        <v>36983</v>
      </c>
      <c r="B19">
        <v>0.19712246516370224</v>
      </c>
      <c r="C19">
        <v>5.9156154849934861E-2</v>
      </c>
      <c r="D19">
        <v>0.25778591991625222</v>
      </c>
      <c r="E19">
        <v>0.15917266187050361</v>
      </c>
      <c r="G19">
        <f t="shared" si="0"/>
        <v>0.16830930045009823</v>
      </c>
    </row>
    <row r="20" spans="1:7" hidden="1" x14ac:dyDescent="0.2">
      <c r="A20" s="21">
        <v>37012</v>
      </c>
      <c r="B20">
        <v>-2.7822466168259674E-2</v>
      </c>
      <c r="C20">
        <v>-0.17412731006160176</v>
      </c>
      <c r="D20">
        <v>3.3291718684977045E-2</v>
      </c>
      <c r="E20">
        <v>9.8267390742177163E-3</v>
      </c>
      <c r="G20">
        <f t="shared" si="0"/>
        <v>-3.9707829617666668E-2</v>
      </c>
    </row>
    <row r="21" spans="1:7" hidden="1" x14ac:dyDescent="0.2">
      <c r="A21" s="21">
        <v>37043</v>
      </c>
      <c r="B21">
        <v>1.5185437554755099E-2</v>
      </c>
      <c r="C21">
        <v>7.9562406762805349E-3</v>
      </c>
      <c r="D21">
        <v>1.5505436971405606E-2</v>
      </c>
      <c r="E21">
        <v>0</v>
      </c>
      <c r="G21">
        <f t="shared" si="0"/>
        <v>9.66177880061031E-3</v>
      </c>
    </row>
    <row r="22" spans="1:7" hidden="1" x14ac:dyDescent="0.2">
      <c r="A22" s="21">
        <v>37074</v>
      </c>
      <c r="B22">
        <v>-7.2969603988877196E-2</v>
      </c>
      <c r="C22">
        <v>3.7493833251110109E-2</v>
      </c>
      <c r="D22">
        <v>-0.14237557009716439</v>
      </c>
      <c r="E22">
        <v>-0.10934699103713175</v>
      </c>
      <c r="G22">
        <f t="shared" si="0"/>
        <v>-7.1799582968015807E-2</v>
      </c>
    </row>
    <row r="23" spans="1:7" hidden="1" x14ac:dyDescent="0.2">
      <c r="A23" s="21">
        <v>37104</v>
      </c>
      <c r="B23">
        <v>-4.8820852296235118E-2</v>
      </c>
      <c r="C23">
        <v>-0.21017593913456978</v>
      </c>
      <c r="D23">
        <v>-0.17826589595375719</v>
      </c>
      <c r="E23">
        <v>-5.9804485336400148E-2</v>
      </c>
      <c r="G23">
        <f t="shared" si="0"/>
        <v>-0.12426679318024056</v>
      </c>
    </row>
    <row r="24" spans="1:7" hidden="1" x14ac:dyDescent="0.2">
      <c r="A24" s="21">
        <v>37138</v>
      </c>
      <c r="B24">
        <v>-8.2318399304045164E-2</v>
      </c>
      <c r="C24">
        <v>-0.12703190848886214</v>
      </c>
      <c r="D24">
        <v>-0.11367473269555428</v>
      </c>
      <c r="E24">
        <v>-8.6544342507645311E-2</v>
      </c>
      <c r="G24">
        <f t="shared" si="0"/>
        <v>-0.10239234574902673</v>
      </c>
    </row>
    <row r="25" spans="1:7" hidden="1" x14ac:dyDescent="0.2">
      <c r="A25" s="21">
        <v>37165</v>
      </c>
      <c r="B25">
        <v>0.17822016826638243</v>
      </c>
      <c r="C25">
        <v>-6.6206896551724181E-2</v>
      </c>
      <c r="D25">
        <v>-6.0634920634920597E-2</v>
      </c>
      <c r="E25">
        <v>-2.1091396049548128E-2</v>
      </c>
      <c r="G25">
        <f t="shared" si="0"/>
        <v>7.5717387575473805E-3</v>
      </c>
    </row>
    <row r="26" spans="1:7" hidden="1" x14ac:dyDescent="0.2">
      <c r="A26" s="21">
        <v>37196</v>
      </c>
      <c r="B26">
        <v>7.090415367595293E-2</v>
      </c>
      <c r="C26">
        <v>0.18020679468242262</v>
      </c>
      <c r="D26">
        <v>0.12233862791483618</v>
      </c>
      <c r="E26">
        <v>5.7455540355677348E-2</v>
      </c>
      <c r="G26">
        <f t="shared" si="0"/>
        <v>0.10772627915722227</v>
      </c>
    </row>
    <row r="27" spans="1:7" hidden="1" x14ac:dyDescent="0.2">
      <c r="A27" s="21">
        <v>37228</v>
      </c>
      <c r="B27">
        <v>4.6487603305785052E-2</v>
      </c>
      <c r="C27">
        <v>-0.17021276595744683</v>
      </c>
      <c r="D27">
        <v>-8.0096356519120726E-2</v>
      </c>
      <c r="E27">
        <v>4.5601552393272904E-2</v>
      </c>
      <c r="G27">
        <f t="shared" si="0"/>
        <v>-3.95549916943774E-2</v>
      </c>
    </row>
    <row r="28" spans="1:7" hidden="1" x14ac:dyDescent="0.2">
      <c r="A28" s="21">
        <v>37258</v>
      </c>
      <c r="B28">
        <v>-0.10804989679619492</v>
      </c>
      <c r="C28">
        <v>-1.9607843137254832E-2</v>
      </c>
      <c r="D28">
        <v>-0.18036006546644845</v>
      </c>
      <c r="E28">
        <v>-7.2997216207856486E-2</v>
      </c>
      <c r="G28">
        <f t="shared" si="0"/>
        <v>-9.5253755401938672E-2</v>
      </c>
    </row>
    <row r="29" spans="1:7" hidden="1" x14ac:dyDescent="0.2">
      <c r="A29" s="21">
        <v>37288</v>
      </c>
      <c r="B29">
        <v>-8.9345004527618399E-2</v>
      </c>
      <c r="C29">
        <v>-2.7692307692307683E-2</v>
      </c>
      <c r="D29">
        <v>-5.7507987220447143E-2</v>
      </c>
      <c r="E29">
        <v>4.1041041041041115E-2</v>
      </c>
      <c r="G29">
        <f t="shared" si="0"/>
        <v>-3.3376064599833027E-2</v>
      </c>
    </row>
    <row r="30" spans="1:7" hidden="1" x14ac:dyDescent="0.2">
      <c r="A30" s="21">
        <v>37316</v>
      </c>
      <c r="B30">
        <v>5.9882885868964841E-2</v>
      </c>
      <c r="C30">
        <v>0.10838607594936711</v>
      </c>
      <c r="D30">
        <v>-4.6186440677966067E-2</v>
      </c>
      <c r="E30">
        <v>-2.8525641025641035E-2</v>
      </c>
      <c r="G30">
        <f t="shared" si="0"/>
        <v>2.3389220028681212E-2</v>
      </c>
    </row>
    <row r="31" spans="1:7" hidden="1" x14ac:dyDescent="0.2">
      <c r="A31" s="21">
        <v>37347</v>
      </c>
      <c r="B31">
        <v>-0.19462107786927973</v>
      </c>
      <c r="C31">
        <v>-2.9978586723768741E-2</v>
      </c>
      <c r="D31">
        <v>-0.19591292758773882</v>
      </c>
      <c r="E31">
        <v>-0.1563840316727152</v>
      </c>
      <c r="G31">
        <f t="shared" si="0"/>
        <v>-0.14422415596337562</v>
      </c>
    </row>
    <row r="32" spans="1:7" hidden="1" x14ac:dyDescent="0.2">
      <c r="A32" s="21">
        <v>37377</v>
      </c>
      <c r="B32">
        <v>-3.7535594097851455E-2</v>
      </c>
      <c r="C32">
        <v>0.11037527593818974</v>
      </c>
      <c r="D32">
        <v>-1.7127071823204498E-2</v>
      </c>
      <c r="E32">
        <v>-1.290574892452101E-2</v>
      </c>
      <c r="G32">
        <f t="shared" si="0"/>
        <v>1.0701715273153195E-2</v>
      </c>
    </row>
    <row r="33" spans="1:7" hidden="1" x14ac:dyDescent="0.2">
      <c r="A33" s="21">
        <v>37410</v>
      </c>
      <c r="B33">
        <v>-0.1050295857988166</v>
      </c>
      <c r="C33">
        <v>-9.3439363817097387E-2</v>
      </c>
      <c r="D33">
        <v>-0.21304103428892629</v>
      </c>
      <c r="E33">
        <v>-6.1410459587955546E-2</v>
      </c>
      <c r="G33">
        <f t="shared" si="0"/>
        <v>-0.11823011087319896</v>
      </c>
    </row>
    <row r="34" spans="1:7" hidden="1" x14ac:dyDescent="0.2">
      <c r="A34" s="21">
        <v>37438</v>
      </c>
      <c r="B34">
        <v>-2.2238918106686767E-2</v>
      </c>
      <c r="C34">
        <v>-0.15204678362573099</v>
      </c>
      <c r="D34">
        <v>-0.21857142857142864</v>
      </c>
      <c r="E34">
        <v>0.10848459265512878</v>
      </c>
      <c r="G34">
        <f t="shared" si="0"/>
        <v>-7.1093134412179404E-2</v>
      </c>
    </row>
    <row r="35" spans="1:7" hidden="1" x14ac:dyDescent="0.2">
      <c r="A35" s="21">
        <v>37469</v>
      </c>
      <c r="B35">
        <v>7.2998309512832371E-2</v>
      </c>
      <c r="C35">
        <v>-0.12586206896551722</v>
      </c>
      <c r="D35">
        <v>0.10054844606946989</v>
      </c>
      <c r="E35">
        <v>-6.3594821020563685E-2</v>
      </c>
      <c r="G35">
        <f t="shared" si="0"/>
        <v>-3.9775336009446605E-3</v>
      </c>
    </row>
    <row r="36" spans="1:7" hidden="1" x14ac:dyDescent="0.2">
      <c r="A36" s="21">
        <v>37502</v>
      </c>
      <c r="B36">
        <v>-0.22643941564021763</v>
      </c>
      <c r="C36">
        <v>-0.16765285996055235</v>
      </c>
      <c r="D36">
        <v>-7.5581395348837122E-2</v>
      </c>
      <c r="E36">
        <v>-0.17690117934119565</v>
      </c>
      <c r="G36">
        <f t="shared" si="0"/>
        <v>-0.16164371257270069</v>
      </c>
    </row>
    <row r="37" spans="1:7" hidden="1" x14ac:dyDescent="0.2">
      <c r="A37" s="21">
        <v>37530</v>
      </c>
      <c r="B37">
        <v>0.35382336604332543</v>
      </c>
      <c r="C37">
        <v>-0.12677725118483407</v>
      </c>
      <c r="D37">
        <v>0.26145552560646879</v>
      </c>
      <c r="E37">
        <v>2.4703557312252933E-2</v>
      </c>
      <c r="G37">
        <f t="shared" ref="G37:G68" si="1">SUMPRODUCT(eq_weights,B37:E37)</f>
        <v>0.12830129944430327</v>
      </c>
    </row>
    <row r="38" spans="1:7" hidden="1" x14ac:dyDescent="0.2">
      <c r="A38" s="21">
        <v>37561</v>
      </c>
      <c r="B38">
        <v>0.10311816192560164</v>
      </c>
      <c r="C38">
        <v>0.34599728629579363</v>
      </c>
      <c r="D38">
        <v>0.10968660968660982</v>
      </c>
      <c r="E38">
        <v>7.3770491803278659E-2</v>
      </c>
      <c r="G38">
        <f t="shared" si="1"/>
        <v>0.15814313742782093</v>
      </c>
    </row>
    <row r="39" spans="1:7" hidden="1" x14ac:dyDescent="0.2">
      <c r="A39" s="21">
        <v>37592</v>
      </c>
      <c r="B39">
        <v>-0.1083560624845028</v>
      </c>
      <c r="C39">
        <v>-0.18245967741935487</v>
      </c>
      <c r="D39">
        <v>-0.19961489088575091</v>
      </c>
      <c r="E39">
        <v>-9.519533004041314E-2</v>
      </c>
      <c r="G39">
        <f t="shared" si="1"/>
        <v>-0.14640649020750543</v>
      </c>
    </row>
    <row r="40" spans="1:7" hidden="1" x14ac:dyDescent="0.2">
      <c r="A40" s="21">
        <v>37623</v>
      </c>
      <c r="B40">
        <v>9.0378197997773579E-3</v>
      </c>
      <c r="C40">
        <v>-9.8643649815043366E-3</v>
      </c>
      <c r="D40">
        <v>-0.10986367281475551</v>
      </c>
      <c r="E40">
        <v>-4.9627791563275458E-2</v>
      </c>
      <c r="G40">
        <f t="shared" si="1"/>
        <v>-4.0079502389939486E-2</v>
      </c>
    </row>
    <row r="41" spans="1:7" hidden="1" x14ac:dyDescent="0.2">
      <c r="A41" s="21">
        <v>37655</v>
      </c>
      <c r="B41">
        <v>-1.2401818933441833E-3</v>
      </c>
      <c r="C41">
        <v>-8.7173100871730913E-2</v>
      </c>
      <c r="D41">
        <v>-2.9729729729729759E-2</v>
      </c>
      <c r="E41">
        <v>4.7519582245430847E-2</v>
      </c>
      <c r="G41">
        <f t="shared" si="1"/>
        <v>-1.7655857562343502E-2</v>
      </c>
    </row>
    <row r="42" spans="1:7" hidden="1" x14ac:dyDescent="0.2">
      <c r="A42" s="21">
        <v>37683</v>
      </c>
      <c r="B42">
        <v>6.070640176600417E-3</v>
      </c>
      <c r="C42">
        <v>-9.6862210095498003E-2</v>
      </c>
      <c r="D42">
        <v>-4.0854224698235742E-2</v>
      </c>
      <c r="E42">
        <v>6.0319042871385786E-2</v>
      </c>
      <c r="G42">
        <f t="shared" si="1"/>
        <v>-1.7831687936436885E-2</v>
      </c>
    </row>
    <row r="43" spans="1:7" hidden="1" x14ac:dyDescent="0.2">
      <c r="A43" s="21">
        <v>37712</v>
      </c>
      <c r="B43">
        <v>8.2556226001097022E-2</v>
      </c>
      <c r="C43">
        <v>0.38368580060422963</v>
      </c>
      <c r="D43">
        <v>0.26040658276863504</v>
      </c>
      <c r="E43">
        <v>0.15467795016455099</v>
      </c>
      <c r="G43">
        <f t="shared" si="1"/>
        <v>0.22033163988462817</v>
      </c>
    </row>
    <row r="44" spans="1:7" hidden="1" x14ac:dyDescent="0.2">
      <c r="A44" s="21">
        <v>37742</v>
      </c>
      <c r="B44">
        <v>3.8890296427666726E-2</v>
      </c>
      <c r="C44">
        <v>1.9650655021834051E-2</v>
      </c>
      <c r="D44">
        <v>0.11213517665130568</v>
      </c>
      <c r="E44">
        <v>-2.5244299674267001E-2</v>
      </c>
      <c r="G44">
        <f t="shared" si="1"/>
        <v>3.6357957106634864E-2</v>
      </c>
    </row>
    <row r="45" spans="1:7" hidden="1" x14ac:dyDescent="0.2">
      <c r="A45" s="21">
        <v>37774</v>
      </c>
      <c r="B45">
        <v>-6.2919156200463511E-2</v>
      </c>
      <c r="C45">
        <v>4.7109207708779355E-2</v>
      </c>
      <c r="D45">
        <v>5.7320441988950366E-2</v>
      </c>
      <c r="E45">
        <v>5.8479532163742132E-3</v>
      </c>
      <c r="G45">
        <f t="shared" si="1"/>
        <v>1.1839611678410106E-2</v>
      </c>
    </row>
    <row r="46" spans="1:7" hidden="1" x14ac:dyDescent="0.2">
      <c r="A46" s="21">
        <v>37803</v>
      </c>
      <c r="B46">
        <v>-1.5094339622641506E-2</v>
      </c>
      <c r="C46">
        <v>1.5337423312883569E-2</v>
      </c>
      <c r="D46">
        <v>-4.1149575440888375E-2</v>
      </c>
      <c r="E46">
        <v>-8.720930232558044E-3</v>
      </c>
      <c r="G46">
        <f t="shared" si="1"/>
        <v>-1.2406855495801089E-2</v>
      </c>
    </row>
    <row r="47" spans="1:7" hidden="1" x14ac:dyDescent="0.2">
      <c r="A47" s="21">
        <v>37834</v>
      </c>
      <c r="B47">
        <v>1.1362135024441722E-2</v>
      </c>
      <c r="C47">
        <v>4.5317220543806824E-2</v>
      </c>
      <c r="D47">
        <v>6.062670299727535E-2</v>
      </c>
      <c r="E47">
        <v>3.9798910766652762E-2</v>
      </c>
      <c r="G47">
        <f t="shared" si="1"/>
        <v>3.9276242333044165E-2</v>
      </c>
    </row>
    <row r="48" spans="1:7" hidden="1" x14ac:dyDescent="0.2">
      <c r="A48" s="21">
        <v>37866</v>
      </c>
      <c r="B48">
        <v>7.7073807968647934E-2</v>
      </c>
      <c r="C48">
        <v>-6.8400770712909509E-2</v>
      </c>
      <c r="D48">
        <v>-7.6429030186255575E-2</v>
      </c>
      <c r="E48">
        <v>1.4504431909750259E-2</v>
      </c>
      <c r="G48">
        <f t="shared" si="1"/>
        <v>-1.3312890255191723E-2</v>
      </c>
    </row>
    <row r="49" spans="1:7" hidden="1" x14ac:dyDescent="0.2">
      <c r="A49" s="21">
        <v>37895</v>
      </c>
      <c r="B49">
        <v>1.2977562158884126E-2</v>
      </c>
      <c r="C49">
        <v>0.13547052740434329</v>
      </c>
      <c r="D49">
        <v>1.182197496522952E-2</v>
      </c>
      <c r="E49">
        <v>-2.7005559968228732E-2</v>
      </c>
      <c r="G49">
        <f t="shared" si="1"/>
        <v>3.3316126140057051E-2</v>
      </c>
    </row>
    <row r="50" spans="1:7" hidden="1" x14ac:dyDescent="0.2">
      <c r="A50" s="21">
        <v>37928</v>
      </c>
      <c r="B50">
        <v>1.3649425287356243E-2</v>
      </c>
      <c r="C50">
        <v>8.8342440801457034E-2</v>
      </c>
      <c r="D50">
        <v>6.4604810996563566E-2</v>
      </c>
      <c r="E50">
        <v>-1.1428571428571455E-2</v>
      </c>
      <c r="G50">
        <f t="shared" si="1"/>
        <v>3.8792026414201347E-2</v>
      </c>
    </row>
    <row r="51" spans="1:7" hidden="1" x14ac:dyDescent="0.2">
      <c r="A51" s="21">
        <v>37956</v>
      </c>
      <c r="B51">
        <v>2.3623907394282995E-2</v>
      </c>
      <c r="C51">
        <v>0.21171548117154826</v>
      </c>
      <c r="D51">
        <v>0.10522918011620397</v>
      </c>
      <c r="E51">
        <v>8.7530966143682942E-2</v>
      </c>
      <c r="G51">
        <f t="shared" si="1"/>
        <v>0.10702488370642954</v>
      </c>
    </row>
    <row r="52" spans="1:7" hidden="1" x14ac:dyDescent="0.2">
      <c r="A52" s="21">
        <v>37988</v>
      </c>
      <c r="B52">
        <v>7.0736210477729156E-2</v>
      </c>
      <c r="C52">
        <v>-8.5635359116022158E-2</v>
      </c>
      <c r="D52">
        <v>-2.336448598130858E-2</v>
      </c>
      <c r="E52">
        <v>8.5421412300683341E-2</v>
      </c>
      <c r="G52">
        <f t="shared" si="1"/>
        <v>1.178944442027044E-2</v>
      </c>
    </row>
    <row r="53" spans="1:7" hidden="1" x14ac:dyDescent="0.2">
      <c r="A53" s="21">
        <v>38019</v>
      </c>
      <c r="B53">
        <v>-2.5972626360599271E-2</v>
      </c>
      <c r="C53">
        <v>-5.4380664652568078E-2</v>
      </c>
      <c r="D53">
        <v>-1.794258373205726E-2</v>
      </c>
      <c r="E53">
        <v>-2.6932493878978669E-2</v>
      </c>
      <c r="G53">
        <f t="shared" si="1"/>
        <v>-3.130709215605082E-2</v>
      </c>
    </row>
    <row r="54" spans="1:7" hidden="1" x14ac:dyDescent="0.2">
      <c r="A54" s="21">
        <v>38047</v>
      </c>
      <c r="B54">
        <v>-4.8240761230360696E-2</v>
      </c>
      <c r="C54">
        <v>-1.2779552715655007E-2</v>
      </c>
      <c r="D54">
        <v>-2.3142509135201106E-2</v>
      </c>
      <c r="E54">
        <v>-6.1466570812365284E-2</v>
      </c>
      <c r="G54">
        <f t="shared" si="1"/>
        <v>-3.6407348473395523E-2</v>
      </c>
    </row>
    <row r="55" spans="1:7" hidden="1" x14ac:dyDescent="0.2">
      <c r="A55" s="21">
        <v>38078</v>
      </c>
      <c r="B55">
        <v>-3.9990699837247123E-2</v>
      </c>
      <c r="C55">
        <v>0.13915857605177995</v>
      </c>
      <c r="D55">
        <v>-1.8703241895260403E-3</v>
      </c>
      <c r="E55">
        <v>-1.8766756032171483E-2</v>
      </c>
      <c r="G55">
        <f t="shared" si="1"/>
        <v>1.9632698998208825E-2</v>
      </c>
    </row>
    <row r="56" spans="1:7" hidden="1" x14ac:dyDescent="0.2">
      <c r="A56" s="21">
        <v>38110</v>
      </c>
      <c r="B56">
        <v>6.7813029789296486E-3</v>
      </c>
      <c r="C56">
        <v>-3.3380681818181879E-2</v>
      </c>
      <c r="D56">
        <v>1.3116801998750649E-2</v>
      </c>
      <c r="E56">
        <v>3.9032006245121043E-2</v>
      </c>
      <c r="G56">
        <f t="shared" si="1"/>
        <v>6.3873573511548654E-3</v>
      </c>
    </row>
    <row r="57" spans="1:7" hidden="1" x14ac:dyDescent="0.2">
      <c r="A57" s="21">
        <v>38139</v>
      </c>
      <c r="B57">
        <v>-4.9314409429876971E-3</v>
      </c>
      <c r="C57">
        <v>5.3637031594415907E-2</v>
      </c>
      <c r="D57">
        <v>3.1442663378545177E-2</v>
      </c>
      <c r="E57">
        <v>4.7332832456799423E-2</v>
      </c>
      <c r="G57">
        <f t="shared" si="1"/>
        <v>3.1870271621693202E-2</v>
      </c>
    </row>
    <row r="58" spans="1:7" hidden="1" x14ac:dyDescent="0.2">
      <c r="A58" s="21">
        <v>38169</v>
      </c>
      <c r="B58">
        <v>-1.2329263870421991E-2</v>
      </c>
      <c r="C58">
        <v>-5.2998605299860557E-2</v>
      </c>
      <c r="D58">
        <v>-5.3197848176927742E-2</v>
      </c>
      <c r="E58">
        <v>2.6183644189383015E-2</v>
      </c>
      <c r="G58">
        <f t="shared" si="1"/>
        <v>-2.3085518289456819E-2</v>
      </c>
    </row>
    <row r="59" spans="1:7" hidden="1" x14ac:dyDescent="0.2">
      <c r="A59" s="21">
        <v>38201</v>
      </c>
      <c r="B59">
        <v>-2.5211112470933661E-2</v>
      </c>
      <c r="C59">
        <v>-4.1237113402061931E-2</v>
      </c>
      <c r="D59">
        <v>-1.7676767676767624E-2</v>
      </c>
      <c r="E59">
        <v>-1.363159734358621E-2</v>
      </c>
      <c r="G59">
        <f t="shared" si="1"/>
        <v>-2.4439147723337357E-2</v>
      </c>
    </row>
    <row r="60" spans="1:7" hidden="1" x14ac:dyDescent="0.2">
      <c r="A60" s="21">
        <v>38231</v>
      </c>
      <c r="B60">
        <v>1.2429378531073398E-2</v>
      </c>
      <c r="C60">
        <v>-4.6082949308754451E-3</v>
      </c>
      <c r="D60">
        <v>-1.2853470437018011E-2</v>
      </c>
      <c r="E60">
        <v>3.0120481927710996E-2</v>
      </c>
      <c r="G60">
        <f t="shared" si="1"/>
        <v>6.2720237727227346E-3</v>
      </c>
    </row>
    <row r="61" spans="1:7" hidden="1" x14ac:dyDescent="0.2">
      <c r="A61" s="21">
        <v>38261</v>
      </c>
      <c r="B61">
        <v>4.6750992063492092E-2</v>
      </c>
      <c r="C61">
        <v>-6.4814814814814992E-2</v>
      </c>
      <c r="D61">
        <v>3.0598958333333481E-2</v>
      </c>
      <c r="E61">
        <v>1.6167870657034733E-2</v>
      </c>
      <c r="G61">
        <f t="shared" si="1"/>
        <v>7.1757515597613286E-3</v>
      </c>
    </row>
    <row r="62" spans="1:7" hidden="1" x14ac:dyDescent="0.2">
      <c r="A62" s="21">
        <v>38292</v>
      </c>
      <c r="B62">
        <v>5.2008055917545315E-2</v>
      </c>
      <c r="C62">
        <v>8.7458745874587462E-2</v>
      </c>
      <c r="D62">
        <v>6.4434617814276729E-2</v>
      </c>
      <c r="E62">
        <v>3.6222071767095576E-2</v>
      </c>
      <c r="G62">
        <f t="shared" si="1"/>
        <v>6.0030872843376271E-2</v>
      </c>
    </row>
    <row r="63" spans="1:7" hidden="1" x14ac:dyDescent="0.2">
      <c r="A63" s="21">
        <v>38322</v>
      </c>
      <c r="B63">
        <v>4.6058558558558671E-2</v>
      </c>
      <c r="C63">
        <v>3.2625189681335431E-2</v>
      </c>
      <c r="D63">
        <v>9.851632047477743E-2</v>
      </c>
      <c r="E63">
        <v>3.8222803005553807E-2</v>
      </c>
      <c r="G63">
        <f t="shared" si="1"/>
        <v>5.3855717930056335E-2</v>
      </c>
    </row>
    <row r="64" spans="1:7" hidden="1" x14ac:dyDescent="0.2">
      <c r="A64" s="21">
        <v>38355</v>
      </c>
      <c r="B64">
        <v>-5.2319948325976973E-2</v>
      </c>
      <c r="C64">
        <v>-9.3313739897134429E-2</v>
      </c>
      <c r="D64">
        <v>-7.4554294975688995E-2</v>
      </c>
      <c r="E64">
        <v>-1.0069225928256764E-2</v>
      </c>
      <c r="G64">
        <f t="shared" si="1"/>
        <v>-5.756430228176429E-2</v>
      </c>
    </row>
    <row r="65" spans="1:7" hidden="1" x14ac:dyDescent="0.2">
      <c r="A65" s="21">
        <v>38384</v>
      </c>
      <c r="B65">
        <v>-7.1566511416562006E-3</v>
      </c>
      <c r="C65">
        <v>-3.9708265802269049E-2</v>
      </c>
      <c r="D65">
        <v>-4.261529480443671E-2</v>
      </c>
      <c r="E65">
        <v>-1.938970120788297E-2</v>
      </c>
      <c r="G65">
        <f t="shared" si="1"/>
        <v>-2.7217478239061232E-2</v>
      </c>
    </row>
    <row r="66" spans="1:7" hidden="1" x14ac:dyDescent="0.2">
      <c r="A66" s="21">
        <v>38412</v>
      </c>
      <c r="B66">
        <v>-1.2929061784897167E-2</v>
      </c>
      <c r="C66">
        <v>-0.10379746835443038</v>
      </c>
      <c r="D66">
        <v>1.8292682926829285E-2</v>
      </c>
      <c r="E66">
        <v>2.4311183144246407E-2</v>
      </c>
      <c r="G66">
        <f t="shared" si="1"/>
        <v>-1.8530666017062963E-2</v>
      </c>
    </row>
    <row r="67" spans="1:7" hidden="1" x14ac:dyDescent="0.2">
      <c r="A67" s="21">
        <v>38443</v>
      </c>
      <c r="B67">
        <v>-0.164135852555929</v>
      </c>
      <c r="C67">
        <v>-0.18738229755178892</v>
      </c>
      <c r="D67">
        <v>-4.1916167664670656E-2</v>
      </c>
      <c r="E67">
        <v>3.7974683544304E-3</v>
      </c>
      <c r="G67">
        <f t="shared" si="1"/>
        <v>-9.7409212354489544E-2</v>
      </c>
    </row>
    <row r="68" spans="1:7" hidden="1" x14ac:dyDescent="0.2">
      <c r="A68" s="21">
        <v>38474</v>
      </c>
      <c r="B68">
        <v>-8.1819442518374919E-3</v>
      </c>
      <c r="C68">
        <v>9.5017381228273301E-2</v>
      </c>
      <c r="D68">
        <v>3.499999999999992E-2</v>
      </c>
      <c r="E68">
        <v>7.8814627994956421E-3</v>
      </c>
      <c r="G68">
        <f t="shared" si="1"/>
        <v>3.2429224943982843E-2</v>
      </c>
    </row>
    <row r="69" spans="1:7" hidden="1" x14ac:dyDescent="0.2">
      <c r="A69" s="21">
        <v>38504</v>
      </c>
      <c r="B69">
        <v>-1.7897091722595126E-2</v>
      </c>
      <c r="C69">
        <v>2.6455026455026509E-2</v>
      </c>
      <c r="D69">
        <v>-3.9855072463768071E-2</v>
      </c>
      <c r="E69">
        <v>-4.441664060056294E-2</v>
      </c>
      <c r="G69">
        <f t="shared" ref="G69:G99" si="2">SUMPRODUCT(eq_weights,B69:E69)</f>
        <v>-1.8928444582974907E-2</v>
      </c>
    </row>
    <row r="70" spans="1:7" hidden="1" x14ac:dyDescent="0.2">
      <c r="A70" s="21">
        <v>38534</v>
      </c>
      <c r="B70">
        <v>0.12471526195899774</v>
      </c>
      <c r="C70">
        <v>5.7731958762886615E-2</v>
      </c>
      <c r="D70">
        <v>1.8867924528301883E-2</v>
      </c>
      <c r="E70">
        <v>-4.2553191489361764E-3</v>
      </c>
      <c r="G70">
        <f t="shared" si="2"/>
        <v>4.9264956525312514E-2</v>
      </c>
    </row>
    <row r="71" spans="1:7" hidden="1" x14ac:dyDescent="0.2">
      <c r="A71" s="21">
        <v>38565</v>
      </c>
      <c r="B71">
        <v>-3.1645569620253111E-2</v>
      </c>
      <c r="C71">
        <v>-7.1150097465886963E-2</v>
      </c>
      <c r="D71">
        <v>5.555555555555558E-2</v>
      </c>
      <c r="E71">
        <v>-2.5969756738987604E-2</v>
      </c>
      <c r="G71">
        <f t="shared" si="2"/>
        <v>-1.8302467067393025E-2</v>
      </c>
    </row>
    <row r="72" spans="1:7" hidden="1" x14ac:dyDescent="0.2">
      <c r="A72" s="21">
        <v>38596</v>
      </c>
      <c r="B72">
        <v>-4.9673202614378686E-3</v>
      </c>
      <c r="C72">
        <v>-1.1542497376705096E-2</v>
      </c>
      <c r="D72">
        <v>1.0526315789473717E-2</v>
      </c>
      <c r="E72">
        <v>8.4373945325684208E-3</v>
      </c>
      <c r="G72">
        <f t="shared" si="2"/>
        <v>6.1347317097479315E-4</v>
      </c>
    </row>
    <row r="73" spans="1:7" hidden="1" x14ac:dyDescent="0.2">
      <c r="A73" s="21">
        <v>38628</v>
      </c>
      <c r="B73">
        <v>2.0625328428796497E-2</v>
      </c>
      <c r="C73">
        <v>-0.14543524416135878</v>
      </c>
      <c r="D73">
        <v>-1.5046296296296391E-2</v>
      </c>
      <c r="E73">
        <v>7.3627844712182977E-3</v>
      </c>
      <c r="G73">
        <f t="shared" si="2"/>
        <v>-3.3123356889410094E-2</v>
      </c>
    </row>
    <row r="74" spans="1:7" hidden="1" x14ac:dyDescent="0.2">
      <c r="A74" s="21">
        <v>38657</v>
      </c>
      <c r="B74">
        <v>8.8428369159480047E-2</v>
      </c>
      <c r="C74">
        <v>-2.2360248447205078E-2</v>
      </c>
      <c r="D74">
        <v>1.1163337250293948E-2</v>
      </c>
      <c r="E74">
        <v>5.3156146179401897E-2</v>
      </c>
      <c r="G74">
        <f t="shared" si="2"/>
        <v>3.2596901035492704E-2</v>
      </c>
    </row>
    <row r="75" spans="1:7" hidden="1" x14ac:dyDescent="0.2">
      <c r="A75" s="21">
        <v>38687</v>
      </c>
      <c r="B75">
        <v>-7.5449385052034024E-2</v>
      </c>
      <c r="C75">
        <v>-5.0825921219822101E-2</v>
      </c>
      <c r="D75">
        <v>-3.0214991284137072E-2</v>
      </c>
      <c r="E75">
        <v>-1.1671924290220903E-2</v>
      </c>
      <c r="G75">
        <f t="shared" si="2"/>
        <v>-4.2040555461553525E-2</v>
      </c>
    </row>
    <row r="76" spans="1:7" hidden="1" x14ac:dyDescent="0.2">
      <c r="A76" s="21">
        <v>38720</v>
      </c>
      <c r="B76">
        <v>-1.0872345868508715E-2</v>
      </c>
      <c r="C76">
        <v>0.12449799196787148</v>
      </c>
      <c r="D76">
        <v>4.7932893948470223E-3</v>
      </c>
      <c r="E76">
        <v>-6.5751675710181923E-2</v>
      </c>
      <c r="G76">
        <f t="shared" si="2"/>
        <v>1.3166814946006966E-2</v>
      </c>
    </row>
    <row r="77" spans="1:7" hidden="1" x14ac:dyDescent="0.2">
      <c r="A77" s="21">
        <v>38749</v>
      </c>
      <c r="B77">
        <v>-1.0603905340747399E-2</v>
      </c>
      <c r="C77">
        <v>-7.1428571428571508E-2</v>
      </c>
      <c r="D77">
        <v>-9.5408467501491012E-3</v>
      </c>
      <c r="E77">
        <v>1.1274342330030773E-2</v>
      </c>
      <c r="G77">
        <f t="shared" si="2"/>
        <v>-2.0074745297359309E-2</v>
      </c>
    </row>
    <row r="78" spans="1:7" hidden="1" x14ac:dyDescent="0.2">
      <c r="A78" s="21">
        <v>38777</v>
      </c>
      <c r="B78">
        <v>2.7839498104822891E-2</v>
      </c>
      <c r="C78">
        <v>-1.2820512820512775E-3</v>
      </c>
      <c r="D78">
        <v>-3.0102347983142708E-2</v>
      </c>
      <c r="E78">
        <v>5.810810810810807E-2</v>
      </c>
      <c r="G78">
        <f t="shared" si="2"/>
        <v>1.3640801736934244E-2</v>
      </c>
    </row>
    <row r="79" spans="1:7" hidden="1" x14ac:dyDescent="0.2">
      <c r="A79" s="21">
        <v>38810</v>
      </c>
      <c r="B79">
        <v>-1.6531027466937243E-3</v>
      </c>
      <c r="C79">
        <v>-0.11424903722721436</v>
      </c>
      <c r="D79">
        <v>3.6623215394165021E-2</v>
      </c>
      <c r="E79">
        <v>-5.4278416347381953E-3</v>
      </c>
      <c r="G79">
        <f t="shared" si="2"/>
        <v>-2.1176691553620314E-2</v>
      </c>
    </row>
    <row r="80" spans="1:7" hidden="1" x14ac:dyDescent="0.2">
      <c r="A80" s="21">
        <v>38838</v>
      </c>
      <c r="B80">
        <v>-2.6111323398293362E-2</v>
      </c>
      <c r="C80">
        <v>3.0434782608695699E-2</v>
      </c>
      <c r="D80">
        <v>-8.3832335329341312E-3</v>
      </c>
      <c r="E80">
        <v>-9.6308186195825929E-3</v>
      </c>
      <c r="G80">
        <f t="shared" si="2"/>
        <v>-3.422648235528597E-3</v>
      </c>
    </row>
    <row r="81" spans="1:7" hidden="1" x14ac:dyDescent="0.2">
      <c r="A81" s="21">
        <v>38869</v>
      </c>
      <c r="B81">
        <v>-3.845147789693959E-2</v>
      </c>
      <c r="C81">
        <v>-3.2348804500703321E-2</v>
      </c>
      <c r="D81">
        <v>5.4347826086955653E-3</v>
      </c>
      <c r="E81">
        <v>-3.0794165316045508E-2</v>
      </c>
      <c r="G81">
        <f t="shared" si="2"/>
        <v>-2.4039916276248213E-2</v>
      </c>
    </row>
    <row r="82" spans="1:7" hidden="1" x14ac:dyDescent="0.2">
      <c r="A82" s="21">
        <v>38901</v>
      </c>
      <c r="B82">
        <v>7.6169749727965641E-3</v>
      </c>
      <c r="C82">
        <v>-3.0523255813953432E-2</v>
      </c>
      <c r="D82">
        <v>-4.624624624624607E-2</v>
      </c>
      <c r="E82">
        <v>-8.0267558528427374E-3</v>
      </c>
      <c r="G82">
        <f t="shared" si="2"/>
        <v>-1.9294820735061419E-2</v>
      </c>
    </row>
    <row r="83" spans="1:7" hidden="1" x14ac:dyDescent="0.2">
      <c r="A83" s="21">
        <v>38930</v>
      </c>
      <c r="B83">
        <v>5.0215982721382169E-2</v>
      </c>
      <c r="C83">
        <v>0.25487256371814082</v>
      </c>
      <c r="D83">
        <v>1.0705289672544138E-2</v>
      </c>
      <c r="E83">
        <v>4.1807147673634582E-2</v>
      </c>
      <c r="G83">
        <f t="shared" si="2"/>
        <v>8.9400245946425427E-2</v>
      </c>
    </row>
    <row r="84" spans="1:7" hidden="1" x14ac:dyDescent="0.2">
      <c r="A84" s="21">
        <v>38961</v>
      </c>
      <c r="B84">
        <v>1.1953727506426759E-2</v>
      </c>
      <c r="C84">
        <v>-3.3452807646355942E-2</v>
      </c>
      <c r="D84">
        <v>9.6573208722741555E-2</v>
      </c>
      <c r="E84">
        <v>4.4012944983818691E-2</v>
      </c>
      <c r="G84">
        <f t="shared" si="2"/>
        <v>2.9771768391657766E-2</v>
      </c>
    </row>
    <row r="85" spans="1:7" hidden="1" x14ac:dyDescent="0.2">
      <c r="A85" s="21">
        <v>38992</v>
      </c>
      <c r="B85">
        <v>0.12676235234345223</v>
      </c>
      <c r="C85">
        <v>2.3485784919653918E-2</v>
      </c>
      <c r="D85">
        <v>9.7727272727272663E-2</v>
      </c>
      <c r="E85">
        <v>-5.5796652200867936E-3</v>
      </c>
      <c r="G85">
        <f t="shared" si="2"/>
        <v>6.0598936192573005E-2</v>
      </c>
    </row>
    <row r="86" spans="1:7" hidden="1" x14ac:dyDescent="0.2">
      <c r="A86" s="21">
        <v>39022</v>
      </c>
      <c r="B86">
        <v>-1.2399954909254607E-3</v>
      </c>
      <c r="C86">
        <v>-1.8115942028985366E-2</v>
      </c>
      <c r="D86">
        <v>9.3167701863354768E-3</v>
      </c>
      <c r="E86">
        <v>4.9875311720699589E-3</v>
      </c>
      <c r="G86">
        <f t="shared" si="2"/>
        <v>-1.2629090403763477E-3</v>
      </c>
    </row>
    <row r="87" spans="1:7" hidden="1" x14ac:dyDescent="0.2">
      <c r="A87" s="21">
        <v>39052</v>
      </c>
      <c r="B87">
        <v>5.6884875846501259E-2</v>
      </c>
      <c r="C87">
        <v>-7.6260762607626154E-2</v>
      </c>
      <c r="D87">
        <v>8.153846153846156E-2</v>
      </c>
      <c r="E87">
        <v>6.23449131513647E-2</v>
      </c>
      <c r="G87">
        <f t="shared" si="2"/>
        <v>3.1126871982175341E-2</v>
      </c>
    </row>
    <row r="88" spans="1:7" hidden="1" x14ac:dyDescent="0.2">
      <c r="A88" s="21">
        <v>39085</v>
      </c>
      <c r="B88">
        <v>2.0610850064075148E-2</v>
      </c>
      <c r="C88">
        <v>8.2556591211717878E-2</v>
      </c>
      <c r="D88">
        <v>4.2674253200569723E-3</v>
      </c>
      <c r="E88">
        <v>-3.0948905109489111E-2</v>
      </c>
      <c r="G88">
        <f t="shared" si="2"/>
        <v>1.9121490371590222E-2</v>
      </c>
    </row>
    <row r="89" spans="1:7" hidden="1" x14ac:dyDescent="0.2">
      <c r="A89" s="21">
        <v>39114</v>
      </c>
      <c r="B89">
        <v>-5.9746782463115933E-2</v>
      </c>
      <c r="C89">
        <v>-2.7060270602706105E-2</v>
      </c>
      <c r="D89">
        <v>-6.7516525023607166E-2</v>
      </c>
      <c r="E89">
        <v>-2.4103645676408436E-2</v>
      </c>
      <c r="G89">
        <f t="shared" si="2"/>
        <v>-4.460680594145941E-2</v>
      </c>
    </row>
    <row r="90" spans="1:7" hidden="1" x14ac:dyDescent="0.2">
      <c r="A90" s="21">
        <v>39142</v>
      </c>
      <c r="B90">
        <v>1.4133095926997408E-2</v>
      </c>
      <c r="C90">
        <v>-2.5284450063212116E-3</v>
      </c>
      <c r="D90">
        <v>-3.0886075949367098E-2</v>
      </c>
      <c r="E90">
        <v>1.2966965112689133E-2</v>
      </c>
      <c r="G90">
        <f t="shared" si="2"/>
        <v>-1.5786149790004422E-3</v>
      </c>
    </row>
    <row r="91" spans="1:7" hidden="1" x14ac:dyDescent="0.2">
      <c r="A91" s="21">
        <v>39174</v>
      </c>
      <c r="B91">
        <v>8.4384944584659172E-2</v>
      </c>
      <c r="C91">
        <v>1.9011406844106293E-2</v>
      </c>
      <c r="D91">
        <v>4.6499477533960221E-2</v>
      </c>
      <c r="E91">
        <v>4.2365132581529963E-2</v>
      </c>
      <c r="G91">
        <f t="shared" si="2"/>
        <v>4.8065240386063912E-2</v>
      </c>
    </row>
    <row r="92" spans="1:7" hidden="1" x14ac:dyDescent="0.2">
      <c r="A92" s="21">
        <v>39203</v>
      </c>
      <c r="B92">
        <v>4.6954057883019651E-2</v>
      </c>
      <c r="C92">
        <v>3.7313432835820892E-2</v>
      </c>
      <c r="D92">
        <v>3.8442336495257079E-2</v>
      </c>
      <c r="E92">
        <v>1.9590643274853603E-2</v>
      </c>
      <c r="G92">
        <f t="shared" si="2"/>
        <v>3.5575117622237806E-2</v>
      </c>
    </row>
    <row r="93" spans="1:7" hidden="1" x14ac:dyDescent="0.2">
      <c r="A93" s="21">
        <v>39234</v>
      </c>
      <c r="B93">
        <v>-1.2661898318190534E-2</v>
      </c>
      <c r="C93">
        <v>0.12949640287769792</v>
      </c>
      <c r="D93">
        <v>-1.5384615384615441E-2</v>
      </c>
      <c r="E93">
        <v>2.5810151993117536E-2</v>
      </c>
      <c r="G93">
        <f t="shared" si="2"/>
        <v>3.1815010292002371E-2</v>
      </c>
    </row>
    <row r="94" spans="1:7" hidden="1" x14ac:dyDescent="0.2">
      <c r="A94" s="21">
        <v>39265</v>
      </c>
      <c r="B94">
        <v>5.1395007342143861E-2</v>
      </c>
      <c r="C94">
        <v>-9.6602972399150722E-2</v>
      </c>
      <c r="D94">
        <v>-8.447265625E-2</v>
      </c>
      <c r="E94">
        <v>1.2580374615599466E-2</v>
      </c>
      <c r="G94">
        <f t="shared" si="2"/>
        <v>-2.9275061672851849E-2</v>
      </c>
    </row>
    <row r="95" spans="1:7" hidden="1" x14ac:dyDescent="0.2">
      <c r="A95" s="21">
        <v>39295</v>
      </c>
      <c r="B95">
        <v>5.8286778398510153E-2</v>
      </c>
      <c r="C95">
        <v>-8.2256169212690966E-2</v>
      </c>
      <c r="D95">
        <v>-1.1200000000000099E-2</v>
      </c>
      <c r="E95">
        <v>2.7609055770292379E-3</v>
      </c>
      <c r="G95">
        <f t="shared" si="2"/>
        <v>-8.1021213092879185E-3</v>
      </c>
    </row>
    <row r="96" spans="1:7" hidden="1" x14ac:dyDescent="0.2">
      <c r="A96" s="21">
        <v>39329</v>
      </c>
      <c r="B96">
        <v>9.5020235790954644E-3</v>
      </c>
      <c r="C96">
        <v>8.7067861715749206E-2</v>
      </c>
      <c r="D96">
        <v>-3.290183387270762E-2</v>
      </c>
      <c r="E96">
        <v>7.2411894273127775E-2</v>
      </c>
      <c r="G96">
        <f t="shared" si="2"/>
        <v>3.4019986423816206E-2</v>
      </c>
    </row>
    <row r="97" spans="1:12" hidden="1" x14ac:dyDescent="0.2">
      <c r="A97" s="21">
        <v>39356</v>
      </c>
      <c r="B97">
        <v>-1.4293184591249841E-2</v>
      </c>
      <c r="C97">
        <v>4.4758539458185975E-2</v>
      </c>
      <c r="D97">
        <v>-5.5772448410486009E-3</v>
      </c>
      <c r="E97">
        <v>-5.9050064184853479E-3</v>
      </c>
      <c r="G97">
        <f t="shared" si="2"/>
        <v>4.7457759018505463E-3</v>
      </c>
    </row>
    <row r="98" spans="1:12" hidden="1" x14ac:dyDescent="0.2">
      <c r="A98" s="21">
        <v>39387</v>
      </c>
      <c r="B98">
        <v>-9.0981432360742631E-2</v>
      </c>
      <c r="C98">
        <v>-0.15332581736189399</v>
      </c>
      <c r="D98">
        <v>-5.1037577117218014E-2</v>
      </c>
      <c r="E98">
        <v>-6.9731404958677579E-2</v>
      </c>
      <c r="G98">
        <f t="shared" si="2"/>
        <v>-9.1269057949633053E-2</v>
      </c>
    </row>
    <row r="99" spans="1:12" hidden="1" x14ac:dyDescent="0.2">
      <c r="A99" s="21">
        <v>39419</v>
      </c>
      <c r="B99">
        <v>2.7818305612294481E-2</v>
      </c>
      <c r="C99">
        <v>-0.10386151797603183</v>
      </c>
      <c r="D99">
        <v>-4.3144208037825038E-2</v>
      </c>
      <c r="E99">
        <v>-2.359800111049426E-2</v>
      </c>
      <c r="G99">
        <f t="shared" si="2"/>
        <v>-3.5696355378014161E-2</v>
      </c>
    </row>
    <row r="100" spans="1:12" ht="16" thickBot="1" x14ac:dyDescent="0.25">
      <c r="H100" s="16"/>
      <c r="I100" s="100" t="s">
        <v>27</v>
      </c>
      <c r="J100" s="100"/>
      <c r="K100" s="100"/>
      <c r="L100" s="100"/>
    </row>
    <row r="101" spans="1:12" x14ac:dyDescent="0.2">
      <c r="A101" s="39"/>
      <c r="B101" s="32" t="s">
        <v>25</v>
      </c>
      <c r="C101" s="33"/>
      <c r="D101" s="33"/>
      <c r="E101" s="34"/>
      <c r="H101" s="41" t="s">
        <v>26</v>
      </c>
      <c r="I101" s="42" t="s">
        <v>18</v>
      </c>
      <c r="J101" s="43" t="s">
        <v>19</v>
      </c>
      <c r="K101" s="43" t="s">
        <v>20</v>
      </c>
      <c r="L101" s="44" t="s">
        <v>21</v>
      </c>
    </row>
    <row r="102" spans="1:12" x14ac:dyDescent="0.2">
      <c r="A102" s="6" t="s">
        <v>22</v>
      </c>
      <c r="B102" s="35">
        <f>AVERAGE(B5:B99)</f>
        <v>4.1322630562858195E-3</v>
      </c>
      <c r="C102" s="35">
        <f>AVERAGE(C5:C99)</f>
        <v>-6.0262745234079887E-3</v>
      </c>
      <c r="D102" s="35">
        <f>AVERAGE(D5:D99)</f>
        <v>-7.1608961185035905E-3</v>
      </c>
      <c r="E102" s="36">
        <f>AVERAGE(E5:E99)</f>
        <v>1.7669855271733031E-3</v>
      </c>
      <c r="H102" s="45" t="s">
        <v>18</v>
      </c>
      <c r="I102" s="46">
        <f>COVAR($B$5:$B$99,B5:B99)*COUNT(B5:B99)/(COUNT(B5:B99)-1)</f>
        <v>7.9918996883567191E-3</v>
      </c>
      <c r="J102" s="46">
        <f>COVAR($B$5:$B$99,C5:C99)*COUNT(B5:B99)/(COUNT(B5:B99)-1)</f>
        <v>2.6631633922842351E-3</v>
      </c>
      <c r="K102" s="46">
        <f>COVAR($B$5:$B$99,D5:D99)*COUNT(B5:B99)/(COUNT(B5:B99)-1)</f>
        <v>6.9919553395363437E-3</v>
      </c>
      <c r="L102" s="47">
        <f>COVAR($B$5:$B$99,E5:E99)*COUNT(B5:B99)/(COUNT(B5:B99)-1)</f>
        <v>2.8095984947355311E-3</v>
      </c>
    </row>
    <row r="103" spans="1:12" x14ac:dyDescent="0.2">
      <c r="A103" s="6"/>
      <c r="B103" s="37" t="s">
        <v>94</v>
      </c>
      <c r="C103" s="35"/>
      <c r="D103" s="35"/>
      <c r="E103" s="36"/>
      <c r="H103" s="45" t="s">
        <v>19</v>
      </c>
      <c r="I103" s="46">
        <f>COVAR($C$5:$C$99,B5:B99)*COUNT(B5:B99)/(COUNT(B5:B99)-1)</f>
        <v>2.6631633922842351E-3</v>
      </c>
      <c r="J103" s="46">
        <f>COVAR($C$5:$C$99,C5:C99)*COUNT(B5:B99)/(COUNT(B5:B99)-1)</f>
        <v>1.2792843887602413E-2</v>
      </c>
      <c r="K103" s="46">
        <f>COVAR($C$5:$C$99,D5:D99)*COUNT(B5:B99)/(COUNT(B5:B99)-1)</f>
        <v>5.3441348665851859E-3</v>
      </c>
      <c r="L103" s="47">
        <f>COVAR($C$5:$C$99,E5:E99)*COUNT(B5:B99)/(COUNT(B5:B99)-1)</f>
        <v>1.9232941435560888E-3</v>
      </c>
    </row>
    <row r="104" spans="1:12" x14ac:dyDescent="0.2">
      <c r="A104" s="6" t="s">
        <v>23</v>
      </c>
      <c r="B104" s="35">
        <f>_xlfn.STDEV.S(B5:B99)</f>
        <v>8.9397425513024278E-2</v>
      </c>
      <c r="C104" s="35">
        <f t="shared" ref="C104:E104" si="3">_xlfn.STDEV.S(C5:C99)</f>
        <v>0.11310545472081543</v>
      </c>
      <c r="D104" s="35">
        <f t="shared" si="3"/>
        <v>0.10794471876305653</v>
      </c>
      <c r="E104" s="35">
        <f t="shared" si="3"/>
        <v>5.9272594020471629E-2</v>
      </c>
      <c r="H104" s="45" t="s">
        <v>20</v>
      </c>
      <c r="I104" s="46">
        <f>COVAR($D$5:$D$99,B$5:B$99)*COUNT(B5:B99)/(COUNT(B5:B99)-1)</f>
        <v>6.9919553395363437E-3</v>
      </c>
      <c r="J104" s="46">
        <f t="shared" ref="J104:L104" si="4">COVAR($D$5:$D$99,C$5:C$99)*COUNT(C5:C99)/(COUNT(C5:C99)-1)</f>
        <v>5.3441348665851859E-3</v>
      </c>
      <c r="K104" s="46">
        <f t="shared" si="4"/>
        <v>1.1652062308835347E-2</v>
      </c>
      <c r="L104" s="47">
        <f t="shared" si="4"/>
        <v>2.9545671527455792E-3</v>
      </c>
    </row>
    <row r="105" spans="1:12" ht="16" thickBot="1" x14ac:dyDescent="0.25">
      <c r="A105" s="6"/>
      <c r="B105" s="37" t="s">
        <v>95</v>
      </c>
      <c r="C105" s="35"/>
      <c r="D105" s="35"/>
      <c r="E105" s="36"/>
      <c r="H105" s="48" t="s">
        <v>21</v>
      </c>
      <c r="I105" s="49">
        <f>COVAR($E$5:$E$99,B$5:B$99)*COUNT(B5:B99)/(COUNT(B5:B99)-1)</f>
        <v>2.8095984947355311E-3</v>
      </c>
      <c r="J105" s="49">
        <f t="shared" ref="J105:L105" si="5">COVAR($E$5:$E$99,C$5:C$99)*COUNT(C5:C99)/(COUNT(C5:C99)-1)</f>
        <v>1.9232941435560888E-3</v>
      </c>
      <c r="K105" s="49">
        <f t="shared" si="5"/>
        <v>2.9545671527455792E-3</v>
      </c>
      <c r="L105" s="50">
        <f t="shared" si="5"/>
        <v>3.5132404019156465E-3</v>
      </c>
    </row>
    <row r="106" spans="1:12" ht="16" thickBot="1" x14ac:dyDescent="0.25">
      <c r="A106" s="40" t="s">
        <v>24</v>
      </c>
      <c r="B106" s="38">
        <f>_xlfn.VAR.S(B5:B99)</f>
        <v>7.9918996883567243E-3</v>
      </c>
      <c r="C106" s="38">
        <f t="shared" ref="C106:E106" si="6">_xlfn.VAR.S(C5:C99)</f>
        <v>1.2792843887602429E-2</v>
      </c>
      <c r="D106" s="38">
        <f t="shared" si="6"/>
        <v>1.1652062308835368E-2</v>
      </c>
      <c r="E106" s="38">
        <f t="shared" si="6"/>
        <v>3.5132404019156491E-3</v>
      </c>
    </row>
  </sheetData>
  <mergeCells count="3">
    <mergeCell ref="I100:L100"/>
    <mergeCell ref="I1:L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opLeftCell="A9" workbookViewId="0">
      <selection activeCell="G257" sqref="G257"/>
    </sheetView>
  </sheetViews>
  <sheetFormatPr baseColWidth="10" defaultColWidth="8.796875" defaultRowHeight="15" x14ac:dyDescent="0.2"/>
  <cols>
    <col min="1" max="1" width="10.19921875" style="61" bestFit="1" customWidth="1"/>
    <col min="2" max="2" width="8.796875" style="62"/>
    <col min="3" max="3" width="8.796875" style="63"/>
    <col min="4" max="4" width="12.796875" bestFit="1" customWidth="1"/>
    <col min="5" max="5" width="12.3984375" bestFit="1" customWidth="1"/>
    <col min="6" max="6" width="26.19921875" style="70" bestFit="1" customWidth="1"/>
    <col min="7" max="7" width="12.3984375" style="70" bestFit="1" customWidth="1"/>
    <col min="9" max="9" width="12.796875" bestFit="1" customWidth="1"/>
  </cols>
  <sheetData>
    <row r="1" spans="1:10" ht="16" thickBot="1" x14ac:dyDescent="0.25">
      <c r="A1"/>
      <c r="B1"/>
      <c r="C1"/>
    </row>
    <row r="2" spans="1:10" ht="16" thickBot="1" x14ac:dyDescent="0.25">
      <c r="A2" s="55" t="s">
        <v>17</v>
      </c>
      <c r="B2" s="56" t="s">
        <v>38</v>
      </c>
      <c r="C2" s="57" t="s">
        <v>39</v>
      </c>
      <c r="D2" s="57" t="s">
        <v>40</v>
      </c>
      <c r="E2" s="57" t="s">
        <v>41</v>
      </c>
      <c r="F2" s="71" t="s">
        <v>42</v>
      </c>
      <c r="G2" s="71" t="s">
        <v>43</v>
      </c>
    </row>
    <row r="3" spans="1:10" ht="16" thickBot="1" x14ac:dyDescent="0.25">
      <c r="A3" s="58"/>
      <c r="B3" s="59"/>
      <c r="C3" s="60"/>
    </row>
    <row r="4" spans="1:10" x14ac:dyDescent="0.2">
      <c r="A4" s="61">
        <v>31688</v>
      </c>
      <c r="B4" s="62">
        <v>233.71</v>
      </c>
      <c r="I4" s="64" t="s">
        <v>44</v>
      </c>
      <c r="J4" s="65">
        <f>1-J5</f>
        <v>0.99</v>
      </c>
    </row>
    <row r="5" spans="1:10" x14ac:dyDescent="0.2">
      <c r="A5" s="61">
        <v>31691</v>
      </c>
      <c r="B5" s="62">
        <v>234.78</v>
      </c>
      <c r="C5" s="63">
        <f>LN(B5/B4)</f>
        <v>4.5678749194422935E-3</v>
      </c>
      <c r="D5" s="11">
        <f>-C5</f>
        <v>-4.5678749194422935E-3</v>
      </c>
      <c r="E5">
        <v>250</v>
      </c>
      <c r="I5" s="66" t="s">
        <v>45</v>
      </c>
      <c r="J5" s="67">
        <v>0.01</v>
      </c>
    </row>
    <row r="6" spans="1:10" ht="16" thickBot="1" x14ac:dyDescent="0.25">
      <c r="A6" s="61">
        <v>31692</v>
      </c>
      <c r="B6" s="62">
        <v>234.41</v>
      </c>
      <c r="C6" s="63">
        <f t="shared" ref="C6:C69" si="0">LN(B6/B5)</f>
        <v>-1.5771865414797744E-3</v>
      </c>
      <c r="D6" s="11">
        <f t="shared" ref="D6:D69" si="1">-C6</f>
        <v>1.5771865414797744E-3</v>
      </c>
      <c r="E6">
        <f>E5-1</f>
        <v>249</v>
      </c>
      <c r="I6" s="68" t="s">
        <v>46</v>
      </c>
      <c r="J6" s="69">
        <f>E5</f>
        <v>250</v>
      </c>
    </row>
    <row r="7" spans="1:10" x14ac:dyDescent="0.2">
      <c r="A7" s="61">
        <v>31693</v>
      </c>
      <c r="B7" s="62">
        <v>236.68</v>
      </c>
      <c r="C7" s="63">
        <f t="shared" si="0"/>
        <v>9.6372988995970955E-3</v>
      </c>
      <c r="D7" s="11">
        <f t="shared" si="1"/>
        <v>-9.6372988995970955E-3</v>
      </c>
      <c r="E7">
        <f t="shared" ref="E7:E70" si="2">E6-1</f>
        <v>248</v>
      </c>
    </row>
    <row r="8" spans="1:10" x14ac:dyDescent="0.2">
      <c r="A8" s="61">
        <v>31694</v>
      </c>
      <c r="B8" s="62">
        <v>235.85</v>
      </c>
      <c r="C8" s="63">
        <f t="shared" si="0"/>
        <v>-3.5130080782227067E-3</v>
      </c>
      <c r="D8" s="11">
        <f t="shared" si="1"/>
        <v>3.5130080782227067E-3</v>
      </c>
      <c r="E8">
        <f t="shared" si="2"/>
        <v>247</v>
      </c>
    </row>
    <row r="9" spans="1:10" x14ac:dyDescent="0.2">
      <c r="A9" s="61">
        <v>31695</v>
      </c>
      <c r="B9" s="62">
        <v>235.48</v>
      </c>
      <c r="C9" s="63">
        <f t="shared" si="0"/>
        <v>-1.5700255702100695E-3</v>
      </c>
      <c r="D9" s="11">
        <f t="shared" si="1"/>
        <v>1.5700255702100695E-3</v>
      </c>
      <c r="E9">
        <f t="shared" si="2"/>
        <v>246</v>
      </c>
    </row>
    <row r="10" spans="1:10" x14ac:dyDescent="0.2">
      <c r="A10" s="61">
        <v>31698</v>
      </c>
      <c r="B10" s="62">
        <v>235.91</v>
      </c>
      <c r="C10" s="63">
        <f t="shared" si="0"/>
        <v>1.8243921986801504E-3</v>
      </c>
      <c r="D10" s="11">
        <f t="shared" si="1"/>
        <v>-1.8243921986801504E-3</v>
      </c>
      <c r="E10">
        <f t="shared" si="2"/>
        <v>245</v>
      </c>
    </row>
    <row r="11" spans="1:10" x14ac:dyDescent="0.2">
      <c r="A11" s="61">
        <v>31699</v>
      </c>
      <c r="B11" s="62">
        <v>235.37</v>
      </c>
      <c r="C11" s="63">
        <f t="shared" si="0"/>
        <v>-2.2916323048760845E-3</v>
      </c>
      <c r="D11" s="11">
        <f t="shared" si="1"/>
        <v>2.2916323048760845E-3</v>
      </c>
      <c r="E11">
        <f t="shared" si="2"/>
        <v>244</v>
      </c>
    </row>
    <row r="12" spans="1:10" hidden="1" x14ac:dyDescent="0.2">
      <c r="A12" s="61">
        <v>31700</v>
      </c>
      <c r="B12" s="62">
        <v>238.8</v>
      </c>
      <c r="C12" s="63">
        <f t="shared" si="0"/>
        <v>1.4467637464582477E-2</v>
      </c>
      <c r="D12" s="11">
        <f t="shared" si="1"/>
        <v>-1.4467637464582477E-2</v>
      </c>
      <c r="E12">
        <f t="shared" si="2"/>
        <v>243</v>
      </c>
    </row>
    <row r="13" spans="1:10" hidden="1" x14ac:dyDescent="0.2">
      <c r="A13" s="61">
        <v>31701</v>
      </c>
      <c r="B13" s="62">
        <v>239.53</v>
      </c>
      <c r="C13" s="63">
        <f t="shared" si="0"/>
        <v>3.0522884483577943E-3</v>
      </c>
      <c r="D13" s="11">
        <f t="shared" si="1"/>
        <v>-3.0522884483577943E-3</v>
      </c>
      <c r="E13">
        <f t="shared" si="2"/>
        <v>242</v>
      </c>
    </row>
    <row r="14" spans="1:10" hidden="1" x14ac:dyDescent="0.2">
      <c r="A14" s="61">
        <v>31702</v>
      </c>
      <c r="B14" s="62">
        <v>238.84</v>
      </c>
      <c r="C14" s="63">
        <f t="shared" si="0"/>
        <v>-2.8847982880132322E-3</v>
      </c>
      <c r="D14" s="11">
        <f t="shared" si="1"/>
        <v>2.8847982880132322E-3</v>
      </c>
      <c r="E14">
        <f t="shared" si="2"/>
        <v>241</v>
      </c>
    </row>
    <row r="15" spans="1:10" hidden="1" x14ac:dyDescent="0.2">
      <c r="A15" s="61">
        <v>31705</v>
      </c>
      <c r="B15" s="62">
        <v>235.97</v>
      </c>
      <c r="C15" s="63">
        <f t="shared" si="0"/>
        <v>-1.2089193377509027E-2</v>
      </c>
      <c r="D15" s="11">
        <f t="shared" si="1"/>
        <v>1.2089193377509027E-2</v>
      </c>
      <c r="E15">
        <f t="shared" si="2"/>
        <v>240</v>
      </c>
    </row>
    <row r="16" spans="1:10" hidden="1" x14ac:dyDescent="0.2">
      <c r="A16" s="61">
        <v>31706</v>
      </c>
      <c r="B16" s="62">
        <v>235.88</v>
      </c>
      <c r="C16" s="63">
        <f t="shared" si="0"/>
        <v>-3.8147716897928675E-4</v>
      </c>
      <c r="D16" s="11">
        <f t="shared" si="1"/>
        <v>3.8147716897928675E-4</v>
      </c>
      <c r="E16">
        <f t="shared" si="2"/>
        <v>239</v>
      </c>
    </row>
    <row r="17" spans="1:5" hidden="1" x14ac:dyDescent="0.2">
      <c r="A17" s="61">
        <v>31707</v>
      </c>
      <c r="B17" s="62">
        <v>236.26</v>
      </c>
      <c r="C17" s="63">
        <f t="shared" si="0"/>
        <v>1.6096923880705091E-3</v>
      </c>
      <c r="D17" s="11">
        <f t="shared" si="1"/>
        <v>-1.6096923880705091E-3</v>
      </c>
      <c r="E17">
        <f t="shared" si="2"/>
        <v>238</v>
      </c>
    </row>
    <row r="18" spans="1:5" hidden="1" x14ac:dyDescent="0.2">
      <c r="A18" s="61">
        <v>31708</v>
      </c>
      <c r="B18" s="62">
        <v>239.28</v>
      </c>
      <c r="C18" s="63">
        <f t="shared" si="0"/>
        <v>1.2701520801318844E-2</v>
      </c>
      <c r="D18" s="11">
        <f t="shared" si="1"/>
        <v>-1.2701520801318844E-2</v>
      </c>
      <c r="E18">
        <f t="shared" si="2"/>
        <v>237</v>
      </c>
    </row>
    <row r="19" spans="1:5" hidden="1" x14ac:dyDescent="0.2">
      <c r="A19" s="61">
        <v>31709</v>
      </c>
      <c r="B19" s="62">
        <v>238.26</v>
      </c>
      <c r="C19" s="63">
        <f t="shared" si="0"/>
        <v>-4.271899950477504E-3</v>
      </c>
      <c r="D19" s="11">
        <f t="shared" si="1"/>
        <v>4.271899950477504E-3</v>
      </c>
      <c r="E19">
        <f t="shared" si="2"/>
        <v>236</v>
      </c>
    </row>
    <row r="20" spans="1:5" hidden="1" x14ac:dyDescent="0.2">
      <c r="A20" s="61">
        <v>31712</v>
      </c>
      <c r="B20" s="62">
        <v>238.77</v>
      </c>
      <c r="C20" s="63">
        <f t="shared" si="0"/>
        <v>2.1382311146527014E-3</v>
      </c>
      <c r="D20" s="11">
        <f t="shared" si="1"/>
        <v>-2.1382311146527014E-3</v>
      </c>
      <c r="E20">
        <f t="shared" si="2"/>
        <v>235</v>
      </c>
    </row>
    <row r="21" spans="1:5" hidden="1" x14ac:dyDescent="0.2">
      <c r="A21" s="61">
        <v>31713</v>
      </c>
      <c r="B21" s="62">
        <v>239.26</v>
      </c>
      <c r="C21" s="63">
        <f t="shared" si="0"/>
        <v>2.0500812568903129E-3</v>
      </c>
      <c r="D21" s="11">
        <f t="shared" si="1"/>
        <v>-2.0500812568903129E-3</v>
      </c>
      <c r="E21">
        <f t="shared" si="2"/>
        <v>234</v>
      </c>
    </row>
    <row r="22" spans="1:5" hidden="1" x14ac:dyDescent="0.2">
      <c r="A22" s="61">
        <v>31714</v>
      </c>
      <c r="B22" s="62">
        <v>240.94</v>
      </c>
      <c r="C22" s="63">
        <f t="shared" si="0"/>
        <v>6.9971130959485721E-3</v>
      </c>
      <c r="D22" s="11">
        <f t="shared" si="1"/>
        <v>-6.9971130959485721E-3</v>
      </c>
      <c r="E22">
        <f t="shared" si="2"/>
        <v>233</v>
      </c>
    </row>
    <row r="23" spans="1:5" hidden="1" x14ac:dyDescent="0.2">
      <c r="A23" s="61">
        <v>31715</v>
      </c>
      <c r="B23" s="62">
        <v>243.71</v>
      </c>
      <c r="C23" s="63">
        <f t="shared" si="0"/>
        <v>1.1431054008848356E-2</v>
      </c>
      <c r="D23" s="11">
        <f t="shared" si="1"/>
        <v>-1.1431054008848356E-2</v>
      </c>
      <c r="E23">
        <f t="shared" si="2"/>
        <v>232</v>
      </c>
    </row>
    <row r="24" spans="1:5" hidden="1" x14ac:dyDescent="0.2">
      <c r="A24" s="61">
        <v>31716</v>
      </c>
      <c r="B24" s="62">
        <v>243.98</v>
      </c>
      <c r="C24" s="63">
        <f t="shared" si="0"/>
        <v>1.1072608730365331E-3</v>
      </c>
      <c r="D24" s="11">
        <f t="shared" si="1"/>
        <v>-1.1072608730365331E-3</v>
      </c>
      <c r="E24">
        <f t="shared" si="2"/>
        <v>231</v>
      </c>
    </row>
    <row r="25" spans="1:5" hidden="1" x14ac:dyDescent="0.2">
      <c r="A25" s="61">
        <v>31719</v>
      </c>
      <c r="B25" s="62">
        <v>245.8</v>
      </c>
      <c r="C25" s="63">
        <f t="shared" si="0"/>
        <v>7.4319424113429358E-3</v>
      </c>
      <c r="D25" s="11">
        <f t="shared" si="1"/>
        <v>-7.4319424113429358E-3</v>
      </c>
      <c r="E25">
        <f t="shared" si="2"/>
        <v>230</v>
      </c>
    </row>
    <row r="26" spans="1:5" hidden="1" x14ac:dyDescent="0.2">
      <c r="A26" s="61">
        <v>31720</v>
      </c>
      <c r="B26" s="62">
        <v>246.2</v>
      </c>
      <c r="C26" s="63">
        <f t="shared" si="0"/>
        <v>1.6260166184185348E-3</v>
      </c>
      <c r="D26" s="11">
        <f t="shared" si="1"/>
        <v>-1.6260166184185348E-3</v>
      </c>
      <c r="E26">
        <f t="shared" si="2"/>
        <v>229</v>
      </c>
    </row>
    <row r="27" spans="1:5" hidden="1" x14ac:dyDescent="0.2">
      <c r="A27" s="61">
        <v>31721</v>
      </c>
      <c r="B27" s="62">
        <v>246.58</v>
      </c>
      <c r="C27" s="63">
        <f t="shared" si="0"/>
        <v>1.5422706900535693E-3</v>
      </c>
      <c r="D27" s="11">
        <f t="shared" si="1"/>
        <v>-1.5422706900535693E-3</v>
      </c>
      <c r="E27">
        <f t="shared" si="2"/>
        <v>228</v>
      </c>
    </row>
    <row r="28" spans="1:5" hidden="1" x14ac:dyDescent="0.2">
      <c r="A28" s="61">
        <v>31722</v>
      </c>
      <c r="B28" s="62">
        <v>245.87</v>
      </c>
      <c r="C28" s="63">
        <f t="shared" si="0"/>
        <v>-2.8835434743031338E-3</v>
      </c>
      <c r="D28" s="11">
        <f t="shared" si="1"/>
        <v>2.8835434743031338E-3</v>
      </c>
      <c r="E28">
        <f t="shared" si="2"/>
        <v>227</v>
      </c>
    </row>
    <row r="29" spans="1:5" hidden="1" x14ac:dyDescent="0.2">
      <c r="A29" s="61">
        <v>31723</v>
      </c>
      <c r="B29" s="62">
        <v>245.77</v>
      </c>
      <c r="C29" s="63">
        <f t="shared" si="0"/>
        <v>-4.0680173044936986E-4</v>
      </c>
      <c r="D29" s="11">
        <f t="shared" si="1"/>
        <v>4.0680173044936986E-4</v>
      </c>
      <c r="E29">
        <f t="shared" si="2"/>
        <v>226</v>
      </c>
    </row>
    <row r="30" spans="1:5" hidden="1" x14ac:dyDescent="0.2">
      <c r="A30" s="61">
        <v>31726</v>
      </c>
      <c r="B30" s="62">
        <v>246.13</v>
      </c>
      <c r="C30" s="63">
        <f t="shared" si="0"/>
        <v>1.4637123979410658E-3</v>
      </c>
      <c r="D30" s="11">
        <f t="shared" si="1"/>
        <v>-1.4637123979410658E-3</v>
      </c>
      <c r="E30">
        <f t="shared" si="2"/>
        <v>225</v>
      </c>
    </row>
    <row r="31" spans="1:5" hidden="1" x14ac:dyDescent="0.2">
      <c r="A31" s="61">
        <v>31727</v>
      </c>
      <c r="B31" s="62">
        <v>247.08</v>
      </c>
      <c r="C31" s="63">
        <f t="shared" si="0"/>
        <v>3.8523191941031072E-3</v>
      </c>
      <c r="D31" s="11">
        <f t="shared" si="1"/>
        <v>-3.8523191941031072E-3</v>
      </c>
      <c r="E31">
        <f t="shared" si="2"/>
        <v>224</v>
      </c>
    </row>
    <row r="32" spans="1:5" hidden="1" x14ac:dyDescent="0.2">
      <c r="A32" s="61">
        <v>31728</v>
      </c>
      <c r="B32" s="62">
        <v>246.64</v>
      </c>
      <c r="C32" s="63">
        <f t="shared" si="0"/>
        <v>-1.7823872498035592E-3</v>
      </c>
      <c r="D32" s="11">
        <f t="shared" si="1"/>
        <v>1.7823872498035592E-3</v>
      </c>
      <c r="E32">
        <f t="shared" si="2"/>
        <v>223</v>
      </c>
    </row>
    <row r="33" spans="1:5" hidden="1" x14ac:dyDescent="0.2">
      <c r="A33" s="61">
        <v>31729</v>
      </c>
      <c r="B33" s="62">
        <v>243.02</v>
      </c>
      <c r="C33" s="63">
        <f t="shared" si="0"/>
        <v>-1.4786039097429147E-2</v>
      </c>
      <c r="D33" s="11">
        <f t="shared" si="1"/>
        <v>1.4786039097429147E-2</v>
      </c>
      <c r="E33">
        <f t="shared" si="2"/>
        <v>222</v>
      </c>
    </row>
    <row r="34" spans="1:5" hidden="1" x14ac:dyDescent="0.2">
      <c r="A34" s="61">
        <v>31730</v>
      </c>
      <c r="B34" s="62">
        <v>244.5</v>
      </c>
      <c r="C34" s="63">
        <f t="shared" si="0"/>
        <v>6.071564434461013E-3</v>
      </c>
      <c r="D34" s="11">
        <f t="shared" si="1"/>
        <v>-6.071564434461013E-3</v>
      </c>
      <c r="E34">
        <f t="shared" si="2"/>
        <v>221</v>
      </c>
    </row>
    <row r="35" spans="1:5" hidden="1" x14ac:dyDescent="0.2">
      <c r="A35" s="61">
        <v>31733</v>
      </c>
      <c r="B35" s="62">
        <v>243.21</v>
      </c>
      <c r="C35" s="63">
        <f t="shared" si="0"/>
        <v>-5.2900412472012366E-3</v>
      </c>
      <c r="D35" s="11">
        <f t="shared" si="1"/>
        <v>5.2900412472012366E-3</v>
      </c>
      <c r="E35">
        <f t="shared" si="2"/>
        <v>220</v>
      </c>
    </row>
    <row r="36" spans="1:5" hidden="1" x14ac:dyDescent="0.2">
      <c r="A36" s="61">
        <v>31734</v>
      </c>
      <c r="B36" s="62">
        <v>236.78</v>
      </c>
      <c r="C36" s="63">
        <f t="shared" si="0"/>
        <v>-2.6793827684235383E-2</v>
      </c>
      <c r="D36" s="11">
        <f t="shared" si="1"/>
        <v>2.6793827684235383E-2</v>
      </c>
      <c r="E36">
        <f t="shared" si="2"/>
        <v>219</v>
      </c>
    </row>
    <row r="37" spans="1:5" hidden="1" x14ac:dyDescent="0.2">
      <c r="A37" s="61">
        <v>31735</v>
      </c>
      <c r="B37" s="62">
        <v>237.66</v>
      </c>
      <c r="C37" s="63">
        <f t="shared" si="0"/>
        <v>3.7096408783900596E-3</v>
      </c>
      <c r="D37" s="11">
        <f t="shared" si="1"/>
        <v>-3.7096408783900596E-3</v>
      </c>
      <c r="E37">
        <f t="shared" si="2"/>
        <v>218</v>
      </c>
    </row>
    <row r="38" spans="1:5" hidden="1" x14ac:dyDescent="0.2">
      <c r="A38" s="61">
        <v>31736</v>
      </c>
      <c r="B38" s="62">
        <v>242.05</v>
      </c>
      <c r="C38" s="63">
        <f t="shared" si="0"/>
        <v>1.8303235523823156E-2</v>
      </c>
      <c r="D38" s="11">
        <f t="shared" si="1"/>
        <v>-1.8303235523823156E-2</v>
      </c>
      <c r="E38">
        <f t="shared" si="2"/>
        <v>217</v>
      </c>
    </row>
    <row r="39" spans="1:5" hidden="1" x14ac:dyDescent="0.2">
      <c r="A39" s="61">
        <v>31737</v>
      </c>
      <c r="B39" s="62">
        <v>245.86</v>
      </c>
      <c r="C39" s="63">
        <f t="shared" si="0"/>
        <v>1.5617951853491704E-2</v>
      </c>
      <c r="D39" s="11">
        <f t="shared" si="1"/>
        <v>-1.5617951853491704E-2</v>
      </c>
      <c r="E39">
        <f t="shared" si="2"/>
        <v>216</v>
      </c>
    </row>
    <row r="40" spans="1:5" hidden="1" x14ac:dyDescent="0.2">
      <c r="A40" s="61">
        <v>31740</v>
      </c>
      <c r="B40" s="62">
        <v>247.45</v>
      </c>
      <c r="C40" s="63">
        <f t="shared" si="0"/>
        <v>6.4462731586998924E-3</v>
      </c>
      <c r="D40" s="11">
        <f t="shared" si="1"/>
        <v>-6.4462731586998924E-3</v>
      </c>
      <c r="E40">
        <f t="shared" si="2"/>
        <v>215</v>
      </c>
    </row>
    <row r="41" spans="1:5" hidden="1" x14ac:dyDescent="0.2">
      <c r="A41" s="61">
        <v>31741</v>
      </c>
      <c r="B41" s="62">
        <v>248.17</v>
      </c>
      <c r="C41" s="63">
        <f t="shared" si="0"/>
        <v>2.9054538012978945E-3</v>
      </c>
      <c r="D41" s="11">
        <f t="shared" si="1"/>
        <v>-2.9054538012978945E-3</v>
      </c>
      <c r="E41">
        <f t="shared" si="2"/>
        <v>214</v>
      </c>
    </row>
    <row r="42" spans="1:5" hidden="1" x14ac:dyDescent="0.2">
      <c r="A42" s="61">
        <v>31742</v>
      </c>
      <c r="B42" s="62">
        <v>248.77</v>
      </c>
      <c r="C42" s="63">
        <f t="shared" si="0"/>
        <v>2.4147796174911066E-3</v>
      </c>
      <c r="D42" s="11">
        <f t="shared" si="1"/>
        <v>-2.4147796174911066E-3</v>
      </c>
      <c r="E42">
        <f t="shared" si="2"/>
        <v>213</v>
      </c>
    </row>
    <row r="43" spans="1:5" hidden="1" x14ac:dyDescent="0.2">
      <c r="A43" s="61">
        <v>31744</v>
      </c>
      <c r="B43" s="62">
        <v>249.22</v>
      </c>
      <c r="C43" s="63">
        <f t="shared" si="0"/>
        <v>1.807265698037544E-3</v>
      </c>
      <c r="D43" s="11">
        <f t="shared" si="1"/>
        <v>-1.807265698037544E-3</v>
      </c>
      <c r="E43">
        <f t="shared" si="2"/>
        <v>212</v>
      </c>
    </row>
    <row r="44" spans="1:5" hidden="1" x14ac:dyDescent="0.2">
      <c r="A44" s="61">
        <v>31747</v>
      </c>
      <c r="B44" s="62">
        <v>249.05</v>
      </c>
      <c r="C44" s="63">
        <f t="shared" si="0"/>
        <v>-6.823609954290284E-4</v>
      </c>
      <c r="D44" s="11">
        <f t="shared" si="1"/>
        <v>6.823609954290284E-4</v>
      </c>
      <c r="E44">
        <f t="shared" si="2"/>
        <v>211</v>
      </c>
    </row>
    <row r="45" spans="1:5" hidden="1" x14ac:dyDescent="0.2">
      <c r="A45" s="61">
        <v>31748</v>
      </c>
      <c r="B45" s="62">
        <v>254</v>
      </c>
      <c r="C45" s="63">
        <f t="shared" si="0"/>
        <v>1.9680587499244135E-2</v>
      </c>
      <c r="D45" s="11">
        <f t="shared" si="1"/>
        <v>-1.9680587499244135E-2</v>
      </c>
      <c r="E45">
        <f t="shared" si="2"/>
        <v>210</v>
      </c>
    </row>
    <row r="46" spans="1:5" hidden="1" x14ac:dyDescent="0.2">
      <c r="A46" s="61">
        <v>31749</v>
      </c>
      <c r="B46" s="62">
        <v>253.85</v>
      </c>
      <c r="C46" s="63">
        <f t="shared" si="0"/>
        <v>-5.9072562513328949E-4</v>
      </c>
      <c r="D46" s="11">
        <f t="shared" si="1"/>
        <v>5.9072562513328949E-4</v>
      </c>
      <c r="E46">
        <f t="shared" si="2"/>
        <v>209</v>
      </c>
    </row>
    <row r="47" spans="1:5" hidden="1" x14ac:dyDescent="0.2">
      <c r="A47" s="61">
        <v>31750</v>
      </c>
      <c r="B47" s="62">
        <v>253.04</v>
      </c>
      <c r="C47" s="63">
        <f t="shared" si="0"/>
        <v>-3.1959623960099914E-3</v>
      </c>
      <c r="D47" s="11">
        <f t="shared" si="1"/>
        <v>3.1959623960099914E-3</v>
      </c>
      <c r="E47">
        <f t="shared" si="2"/>
        <v>208</v>
      </c>
    </row>
    <row r="48" spans="1:5" hidden="1" x14ac:dyDescent="0.2">
      <c r="A48" s="61">
        <v>31751</v>
      </c>
      <c r="B48" s="62">
        <v>251.17</v>
      </c>
      <c r="C48" s="63">
        <f t="shared" si="0"/>
        <v>-7.417578286884479E-3</v>
      </c>
      <c r="D48" s="11">
        <f t="shared" si="1"/>
        <v>7.417578286884479E-3</v>
      </c>
      <c r="E48">
        <f t="shared" si="2"/>
        <v>207</v>
      </c>
    </row>
    <row r="49" spans="1:5" hidden="1" x14ac:dyDescent="0.2">
      <c r="A49" s="61">
        <v>31754</v>
      </c>
      <c r="B49" s="62">
        <v>251.16</v>
      </c>
      <c r="C49" s="63">
        <f t="shared" si="0"/>
        <v>-3.9814464600164712E-5</v>
      </c>
      <c r="D49" s="11">
        <f t="shared" si="1"/>
        <v>3.9814464600164712E-5</v>
      </c>
      <c r="E49">
        <f t="shared" si="2"/>
        <v>206</v>
      </c>
    </row>
    <row r="50" spans="1:5" hidden="1" x14ac:dyDescent="0.2">
      <c r="A50" s="61">
        <v>31755</v>
      </c>
      <c r="B50" s="62">
        <v>249.28</v>
      </c>
      <c r="C50" s="63">
        <f t="shared" si="0"/>
        <v>-7.5134235635251996E-3</v>
      </c>
      <c r="D50" s="11">
        <f t="shared" si="1"/>
        <v>7.5134235635251996E-3</v>
      </c>
      <c r="E50">
        <f t="shared" si="2"/>
        <v>205</v>
      </c>
    </row>
    <row r="51" spans="1:5" hidden="1" x14ac:dyDescent="0.2">
      <c r="A51" s="61">
        <v>31756</v>
      </c>
      <c r="B51" s="62">
        <v>250.96</v>
      </c>
      <c r="C51" s="63">
        <f t="shared" si="0"/>
        <v>6.716801200039365E-3</v>
      </c>
      <c r="D51" s="11">
        <f t="shared" si="1"/>
        <v>-6.716801200039365E-3</v>
      </c>
      <c r="E51">
        <f t="shared" si="2"/>
        <v>204</v>
      </c>
    </row>
    <row r="52" spans="1:5" hidden="1" x14ac:dyDescent="0.2">
      <c r="A52" s="61">
        <v>31757</v>
      </c>
      <c r="B52" s="62">
        <v>248.17</v>
      </c>
      <c r="C52" s="63">
        <f t="shared" si="0"/>
        <v>-1.1179568683229857E-2</v>
      </c>
      <c r="D52" s="11">
        <f t="shared" si="1"/>
        <v>1.1179568683229857E-2</v>
      </c>
      <c r="E52">
        <f t="shared" si="2"/>
        <v>203</v>
      </c>
    </row>
    <row r="53" spans="1:5" hidden="1" x14ac:dyDescent="0.2">
      <c r="A53" s="61">
        <v>31758</v>
      </c>
      <c r="B53" s="62">
        <v>247.35</v>
      </c>
      <c r="C53" s="63">
        <f t="shared" si="0"/>
        <v>-3.3096575254753678E-3</v>
      </c>
      <c r="D53" s="11">
        <f t="shared" si="1"/>
        <v>3.3096575254753678E-3</v>
      </c>
      <c r="E53">
        <f t="shared" si="2"/>
        <v>202</v>
      </c>
    </row>
    <row r="54" spans="1:5" hidden="1" x14ac:dyDescent="0.2">
      <c r="A54" s="61">
        <v>31761</v>
      </c>
      <c r="B54" s="62">
        <v>248.21</v>
      </c>
      <c r="C54" s="63">
        <f t="shared" si="0"/>
        <v>3.4708243738035961E-3</v>
      </c>
      <c r="D54" s="11">
        <f t="shared" si="1"/>
        <v>-3.4708243738035961E-3</v>
      </c>
      <c r="E54">
        <f t="shared" si="2"/>
        <v>201</v>
      </c>
    </row>
    <row r="55" spans="1:5" hidden="1" x14ac:dyDescent="0.2">
      <c r="A55" s="61">
        <v>31762</v>
      </c>
      <c r="B55" s="62">
        <v>250.04</v>
      </c>
      <c r="C55" s="63">
        <f t="shared" si="0"/>
        <v>7.345743016090367E-3</v>
      </c>
      <c r="D55" s="11">
        <f t="shared" si="1"/>
        <v>-7.345743016090367E-3</v>
      </c>
      <c r="E55">
        <f t="shared" si="2"/>
        <v>200</v>
      </c>
    </row>
    <row r="56" spans="1:5" hidden="1" x14ac:dyDescent="0.2">
      <c r="A56" s="61">
        <v>31763</v>
      </c>
      <c r="B56" s="62">
        <v>247.56</v>
      </c>
      <c r="C56" s="63">
        <f t="shared" si="0"/>
        <v>-9.967928192450742E-3</v>
      </c>
      <c r="D56" s="11">
        <f t="shared" si="1"/>
        <v>9.967928192450742E-3</v>
      </c>
      <c r="E56">
        <f t="shared" si="2"/>
        <v>199</v>
      </c>
    </row>
    <row r="57" spans="1:5" hidden="1" x14ac:dyDescent="0.2">
      <c r="A57" s="61">
        <v>31764</v>
      </c>
      <c r="B57" s="62">
        <v>246.78</v>
      </c>
      <c r="C57" s="63">
        <f t="shared" si="0"/>
        <v>-3.155725400773109E-3</v>
      </c>
      <c r="D57" s="11">
        <f t="shared" si="1"/>
        <v>3.155725400773109E-3</v>
      </c>
      <c r="E57">
        <f t="shared" si="2"/>
        <v>198</v>
      </c>
    </row>
    <row r="58" spans="1:5" hidden="1" x14ac:dyDescent="0.2">
      <c r="A58" s="61">
        <v>31765</v>
      </c>
      <c r="B58" s="62">
        <v>249.73</v>
      </c>
      <c r="C58" s="63">
        <f t="shared" si="0"/>
        <v>1.1883082771614262E-2</v>
      </c>
      <c r="D58" s="11">
        <f t="shared" si="1"/>
        <v>-1.1883082771614262E-2</v>
      </c>
      <c r="E58">
        <f t="shared" si="2"/>
        <v>197</v>
      </c>
    </row>
    <row r="59" spans="1:5" hidden="1" x14ac:dyDescent="0.2">
      <c r="A59" s="61">
        <v>31768</v>
      </c>
      <c r="B59" s="62">
        <v>248.75</v>
      </c>
      <c r="C59" s="63">
        <f t="shared" si="0"/>
        <v>-3.9319582032998762E-3</v>
      </c>
      <c r="D59" s="11">
        <f t="shared" si="1"/>
        <v>3.9319582032998762E-3</v>
      </c>
      <c r="E59">
        <f t="shared" si="2"/>
        <v>196</v>
      </c>
    </row>
    <row r="60" spans="1:5" hidden="1" x14ac:dyDescent="0.2">
      <c r="A60" s="61">
        <v>31769</v>
      </c>
      <c r="B60" s="62">
        <v>246.34</v>
      </c>
      <c r="C60" s="63">
        <f t="shared" si="0"/>
        <v>-9.7356805253639121E-3</v>
      </c>
      <c r="D60" s="11">
        <f t="shared" si="1"/>
        <v>9.7356805253639121E-3</v>
      </c>
      <c r="E60">
        <f t="shared" si="2"/>
        <v>195</v>
      </c>
    </row>
    <row r="61" spans="1:5" hidden="1" x14ac:dyDescent="0.2">
      <c r="A61" s="61">
        <v>31770</v>
      </c>
      <c r="B61" s="62">
        <v>246.75</v>
      </c>
      <c r="C61" s="63">
        <f t="shared" si="0"/>
        <v>1.6629828002527904E-3</v>
      </c>
      <c r="D61" s="11">
        <f t="shared" si="1"/>
        <v>-1.6629828002527904E-3</v>
      </c>
      <c r="E61">
        <f t="shared" si="2"/>
        <v>194</v>
      </c>
    </row>
    <row r="62" spans="1:5" hidden="1" x14ac:dyDescent="0.2">
      <c r="A62" s="61">
        <v>31772</v>
      </c>
      <c r="B62" s="62">
        <v>246.92</v>
      </c>
      <c r="C62" s="63">
        <f t="shared" si="0"/>
        <v>6.8871921210408936E-4</v>
      </c>
      <c r="D62" s="11">
        <f t="shared" si="1"/>
        <v>-6.8871921210408936E-4</v>
      </c>
      <c r="E62">
        <f t="shared" si="2"/>
        <v>193</v>
      </c>
    </row>
    <row r="63" spans="1:5" hidden="1" x14ac:dyDescent="0.2">
      <c r="A63" s="61">
        <v>31775</v>
      </c>
      <c r="B63" s="62">
        <v>244.67</v>
      </c>
      <c r="C63" s="63">
        <f t="shared" si="0"/>
        <v>-9.154033693893138E-3</v>
      </c>
      <c r="D63" s="11">
        <f t="shared" si="1"/>
        <v>9.154033693893138E-3</v>
      </c>
      <c r="E63">
        <f t="shared" si="2"/>
        <v>192</v>
      </c>
    </row>
    <row r="64" spans="1:5" hidden="1" x14ac:dyDescent="0.2">
      <c r="A64" s="61">
        <v>31776</v>
      </c>
      <c r="B64" s="62">
        <v>243.37</v>
      </c>
      <c r="C64" s="63">
        <f t="shared" si="0"/>
        <v>-5.3274447778018487E-3</v>
      </c>
      <c r="D64" s="11">
        <f t="shared" si="1"/>
        <v>5.3274447778018487E-3</v>
      </c>
      <c r="E64">
        <f t="shared" si="2"/>
        <v>191</v>
      </c>
    </row>
    <row r="65" spans="1:5" hidden="1" x14ac:dyDescent="0.2">
      <c r="A65" s="61">
        <v>31777</v>
      </c>
      <c r="B65" s="62">
        <v>242.17</v>
      </c>
      <c r="C65" s="63">
        <f t="shared" si="0"/>
        <v>-4.9429601815898332E-3</v>
      </c>
      <c r="D65" s="11">
        <f t="shared" si="1"/>
        <v>4.9429601815898332E-3</v>
      </c>
      <c r="E65">
        <f t="shared" si="2"/>
        <v>190</v>
      </c>
    </row>
    <row r="66" spans="1:5" hidden="1" x14ac:dyDescent="0.2">
      <c r="A66" s="61">
        <v>31779</v>
      </c>
      <c r="B66" s="62">
        <v>246.45</v>
      </c>
      <c r="C66" s="63">
        <f t="shared" si="0"/>
        <v>1.7519174278976493E-2</v>
      </c>
      <c r="D66" s="11">
        <f t="shared" si="1"/>
        <v>-1.7519174278976493E-2</v>
      </c>
      <c r="E66">
        <f t="shared" si="2"/>
        <v>189</v>
      </c>
    </row>
    <row r="67" spans="1:5" hidden="1" x14ac:dyDescent="0.2">
      <c r="A67" s="61">
        <v>31782</v>
      </c>
      <c r="B67" s="62">
        <v>252.19</v>
      </c>
      <c r="C67" s="63">
        <f t="shared" si="0"/>
        <v>2.3023638522729085E-2</v>
      </c>
      <c r="D67" s="11">
        <f t="shared" si="1"/>
        <v>-2.3023638522729085E-2</v>
      </c>
      <c r="E67">
        <f t="shared" si="2"/>
        <v>188</v>
      </c>
    </row>
    <row r="68" spans="1:5" hidden="1" x14ac:dyDescent="0.2">
      <c r="A68" s="61">
        <v>31783</v>
      </c>
      <c r="B68" s="62">
        <v>252.78</v>
      </c>
      <c r="C68" s="63">
        <f t="shared" si="0"/>
        <v>2.3367735448644581E-3</v>
      </c>
      <c r="D68" s="11">
        <f t="shared" si="1"/>
        <v>-2.3367735448644581E-3</v>
      </c>
      <c r="E68">
        <f t="shared" si="2"/>
        <v>187</v>
      </c>
    </row>
    <row r="69" spans="1:5" hidden="1" x14ac:dyDescent="0.2">
      <c r="A69" s="61">
        <v>31784</v>
      </c>
      <c r="B69" s="62">
        <v>255.33</v>
      </c>
      <c r="C69" s="63">
        <f t="shared" si="0"/>
        <v>1.0037280937999151E-2</v>
      </c>
      <c r="D69" s="11">
        <f t="shared" si="1"/>
        <v>-1.0037280937999151E-2</v>
      </c>
      <c r="E69">
        <f t="shared" si="2"/>
        <v>186</v>
      </c>
    </row>
    <row r="70" spans="1:5" hidden="1" x14ac:dyDescent="0.2">
      <c r="A70" s="61">
        <v>31785</v>
      </c>
      <c r="B70" s="62">
        <v>257.27999999999997</v>
      </c>
      <c r="C70" s="63">
        <f t="shared" ref="C70:C133" si="3">LN(B70/B69)</f>
        <v>7.6081598336219238E-3</v>
      </c>
      <c r="D70" s="11">
        <f t="shared" ref="D70:D133" si="4">-C70</f>
        <v>-7.6081598336219238E-3</v>
      </c>
      <c r="E70">
        <f t="shared" si="2"/>
        <v>185</v>
      </c>
    </row>
    <row r="71" spans="1:5" hidden="1" x14ac:dyDescent="0.2">
      <c r="A71" s="61">
        <v>31786</v>
      </c>
      <c r="B71" s="62">
        <v>258.73</v>
      </c>
      <c r="C71" s="63">
        <f t="shared" si="3"/>
        <v>5.6200609155989427E-3</v>
      </c>
      <c r="D71" s="11">
        <f t="shared" si="4"/>
        <v>-5.6200609155989427E-3</v>
      </c>
      <c r="E71">
        <f t="shared" ref="E71:E134" si="5">E70-1</f>
        <v>184</v>
      </c>
    </row>
    <row r="72" spans="1:5" hidden="1" x14ac:dyDescent="0.2">
      <c r="A72" s="61">
        <v>31789</v>
      </c>
      <c r="B72" s="62">
        <v>260.3</v>
      </c>
      <c r="C72" s="63">
        <f t="shared" si="3"/>
        <v>6.0497650943193149E-3</v>
      </c>
      <c r="D72" s="11">
        <f t="shared" si="4"/>
        <v>-6.0497650943193149E-3</v>
      </c>
      <c r="E72">
        <f t="shared" si="5"/>
        <v>183</v>
      </c>
    </row>
    <row r="73" spans="1:5" hidden="1" x14ac:dyDescent="0.2">
      <c r="A73" s="61">
        <v>31790</v>
      </c>
      <c r="B73" s="62">
        <v>259.95</v>
      </c>
      <c r="C73" s="63">
        <f t="shared" si="3"/>
        <v>-1.3455071707950141E-3</v>
      </c>
      <c r="D73" s="11">
        <f t="shared" si="4"/>
        <v>1.3455071707950141E-3</v>
      </c>
      <c r="E73">
        <f t="shared" si="5"/>
        <v>182</v>
      </c>
    </row>
    <row r="74" spans="1:5" hidden="1" x14ac:dyDescent="0.2">
      <c r="A74" s="61">
        <v>31791</v>
      </c>
      <c r="B74" s="62">
        <v>262.64</v>
      </c>
      <c r="C74" s="63">
        <f t="shared" si="3"/>
        <v>1.0294968363612553E-2</v>
      </c>
      <c r="D74" s="11">
        <f t="shared" si="4"/>
        <v>-1.0294968363612553E-2</v>
      </c>
      <c r="E74">
        <f t="shared" si="5"/>
        <v>181</v>
      </c>
    </row>
    <row r="75" spans="1:5" hidden="1" x14ac:dyDescent="0.2">
      <c r="A75" s="61">
        <v>31792</v>
      </c>
      <c r="B75" s="62">
        <v>265.49</v>
      </c>
      <c r="C75" s="63">
        <f t="shared" si="3"/>
        <v>1.0792901995893093E-2</v>
      </c>
      <c r="D75" s="11">
        <f t="shared" si="4"/>
        <v>-1.0792901995893093E-2</v>
      </c>
      <c r="E75">
        <f t="shared" si="5"/>
        <v>180</v>
      </c>
    </row>
    <row r="76" spans="1:5" hidden="1" x14ac:dyDescent="0.2">
      <c r="A76" s="61">
        <v>31793</v>
      </c>
      <c r="B76" s="62">
        <v>266.27999999999997</v>
      </c>
      <c r="C76" s="63">
        <f t="shared" si="3"/>
        <v>2.9712115432725264E-3</v>
      </c>
      <c r="D76" s="11">
        <f t="shared" si="4"/>
        <v>-2.9712115432725264E-3</v>
      </c>
      <c r="E76">
        <f t="shared" si="5"/>
        <v>179</v>
      </c>
    </row>
    <row r="77" spans="1:5" hidden="1" x14ac:dyDescent="0.2">
      <c r="A77" s="61">
        <v>31796</v>
      </c>
      <c r="B77" s="62">
        <v>269.33999999999997</v>
      </c>
      <c r="C77" s="63">
        <f t="shared" si="3"/>
        <v>1.1426135289393008E-2</v>
      </c>
      <c r="D77" s="11">
        <f t="shared" si="4"/>
        <v>-1.1426135289393008E-2</v>
      </c>
      <c r="E77">
        <f t="shared" si="5"/>
        <v>178</v>
      </c>
    </row>
    <row r="78" spans="1:5" hidden="1" x14ac:dyDescent="0.2">
      <c r="A78" s="61">
        <v>31797</v>
      </c>
      <c r="B78" s="62">
        <v>269.04000000000002</v>
      </c>
      <c r="C78" s="63">
        <f t="shared" si="3"/>
        <v>-1.1144545898814388E-3</v>
      </c>
      <c r="D78" s="11">
        <f t="shared" si="4"/>
        <v>1.1144545898814388E-3</v>
      </c>
      <c r="E78">
        <f t="shared" si="5"/>
        <v>177</v>
      </c>
    </row>
    <row r="79" spans="1:5" hidden="1" x14ac:dyDescent="0.2">
      <c r="A79" s="61">
        <v>31798</v>
      </c>
      <c r="B79" s="62">
        <v>267.83999999999997</v>
      </c>
      <c r="C79" s="63">
        <f t="shared" si="3"/>
        <v>-4.4702801309038564E-3</v>
      </c>
      <c r="D79" s="11">
        <f t="shared" si="4"/>
        <v>4.4702801309038564E-3</v>
      </c>
      <c r="E79">
        <f t="shared" si="5"/>
        <v>176</v>
      </c>
    </row>
    <row r="80" spans="1:5" hidden="1" x14ac:dyDescent="0.2">
      <c r="A80" s="61">
        <v>31799</v>
      </c>
      <c r="B80" s="62">
        <v>273.91000000000003</v>
      </c>
      <c r="C80" s="63">
        <f t="shared" si="3"/>
        <v>2.2409797976524135E-2</v>
      </c>
      <c r="D80" s="11">
        <f t="shared" si="4"/>
        <v>-2.2409797976524135E-2</v>
      </c>
      <c r="E80">
        <f t="shared" si="5"/>
        <v>175</v>
      </c>
    </row>
    <row r="81" spans="1:5" hidden="1" x14ac:dyDescent="0.2">
      <c r="A81" s="61">
        <v>31800</v>
      </c>
      <c r="B81" s="62">
        <v>270.10000000000002</v>
      </c>
      <c r="C81" s="63">
        <f t="shared" si="3"/>
        <v>-1.4007324479064493E-2</v>
      </c>
      <c r="D81" s="11">
        <f t="shared" si="4"/>
        <v>1.4007324479064493E-2</v>
      </c>
      <c r="E81">
        <f t="shared" si="5"/>
        <v>174</v>
      </c>
    </row>
    <row r="82" spans="1:5" hidden="1" x14ac:dyDescent="0.2">
      <c r="A82" s="61">
        <v>31803</v>
      </c>
      <c r="B82" s="62">
        <v>269.61</v>
      </c>
      <c r="C82" s="63">
        <f t="shared" si="3"/>
        <v>-1.8157904601781626E-3</v>
      </c>
      <c r="D82" s="11">
        <f t="shared" si="4"/>
        <v>1.8157904601781626E-3</v>
      </c>
      <c r="E82">
        <f t="shared" si="5"/>
        <v>173</v>
      </c>
    </row>
    <row r="83" spans="1:5" hidden="1" x14ac:dyDescent="0.2">
      <c r="A83" s="61">
        <v>31804</v>
      </c>
      <c r="B83" s="62">
        <v>273.75</v>
      </c>
      <c r="C83" s="63">
        <f t="shared" si="3"/>
        <v>1.5238810792318858E-2</v>
      </c>
      <c r="D83" s="11">
        <f t="shared" si="4"/>
        <v>-1.5238810792318858E-2</v>
      </c>
      <c r="E83">
        <f t="shared" si="5"/>
        <v>172</v>
      </c>
    </row>
    <row r="84" spans="1:5" hidden="1" x14ac:dyDescent="0.2">
      <c r="A84" s="61">
        <v>31805</v>
      </c>
      <c r="B84" s="62">
        <v>275.39999999999998</v>
      </c>
      <c r="C84" s="63">
        <f t="shared" si="3"/>
        <v>6.0093051638437159E-3</v>
      </c>
      <c r="D84" s="11">
        <f t="shared" si="4"/>
        <v>-6.0093051638437159E-3</v>
      </c>
      <c r="E84">
        <f t="shared" si="5"/>
        <v>171</v>
      </c>
    </row>
    <row r="85" spans="1:5" hidden="1" x14ac:dyDescent="0.2">
      <c r="A85" s="61">
        <v>31806</v>
      </c>
      <c r="B85" s="62">
        <v>274.24</v>
      </c>
      <c r="C85" s="63">
        <f t="shared" si="3"/>
        <v>-4.2209508851394255E-3</v>
      </c>
      <c r="D85" s="11">
        <f t="shared" si="4"/>
        <v>4.2209508851394255E-3</v>
      </c>
      <c r="E85">
        <f t="shared" si="5"/>
        <v>170</v>
      </c>
    </row>
    <row r="86" spans="1:5" hidden="1" x14ac:dyDescent="0.2">
      <c r="A86" s="61">
        <v>31807</v>
      </c>
      <c r="B86" s="62">
        <v>274.08</v>
      </c>
      <c r="C86" s="63">
        <f t="shared" si="3"/>
        <v>-5.8360083360525295E-4</v>
      </c>
      <c r="D86" s="11">
        <f t="shared" si="4"/>
        <v>5.8360083360525295E-4</v>
      </c>
      <c r="E86">
        <f t="shared" si="5"/>
        <v>169</v>
      </c>
    </row>
    <row r="87" spans="1:5" hidden="1" x14ac:dyDescent="0.2">
      <c r="A87" s="61">
        <v>31810</v>
      </c>
      <c r="B87" s="62">
        <v>276.45</v>
      </c>
      <c r="C87" s="63">
        <f t="shared" si="3"/>
        <v>8.6099382081323145E-3</v>
      </c>
      <c r="D87" s="11">
        <f t="shared" si="4"/>
        <v>-8.6099382081323145E-3</v>
      </c>
      <c r="E87">
        <f t="shared" si="5"/>
        <v>168</v>
      </c>
    </row>
    <row r="88" spans="1:5" hidden="1" x14ac:dyDescent="0.2">
      <c r="A88" s="61">
        <v>31811</v>
      </c>
      <c r="B88" s="62">
        <v>275.99</v>
      </c>
      <c r="C88" s="63">
        <f t="shared" si="3"/>
        <v>-1.6653396072404928E-3</v>
      </c>
      <c r="D88" s="11">
        <f t="shared" si="4"/>
        <v>1.6653396072404928E-3</v>
      </c>
      <c r="E88">
        <f t="shared" si="5"/>
        <v>167</v>
      </c>
    </row>
    <row r="89" spans="1:5" hidden="1" x14ac:dyDescent="0.2">
      <c r="A89" s="61">
        <v>31812</v>
      </c>
      <c r="B89" s="62">
        <v>279.64</v>
      </c>
      <c r="C89" s="63">
        <f t="shared" si="3"/>
        <v>1.3138428467082937E-2</v>
      </c>
      <c r="D89" s="11">
        <f t="shared" si="4"/>
        <v>-1.3138428467082937E-2</v>
      </c>
      <c r="E89">
        <f t="shared" si="5"/>
        <v>166</v>
      </c>
    </row>
    <row r="90" spans="1:5" hidden="1" x14ac:dyDescent="0.2">
      <c r="A90" s="61">
        <v>31813</v>
      </c>
      <c r="B90" s="62">
        <v>281.16000000000003</v>
      </c>
      <c r="C90" s="63">
        <f t="shared" si="3"/>
        <v>5.4208406639204183E-3</v>
      </c>
      <c r="D90" s="11">
        <f t="shared" si="4"/>
        <v>-5.4208406639204183E-3</v>
      </c>
      <c r="E90">
        <f t="shared" si="5"/>
        <v>165</v>
      </c>
    </row>
    <row r="91" spans="1:5" hidden="1" x14ac:dyDescent="0.2">
      <c r="A91" s="61">
        <v>31814</v>
      </c>
      <c r="B91" s="62">
        <v>280.04000000000002</v>
      </c>
      <c r="C91" s="63">
        <f t="shared" si="3"/>
        <v>-3.9914521987077954E-3</v>
      </c>
      <c r="D91" s="11">
        <f t="shared" si="4"/>
        <v>3.9914521987077954E-3</v>
      </c>
      <c r="E91">
        <f t="shared" si="5"/>
        <v>164</v>
      </c>
    </row>
    <row r="92" spans="1:5" hidden="1" x14ac:dyDescent="0.2">
      <c r="A92" s="61">
        <v>31817</v>
      </c>
      <c r="B92" s="62">
        <v>278.16000000000003</v>
      </c>
      <c r="C92" s="63">
        <f t="shared" si="3"/>
        <v>-6.7359624093908839E-3</v>
      </c>
      <c r="D92" s="11">
        <f t="shared" si="4"/>
        <v>6.7359624093908839E-3</v>
      </c>
      <c r="E92">
        <f t="shared" si="5"/>
        <v>163</v>
      </c>
    </row>
    <row r="93" spans="1:5" hidden="1" x14ac:dyDescent="0.2">
      <c r="A93" s="61">
        <v>31818</v>
      </c>
      <c r="B93" s="62">
        <v>275.07</v>
      </c>
      <c r="C93" s="63">
        <f t="shared" si="3"/>
        <v>-1.1170876969686922E-2</v>
      </c>
      <c r="D93" s="11">
        <f t="shared" si="4"/>
        <v>1.1170876969686922E-2</v>
      </c>
      <c r="E93">
        <f t="shared" si="5"/>
        <v>162</v>
      </c>
    </row>
    <row r="94" spans="1:5" hidden="1" x14ac:dyDescent="0.2">
      <c r="A94" s="61">
        <v>31819</v>
      </c>
      <c r="B94" s="62">
        <v>277.54000000000002</v>
      </c>
      <c r="C94" s="63">
        <f t="shared" si="3"/>
        <v>8.9394562129454635E-3</v>
      </c>
      <c r="D94" s="11">
        <f t="shared" si="4"/>
        <v>-8.9394562129454635E-3</v>
      </c>
      <c r="E94">
        <f t="shared" si="5"/>
        <v>161</v>
      </c>
    </row>
    <row r="95" spans="1:5" hidden="1" x14ac:dyDescent="0.2">
      <c r="A95" s="61">
        <v>31820</v>
      </c>
      <c r="B95" s="62">
        <v>275.62</v>
      </c>
      <c r="C95" s="63">
        <f t="shared" si="3"/>
        <v>-6.9419614958656714E-3</v>
      </c>
      <c r="D95" s="11">
        <f t="shared" si="4"/>
        <v>6.9419614958656714E-3</v>
      </c>
      <c r="E95">
        <f t="shared" si="5"/>
        <v>160</v>
      </c>
    </row>
    <row r="96" spans="1:5" hidden="1" x14ac:dyDescent="0.2">
      <c r="A96" s="61">
        <v>31821</v>
      </c>
      <c r="B96" s="62">
        <v>279.7</v>
      </c>
      <c r="C96" s="63">
        <f t="shared" si="3"/>
        <v>1.4694494760915265E-2</v>
      </c>
      <c r="D96" s="11">
        <f t="shared" si="4"/>
        <v>-1.4694494760915265E-2</v>
      </c>
      <c r="E96">
        <f t="shared" si="5"/>
        <v>159</v>
      </c>
    </row>
    <row r="97" spans="1:5" hidden="1" x14ac:dyDescent="0.2">
      <c r="A97" s="61">
        <v>31825</v>
      </c>
      <c r="B97" s="62">
        <v>285.49</v>
      </c>
      <c r="C97" s="63">
        <f t="shared" si="3"/>
        <v>2.0489402005014611E-2</v>
      </c>
      <c r="D97" s="11">
        <f t="shared" si="4"/>
        <v>-2.0489402005014611E-2</v>
      </c>
      <c r="E97">
        <f t="shared" si="5"/>
        <v>158</v>
      </c>
    </row>
    <row r="98" spans="1:5" hidden="1" x14ac:dyDescent="0.2">
      <c r="A98" s="61">
        <v>31826</v>
      </c>
      <c r="B98" s="62">
        <v>285.42</v>
      </c>
      <c r="C98" s="63">
        <f t="shared" si="3"/>
        <v>-2.4522254068334404E-4</v>
      </c>
      <c r="D98" s="11">
        <f t="shared" si="4"/>
        <v>2.4522254068334404E-4</v>
      </c>
      <c r="E98">
        <f t="shared" si="5"/>
        <v>157</v>
      </c>
    </row>
    <row r="99" spans="1:5" hidden="1" x14ac:dyDescent="0.2">
      <c r="A99" s="61">
        <v>31827</v>
      </c>
      <c r="B99" s="62">
        <v>285.57</v>
      </c>
      <c r="C99" s="63">
        <f t="shared" si="3"/>
        <v>5.2540325907836816E-4</v>
      </c>
      <c r="D99" s="11">
        <f t="shared" si="4"/>
        <v>-5.2540325907836816E-4</v>
      </c>
      <c r="E99">
        <f t="shared" si="5"/>
        <v>156</v>
      </c>
    </row>
    <row r="100" spans="1:5" hidden="1" x14ac:dyDescent="0.2">
      <c r="A100" s="61">
        <v>31828</v>
      </c>
      <c r="B100" s="62">
        <v>285.48</v>
      </c>
      <c r="C100" s="63">
        <f t="shared" si="3"/>
        <v>-3.1520882845689015E-4</v>
      </c>
      <c r="D100" s="11">
        <f t="shared" si="4"/>
        <v>3.1520882845689015E-4</v>
      </c>
      <c r="E100">
        <f t="shared" si="5"/>
        <v>155</v>
      </c>
    </row>
    <row r="101" spans="1:5" hidden="1" x14ac:dyDescent="0.2">
      <c r="A101" s="61">
        <v>31831</v>
      </c>
      <c r="B101" s="62">
        <v>282.38</v>
      </c>
      <c r="C101" s="63">
        <f t="shared" si="3"/>
        <v>-1.091829252148771E-2</v>
      </c>
      <c r="D101" s="11">
        <f t="shared" si="4"/>
        <v>1.091829252148771E-2</v>
      </c>
      <c r="E101">
        <f t="shared" si="5"/>
        <v>154</v>
      </c>
    </row>
    <row r="102" spans="1:5" hidden="1" x14ac:dyDescent="0.2">
      <c r="A102" s="61">
        <v>31832</v>
      </c>
      <c r="B102" s="62">
        <v>282.88</v>
      </c>
      <c r="C102" s="63">
        <f t="shared" si="3"/>
        <v>1.7690978678996539E-3</v>
      </c>
      <c r="D102" s="11">
        <f t="shared" si="4"/>
        <v>-1.7690978678996539E-3</v>
      </c>
      <c r="E102">
        <f t="shared" si="5"/>
        <v>153</v>
      </c>
    </row>
    <row r="103" spans="1:5" hidden="1" x14ac:dyDescent="0.2">
      <c r="A103" s="61">
        <v>31833</v>
      </c>
      <c r="B103" s="62">
        <v>284</v>
      </c>
      <c r="C103" s="63">
        <f t="shared" si="3"/>
        <v>3.9514587119274117E-3</v>
      </c>
      <c r="D103" s="11">
        <f t="shared" si="4"/>
        <v>-3.9514587119274117E-3</v>
      </c>
      <c r="E103">
        <f t="shared" si="5"/>
        <v>152</v>
      </c>
    </row>
    <row r="104" spans="1:5" hidden="1" x14ac:dyDescent="0.2">
      <c r="A104" s="61">
        <v>31834</v>
      </c>
      <c r="B104" s="62">
        <v>282.95999999999998</v>
      </c>
      <c r="C104" s="63">
        <f t="shared" si="3"/>
        <v>-3.668693263980879E-3</v>
      </c>
      <c r="D104" s="11">
        <f t="shared" si="4"/>
        <v>3.668693263980879E-3</v>
      </c>
      <c r="E104">
        <f t="shared" si="5"/>
        <v>151</v>
      </c>
    </row>
    <row r="105" spans="1:5" hidden="1" x14ac:dyDescent="0.2">
      <c r="A105" s="61">
        <v>31835</v>
      </c>
      <c r="B105" s="62">
        <v>284.2</v>
      </c>
      <c r="C105" s="63">
        <f t="shared" si="3"/>
        <v>4.3726707657751511E-3</v>
      </c>
      <c r="D105" s="11">
        <f t="shared" si="4"/>
        <v>-4.3726707657751511E-3</v>
      </c>
      <c r="E105">
        <f t="shared" si="5"/>
        <v>150</v>
      </c>
    </row>
    <row r="106" spans="1:5" hidden="1" x14ac:dyDescent="0.2">
      <c r="A106" s="61">
        <v>31838</v>
      </c>
      <c r="B106" s="62">
        <v>283</v>
      </c>
      <c r="C106" s="63">
        <f t="shared" si="3"/>
        <v>-4.2313180197625852E-3</v>
      </c>
      <c r="D106" s="11">
        <f t="shared" si="4"/>
        <v>4.2313180197625852E-3</v>
      </c>
      <c r="E106">
        <f t="shared" si="5"/>
        <v>149</v>
      </c>
    </row>
    <row r="107" spans="1:5" hidden="1" x14ac:dyDescent="0.2">
      <c r="A107" s="61">
        <v>31839</v>
      </c>
      <c r="B107" s="62">
        <v>284.12</v>
      </c>
      <c r="C107" s="63">
        <f t="shared" si="3"/>
        <v>3.9497864863716368E-3</v>
      </c>
      <c r="D107" s="11">
        <f t="shared" si="4"/>
        <v>-3.9497864863716368E-3</v>
      </c>
      <c r="E107">
        <f t="shared" si="5"/>
        <v>148</v>
      </c>
    </row>
    <row r="108" spans="1:5" hidden="1" x14ac:dyDescent="0.2">
      <c r="A108" s="61">
        <v>31840</v>
      </c>
      <c r="B108" s="62">
        <v>288.62</v>
      </c>
      <c r="C108" s="63">
        <f t="shared" si="3"/>
        <v>1.5714259878322541E-2</v>
      </c>
      <c r="D108" s="11">
        <f t="shared" si="4"/>
        <v>-1.5714259878322541E-2</v>
      </c>
      <c r="E108">
        <f t="shared" si="5"/>
        <v>147</v>
      </c>
    </row>
    <row r="109" spans="1:5" hidden="1" x14ac:dyDescent="0.2">
      <c r="A109" s="61">
        <v>31841</v>
      </c>
      <c r="B109" s="62">
        <v>290.52</v>
      </c>
      <c r="C109" s="63">
        <f t="shared" si="3"/>
        <v>6.56147673003569E-3</v>
      </c>
      <c r="D109" s="11">
        <f t="shared" si="4"/>
        <v>-6.56147673003569E-3</v>
      </c>
      <c r="E109">
        <f t="shared" si="5"/>
        <v>146</v>
      </c>
    </row>
    <row r="110" spans="1:5" hidden="1" x14ac:dyDescent="0.2">
      <c r="A110" s="61">
        <v>31842</v>
      </c>
      <c r="B110" s="62">
        <v>290.66000000000003</v>
      </c>
      <c r="C110" s="63">
        <f t="shared" si="3"/>
        <v>4.8177846005714872E-4</v>
      </c>
      <c r="D110" s="11">
        <f t="shared" si="4"/>
        <v>-4.8177846005714872E-4</v>
      </c>
      <c r="E110">
        <f t="shared" si="5"/>
        <v>145</v>
      </c>
    </row>
    <row r="111" spans="1:5" hidden="1" x14ac:dyDescent="0.2">
      <c r="A111" s="61">
        <v>31845</v>
      </c>
      <c r="B111" s="62">
        <v>288.3</v>
      </c>
      <c r="C111" s="63">
        <f t="shared" si="3"/>
        <v>-8.152594553667911E-3</v>
      </c>
      <c r="D111" s="11">
        <f t="shared" si="4"/>
        <v>8.152594553667911E-3</v>
      </c>
      <c r="E111">
        <f t="shared" si="5"/>
        <v>144</v>
      </c>
    </row>
    <row r="112" spans="1:5" hidden="1" x14ac:dyDescent="0.2">
      <c r="A112" s="61">
        <v>31846</v>
      </c>
      <c r="B112" s="62">
        <v>290.86</v>
      </c>
      <c r="C112" s="63">
        <f t="shared" si="3"/>
        <v>8.840447105207587E-3</v>
      </c>
      <c r="D112" s="11">
        <f t="shared" si="4"/>
        <v>-8.840447105207587E-3</v>
      </c>
      <c r="E112">
        <f t="shared" si="5"/>
        <v>143</v>
      </c>
    </row>
    <row r="113" spans="1:5" hidden="1" x14ac:dyDescent="0.2">
      <c r="A113" s="61">
        <v>31847</v>
      </c>
      <c r="B113" s="62">
        <v>290.31</v>
      </c>
      <c r="C113" s="63">
        <f t="shared" si="3"/>
        <v>-1.8927341886032698E-3</v>
      </c>
      <c r="D113" s="11">
        <f t="shared" si="4"/>
        <v>1.8927341886032698E-3</v>
      </c>
      <c r="E113">
        <f t="shared" si="5"/>
        <v>142</v>
      </c>
    </row>
    <row r="114" spans="1:5" hidden="1" x14ac:dyDescent="0.2">
      <c r="A114" s="61">
        <v>31848</v>
      </c>
      <c r="B114" s="62">
        <v>291.22000000000003</v>
      </c>
      <c r="C114" s="63">
        <f t="shared" si="3"/>
        <v>3.1296777217977548E-3</v>
      </c>
      <c r="D114" s="11">
        <f t="shared" si="4"/>
        <v>-3.1296777217977548E-3</v>
      </c>
      <c r="E114">
        <f t="shared" si="5"/>
        <v>141</v>
      </c>
    </row>
    <row r="115" spans="1:5" hidden="1" x14ac:dyDescent="0.2">
      <c r="A115" s="61">
        <v>31849</v>
      </c>
      <c r="B115" s="62">
        <v>289.89</v>
      </c>
      <c r="C115" s="63">
        <f t="shared" si="3"/>
        <v>-4.5774546034317949E-3</v>
      </c>
      <c r="D115" s="11">
        <f t="shared" si="4"/>
        <v>4.5774546034317949E-3</v>
      </c>
      <c r="E115">
        <f t="shared" si="5"/>
        <v>140</v>
      </c>
    </row>
    <row r="116" spans="1:5" hidden="1" x14ac:dyDescent="0.2">
      <c r="A116" s="61">
        <v>31852</v>
      </c>
      <c r="B116" s="62">
        <v>288.23</v>
      </c>
      <c r="C116" s="63">
        <f t="shared" si="3"/>
        <v>-5.7427681524453399E-3</v>
      </c>
      <c r="D116" s="11">
        <f t="shared" si="4"/>
        <v>5.7427681524453399E-3</v>
      </c>
      <c r="E116">
        <f t="shared" si="5"/>
        <v>139</v>
      </c>
    </row>
    <row r="117" spans="1:5" hidden="1" x14ac:dyDescent="0.2">
      <c r="A117" s="61">
        <v>31853</v>
      </c>
      <c r="B117" s="62">
        <v>292.47000000000003</v>
      </c>
      <c r="C117" s="63">
        <f t="shared" si="3"/>
        <v>1.4603324782408623E-2</v>
      </c>
      <c r="D117" s="11">
        <f t="shared" si="4"/>
        <v>-1.4603324782408623E-2</v>
      </c>
      <c r="E117">
        <f t="shared" si="5"/>
        <v>138</v>
      </c>
    </row>
    <row r="118" spans="1:5" hidden="1" x14ac:dyDescent="0.2">
      <c r="A118" s="61">
        <v>31854</v>
      </c>
      <c r="B118" s="62">
        <v>292.77999999999997</v>
      </c>
      <c r="C118" s="63">
        <f t="shared" si="3"/>
        <v>1.0593764339756498E-3</v>
      </c>
      <c r="D118" s="11">
        <f t="shared" si="4"/>
        <v>-1.0593764339756498E-3</v>
      </c>
      <c r="E118">
        <f t="shared" si="5"/>
        <v>137</v>
      </c>
    </row>
    <row r="119" spans="1:5" hidden="1" x14ac:dyDescent="0.2">
      <c r="A119" s="61">
        <v>31855</v>
      </c>
      <c r="B119" s="62">
        <v>294.08</v>
      </c>
      <c r="C119" s="63">
        <f t="shared" si="3"/>
        <v>4.4303654240565853E-3</v>
      </c>
      <c r="D119" s="11">
        <f t="shared" si="4"/>
        <v>-4.4303654240565853E-3</v>
      </c>
      <c r="E119">
        <f t="shared" si="5"/>
        <v>136</v>
      </c>
    </row>
    <row r="120" spans="1:5" hidden="1" x14ac:dyDescent="0.2">
      <c r="A120" s="61">
        <v>31856</v>
      </c>
      <c r="B120" s="62">
        <v>298.17</v>
      </c>
      <c r="C120" s="63">
        <f t="shared" si="3"/>
        <v>1.3811954480701714E-2</v>
      </c>
      <c r="D120" s="11">
        <f t="shared" si="4"/>
        <v>-1.3811954480701714E-2</v>
      </c>
      <c r="E120">
        <f t="shared" si="5"/>
        <v>135</v>
      </c>
    </row>
    <row r="121" spans="1:5" hidden="1" x14ac:dyDescent="0.2">
      <c r="A121" s="61">
        <v>31859</v>
      </c>
      <c r="B121" s="62">
        <v>301.16000000000003</v>
      </c>
      <c r="C121" s="63">
        <f t="shared" si="3"/>
        <v>9.9778913338977281E-3</v>
      </c>
      <c r="D121" s="11">
        <f t="shared" si="4"/>
        <v>-9.9778913338977281E-3</v>
      </c>
      <c r="E121">
        <f t="shared" si="5"/>
        <v>134</v>
      </c>
    </row>
    <row r="122" spans="1:5" hidden="1" x14ac:dyDescent="0.2">
      <c r="A122" s="61">
        <v>31860</v>
      </c>
      <c r="B122" s="62">
        <v>301.64</v>
      </c>
      <c r="C122" s="63">
        <f t="shared" si="3"/>
        <v>1.5925683525246726E-3</v>
      </c>
      <c r="D122" s="11">
        <f t="shared" si="4"/>
        <v>-1.5925683525246726E-3</v>
      </c>
      <c r="E122">
        <f t="shared" si="5"/>
        <v>133</v>
      </c>
    </row>
    <row r="123" spans="1:5" hidden="1" x14ac:dyDescent="0.2">
      <c r="A123" s="61">
        <v>31861</v>
      </c>
      <c r="B123" s="62">
        <v>300.38</v>
      </c>
      <c r="C123" s="63">
        <f t="shared" si="3"/>
        <v>-4.1859135570114919E-3</v>
      </c>
      <c r="D123" s="11">
        <f t="shared" si="4"/>
        <v>4.1859135570114919E-3</v>
      </c>
      <c r="E123">
        <f t="shared" si="5"/>
        <v>132</v>
      </c>
    </row>
    <row r="124" spans="1:5" hidden="1" x14ac:dyDescent="0.2">
      <c r="A124" s="61">
        <v>31862</v>
      </c>
      <c r="B124" s="62">
        <v>300.93</v>
      </c>
      <c r="C124" s="63">
        <f t="shared" si="3"/>
        <v>1.8293397860688928E-3</v>
      </c>
      <c r="D124" s="11">
        <f t="shared" si="4"/>
        <v>-1.8293397860688928E-3</v>
      </c>
      <c r="E124">
        <f t="shared" si="5"/>
        <v>131</v>
      </c>
    </row>
    <row r="125" spans="1:5" hidden="1" x14ac:dyDescent="0.2">
      <c r="A125" s="61">
        <v>31863</v>
      </c>
      <c r="B125" s="62">
        <v>296.13</v>
      </c>
      <c r="C125" s="63">
        <f t="shared" si="3"/>
        <v>-1.607913246559721E-2</v>
      </c>
      <c r="D125" s="11">
        <f t="shared" si="4"/>
        <v>1.607913246559721E-2</v>
      </c>
      <c r="E125">
        <f t="shared" si="5"/>
        <v>130</v>
      </c>
    </row>
    <row r="126" spans="1:5" hidden="1" x14ac:dyDescent="0.2">
      <c r="A126" s="61">
        <v>31866</v>
      </c>
      <c r="B126" s="62">
        <v>289.2</v>
      </c>
      <c r="C126" s="63">
        <f t="shared" si="3"/>
        <v>-2.3680056813296674E-2</v>
      </c>
      <c r="D126" s="11">
        <f t="shared" si="4"/>
        <v>2.3680056813296674E-2</v>
      </c>
      <c r="E126">
        <f t="shared" si="5"/>
        <v>129</v>
      </c>
    </row>
    <row r="127" spans="1:5" hidden="1" x14ac:dyDescent="0.2">
      <c r="A127" s="61">
        <v>31867</v>
      </c>
      <c r="B127" s="62">
        <v>291.7</v>
      </c>
      <c r="C127" s="63">
        <f t="shared" si="3"/>
        <v>8.6073865890660822E-3</v>
      </c>
      <c r="D127" s="11">
        <f t="shared" si="4"/>
        <v>-8.6073865890660822E-3</v>
      </c>
      <c r="E127">
        <f t="shared" si="5"/>
        <v>128</v>
      </c>
    </row>
    <row r="128" spans="1:5" hidden="1" x14ac:dyDescent="0.2">
      <c r="A128" s="61">
        <v>31868</v>
      </c>
      <c r="B128" s="62">
        <v>292.38</v>
      </c>
      <c r="C128" s="63">
        <f t="shared" si="3"/>
        <v>2.328449209794017E-3</v>
      </c>
      <c r="D128" s="11">
        <f t="shared" si="4"/>
        <v>-2.328449209794017E-3</v>
      </c>
      <c r="E128">
        <f t="shared" si="5"/>
        <v>127</v>
      </c>
    </row>
    <row r="129" spans="1:5" hidden="1" x14ac:dyDescent="0.2">
      <c r="A129" s="61">
        <v>31869</v>
      </c>
      <c r="B129" s="62">
        <v>293.63</v>
      </c>
      <c r="C129" s="63">
        <f t="shared" si="3"/>
        <v>4.2661452733991582E-3</v>
      </c>
      <c r="D129" s="11">
        <f t="shared" si="4"/>
        <v>-4.2661452733991582E-3</v>
      </c>
      <c r="E129">
        <f t="shared" si="5"/>
        <v>126</v>
      </c>
    </row>
    <row r="130" spans="1:5" hidden="1" x14ac:dyDescent="0.2">
      <c r="A130" s="61">
        <v>31870</v>
      </c>
      <c r="B130" s="62">
        <v>300.41000000000003</v>
      </c>
      <c r="C130" s="63">
        <f t="shared" si="3"/>
        <v>2.2827736927115514E-2</v>
      </c>
      <c r="D130" s="11">
        <f t="shared" si="4"/>
        <v>-2.2827736927115514E-2</v>
      </c>
      <c r="E130">
        <f t="shared" si="5"/>
        <v>125</v>
      </c>
    </row>
    <row r="131" spans="1:5" hidden="1" x14ac:dyDescent="0.2">
      <c r="A131" s="61">
        <v>31873</v>
      </c>
      <c r="B131" s="62">
        <v>301.95</v>
      </c>
      <c r="C131" s="63">
        <f t="shared" si="3"/>
        <v>5.1132324699257759E-3</v>
      </c>
      <c r="D131" s="11">
        <f t="shared" si="4"/>
        <v>-5.1132324699257759E-3</v>
      </c>
      <c r="E131">
        <f t="shared" si="5"/>
        <v>124</v>
      </c>
    </row>
    <row r="132" spans="1:5" hidden="1" x14ac:dyDescent="0.2">
      <c r="A132" s="61">
        <v>31874</v>
      </c>
      <c r="B132" s="62">
        <v>296.69</v>
      </c>
      <c r="C132" s="63">
        <f t="shared" si="3"/>
        <v>-1.7573618103322666E-2</v>
      </c>
      <c r="D132" s="11">
        <f t="shared" si="4"/>
        <v>1.7573618103322666E-2</v>
      </c>
      <c r="E132">
        <f t="shared" si="5"/>
        <v>123</v>
      </c>
    </row>
    <row r="133" spans="1:5" hidden="1" x14ac:dyDescent="0.2">
      <c r="A133" s="61">
        <v>31875</v>
      </c>
      <c r="B133" s="62">
        <v>297.26</v>
      </c>
      <c r="C133" s="63">
        <f t="shared" si="3"/>
        <v>1.9193540701613048E-3</v>
      </c>
      <c r="D133" s="11">
        <f t="shared" si="4"/>
        <v>-1.9193540701613048E-3</v>
      </c>
      <c r="E133">
        <f t="shared" si="5"/>
        <v>122</v>
      </c>
    </row>
    <row r="134" spans="1:5" hidden="1" x14ac:dyDescent="0.2">
      <c r="A134" s="61">
        <v>31876</v>
      </c>
      <c r="B134" s="62">
        <v>292.86</v>
      </c>
      <c r="C134" s="63">
        <f t="shared" ref="C134:C197" si="6">LN(B134/B133)</f>
        <v>-1.4912497593637658E-2</v>
      </c>
      <c r="D134" s="11">
        <f t="shared" ref="D134:D197" si="7">-C134</f>
        <v>1.4912497593637658E-2</v>
      </c>
      <c r="E134">
        <f t="shared" si="5"/>
        <v>121</v>
      </c>
    </row>
    <row r="135" spans="1:5" hidden="1" x14ac:dyDescent="0.2">
      <c r="A135" s="61">
        <v>31877</v>
      </c>
      <c r="B135" s="62">
        <v>292.49</v>
      </c>
      <c r="C135" s="63">
        <f t="shared" si="6"/>
        <v>-1.2642010738121269E-3</v>
      </c>
      <c r="D135" s="11">
        <f t="shared" si="7"/>
        <v>1.2642010738121269E-3</v>
      </c>
      <c r="E135">
        <f t="shared" ref="E135:E198" si="8">E134-1</f>
        <v>120</v>
      </c>
    </row>
    <row r="136" spans="1:5" hidden="1" x14ac:dyDescent="0.2">
      <c r="A136" s="61">
        <v>31880</v>
      </c>
      <c r="B136" s="62">
        <v>285.62</v>
      </c>
      <c r="C136" s="63">
        <f t="shared" si="6"/>
        <v>-2.3768222028511928E-2</v>
      </c>
      <c r="D136" s="11">
        <f t="shared" si="7"/>
        <v>2.3768222028511928E-2</v>
      </c>
      <c r="E136">
        <f t="shared" si="8"/>
        <v>119</v>
      </c>
    </row>
    <row r="137" spans="1:5" hidden="1" x14ac:dyDescent="0.2">
      <c r="A137" s="61">
        <v>31881</v>
      </c>
      <c r="B137" s="62">
        <v>279.16000000000003</v>
      </c>
      <c r="C137" s="63">
        <f t="shared" si="6"/>
        <v>-2.2877161875836143E-2</v>
      </c>
      <c r="D137" s="11">
        <f t="shared" si="7"/>
        <v>2.2877161875836143E-2</v>
      </c>
      <c r="E137">
        <f t="shared" si="8"/>
        <v>118</v>
      </c>
    </row>
    <row r="138" spans="1:5" hidden="1" x14ac:dyDescent="0.2">
      <c r="A138" s="61">
        <v>31882</v>
      </c>
      <c r="B138" s="62">
        <v>284.44</v>
      </c>
      <c r="C138" s="63">
        <f t="shared" si="6"/>
        <v>1.8737240866366307E-2</v>
      </c>
      <c r="D138" s="11">
        <f t="shared" si="7"/>
        <v>-1.8737240866366307E-2</v>
      </c>
      <c r="E138">
        <f t="shared" si="8"/>
        <v>117</v>
      </c>
    </row>
    <row r="139" spans="1:5" hidden="1" x14ac:dyDescent="0.2">
      <c r="A139" s="61">
        <v>31883</v>
      </c>
      <c r="B139" s="62">
        <v>286.91000000000003</v>
      </c>
      <c r="C139" s="63">
        <f t="shared" si="6"/>
        <v>8.6462427148646277E-3</v>
      </c>
      <c r="D139" s="11">
        <f t="shared" si="7"/>
        <v>-8.6462427148646277E-3</v>
      </c>
      <c r="E139">
        <f t="shared" si="8"/>
        <v>116</v>
      </c>
    </row>
    <row r="140" spans="1:5" hidden="1" x14ac:dyDescent="0.2">
      <c r="A140" s="61">
        <v>31887</v>
      </c>
      <c r="B140" s="62">
        <v>286.08999999999997</v>
      </c>
      <c r="C140" s="63">
        <f t="shared" si="6"/>
        <v>-2.862131098682749E-3</v>
      </c>
      <c r="D140" s="11">
        <f t="shared" si="7"/>
        <v>2.862131098682749E-3</v>
      </c>
      <c r="E140">
        <f t="shared" si="8"/>
        <v>115</v>
      </c>
    </row>
    <row r="141" spans="1:5" hidden="1" x14ac:dyDescent="0.2">
      <c r="A141" s="61">
        <v>31888</v>
      </c>
      <c r="B141" s="62">
        <v>293.07</v>
      </c>
      <c r="C141" s="63">
        <f t="shared" si="6"/>
        <v>2.4105041701461702E-2</v>
      </c>
      <c r="D141" s="11">
        <f t="shared" si="7"/>
        <v>-2.4105041701461702E-2</v>
      </c>
      <c r="E141">
        <f t="shared" si="8"/>
        <v>114</v>
      </c>
    </row>
    <row r="142" spans="1:5" hidden="1" x14ac:dyDescent="0.2">
      <c r="A142" s="61">
        <v>31889</v>
      </c>
      <c r="B142" s="62">
        <v>287.19</v>
      </c>
      <c r="C142" s="63">
        <f t="shared" si="6"/>
        <v>-2.0267470706589318E-2</v>
      </c>
      <c r="D142" s="11">
        <f t="shared" si="7"/>
        <v>2.0267470706589318E-2</v>
      </c>
      <c r="E142">
        <f t="shared" si="8"/>
        <v>113</v>
      </c>
    </row>
    <row r="143" spans="1:5" hidden="1" x14ac:dyDescent="0.2">
      <c r="A143" s="61">
        <v>31890</v>
      </c>
      <c r="B143" s="62">
        <v>286.82</v>
      </c>
      <c r="C143" s="63">
        <f t="shared" si="6"/>
        <v>-1.2891763253053165E-3</v>
      </c>
      <c r="D143" s="11">
        <f t="shared" si="7"/>
        <v>1.2891763253053165E-3</v>
      </c>
      <c r="E143">
        <f t="shared" si="8"/>
        <v>112</v>
      </c>
    </row>
    <row r="144" spans="1:5" hidden="1" x14ac:dyDescent="0.2">
      <c r="A144" s="61">
        <v>31891</v>
      </c>
      <c r="B144" s="62">
        <v>281.52</v>
      </c>
      <c r="C144" s="63">
        <f t="shared" si="6"/>
        <v>-1.8651348287736551E-2</v>
      </c>
      <c r="D144" s="11">
        <f t="shared" si="7"/>
        <v>1.8651348287736551E-2</v>
      </c>
      <c r="E144">
        <f t="shared" si="8"/>
        <v>111</v>
      </c>
    </row>
    <row r="145" spans="1:5" hidden="1" x14ac:dyDescent="0.2">
      <c r="A145" s="61">
        <v>31894</v>
      </c>
      <c r="B145" s="62">
        <v>281.83</v>
      </c>
      <c r="C145" s="63">
        <f t="shared" si="6"/>
        <v>1.100559266140565E-3</v>
      </c>
      <c r="D145" s="11">
        <f t="shared" si="7"/>
        <v>-1.100559266140565E-3</v>
      </c>
      <c r="E145">
        <f t="shared" si="8"/>
        <v>110</v>
      </c>
    </row>
    <row r="146" spans="1:5" hidden="1" x14ac:dyDescent="0.2">
      <c r="A146" s="61">
        <v>31895</v>
      </c>
      <c r="B146" s="62">
        <v>282.51</v>
      </c>
      <c r="C146" s="63">
        <f t="shared" si="6"/>
        <v>2.4098959106113359E-3</v>
      </c>
      <c r="D146" s="11">
        <f t="shared" si="7"/>
        <v>-2.4098959106113359E-3</v>
      </c>
      <c r="E146">
        <f t="shared" si="8"/>
        <v>109</v>
      </c>
    </row>
    <row r="147" spans="1:5" hidden="1" x14ac:dyDescent="0.2">
      <c r="A147" s="61">
        <v>31896</v>
      </c>
      <c r="B147" s="62">
        <v>284.57</v>
      </c>
      <c r="C147" s="63">
        <f t="shared" si="6"/>
        <v>7.2653208062267221E-3</v>
      </c>
      <c r="D147" s="11">
        <f t="shared" si="7"/>
        <v>-7.2653208062267221E-3</v>
      </c>
      <c r="E147">
        <f t="shared" si="8"/>
        <v>108</v>
      </c>
    </row>
    <row r="148" spans="1:5" hidden="1" x14ac:dyDescent="0.2">
      <c r="A148" s="61">
        <v>31897</v>
      </c>
      <c r="B148" s="62">
        <v>288.36</v>
      </c>
      <c r="C148" s="63">
        <f t="shared" si="6"/>
        <v>1.3230430540069543E-2</v>
      </c>
      <c r="D148" s="11">
        <f t="shared" si="7"/>
        <v>-1.3230430540069543E-2</v>
      </c>
      <c r="E148">
        <f t="shared" si="8"/>
        <v>107</v>
      </c>
    </row>
    <row r="149" spans="1:5" hidden="1" x14ac:dyDescent="0.2">
      <c r="A149" s="61">
        <v>31898</v>
      </c>
      <c r="B149" s="62">
        <v>288.02999999999997</v>
      </c>
      <c r="C149" s="63">
        <f t="shared" si="6"/>
        <v>-1.1450581587358821E-3</v>
      </c>
      <c r="D149" s="11">
        <f t="shared" si="7"/>
        <v>1.1450581587358821E-3</v>
      </c>
      <c r="E149">
        <f t="shared" si="8"/>
        <v>106</v>
      </c>
    </row>
    <row r="150" spans="1:5" hidden="1" x14ac:dyDescent="0.2">
      <c r="A150" s="61">
        <v>31901</v>
      </c>
      <c r="B150" s="62">
        <v>289.36</v>
      </c>
      <c r="C150" s="63">
        <f t="shared" si="6"/>
        <v>4.6069462662006533E-3</v>
      </c>
      <c r="D150" s="11">
        <f t="shared" si="7"/>
        <v>-4.6069462662006533E-3</v>
      </c>
      <c r="E150">
        <f t="shared" si="8"/>
        <v>105</v>
      </c>
    </row>
    <row r="151" spans="1:5" hidden="1" x14ac:dyDescent="0.2">
      <c r="A151" s="61">
        <v>31902</v>
      </c>
      <c r="B151" s="62">
        <v>295.33999999999997</v>
      </c>
      <c r="C151" s="63">
        <f t="shared" si="6"/>
        <v>2.0455647401785206E-2</v>
      </c>
      <c r="D151" s="11">
        <f t="shared" si="7"/>
        <v>-2.0455647401785206E-2</v>
      </c>
      <c r="E151">
        <f t="shared" si="8"/>
        <v>104</v>
      </c>
    </row>
    <row r="152" spans="1:5" hidden="1" x14ac:dyDescent="0.2">
      <c r="A152" s="61">
        <v>31903</v>
      </c>
      <c r="B152" s="62">
        <v>295.47000000000003</v>
      </c>
      <c r="C152" s="63">
        <f t="shared" si="6"/>
        <v>4.4007380409294048E-4</v>
      </c>
      <c r="D152" s="11">
        <f t="shared" si="7"/>
        <v>-4.4007380409294048E-4</v>
      </c>
      <c r="E152">
        <f t="shared" si="8"/>
        <v>103</v>
      </c>
    </row>
    <row r="153" spans="1:5" hidden="1" x14ac:dyDescent="0.2">
      <c r="A153" s="61">
        <v>31904</v>
      </c>
      <c r="B153" s="62">
        <v>294.70999999999998</v>
      </c>
      <c r="C153" s="63">
        <f t="shared" si="6"/>
        <v>-2.5754868687464967E-3</v>
      </c>
      <c r="D153" s="11">
        <f t="shared" si="7"/>
        <v>2.5754868687464967E-3</v>
      </c>
      <c r="E153">
        <f t="shared" si="8"/>
        <v>102</v>
      </c>
    </row>
    <row r="154" spans="1:5" hidden="1" x14ac:dyDescent="0.2">
      <c r="A154" s="61">
        <v>31905</v>
      </c>
      <c r="B154" s="62">
        <v>293.37</v>
      </c>
      <c r="C154" s="63">
        <f t="shared" si="6"/>
        <v>-4.5572109886808532E-3</v>
      </c>
      <c r="D154" s="11">
        <f t="shared" si="7"/>
        <v>4.5572109886808532E-3</v>
      </c>
      <c r="E154">
        <f t="shared" si="8"/>
        <v>101</v>
      </c>
    </row>
    <row r="155" spans="1:5" hidden="1" x14ac:dyDescent="0.2">
      <c r="A155" s="61">
        <v>31908</v>
      </c>
      <c r="B155" s="62">
        <v>291.57</v>
      </c>
      <c r="C155" s="63">
        <f t="shared" si="6"/>
        <v>-6.1544968088046116E-3</v>
      </c>
      <c r="D155" s="11">
        <f t="shared" si="7"/>
        <v>6.1544968088046116E-3</v>
      </c>
      <c r="E155">
        <f t="shared" si="8"/>
        <v>100</v>
      </c>
    </row>
    <row r="156" spans="1:5" hidden="1" x14ac:dyDescent="0.2">
      <c r="A156" s="61">
        <v>31909</v>
      </c>
      <c r="B156" s="62">
        <v>293.3</v>
      </c>
      <c r="C156" s="63">
        <f t="shared" si="6"/>
        <v>5.9158617999164938E-3</v>
      </c>
      <c r="D156" s="11">
        <f t="shared" si="7"/>
        <v>-5.9158617999164938E-3</v>
      </c>
      <c r="E156">
        <f t="shared" si="8"/>
        <v>99</v>
      </c>
    </row>
    <row r="157" spans="1:5" hidden="1" x14ac:dyDescent="0.2">
      <c r="A157" s="61">
        <v>31910</v>
      </c>
      <c r="B157" s="62">
        <v>293.98</v>
      </c>
      <c r="C157" s="63">
        <f t="shared" si="6"/>
        <v>2.3157618304363832E-3</v>
      </c>
      <c r="D157" s="11">
        <f t="shared" si="7"/>
        <v>-2.3157618304363832E-3</v>
      </c>
      <c r="E157">
        <f t="shared" si="8"/>
        <v>98</v>
      </c>
    </row>
    <row r="158" spans="1:5" hidden="1" x14ac:dyDescent="0.2">
      <c r="A158" s="61">
        <v>31911</v>
      </c>
      <c r="B158" s="62">
        <v>294.24</v>
      </c>
      <c r="C158" s="63">
        <f t="shared" si="6"/>
        <v>8.8402304216929903E-4</v>
      </c>
      <c r="D158" s="11">
        <f t="shared" si="7"/>
        <v>-8.8402304216929903E-4</v>
      </c>
      <c r="E158">
        <f t="shared" si="8"/>
        <v>97</v>
      </c>
    </row>
    <row r="159" spans="1:5" hidden="1" x14ac:dyDescent="0.2">
      <c r="A159" s="61">
        <v>31912</v>
      </c>
      <c r="B159" s="62">
        <v>287.43</v>
      </c>
      <c r="C159" s="63">
        <f t="shared" si="6"/>
        <v>-2.3416408525119257E-2</v>
      </c>
      <c r="D159" s="11">
        <f t="shared" si="7"/>
        <v>2.3416408525119257E-2</v>
      </c>
      <c r="E159">
        <f t="shared" si="8"/>
        <v>96</v>
      </c>
    </row>
    <row r="160" spans="1:5" hidden="1" x14ac:dyDescent="0.2">
      <c r="A160" s="61">
        <v>31915</v>
      </c>
      <c r="B160" s="62">
        <v>286.64999999999998</v>
      </c>
      <c r="C160" s="63">
        <f t="shared" si="6"/>
        <v>-2.7173929765000266E-3</v>
      </c>
      <c r="D160" s="11">
        <f t="shared" si="7"/>
        <v>2.7173929765000266E-3</v>
      </c>
      <c r="E160">
        <f t="shared" si="8"/>
        <v>95</v>
      </c>
    </row>
    <row r="161" spans="1:5" hidden="1" x14ac:dyDescent="0.2">
      <c r="A161" s="61">
        <v>31916</v>
      </c>
      <c r="B161" s="62">
        <v>279.62</v>
      </c>
      <c r="C161" s="63">
        <f t="shared" si="6"/>
        <v>-2.4830420794713128E-2</v>
      </c>
      <c r="D161" s="11">
        <f t="shared" si="7"/>
        <v>2.4830420794713128E-2</v>
      </c>
      <c r="E161">
        <f t="shared" si="8"/>
        <v>94</v>
      </c>
    </row>
    <row r="162" spans="1:5" hidden="1" x14ac:dyDescent="0.2">
      <c r="A162" s="61">
        <v>31917</v>
      </c>
      <c r="B162" s="62">
        <v>278.20999999999998</v>
      </c>
      <c r="C162" s="63">
        <f t="shared" si="6"/>
        <v>-5.0553143533069922E-3</v>
      </c>
      <c r="D162" s="11">
        <f t="shared" si="7"/>
        <v>5.0553143533069922E-3</v>
      </c>
      <c r="E162">
        <f t="shared" si="8"/>
        <v>93</v>
      </c>
    </row>
    <row r="163" spans="1:5" hidden="1" x14ac:dyDescent="0.2">
      <c r="A163" s="61">
        <v>31918</v>
      </c>
      <c r="B163" s="62">
        <v>280.17</v>
      </c>
      <c r="C163" s="63">
        <f t="shared" si="6"/>
        <v>7.0203375833646098E-3</v>
      </c>
      <c r="D163" s="11">
        <f t="shared" si="7"/>
        <v>-7.0203375833646098E-3</v>
      </c>
      <c r="E163">
        <f t="shared" si="8"/>
        <v>92</v>
      </c>
    </row>
    <row r="164" spans="1:5" hidden="1" x14ac:dyDescent="0.2">
      <c r="A164" s="61">
        <v>31919</v>
      </c>
      <c r="B164" s="62">
        <v>282.16000000000003</v>
      </c>
      <c r="C164" s="63">
        <f t="shared" si="6"/>
        <v>7.0777241380603744E-3</v>
      </c>
      <c r="D164" s="11">
        <f t="shared" si="7"/>
        <v>-7.0777241380603744E-3</v>
      </c>
      <c r="E164">
        <f t="shared" si="8"/>
        <v>91</v>
      </c>
    </row>
    <row r="165" spans="1:5" hidden="1" x14ac:dyDescent="0.2">
      <c r="A165" s="61">
        <v>31923</v>
      </c>
      <c r="B165" s="62">
        <v>289.11</v>
      </c>
      <c r="C165" s="63">
        <f t="shared" si="6"/>
        <v>2.4332952603509216E-2</v>
      </c>
      <c r="D165" s="11">
        <f t="shared" si="7"/>
        <v>-2.4332952603509216E-2</v>
      </c>
      <c r="E165">
        <f t="shared" si="8"/>
        <v>90</v>
      </c>
    </row>
    <row r="166" spans="1:5" hidden="1" x14ac:dyDescent="0.2">
      <c r="A166" s="61">
        <v>31924</v>
      </c>
      <c r="B166" s="62">
        <v>288.73</v>
      </c>
      <c r="C166" s="63">
        <f t="shared" si="6"/>
        <v>-1.3152431634329183E-3</v>
      </c>
      <c r="D166" s="11">
        <f t="shared" si="7"/>
        <v>1.3152431634329183E-3</v>
      </c>
      <c r="E166">
        <f t="shared" si="8"/>
        <v>89</v>
      </c>
    </row>
    <row r="167" spans="1:5" hidden="1" x14ac:dyDescent="0.2">
      <c r="A167" s="61">
        <v>31925</v>
      </c>
      <c r="B167" s="62">
        <v>290.76</v>
      </c>
      <c r="C167" s="63">
        <f t="shared" si="6"/>
        <v>7.0061892485617566E-3</v>
      </c>
      <c r="D167" s="11">
        <f t="shared" si="7"/>
        <v>-7.0061892485617566E-3</v>
      </c>
      <c r="E167">
        <f t="shared" si="8"/>
        <v>88</v>
      </c>
    </row>
    <row r="168" spans="1:5" hidden="1" x14ac:dyDescent="0.2">
      <c r="A168" s="61">
        <v>31926</v>
      </c>
      <c r="B168" s="62">
        <v>290.10000000000002</v>
      </c>
      <c r="C168" s="63">
        <f t="shared" si="6"/>
        <v>-2.272493489076214E-3</v>
      </c>
      <c r="D168" s="11">
        <f t="shared" si="7"/>
        <v>2.272493489076214E-3</v>
      </c>
      <c r="E168">
        <f t="shared" si="8"/>
        <v>87</v>
      </c>
    </row>
    <row r="169" spans="1:5" hidden="1" x14ac:dyDescent="0.2">
      <c r="A169" s="61">
        <v>31929</v>
      </c>
      <c r="B169" s="62">
        <v>289.83</v>
      </c>
      <c r="C169" s="63">
        <f t="shared" si="6"/>
        <v>-9.3114692983055662E-4</v>
      </c>
      <c r="D169" s="11">
        <f t="shared" si="7"/>
        <v>9.3114692983055662E-4</v>
      </c>
      <c r="E169">
        <f t="shared" si="8"/>
        <v>86</v>
      </c>
    </row>
    <row r="170" spans="1:5" hidden="1" x14ac:dyDescent="0.2">
      <c r="A170" s="61">
        <v>31930</v>
      </c>
      <c r="B170" s="62">
        <v>288.45999999999998</v>
      </c>
      <c r="C170" s="63">
        <f t="shared" si="6"/>
        <v>-4.738116042163793E-3</v>
      </c>
      <c r="D170" s="11">
        <f t="shared" si="7"/>
        <v>4.738116042163793E-3</v>
      </c>
      <c r="E170">
        <f t="shared" si="8"/>
        <v>85</v>
      </c>
    </row>
    <row r="171" spans="1:5" hidden="1" x14ac:dyDescent="0.2">
      <c r="A171" s="61">
        <v>31931</v>
      </c>
      <c r="B171" s="62">
        <v>293.47000000000003</v>
      </c>
      <c r="C171" s="63">
        <f t="shared" si="6"/>
        <v>1.7218991237747228E-2</v>
      </c>
      <c r="D171" s="11">
        <f t="shared" si="7"/>
        <v>-1.7218991237747228E-2</v>
      </c>
      <c r="E171">
        <f t="shared" si="8"/>
        <v>84</v>
      </c>
    </row>
    <row r="172" spans="1:5" hidden="1" x14ac:dyDescent="0.2">
      <c r="A172" s="61">
        <v>31932</v>
      </c>
      <c r="B172" s="62">
        <v>295.08999999999997</v>
      </c>
      <c r="C172" s="63">
        <f t="shared" si="6"/>
        <v>5.5049751635834789E-3</v>
      </c>
      <c r="D172" s="11">
        <f t="shared" si="7"/>
        <v>-5.5049751635834789E-3</v>
      </c>
      <c r="E172">
        <f t="shared" si="8"/>
        <v>83</v>
      </c>
    </row>
    <row r="173" spans="1:5" hidden="1" x14ac:dyDescent="0.2">
      <c r="A173" s="61">
        <v>31933</v>
      </c>
      <c r="B173" s="62">
        <v>293.45</v>
      </c>
      <c r="C173" s="63">
        <f t="shared" si="6"/>
        <v>-5.5731275523511611E-3</v>
      </c>
      <c r="D173" s="11">
        <f t="shared" si="7"/>
        <v>5.5731275523511611E-3</v>
      </c>
      <c r="E173">
        <f t="shared" si="8"/>
        <v>82</v>
      </c>
    </row>
    <row r="174" spans="1:5" hidden="1" x14ac:dyDescent="0.2">
      <c r="A174" s="61">
        <v>31936</v>
      </c>
      <c r="B174" s="62">
        <v>296.72000000000003</v>
      </c>
      <c r="C174" s="63">
        <f t="shared" si="6"/>
        <v>1.1081666176991953E-2</v>
      </c>
      <c r="D174" s="11">
        <f t="shared" si="7"/>
        <v>-1.1081666176991953E-2</v>
      </c>
      <c r="E174">
        <f t="shared" si="8"/>
        <v>81</v>
      </c>
    </row>
    <row r="175" spans="1:5" hidden="1" x14ac:dyDescent="0.2">
      <c r="A175" s="61">
        <v>31937</v>
      </c>
      <c r="B175" s="62">
        <v>297.27999999999997</v>
      </c>
      <c r="C175" s="63">
        <f t="shared" si="6"/>
        <v>1.8855224441380737E-3</v>
      </c>
      <c r="D175" s="11">
        <f t="shared" si="7"/>
        <v>-1.8855224441380737E-3</v>
      </c>
      <c r="E175">
        <f t="shared" si="8"/>
        <v>80</v>
      </c>
    </row>
    <row r="176" spans="1:5" hidden="1" x14ac:dyDescent="0.2">
      <c r="A176" s="61">
        <v>31938</v>
      </c>
      <c r="B176" s="62">
        <v>297.47000000000003</v>
      </c>
      <c r="C176" s="63">
        <f t="shared" si="6"/>
        <v>6.3892393934803133E-4</v>
      </c>
      <c r="D176" s="11">
        <f t="shared" si="7"/>
        <v>-6.3892393934803133E-4</v>
      </c>
      <c r="E176">
        <f t="shared" si="8"/>
        <v>79</v>
      </c>
    </row>
    <row r="177" spans="1:5" hidden="1" x14ac:dyDescent="0.2">
      <c r="A177" s="61">
        <v>31939</v>
      </c>
      <c r="B177" s="62">
        <v>298.73</v>
      </c>
      <c r="C177" s="63">
        <f t="shared" si="6"/>
        <v>4.2267758332471149E-3</v>
      </c>
      <c r="D177" s="11">
        <f t="shared" si="7"/>
        <v>-4.2267758332471149E-3</v>
      </c>
      <c r="E177">
        <f t="shared" si="8"/>
        <v>78</v>
      </c>
    </row>
    <row r="178" spans="1:5" hidden="1" x14ac:dyDescent="0.2">
      <c r="A178" s="61">
        <v>31940</v>
      </c>
      <c r="B178" s="62">
        <v>301.62</v>
      </c>
      <c r="C178" s="63">
        <f t="shared" si="6"/>
        <v>9.627791534470069E-3</v>
      </c>
      <c r="D178" s="11">
        <f t="shared" si="7"/>
        <v>-9.627791534470069E-3</v>
      </c>
      <c r="E178">
        <f t="shared" si="8"/>
        <v>77</v>
      </c>
    </row>
    <row r="179" spans="1:5" hidden="1" x14ac:dyDescent="0.2">
      <c r="A179" s="61">
        <v>31943</v>
      </c>
      <c r="B179" s="62">
        <v>303.14</v>
      </c>
      <c r="C179" s="63">
        <f t="shared" si="6"/>
        <v>5.0267980709719261E-3</v>
      </c>
      <c r="D179" s="11">
        <f t="shared" si="7"/>
        <v>-5.0267980709719261E-3</v>
      </c>
      <c r="E179">
        <f t="shared" si="8"/>
        <v>76</v>
      </c>
    </row>
    <row r="180" spans="1:5" hidden="1" x14ac:dyDescent="0.2">
      <c r="A180" s="61">
        <v>31944</v>
      </c>
      <c r="B180" s="62">
        <v>304.76</v>
      </c>
      <c r="C180" s="63">
        <f t="shared" si="6"/>
        <v>5.3298366012980106E-3</v>
      </c>
      <c r="D180" s="11">
        <f t="shared" si="7"/>
        <v>-5.3298366012980106E-3</v>
      </c>
      <c r="E180">
        <f t="shared" si="8"/>
        <v>75</v>
      </c>
    </row>
    <row r="181" spans="1:5" hidden="1" x14ac:dyDescent="0.2">
      <c r="A181" s="61">
        <v>31945</v>
      </c>
      <c r="B181" s="62">
        <v>304.81</v>
      </c>
      <c r="C181" s="63">
        <f t="shared" si="6"/>
        <v>1.6405006844865571E-4</v>
      </c>
      <c r="D181" s="11">
        <f t="shared" si="7"/>
        <v>-1.6405006844865571E-4</v>
      </c>
      <c r="E181">
        <f t="shared" si="8"/>
        <v>74</v>
      </c>
    </row>
    <row r="182" spans="1:5" hidden="1" x14ac:dyDescent="0.2">
      <c r="A182" s="61">
        <v>31946</v>
      </c>
      <c r="B182" s="62">
        <v>305.69</v>
      </c>
      <c r="C182" s="63">
        <f t="shared" si="6"/>
        <v>2.8828848795253914E-3</v>
      </c>
      <c r="D182" s="11">
        <f t="shared" si="7"/>
        <v>-2.8828848795253914E-3</v>
      </c>
      <c r="E182">
        <f t="shared" si="8"/>
        <v>73</v>
      </c>
    </row>
    <row r="183" spans="1:5" hidden="1" x14ac:dyDescent="0.2">
      <c r="A183" s="61">
        <v>31947</v>
      </c>
      <c r="B183" s="62">
        <v>306.97000000000003</v>
      </c>
      <c r="C183" s="63">
        <f t="shared" si="6"/>
        <v>4.1785063898099389E-3</v>
      </c>
      <c r="D183" s="11">
        <f t="shared" si="7"/>
        <v>-4.1785063898099389E-3</v>
      </c>
      <c r="E183">
        <f t="shared" si="8"/>
        <v>72</v>
      </c>
    </row>
    <row r="184" spans="1:5" hidden="1" x14ac:dyDescent="0.2">
      <c r="A184" s="61">
        <v>31950</v>
      </c>
      <c r="B184" s="62">
        <v>309.64999999999998</v>
      </c>
      <c r="C184" s="63">
        <f t="shared" si="6"/>
        <v>8.6926044414770819E-3</v>
      </c>
      <c r="D184" s="11">
        <f t="shared" si="7"/>
        <v>-8.6926044414770819E-3</v>
      </c>
      <c r="E184">
        <f t="shared" si="8"/>
        <v>71</v>
      </c>
    </row>
    <row r="185" spans="1:5" hidden="1" x14ac:dyDescent="0.2">
      <c r="A185" s="61">
        <v>31951</v>
      </c>
      <c r="B185" s="62">
        <v>308.43</v>
      </c>
      <c r="C185" s="63">
        <f t="shared" si="6"/>
        <v>-3.9477141613329806E-3</v>
      </c>
      <c r="D185" s="11">
        <f t="shared" si="7"/>
        <v>3.9477141613329806E-3</v>
      </c>
      <c r="E185">
        <f t="shared" si="8"/>
        <v>70</v>
      </c>
    </row>
    <row r="186" spans="1:5" hidden="1" x14ac:dyDescent="0.2">
      <c r="A186" s="61">
        <v>31952</v>
      </c>
      <c r="B186" s="62">
        <v>306.86</v>
      </c>
      <c r="C186" s="63">
        <f t="shared" si="6"/>
        <v>-5.1032957056771954E-3</v>
      </c>
      <c r="D186" s="11">
        <f t="shared" si="7"/>
        <v>5.1032957056771954E-3</v>
      </c>
      <c r="E186">
        <f t="shared" si="8"/>
        <v>69</v>
      </c>
    </row>
    <row r="187" spans="1:5" hidden="1" x14ac:dyDescent="0.2">
      <c r="A187" s="61">
        <v>31953</v>
      </c>
      <c r="B187" s="62">
        <v>308.95999999999998</v>
      </c>
      <c r="C187" s="63">
        <f t="shared" si="6"/>
        <v>6.8202011631445705E-3</v>
      </c>
      <c r="D187" s="11">
        <f t="shared" si="7"/>
        <v>-6.8202011631445705E-3</v>
      </c>
      <c r="E187">
        <f t="shared" si="8"/>
        <v>68</v>
      </c>
    </row>
    <row r="188" spans="1:5" hidden="1" x14ac:dyDescent="0.2">
      <c r="A188" s="61">
        <v>31954</v>
      </c>
      <c r="B188" s="62">
        <v>307.16000000000003</v>
      </c>
      <c r="C188" s="63">
        <f t="shared" si="6"/>
        <v>-5.8430342178613509E-3</v>
      </c>
      <c r="D188" s="11">
        <f t="shared" si="7"/>
        <v>5.8430342178613509E-3</v>
      </c>
      <c r="E188">
        <f t="shared" si="8"/>
        <v>67</v>
      </c>
    </row>
    <row r="189" spans="1:5" hidden="1" x14ac:dyDescent="0.2">
      <c r="A189" s="61">
        <v>31957</v>
      </c>
      <c r="B189" s="62">
        <v>307.89999999999998</v>
      </c>
      <c r="C189" s="63">
        <f t="shared" si="6"/>
        <v>2.4062704681117519E-3</v>
      </c>
      <c r="D189" s="11">
        <f t="shared" si="7"/>
        <v>-2.4062704681117519E-3</v>
      </c>
      <c r="E189">
        <f t="shared" si="8"/>
        <v>66</v>
      </c>
    </row>
    <row r="190" spans="1:5" hidden="1" x14ac:dyDescent="0.2">
      <c r="A190" s="61">
        <v>31958</v>
      </c>
      <c r="B190" s="62">
        <v>304</v>
      </c>
      <c r="C190" s="63">
        <f t="shared" si="6"/>
        <v>-1.2747353524232952E-2</v>
      </c>
      <c r="D190" s="11">
        <f t="shared" si="7"/>
        <v>1.2747353524232952E-2</v>
      </c>
      <c r="E190">
        <f t="shared" si="8"/>
        <v>65</v>
      </c>
    </row>
    <row r="191" spans="1:5" hidden="1" x14ac:dyDescent="0.2">
      <c r="A191" s="61">
        <v>31959</v>
      </c>
      <c r="B191" s="62">
        <v>302.94</v>
      </c>
      <c r="C191" s="63">
        <f t="shared" si="6"/>
        <v>-3.4929353073423854E-3</v>
      </c>
      <c r="D191" s="11">
        <f t="shared" si="7"/>
        <v>3.4929353073423854E-3</v>
      </c>
      <c r="E191">
        <f t="shared" si="8"/>
        <v>64</v>
      </c>
    </row>
    <row r="192" spans="1:5" hidden="1" x14ac:dyDescent="0.2">
      <c r="A192" s="61">
        <v>31960</v>
      </c>
      <c r="B192" s="62">
        <v>305.63</v>
      </c>
      <c r="C192" s="63">
        <f t="shared" si="6"/>
        <v>8.8404539146356206E-3</v>
      </c>
      <c r="D192" s="11">
        <f t="shared" si="7"/>
        <v>-8.8404539146356206E-3</v>
      </c>
      <c r="E192">
        <f t="shared" si="8"/>
        <v>63</v>
      </c>
    </row>
    <row r="193" spans="1:5" hidden="1" x14ac:dyDescent="0.2">
      <c r="A193" s="61">
        <v>31964</v>
      </c>
      <c r="B193" s="62">
        <v>304.92</v>
      </c>
      <c r="C193" s="63">
        <f t="shared" si="6"/>
        <v>-2.3257728934417926E-3</v>
      </c>
      <c r="D193" s="11">
        <f t="shared" si="7"/>
        <v>2.3257728934417926E-3</v>
      </c>
      <c r="E193">
        <f t="shared" si="8"/>
        <v>62</v>
      </c>
    </row>
    <row r="194" spans="1:5" hidden="1" x14ac:dyDescent="0.2">
      <c r="A194" s="61">
        <v>31965</v>
      </c>
      <c r="B194" s="62">
        <v>307.39999999999998</v>
      </c>
      <c r="C194" s="63">
        <f t="shared" si="6"/>
        <v>8.1003839844222998E-3</v>
      </c>
      <c r="D194" s="11">
        <f t="shared" si="7"/>
        <v>-8.1003839844222998E-3</v>
      </c>
      <c r="E194">
        <f t="shared" si="8"/>
        <v>61</v>
      </c>
    </row>
    <row r="195" spans="1:5" hidden="1" x14ac:dyDescent="0.2">
      <c r="A195" s="61">
        <v>31966</v>
      </c>
      <c r="B195" s="62">
        <v>308.29000000000002</v>
      </c>
      <c r="C195" s="63">
        <f t="shared" si="6"/>
        <v>2.8910673225325378E-3</v>
      </c>
      <c r="D195" s="11">
        <f t="shared" si="7"/>
        <v>-2.8910673225325378E-3</v>
      </c>
      <c r="E195">
        <f t="shared" si="8"/>
        <v>60</v>
      </c>
    </row>
    <row r="196" spans="1:5" hidden="1" x14ac:dyDescent="0.2">
      <c r="A196" s="61">
        <v>31967</v>
      </c>
      <c r="B196" s="62">
        <v>307.52</v>
      </c>
      <c r="C196" s="63">
        <f t="shared" si="6"/>
        <v>-2.5007726451002571E-3</v>
      </c>
      <c r="D196" s="11">
        <f t="shared" si="7"/>
        <v>2.5007726451002571E-3</v>
      </c>
      <c r="E196">
        <f t="shared" si="8"/>
        <v>59</v>
      </c>
    </row>
    <row r="197" spans="1:5" hidden="1" x14ac:dyDescent="0.2">
      <c r="A197" s="61">
        <v>31968</v>
      </c>
      <c r="B197" s="62">
        <v>308.37</v>
      </c>
      <c r="C197" s="63">
        <f t="shared" si="6"/>
        <v>2.7602349110126198E-3</v>
      </c>
      <c r="D197" s="11">
        <f t="shared" si="7"/>
        <v>-2.7602349110126198E-3</v>
      </c>
      <c r="E197">
        <f t="shared" si="8"/>
        <v>58</v>
      </c>
    </row>
    <row r="198" spans="1:5" hidden="1" x14ac:dyDescent="0.2">
      <c r="A198" s="61">
        <v>31971</v>
      </c>
      <c r="B198" s="62">
        <v>307.63</v>
      </c>
      <c r="C198" s="63">
        <f t="shared" ref="C198:C261" si="9">LN(B198/B197)</f>
        <v>-2.4025985583427762E-3</v>
      </c>
      <c r="D198" s="11">
        <f t="shared" ref="D198:D261" si="10">-C198</f>
        <v>2.4025985583427762E-3</v>
      </c>
      <c r="E198">
        <f t="shared" si="8"/>
        <v>57</v>
      </c>
    </row>
    <row r="199" spans="1:5" hidden="1" x14ac:dyDescent="0.2">
      <c r="A199" s="61">
        <v>31972</v>
      </c>
      <c r="B199" s="62">
        <v>310.68</v>
      </c>
      <c r="C199" s="63">
        <f t="shared" si="9"/>
        <v>9.8656814168490876E-3</v>
      </c>
      <c r="D199" s="11">
        <f t="shared" si="10"/>
        <v>-9.8656814168490876E-3</v>
      </c>
      <c r="E199">
        <f t="shared" ref="E199:E254" si="11">E198-1</f>
        <v>56</v>
      </c>
    </row>
    <row r="200" spans="1:5" hidden="1" x14ac:dyDescent="0.2">
      <c r="A200" s="61">
        <v>31973</v>
      </c>
      <c r="B200" s="62">
        <v>310.42</v>
      </c>
      <c r="C200" s="63">
        <f t="shared" si="9"/>
        <v>-8.3722432840805652E-4</v>
      </c>
      <c r="D200" s="11">
        <f t="shared" si="10"/>
        <v>8.3722432840805652E-4</v>
      </c>
      <c r="E200">
        <f t="shared" si="11"/>
        <v>55</v>
      </c>
    </row>
    <row r="201" spans="1:5" hidden="1" x14ac:dyDescent="0.2">
      <c r="A201" s="61">
        <v>31974</v>
      </c>
      <c r="B201" s="62">
        <v>312.7</v>
      </c>
      <c r="C201" s="63">
        <f t="shared" si="9"/>
        <v>7.3180452407570901E-3</v>
      </c>
      <c r="D201" s="11">
        <f t="shared" si="10"/>
        <v>-7.3180452407570901E-3</v>
      </c>
      <c r="E201">
        <f t="shared" si="11"/>
        <v>54</v>
      </c>
    </row>
    <row r="202" spans="1:5" hidden="1" x14ac:dyDescent="0.2">
      <c r="A202" s="61">
        <v>31975</v>
      </c>
      <c r="B202" s="62">
        <v>314.58999999999997</v>
      </c>
      <c r="C202" s="63">
        <f t="shared" si="9"/>
        <v>6.0259392597608579E-3</v>
      </c>
      <c r="D202" s="11">
        <f t="shared" si="10"/>
        <v>-6.0259392597608579E-3</v>
      </c>
      <c r="E202">
        <f t="shared" si="11"/>
        <v>53</v>
      </c>
    </row>
    <row r="203" spans="1:5" hidden="1" x14ac:dyDescent="0.2">
      <c r="A203" s="61">
        <v>31978</v>
      </c>
      <c r="B203" s="62">
        <v>311.39</v>
      </c>
      <c r="C203" s="63">
        <f t="shared" si="9"/>
        <v>-1.0224057877186568E-2</v>
      </c>
      <c r="D203" s="11">
        <f t="shared" si="10"/>
        <v>1.0224057877186568E-2</v>
      </c>
      <c r="E203">
        <f t="shared" si="11"/>
        <v>52</v>
      </c>
    </row>
    <row r="204" spans="1:5" hidden="1" x14ac:dyDescent="0.2">
      <c r="A204" s="61">
        <v>31979</v>
      </c>
      <c r="B204" s="62">
        <v>308.55</v>
      </c>
      <c r="C204" s="63">
        <f t="shared" si="9"/>
        <v>-9.1622410792940225E-3</v>
      </c>
      <c r="D204" s="11">
        <f t="shared" si="10"/>
        <v>9.1622410792940225E-3</v>
      </c>
      <c r="E204">
        <f t="shared" si="11"/>
        <v>51</v>
      </c>
    </row>
    <row r="205" spans="1:5" hidden="1" x14ac:dyDescent="0.2">
      <c r="A205" s="61">
        <v>31980</v>
      </c>
      <c r="B205" s="62">
        <v>308.47000000000003</v>
      </c>
      <c r="C205" s="63">
        <f t="shared" si="9"/>
        <v>-2.5931088278587539E-4</v>
      </c>
      <c r="D205" s="11">
        <f t="shared" si="10"/>
        <v>2.5931088278587539E-4</v>
      </c>
      <c r="E205">
        <f t="shared" si="11"/>
        <v>50</v>
      </c>
    </row>
    <row r="206" spans="1:5" hidden="1" x14ac:dyDescent="0.2">
      <c r="A206" s="61">
        <v>31981</v>
      </c>
      <c r="B206" s="62">
        <v>307.81</v>
      </c>
      <c r="C206" s="63">
        <f t="shared" si="9"/>
        <v>-2.1418843782754098E-3</v>
      </c>
      <c r="D206" s="11">
        <f t="shared" si="10"/>
        <v>2.1418843782754098E-3</v>
      </c>
      <c r="E206">
        <f t="shared" si="11"/>
        <v>49</v>
      </c>
    </row>
    <row r="207" spans="1:5" hidden="1" x14ac:dyDescent="0.2">
      <c r="A207" s="61">
        <v>31982</v>
      </c>
      <c r="B207" s="62">
        <v>309.27</v>
      </c>
      <c r="C207" s="63">
        <f t="shared" si="9"/>
        <v>4.7319722703884053E-3</v>
      </c>
      <c r="D207" s="11">
        <f t="shared" si="10"/>
        <v>-4.7319722703884053E-3</v>
      </c>
      <c r="E207">
        <f t="shared" si="11"/>
        <v>48</v>
      </c>
    </row>
    <row r="208" spans="1:5" hidden="1" x14ac:dyDescent="0.2">
      <c r="A208" s="61">
        <v>31985</v>
      </c>
      <c r="B208" s="62">
        <v>310.64999999999998</v>
      </c>
      <c r="C208" s="63">
        <f t="shared" si="9"/>
        <v>4.4521947332997356E-3</v>
      </c>
      <c r="D208" s="11">
        <f t="shared" si="10"/>
        <v>-4.4521947332997356E-3</v>
      </c>
      <c r="E208">
        <f t="shared" si="11"/>
        <v>47</v>
      </c>
    </row>
    <row r="209" spans="1:5" hidden="1" x14ac:dyDescent="0.2">
      <c r="A209" s="61">
        <v>31986</v>
      </c>
      <c r="B209" s="62">
        <v>312.33</v>
      </c>
      <c r="C209" s="63">
        <f t="shared" si="9"/>
        <v>5.3934446450684933E-3</v>
      </c>
      <c r="D209" s="11">
        <f t="shared" si="10"/>
        <v>-5.3934446450684933E-3</v>
      </c>
      <c r="E209">
        <f t="shared" si="11"/>
        <v>46</v>
      </c>
    </row>
    <row r="210" spans="1:5" hidden="1" x14ac:dyDescent="0.2">
      <c r="A210" s="61">
        <v>31987</v>
      </c>
      <c r="B210" s="62">
        <v>315.64999999999998</v>
      </c>
      <c r="C210" s="63">
        <f t="shared" si="9"/>
        <v>1.0573683658863478E-2</v>
      </c>
      <c r="D210" s="11">
        <f t="shared" si="10"/>
        <v>-1.0573683658863478E-2</v>
      </c>
      <c r="E210">
        <f t="shared" si="11"/>
        <v>45</v>
      </c>
    </row>
    <row r="211" spans="1:5" hidden="1" x14ac:dyDescent="0.2">
      <c r="A211" s="61">
        <v>31988</v>
      </c>
      <c r="B211" s="62">
        <v>318.05</v>
      </c>
      <c r="C211" s="63">
        <f t="shared" si="9"/>
        <v>7.5745983111786741E-3</v>
      </c>
      <c r="D211" s="11">
        <f t="shared" si="10"/>
        <v>-7.5745983111786741E-3</v>
      </c>
      <c r="E211">
        <f t="shared" si="11"/>
        <v>44</v>
      </c>
    </row>
    <row r="212" spans="1:5" hidden="1" x14ac:dyDescent="0.2">
      <c r="A212" s="61">
        <v>31989</v>
      </c>
      <c r="B212" s="62">
        <v>318.66000000000003</v>
      </c>
      <c r="C212" s="63">
        <f t="shared" si="9"/>
        <v>1.916100537549526E-3</v>
      </c>
      <c r="D212" s="11">
        <f t="shared" si="10"/>
        <v>-1.916100537549526E-3</v>
      </c>
      <c r="E212">
        <f t="shared" si="11"/>
        <v>43</v>
      </c>
    </row>
    <row r="213" spans="1:5" hidden="1" x14ac:dyDescent="0.2">
      <c r="A213" s="61">
        <v>31992</v>
      </c>
      <c r="B213" s="62">
        <v>317.57</v>
      </c>
      <c r="C213" s="63">
        <f t="shared" si="9"/>
        <v>-3.4264371891485866E-3</v>
      </c>
      <c r="D213" s="11">
        <f t="shared" si="10"/>
        <v>3.4264371891485866E-3</v>
      </c>
      <c r="E213">
        <f t="shared" si="11"/>
        <v>42</v>
      </c>
    </row>
    <row r="214" spans="1:5" hidden="1" x14ac:dyDescent="0.2">
      <c r="A214" s="61">
        <v>31993</v>
      </c>
      <c r="B214" s="62">
        <v>316.23</v>
      </c>
      <c r="C214" s="63">
        <f t="shared" si="9"/>
        <v>-4.228469538006709E-3</v>
      </c>
      <c r="D214" s="11">
        <f t="shared" si="10"/>
        <v>4.228469538006709E-3</v>
      </c>
      <c r="E214">
        <f t="shared" si="11"/>
        <v>41</v>
      </c>
    </row>
    <row r="215" spans="1:5" hidden="1" x14ac:dyDescent="0.2">
      <c r="A215" s="61">
        <v>31994</v>
      </c>
      <c r="B215" s="62">
        <v>318.45</v>
      </c>
      <c r="C215" s="63">
        <f t="shared" si="9"/>
        <v>6.9956798821672666E-3</v>
      </c>
      <c r="D215" s="11">
        <f t="shared" si="10"/>
        <v>-6.9956798821672666E-3</v>
      </c>
      <c r="E215">
        <f t="shared" si="11"/>
        <v>40</v>
      </c>
    </row>
    <row r="216" spans="1:5" hidden="1" x14ac:dyDescent="0.2">
      <c r="A216" s="61">
        <v>31995</v>
      </c>
      <c r="B216" s="62">
        <v>322.08999999999997</v>
      </c>
      <c r="C216" s="63">
        <f t="shared" si="9"/>
        <v>1.1365532778907523E-2</v>
      </c>
      <c r="D216" s="11">
        <f t="shared" si="10"/>
        <v>-1.1365532778907523E-2</v>
      </c>
      <c r="E216">
        <f t="shared" si="11"/>
        <v>39</v>
      </c>
    </row>
    <row r="217" spans="1:5" hidden="1" x14ac:dyDescent="0.2">
      <c r="A217" s="61">
        <v>31996</v>
      </c>
      <c r="B217" s="62">
        <v>323</v>
      </c>
      <c r="C217" s="63">
        <f t="shared" si="9"/>
        <v>2.8213136263744555E-3</v>
      </c>
      <c r="D217" s="11">
        <f t="shared" si="10"/>
        <v>-2.8213136263744555E-3</v>
      </c>
      <c r="E217">
        <f t="shared" si="11"/>
        <v>38</v>
      </c>
    </row>
    <row r="218" spans="1:5" hidden="1" x14ac:dyDescent="0.2">
      <c r="A218" s="61">
        <v>31999</v>
      </c>
      <c r="B218" s="62">
        <v>328</v>
      </c>
      <c r="C218" s="63">
        <f t="shared" si="9"/>
        <v>1.5361285161487149E-2</v>
      </c>
      <c r="D218" s="11">
        <f t="shared" si="10"/>
        <v>-1.5361285161487149E-2</v>
      </c>
      <c r="E218">
        <f t="shared" si="11"/>
        <v>37</v>
      </c>
    </row>
    <row r="219" spans="1:5" hidden="1" x14ac:dyDescent="0.2">
      <c r="A219" s="61">
        <v>32000</v>
      </c>
      <c r="B219" s="62">
        <v>333.33</v>
      </c>
      <c r="C219" s="63">
        <f t="shared" si="9"/>
        <v>1.6119381879883172E-2</v>
      </c>
      <c r="D219" s="11">
        <f t="shared" si="10"/>
        <v>-1.6119381879883172E-2</v>
      </c>
      <c r="E219">
        <f t="shared" si="11"/>
        <v>36</v>
      </c>
    </row>
    <row r="220" spans="1:5" hidden="1" x14ac:dyDescent="0.2">
      <c r="A220" s="61">
        <v>32001</v>
      </c>
      <c r="B220" s="62">
        <v>332.39</v>
      </c>
      <c r="C220" s="63">
        <f t="shared" si="9"/>
        <v>-2.8240119711340507E-3</v>
      </c>
      <c r="D220" s="11">
        <f t="shared" si="10"/>
        <v>2.8240119711340507E-3</v>
      </c>
      <c r="E220">
        <f t="shared" si="11"/>
        <v>35</v>
      </c>
    </row>
    <row r="221" spans="1:5" hidden="1" x14ac:dyDescent="0.2">
      <c r="A221" s="61">
        <v>32002</v>
      </c>
      <c r="B221" s="62">
        <v>334.65</v>
      </c>
      <c r="C221" s="63">
        <f t="shared" si="9"/>
        <v>6.7762312537581297E-3</v>
      </c>
      <c r="D221" s="11">
        <f t="shared" si="10"/>
        <v>-6.7762312537581297E-3</v>
      </c>
      <c r="E221">
        <f t="shared" si="11"/>
        <v>34</v>
      </c>
    </row>
    <row r="222" spans="1:5" hidden="1" x14ac:dyDescent="0.2">
      <c r="A222" s="61">
        <v>32003</v>
      </c>
      <c r="B222" s="62">
        <v>333.99</v>
      </c>
      <c r="C222" s="63">
        <f t="shared" si="9"/>
        <v>-1.9741571379255354E-3</v>
      </c>
      <c r="D222" s="11">
        <f t="shared" si="10"/>
        <v>1.9741571379255354E-3</v>
      </c>
      <c r="E222">
        <f t="shared" si="11"/>
        <v>33</v>
      </c>
    </row>
    <row r="223" spans="1:5" hidden="1" x14ac:dyDescent="0.2">
      <c r="A223" s="61">
        <v>32006</v>
      </c>
      <c r="B223" s="62">
        <v>334.11</v>
      </c>
      <c r="C223" s="63">
        <f t="shared" si="9"/>
        <v>3.592276643929501E-4</v>
      </c>
      <c r="D223" s="11">
        <f t="shared" si="10"/>
        <v>-3.592276643929501E-4</v>
      </c>
      <c r="E223">
        <f t="shared" si="11"/>
        <v>32</v>
      </c>
    </row>
    <row r="224" spans="1:5" hidden="1" x14ac:dyDescent="0.2">
      <c r="A224" s="61">
        <v>32007</v>
      </c>
      <c r="B224" s="62">
        <v>329.25</v>
      </c>
      <c r="C224" s="63">
        <f t="shared" si="9"/>
        <v>-1.4652939449728168E-2</v>
      </c>
      <c r="D224" s="11">
        <f t="shared" si="10"/>
        <v>1.4652939449728168E-2</v>
      </c>
      <c r="E224">
        <f t="shared" si="11"/>
        <v>31</v>
      </c>
    </row>
    <row r="225" spans="1:5" hidden="1" x14ac:dyDescent="0.2">
      <c r="A225" s="61">
        <v>32008</v>
      </c>
      <c r="B225" s="62">
        <v>329.83</v>
      </c>
      <c r="C225" s="63">
        <f t="shared" si="9"/>
        <v>1.7600295858540571E-3</v>
      </c>
      <c r="D225" s="11">
        <f t="shared" si="10"/>
        <v>-1.7600295858540571E-3</v>
      </c>
      <c r="E225">
        <f t="shared" si="11"/>
        <v>30</v>
      </c>
    </row>
    <row r="226" spans="1:5" hidden="1" x14ac:dyDescent="0.2">
      <c r="A226" s="61">
        <v>32009</v>
      </c>
      <c r="B226" s="62">
        <v>334.84</v>
      </c>
      <c r="C226" s="63">
        <f t="shared" si="9"/>
        <v>1.5075435582611183E-2</v>
      </c>
      <c r="D226" s="11">
        <f t="shared" si="10"/>
        <v>-1.5075435582611183E-2</v>
      </c>
      <c r="E226">
        <f t="shared" si="11"/>
        <v>29</v>
      </c>
    </row>
    <row r="227" spans="1:5" hidden="1" x14ac:dyDescent="0.2">
      <c r="A227" s="61">
        <v>32010</v>
      </c>
      <c r="B227" s="62">
        <v>335.9</v>
      </c>
      <c r="C227" s="63">
        <f t="shared" si="9"/>
        <v>3.1606908263913732E-3</v>
      </c>
      <c r="D227" s="11">
        <f t="shared" si="10"/>
        <v>-3.1606908263913732E-3</v>
      </c>
      <c r="E227">
        <f t="shared" si="11"/>
        <v>28</v>
      </c>
    </row>
    <row r="228" spans="1:5" hidden="1" x14ac:dyDescent="0.2">
      <c r="A228" s="61">
        <v>32013</v>
      </c>
      <c r="B228" s="62">
        <v>333.33</v>
      </c>
      <c r="C228" s="63">
        <f t="shared" si="9"/>
        <v>-7.6805063542200302E-3</v>
      </c>
      <c r="D228" s="11">
        <f t="shared" si="10"/>
        <v>7.6805063542200302E-3</v>
      </c>
      <c r="E228">
        <f t="shared" si="11"/>
        <v>27</v>
      </c>
    </row>
    <row r="229" spans="1:5" hidden="1" x14ac:dyDescent="0.2">
      <c r="A229" s="61">
        <v>32014</v>
      </c>
      <c r="B229" s="62">
        <v>336.77</v>
      </c>
      <c r="C229" s="63">
        <f t="shared" si="9"/>
        <v>1.0267214502648654E-2</v>
      </c>
      <c r="D229" s="11">
        <f t="shared" si="10"/>
        <v>-1.0267214502648654E-2</v>
      </c>
      <c r="E229">
        <f t="shared" si="11"/>
        <v>26</v>
      </c>
    </row>
    <row r="230" spans="1:5" hidden="1" x14ac:dyDescent="0.2">
      <c r="A230" s="61">
        <v>32015</v>
      </c>
      <c r="B230" s="62">
        <v>334.57</v>
      </c>
      <c r="C230" s="63">
        <f t="shared" si="9"/>
        <v>-6.5540795282671037E-3</v>
      </c>
      <c r="D230" s="11">
        <f t="shared" si="10"/>
        <v>6.5540795282671037E-3</v>
      </c>
      <c r="E230">
        <f t="shared" si="11"/>
        <v>25</v>
      </c>
    </row>
    <row r="231" spans="1:5" hidden="1" x14ac:dyDescent="0.2">
      <c r="A231" s="61">
        <v>32016</v>
      </c>
      <c r="B231" s="62">
        <v>331.38</v>
      </c>
      <c r="C231" s="63">
        <f t="shared" si="9"/>
        <v>-9.5803720972573118E-3</v>
      </c>
      <c r="D231" s="11">
        <f t="shared" si="10"/>
        <v>9.5803720972573118E-3</v>
      </c>
      <c r="E231">
        <f t="shared" si="11"/>
        <v>24</v>
      </c>
    </row>
    <row r="232" spans="1:5" hidden="1" x14ac:dyDescent="0.2">
      <c r="A232" s="61">
        <v>32017</v>
      </c>
      <c r="B232" s="62">
        <v>327.04000000000002</v>
      </c>
      <c r="C232" s="63">
        <f t="shared" si="9"/>
        <v>-1.3183265565866234E-2</v>
      </c>
      <c r="D232" s="11">
        <f t="shared" si="10"/>
        <v>1.3183265565866234E-2</v>
      </c>
      <c r="E232">
        <f t="shared" si="11"/>
        <v>23</v>
      </c>
    </row>
    <row r="233" spans="1:5" hidden="1" x14ac:dyDescent="0.2">
      <c r="A233" s="61">
        <v>32020</v>
      </c>
      <c r="B233" s="62">
        <v>329.8</v>
      </c>
      <c r="C233" s="63">
        <f t="shared" si="9"/>
        <v>8.4039225502135877E-3</v>
      </c>
      <c r="D233" s="11">
        <f t="shared" si="10"/>
        <v>-8.4039225502135877E-3</v>
      </c>
      <c r="E233">
        <f t="shared" si="11"/>
        <v>22</v>
      </c>
    </row>
    <row r="234" spans="1:5" hidden="1" x14ac:dyDescent="0.2">
      <c r="A234" s="61">
        <v>32021</v>
      </c>
      <c r="B234" s="62">
        <v>323.39999999999998</v>
      </c>
      <c r="C234" s="63">
        <f t="shared" si="9"/>
        <v>-1.9596462982492211E-2</v>
      </c>
      <c r="D234" s="11">
        <f t="shared" si="10"/>
        <v>1.9596462982492211E-2</v>
      </c>
      <c r="E234">
        <f t="shared" si="11"/>
        <v>21</v>
      </c>
    </row>
    <row r="235" spans="1:5" hidden="1" x14ac:dyDescent="0.2">
      <c r="A235" s="61">
        <v>32022</v>
      </c>
      <c r="B235" s="62">
        <v>321.68</v>
      </c>
      <c r="C235" s="63">
        <f t="shared" si="9"/>
        <v>-5.3326845539878494E-3</v>
      </c>
      <c r="D235" s="11">
        <f t="shared" si="10"/>
        <v>5.3326845539878494E-3</v>
      </c>
      <c r="E235">
        <f t="shared" si="11"/>
        <v>20</v>
      </c>
    </row>
    <row r="236" spans="1:5" hidden="1" x14ac:dyDescent="0.2">
      <c r="A236" s="61">
        <v>32023</v>
      </c>
      <c r="B236" s="62">
        <v>320.20999999999998</v>
      </c>
      <c r="C236" s="63">
        <f t="shared" si="9"/>
        <v>-4.5802320331163196E-3</v>
      </c>
      <c r="D236" s="11">
        <f t="shared" si="10"/>
        <v>4.5802320331163196E-3</v>
      </c>
      <c r="E236">
        <f t="shared" si="11"/>
        <v>19</v>
      </c>
    </row>
    <row r="237" spans="1:5" hidden="1" x14ac:dyDescent="0.2">
      <c r="A237" s="61">
        <v>32024</v>
      </c>
      <c r="B237" s="62">
        <v>316.7</v>
      </c>
      <c r="C237" s="63">
        <f t="shared" si="9"/>
        <v>-1.1022077011308241E-2</v>
      </c>
      <c r="D237" s="11">
        <f t="shared" si="10"/>
        <v>1.1022077011308241E-2</v>
      </c>
      <c r="E237">
        <f t="shared" si="11"/>
        <v>18</v>
      </c>
    </row>
    <row r="238" spans="1:5" hidden="1" x14ac:dyDescent="0.2">
      <c r="A238" s="61">
        <v>32028</v>
      </c>
      <c r="B238" s="62">
        <v>313.56</v>
      </c>
      <c r="C238" s="63">
        <f t="shared" si="9"/>
        <v>-9.964224224072676E-3</v>
      </c>
      <c r="D238" s="11">
        <f t="shared" si="10"/>
        <v>9.964224224072676E-3</v>
      </c>
      <c r="E238">
        <f t="shared" si="11"/>
        <v>17</v>
      </c>
    </row>
    <row r="239" spans="1:5" hidden="1" x14ac:dyDescent="0.2">
      <c r="A239" s="61">
        <v>32029</v>
      </c>
      <c r="B239" s="62">
        <v>313.92</v>
      </c>
      <c r="C239" s="63">
        <f t="shared" si="9"/>
        <v>1.1474470564769215E-3</v>
      </c>
      <c r="D239" s="11">
        <f t="shared" si="10"/>
        <v>-1.1474470564769215E-3</v>
      </c>
      <c r="E239">
        <f t="shared" si="11"/>
        <v>16</v>
      </c>
    </row>
    <row r="240" spans="1:5" hidden="1" x14ac:dyDescent="0.2">
      <c r="A240" s="61">
        <v>32030</v>
      </c>
      <c r="B240" s="62">
        <v>317.13</v>
      </c>
      <c r="C240" s="63">
        <f t="shared" si="9"/>
        <v>1.0173608071683066E-2</v>
      </c>
      <c r="D240" s="11">
        <f t="shared" si="10"/>
        <v>-1.0173608071683066E-2</v>
      </c>
      <c r="E240">
        <f t="shared" si="11"/>
        <v>15</v>
      </c>
    </row>
    <row r="241" spans="1:7" hidden="1" x14ac:dyDescent="0.2">
      <c r="A241" s="61">
        <v>32031</v>
      </c>
      <c r="B241" s="62">
        <v>321.98</v>
      </c>
      <c r="C241" s="63">
        <f t="shared" si="9"/>
        <v>1.5177647365466914E-2</v>
      </c>
      <c r="D241" s="11">
        <f t="shared" si="10"/>
        <v>-1.5177647365466914E-2</v>
      </c>
      <c r="E241">
        <f t="shared" si="11"/>
        <v>14</v>
      </c>
    </row>
    <row r="242" spans="1:7" hidden="1" x14ac:dyDescent="0.2">
      <c r="A242" s="61">
        <v>32034</v>
      </c>
      <c r="B242" s="62">
        <v>323.08</v>
      </c>
      <c r="C242" s="63">
        <f t="shared" si="9"/>
        <v>3.4105387599471771E-3</v>
      </c>
      <c r="D242" s="11">
        <f t="shared" si="10"/>
        <v>-3.4105387599471771E-3</v>
      </c>
      <c r="E242">
        <f t="shared" si="11"/>
        <v>13</v>
      </c>
    </row>
    <row r="243" spans="1:7" hidden="1" x14ac:dyDescent="0.2">
      <c r="A243" s="61">
        <v>32035</v>
      </c>
      <c r="B243" s="62">
        <v>317.74</v>
      </c>
      <c r="C243" s="63">
        <f t="shared" si="9"/>
        <v>-1.666653228221799E-2</v>
      </c>
      <c r="D243" s="11">
        <f t="shared" si="10"/>
        <v>1.666653228221799E-2</v>
      </c>
      <c r="E243">
        <f t="shared" si="11"/>
        <v>12</v>
      </c>
    </row>
    <row r="244" spans="1:7" hidden="1" x14ac:dyDescent="0.2">
      <c r="A244" s="61">
        <v>32036</v>
      </c>
      <c r="B244" s="62">
        <v>314.86</v>
      </c>
      <c r="C244" s="63">
        <f t="shared" si="9"/>
        <v>-9.1053427053945663E-3</v>
      </c>
      <c r="D244" s="11">
        <f t="shared" si="10"/>
        <v>9.1053427053945663E-3</v>
      </c>
      <c r="E244">
        <f t="shared" si="11"/>
        <v>11</v>
      </c>
    </row>
    <row r="245" spans="1:7" hidden="1" x14ac:dyDescent="0.2">
      <c r="A245" s="61">
        <v>32037</v>
      </c>
      <c r="B245" s="62">
        <v>314.93</v>
      </c>
      <c r="C245" s="63">
        <f t="shared" si="9"/>
        <v>2.2229632191120548E-4</v>
      </c>
      <c r="D245" s="11">
        <f t="shared" si="10"/>
        <v>-2.2229632191120548E-4</v>
      </c>
      <c r="E245">
        <f t="shared" si="11"/>
        <v>10</v>
      </c>
    </row>
    <row r="246" spans="1:7" hidden="1" x14ac:dyDescent="0.2">
      <c r="A246" s="61">
        <v>32038</v>
      </c>
      <c r="B246" s="62">
        <v>314.86</v>
      </c>
      <c r="C246" s="63">
        <f t="shared" si="9"/>
        <v>-2.2229632191124286E-4</v>
      </c>
      <c r="D246" s="11">
        <f t="shared" si="10"/>
        <v>2.2229632191124286E-4</v>
      </c>
      <c r="E246">
        <f t="shared" si="11"/>
        <v>9</v>
      </c>
    </row>
    <row r="247" spans="1:7" hidden="1" x14ac:dyDescent="0.2">
      <c r="A247" s="61">
        <v>32041</v>
      </c>
      <c r="B247" s="62">
        <v>310.54000000000002</v>
      </c>
      <c r="C247" s="63">
        <f t="shared" si="9"/>
        <v>-1.3815378033459247E-2</v>
      </c>
      <c r="D247" s="11">
        <f t="shared" si="10"/>
        <v>1.3815378033459247E-2</v>
      </c>
      <c r="E247">
        <f t="shared" si="11"/>
        <v>8</v>
      </c>
    </row>
    <row r="248" spans="1:7" hidden="1" x14ac:dyDescent="0.2">
      <c r="A248" s="61">
        <v>32042</v>
      </c>
      <c r="B248" s="62">
        <v>319.5</v>
      </c>
      <c r="C248" s="63">
        <f t="shared" si="9"/>
        <v>2.8444556264565827E-2</v>
      </c>
      <c r="D248" s="11">
        <f t="shared" si="10"/>
        <v>-2.8444556264565827E-2</v>
      </c>
      <c r="E248">
        <f t="shared" si="11"/>
        <v>7</v>
      </c>
    </row>
    <row r="249" spans="1:7" x14ac:dyDescent="0.2">
      <c r="A249" s="61">
        <v>32043</v>
      </c>
      <c r="B249" s="62">
        <v>321.19</v>
      </c>
      <c r="C249" s="63">
        <f t="shared" si="9"/>
        <v>5.2755745200560233E-3</v>
      </c>
      <c r="D249" s="11">
        <f t="shared" si="10"/>
        <v>-5.2755745200560233E-3</v>
      </c>
      <c r="E249">
        <f>E248-1</f>
        <v>6</v>
      </c>
    </row>
    <row r="250" spans="1:7" x14ac:dyDescent="0.2">
      <c r="A250" s="61">
        <v>32044</v>
      </c>
      <c r="B250" s="62">
        <v>319.72000000000003</v>
      </c>
      <c r="C250" s="63">
        <f t="shared" si="9"/>
        <v>-4.587235579827177E-3</v>
      </c>
      <c r="D250" s="11">
        <f t="shared" si="10"/>
        <v>4.587235579827177E-3</v>
      </c>
      <c r="E250">
        <f t="shared" si="11"/>
        <v>5</v>
      </c>
    </row>
    <row r="251" spans="1:7" x14ac:dyDescent="0.2">
      <c r="A251" s="61">
        <v>32045</v>
      </c>
      <c r="B251" s="62">
        <v>320.16000000000003</v>
      </c>
      <c r="C251" s="63">
        <f t="shared" si="9"/>
        <v>1.3752580776049119E-3</v>
      </c>
      <c r="D251" s="11">
        <f t="shared" si="10"/>
        <v>-1.3752580776049119E-3</v>
      </c>
      <c r="E251">
        <f t="shared" si="11"/>
        <v>4</v>
      </c>
    </row>
    <row r="252" spans="1:7" x14ac:dyDescent="0.2">
      <c r="A252" s="61">
        <v>32048</v>
      </c>
      <c r="B252" s="62">
        <v>323.2</v>
      </c>
      <c r="C252" s="63">
        <f t="shared" si="9"/>
        <v>9.4504558115169317E-3</v>
      </c>
      <c r="D252" s="11">
        <f t="shared" si="10"/>
        <v>-9.4504558115169317E-3</v>
      </c>
      <c r="E252">
        <f t="shared" si="11"/>
        <v>3</v>
      </c>
    </row>
    <row r="253" spans="1:7" x14ac:dyDescent="0.2">
      <c r="A253" s="61">
        <v>32049</v>
      </c>
      <c r="B253" s="62">
        <v>321.69</v>
      </c>
      <c r="C253" s="63">
        <f t="shared" si="9"/>
        <v>-4.6829777467763591E-3</v>
      </c>
      <c r="D253" s="11">
        <f t="shared" si="10"/>
        <v>4.6829777467763591E-3</v>
      </c>
      <c r="E253">
        <f t="shared" si="11"/>
        <v>2</v>
      </c>
    </row>
    <row r="254" spans="1:7" x14ac:dyDescent="0.2">
      <c r="A254" s="61">
        <v>32050</v>
      </c>
      <c r="B254" s="62">
        <v>321.83</v>
      </c>
      <c r="C254" s="63">
        <f t="shared" si="9"/>
        <v>4.3510691884843049E-4</v>
      </c>
      <c r="D254" s="11">
        <f t="shared" si="10"/>
        <v>-4.3510691884843049E-4</v>
      </c>
      <c r="E254">
        <f t="shared" si="11"/>
        <v>1</v>
      </c>
      <c r="F254" s="73" t="s">
        <v>47</v>
      </c>
      <c r="G254" s="73" t="s">
        <v>48</v>
      </c>
    </row>
    <row r="255" spans="1:7" x14ac:dyDescent="0.2">
      <c r="A255" s="61">
        <v>32051</v>
      </c>
      <c r="B255" s="62">
        <v>327.33</v>
      </c>
      <c r="C255" s="63">
        <f>LN(B255/B254)</f>
        <v>1.6945380516104586E-2</v>
      </c>
      <c r="D255" s="11">
        <f>-C255</f>
        <v>-1.6945380516104586E-2</v>
      </c>
      <c r="F255" s="72">
        <f>-PERCENTILE(C5:C254,$J$5)</f>
        <v>2.3725021073056452E-2</v>
      </c>
      <c r="G255" s="72">
        <f>-NORMINV(1-$J$4,AVERAGE(C5:C254),STDEV(C5:C254))</f>
        <v>2.0668026624708992E-2</v>
      </c>
    </row>
    <row r="256" spans="1:7" x14ac:dyDescent="0.2">
      <c r="A256" s="61">
        <v>32052</v>
      </c>
      <c r="B256" s="62">
        <v>328.07</v>
      </c>
      <c r="C256" s="63">
        <f t="shared" si="9"/>
        <v>2.2581639135095615E-3</v>
      </c>
      <c r="D256" s="11">
        <f t="shared" si="10"/>
        <v>-2.2581639135095615E-3</v>
      </c>
      <c r="F256" s="72">
        <f>-PERCENTILE(C6:C255,$J$5)</f>
        <v>2.3725021073056452E-2</v>
      </c>
      <c r="G256" s="72">
        <f>-NORMINV(1-$J$4,AVERAGE(C6:C255),STDEV(C6:C255))</f>
        <v>2.0734068976846619E-2</v>
      </c>
    </row>
    <row r="257" spans="1:7" x14ac:dyDescent="0.2">
      <c r="A257" s="61">
        <v>32055</v>
      </c>
      <c r="B257" s="62">
        <v>328.08</v>
      </c>
      <c r="C257" s="63">
        <f t="shared" si="9"/>
        <v>3.0480835177119245E-5</v>
      </c>
      <c r="D257" s="11">
        <f t="shared" si="10"/>
        <v>-3.0480835177119245E-5</v>
      </c>
      <c r="F257" s="72">
        <f t="shared" ref="F257:F260" si="12">-PERCENTILE(C7:C256,$J$5)</f>
        <v>2.3725021073056452E-2</v>
      </c>
      <c r="G257" s="72">
        <f t="shared" ref="G257:G276" si="13">-NORMINV(1-$J$4,AVERAGE(C7:C256),STDEV(C7:C256))</f>
        <v>2.0714962433722652E-2</v>
      </c>
    </row>
    <row r="258" spans="1:7" x14ac:dyDescent="0.2">
      <c r="A258" s="61">
        <v>32056</v>
      </c>
      <c r="B258" s="62">
        <v>319.22000000000003</v>
      </c>
      <c r="C258" s="63">
        <f t="shared" si="9"/>
        <v>-2.7376960829391353E-2</v>
      </c>
      <c r="D258" s="11">
        <f t="shared" si="10"/>
        <v>2.7376960829391353E-2</v>
      </c>
      <c r="F258" s="72">
        <f t="shared" si="12"/>
        <v>2.3725021073056452E-2</v>
      </c>
      <c r="G258" s="72">
        <f t="shared" si="13"/>
        <v>2.0720155998714736E-2</v>
      </c>
    </row>
    <row r="259" spans="1:7" x14ac:dyDescent="0.2">
      <c r="A259" s="61">
        <v>32057</v>
      </c>
      <c r="B259" s="62">
        <v>318.54000000000002</v>
      </c>
      <c r="C259" s="63">
        <f t="shared" si="9"/>
        <v>-2.1324644307772647E-3</v>
      </c>
      <c r="D259" s="11">
        <f t="shared" si="10"/>
        <v>2.1324644307772647E-3</v>
      </c>
      <c r="F259" s="72">
        <f t="shared" si="12"/>
        <v>2.4309943399274538E-2</v>
      </c>
      <c r="G259" s="72">
        <f t="shared" si="13"/>
        <v>2.1205490314502841E-2</v>
      </c>
    </row>
    <row r="260" spans="1:7" x14ac:dyDescent="0.2">
      <c r="A260" s="61">
        <v>32058</v>
      </c>
      <c r="B260" s="62">
        <v>314.16000000000003</v>
      </c>
      <c r="C260" s="63">
        <f t="shared" si="9"/>
        <v>-1.384564555388094E-2</v>
      </c>
      <c r="D260" s="11">
        <f t="shared" si="10"/>
        <v>1.384564555388094E-2</v>
      </c>
      <c r="F260" s="72">
        <f t="shared" si="12"/>
        <v>2.4309943399274538E-2</v>
      </c>
      <c r="G260" s="72">
        <f t="shared" si="13"/>
        <v>2.1209409198487465E-2</v>
      </c>
    </row>
    <row r="261" spans="1:7" x14ac:dyDescent="0.2">
      <c r="A261" s="61">
        <v>32059</v>
      </c>
      <c r="B261" s="62">
        <v>311.07</v>
      </c>
      <c r="C261" s="63">
        <f t="shared" si="9"/>
        <v>-9.8844430314578274E-3</v>
      </c>
      <c r="D261" s="11">
        <f t="shared" si="10"/>
        <v>9.8844430314578274E-3</v>
      </c>
      <c r="F261" s="72">
        <f t="shared" ref="F261:F276" si="14">-PERCENTILE(C11:C260,$J$5)</f>
        <v>2.4309943399274538E-2</v>
      </c>
      <c r="G261" s="72">
        <f t="shared" si="13"/>
        <v>2.138102391448941E-2</v>
      </c>
    </row>
    <row r="262" spans="1:7" x14ac:dyDescent="0.2">
      <c r="A262" s="61">
        <v>32062</v>
      </c>
      <c r="B262" s="62">
        <v>309.39</v>
      </c>
      <c r="C262" s="63">
        <f t="shared" ref="C262:C276" si="15">LN(B262/B261)</f>
        <v>-5.4153502422092286E-3</v>
      </c>
      <c r="D262" s="11">
        <f t="shared" ref="D262:D276" si="16">-C262</f>
        <v>5.4153502422092286E-3</v>
      </c>
      <c r="F262" s="72">
        <f t="shared" si="14"/>
        <v>2.4309943399274538E-2</v>
      </c>
      <c r="G262" s="72">
        <f t="shared" si="13"/>
        <v>2.1464215371594982E-2</v>
      </c>
    </row>
    <row r="263" spans="1:7" x14ac:dyDescent="0.2">
      <c r="A263" s="61">
        <v>32063</v>
      </c>
      <c r="B263" s="62">
        <v>314.52</v>
      </c>
      <c r="C263" s="63">
        <f t="shared" si="15"/>
        <v>1.644505012722788E-2</v>
      </c>
      <c r="D263" s="11">
        <f t="shared" si="16"/>
        <v>-1.644505012722788E-2</v>
      </c>
      <c r="F263" s="72">
        <f t="shared" si="14"/>
        <v>2.4309943399274538E-2</v>
      </c>
      <c r="G263" s="72">
        <f t="shared" si="13"/>
        <v>2.1477612614685084E-2</v>
      </c>
    </row>
    <row r="264" spans="1:7" x14ac:dyDescent="0.2">
      <c r="A264" s="61">
        <v>32064</v>
      </c>
      <c r="B264" s="62">
        <v>305.23</v>
      </c>
      <c r="C264" s="63">
        <f t="shared" si="15"/>
        <v>-2.9982076344554385E-2</v>
      </c>
      <c r="D264" s="11">
        <f t="shared" si="16"/>
        <v>2.9982076344554385E-2</v>
      </c>
      <c r="F264" s="72">
        <f t="shared" si="14"/>
        <v>2.4309943399274538E-2</v>
      </c>
      <c r="G264" s="72">
        <f t="shared" si="13"/>
        <v>2.1536066930063335E-2</v>
      </c>
    </row>
    <row r="265" spans="1:7" x14ac:dyDescent="0.2">
      <c r="A265" s="61">
        <v>32065</v>
      </c>
      <c r="B265" s="62">
        <v>298.08</v>
      </c>
      <c r="C265" s="63">
        <f t="shared" si="15"/>
        <v>-2.3703683925482513E-2</v>
      </c>
      <c r="D265" s="11">
        <f t="shared" si="16"/>
        <v>2.3703683925482513E-2</v>
      </c>
      <c r="F265" s="72">
        <f t="shared" si="14"/>
        <v>2.5831758308369479E-2</v>
      </c>
      <c r="G265" s="72">
        <f t="shared" si="13"/>
        <v>2.209468968770088E-2</v>
      </c>
    </row>
    <row r="266" spans="1:7" x14ac:dyDescent="0.2">
      <c r="A266" s="61">
        <v>32066</v>
      </c>
      <c r="B266" s="62">
        <v>282.7</v>
      </c>
      <c r="C266" s="63">
        <f t="shared" si="15"/>
        <v>-5.2975642153733675E-2</v>
      </c>
      <c r="D266" s="11">
        <f t="shared" si="16"/>
        <v>5.2975642153733675E-2</v>
      </c>
      <c r="F266" s="72">
        <f t="shared" si="14"/>
        <v>2.5831758308369479E-2</v>
      </c>
      <c r="G266" s="72">
        <f t="shared" si="13"/>
        <v>2.2346488866280632E-2</v>
      </c>
    </row>
    <row r="267" spans="1:7" x14ac:dyDescent="0.2">
      <c r="A267" s="61">
        <v>32069</v>
      </c>
      <c r="B267" s="62">
        <v>224.84</v>
      </c>
      <c r="C267" s="63">
        <f t="shared" si="15"/>
        <v>-0.22899722656567034</v>
      </c>
      <c r="D267" s="11">
        <f t="shared" si="16"/>
        <v>0.22899722656567034</v>
      </c>
      <c r="F267" s="72">
        <f t="shared" si="14"/>
        <v>2.7091225588264926E-2</v>
      </c>
      <c r="G267" s="72">
        <f t="shared" si="13"/>
        <v>2.3870456819329811E-2</v>
      </c>
    </row>
    <row r="268" spans="1:7" x14ac:dyDescent="0.2">
      <c r="A268" s="61">
        <v>32070</v>
      </c>
      <c r="B268" s="62">
        <v>236.83</v>
      </c>
      <c r="C268" s="63">
        <f t="shared" si="15"/>
        <v>5.1953546040768017E-2</v>
      </c>
      <c r="D268" s="11">
        <f t="shared" si="16"/>
        <v>-5.1953546040768017E-2</v>
      </c>
      <c r="F268" s="72">
        <f t="shared" si="14"/>
        <v>2.8705569742124497E-2</v>
      </c>
      <c r="G268" s="72">
        <f t="shared" si="13"/>
        <v>4.1998083291138404E-2</v>
      </c>
    </row>
    <row r="269" spans="1:7" x14ac:dyDescent="0.2">
      <c r="A269" s="61">
        <v>32071</v>
      </c>
      <c r="B269" s="62">
        <v>258.38</v>
      </c>
      <c r="C269" s="63">
        <f t="shared" si="15"/>
        <v>8.7088785357512827E-2</v>
      </c>
      <c r="D269" s="11">
        <f t="shared" si="16"/>
        <v>-8.7088785357512827E-2</v>
      </c>
      <c r="F269" s="72">
        <f t="shared" si="14"/>
        <v>2.8705569742124497E-2</v>
      </c>
      <c r="G269" s="72">
        <f t="shared" si="13"/>
        <v>4.2498148616484474E-2</v>
      </c>
    </row>
    <row r="270" spans="1:7" x14ac:dyDescent="0.2">
      <c r="A270" s="61">
        <v>32072</v>
      </c>
      <c r="B270" s="62">
        <v>248.25</v>
      </c>
      <c r="C270" s="63">
        <f t="shared" si="15"/>
        <v>-3.9995066606873159E-2</v>
      </c>
      <c r="D270" s="11">
        <f t="shared" si="16"/>
        <v>3.9995066606873159E-2</v>
      </c>
      <c r="F270" s="72">
        <f t="shared" si="14"/>
        <v>2.8705569742124497E-2</v>
      </c>
      <c r="G270" s="72">
        <f t="shared" si="13"/>
        <v>4.4020746316957383E-2</v>
      </c>
    </row>
    <row r="271" spans="1:7" x14ac:dyDescent="0.2">
      <c r="A271" s="61">
        <v>32073</v>
      </c>
      <c r="B271" s="62">
        <v>248.22</v>
      </c>
      <c r="C271" s="63">
        <f t="shared" si="15"/>
        <v>-1.208532239068052E-4</v>
      </c>
      <c r="D271" s="11">
        <f t="shared" si="16"/>
        <v>1.208532239068052E-4</v>
      </c>
      <c r="F271" s="72">
        <f t="shared" si="14"/>
        <v>3.5088701378336959E-2</v>
      </c>
      <c r="G271" s="72">
        <f t="shared" si="13"/>
        <v>4.4583365991518797E-2</v>
      </c>
    </row>
    <row r="272" spans="1:7" x14ac:dyDescent="0.2">
      <c r="A272" s="61">
        <v>32076</v>
      </c>
      <c r="B272" s="62">
        <v>227.67</v>
      </c>
      <c r="C272" s="63">
        <f t="shared" si="15"/>
        <v>-8.6418237617444077E-2</v>
      </c>
      <c r="D272" s="11">
        <f t="shared" si="16"/>
        <v>8.6418237617444077E-2</v>
      </c>
      <c r="F272" s="72">
        <f t="shared" si="14"/>
        <v>3.5088701378336959E-2</v>
      </c>
      <c r="G272" s="72">
        <f t="shared" si="13"/>
        <v>4.4591192063453099E-2</v>
      </c>
    </row>
    <row r="273" spans="1:7" x14ac:dyDescent="0.2">
      <c r="A273" s="61">
        <v>32077</v>
      </c>
      <c r="B273" s="62">
        <v>233.19</v>
      </c>
      <c r="C273" s="63">
        <f t="shared" si="15"/>
        <v>2.3956359826306933E-2</v>
      </c>
      <c r="D273" s="11">
        <f t="shared" si="16"/>
        <v>-2.3956359826306933E-2</v>
      </c>
      <c r="F273" s="72">
        <f t="shared" si="14"/>
        <v>4.6615160135772021E-2</v>
      </c>
      <c r="G273" s="72">
        <f t="shared" si="13"/>
        <v>4.6730379546726139E-2</v>
      </c>
    </row>
    <row r="274" spans="1:7" x14ac:dyDescent="0.2">
      <c r="A274" s="61">
        <v>32078</v>
      </c>
      <c r="B274" s="62">
        <v>233.28</v>
      </c>
      <c r="C274" s="63">
        <f t="shared" si="15"/>
        <v>3.8587691005540105E-4</v>
      </c>
      <c r="D274" s="11">
        <f t="shared" si="16"/>
        <v>-3.8587691005540105E-4</v>
      </c>
      <c r="F274" s="72">
        <f t="shared" si="14"/>
        <v>4.6615160135772021E-2</v>
      </c>
      <c r="G274" s="72">
        <f t="shared" si="13"/>
        <v>4.6784918807030396E-2</v>
      </c>
    </row>
    <row r="275" spans="1:7" x14ac:dyDescent="0.2">
      <c r="A275" s="61">
        <v>32079</v>
      </c>
      <c r="B275" s="62">
        <v>244.77</v>
      </c>
      <c r="C275" s="63">
        <f t="shared" si="15"/>
        <v>4.8079545288525233E-2</v>
      </c>
      <c r="D275" s="11">
        <f t="shared" si="16"/>
        <v>-4.8079545288525233E-2</v>
      </c>
      <c r="F275" s="72">
        <f t="shared" si="14"/>
        <v>4.6615160135772021E-2</v>
      </c>
      <c r="G275" s="72">
        <f t="shared" si="13"/>
        <v>4.6787493338339384E-2</v>
      </c>
    </row>
    <row r="276" spans="1:7" x14ac:dyDescent="0.2">
      <c r="A276" s="61">
        <v>32080</v>
      </c>
      <c r="B276" s="62">
        <v>251.79</v>
      </c>
      <c r="C276" s="63">
        <f t="shared" si="15"/>
        <v>2.8276412654027309E-2</v>
      </c>
      <c r="D276" s="11">
        <f t="shared" si="16"/>
        <v>-2.8276412654027309E-2</v>
      </c>
      <c r="F276" s="72">
        <f t="shared" si="14"/>
        <v>4.6615160135772021E-2</v>
      </c>
      <c r="G276" s="72">
        <f t="shared" si="13"/>
        <v>4.7149915004873512E-2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4"/>
  <sheetViews>
    <sheetView workbookViewId="0">
      <selection activeCell="D12" sqref="D12"/>
    </sheetView>
  </sheetViews>
  <sheetFormatPr baseColWidth="10" defaultColWidth="9" defaultRowHeight="14" x14ac:dyDescent="0.15"/>
  <cols>
    <col min="1" max="2" width="9" style="91"/>
    <col min="3" max="3" width="47.19921875" style="91" bestFit="1" customWidth="1"/>
    <col min="4" max="16384" width="9" style="91"/>
  </cols>
  <sheetData>
    <row r="1" spans="3:10" x14ac:dyDescent="0.15">
      <c r="G1" s="101" t="s">
        <v>72</v>
      </c>
      <c r="H1" s="101"/>
      <c r="I1" s="101"/>
      <c r="J1" s="101"/>
    </row>
    <row r="2" spans="3:10" x14ac:dyDescent="0.15">
      <c r="G2" s="101"/>
      <c r="H2" s="101"/>
      <c r="I2" s="101"/>
      <c r="J2" s="101"/>
    </row>
    <row r="4" spans="3:10" x14ac:dyDescent="0.15">
      <c r="C4" s="94" t="s">
        <v>68</v>
      </c>
      <c r="D4" s="92">
        <v>1</v>
      </c>
    </row>
    <row r="5" spans="3:10" x14ac:dyDescent="0.15">
      <c r="C5" s="94" t="s">
        <v>69</v>
      </c>
      <c r="D5" s="93">
        <v>0.08</v>
      </c>
    </row>
    <row r="6" spans="3:10" x14ac:dyDescent="0.15">
      <c r="C6" s="94" t="s">
        <v>70</v>
      </c>
      <c r="D6" s="93">
        <v>0.15</v>
      </c>
    </row>
    <row r="7" spans="3:10" x14ac:dyDescent="0.15">
      <c r="C7" s="94" t="s">
        <v>71</v>
      </c>
      <c r="D7" s="93">
        <v>0.95</v>
      </c>
    </row>
    <row r="8" spans="3:10" x14ac:dyDescent="0.15">
      <c r="C8" s="94"/>
    </row>
    <row r="9" spans="3:10" x14ac:dyDescent="0.15">
      <c r="C9" s="94"/>
    </row>
    <row r="10" spans="3:10" x14ac:dyDescent="0.15">
      <c r="C10" s="94"/>
    </row>
    <row r="11" spans="3:10" x14ac:dyDescent="0.15">
      <c r="C11" s="94" t="s">
        <v>73</v>
      </c>
      <c r="D11" s="91">
        <f>NORMINV(1-D7,D5,D6)</f>
        <v>-0.16672804404272074</v>
      </c>
    </row>
    <row r="12" spans="3:10" x14ac:dyDescent="0.15">
      <c r="C12" s="94" t="s">
        <v>74</v>
      </c>
      <c r="D12" s="93">
        <f>1-D7</f>
        <v>5.0000000000000044E-2</v>
      </c>
    </row>
    <row r="13" spans="3:10" x14ac:dyDescent="0.15">
      <c r="C13" s="94" t="s">
        <v>68</v>
      </c>
      <c r="D13" s="91">
        <f>D4*(1+D11)</f>
        <v>0.83327195595727921</v>
      </c>
    </row>
    <row r="14" spans="3:10" x14ac:dyDescent="0.15">
      <c r="C14" s="94" t="s">
        <v>75</v>
      </c>
      <c r="D14" s="92">
        <f>D4-D13</f>
        <v>0.16672804404272079</v>
      </c>
    </row>
  </sheetData>
  <mergeCells count="1">
    <mergeCell ref="G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130" zoomScaleNormal="130" zoomScalePageLayoutView="130" workbookViewId="0">
      <selection activeCell="H17" sqref="H17"/>
    </sheetView>
  </sheetViews>
  <sheetFormatPr baseColWidth="10" defaultColWidth="8.796875" defaultRowHeight="15" x14ac:dyDescent="0.2"/>
  <cols>
    <col min="1" max="1" width="11.796875" bestFit="1" customWidth="1"/>
    <col min="2" max="2" width="12.796875" bestFit="1" customWidth="1"/>
  </cols>
  <sheetData>
    <row r="1" spans="1:7" x14ac:dyDescent="0.2">
      <c r="A1" s="51"/>
      <c r="B1" s="51" t="s">
        <v>49</v>
      </c>
    </row>
    <row r="2" spans="1:7" ht="16" thickBot="1" x14ac:dyDescent="0.25"/>
    <row r="3" spans="1:7" ht="16" thickBot="1" x14ac:dyDescent="0.25">
      <c r="B3" s="76" t="s">
        <v>50</v>
      </c>
      <c r="D3" s="102" t="s">
        <v>51</v>
      </c>
      <c r="E3" s="103"/>
      <c r="F3" s="103"/>
      <c r="G3" s="104"/>
    </row>
    <row r="4" spans="1:7" x14ac:dyDescent="0.2">
      <c r="B4" s="74">
        <v>4.1322630562858195E-3</v>
      </c>
      <c r="D4" s="23">
        <v>7.9918996883567191E-3</v>
      </c>
      <c r="E4" s="24">
        <v>2.6631633922842351E-3</v>
      </c>
      <c r="F4" s="24">
        <v>6.9919553395363437E-3</v>
      </c>
      <c r="G4" s="25">
        <v>2.8095984947355311E-3</v>
      </c>
    </row>
    <row r="5" spans="1:7" x14ac:dyDescent="0.2">
      <c r="B5" s="74">
        <v>-6.0262745234079887E-3</v>
      </c>
      <c r="D5" s="26">
        <v>2.6631633922842351E-3</v>
      </c>
      <c r="E5" s="27">
        <v>1.2792843887602413E-2</v>
      </c>
      <c r="F5" s="27">
        <v>5.3441348665851859E-3</v>
      </c>
      <c r="G5" s="28">
        <v>1.9232941435560888E-3</v>
      </c>
    </row>
    <row r="6" spans="1:7" x14ac:dyDescent="0.2">
      <c r="B6" s="74">
        <v>-7.1608961185035905E-3</v>
      </c>
      <c r="D6" s="26">
        <v>6.9919553395363437E-3</v>
      </c>
      <c r="E6" s="27">
        <v>5.3441348665851859E-3</v>
      </c>
      <c r="F6" s="27">
        <v>1.1652062308835347E-2</v>
      </c>
      <c r="G6" s="28">
        <v>2.9545671527455792E-3</v>
      </c>
    </row>
    <row r="7" spans="1:7" ht="16" thickBot="1" x14ac:dyDescent="0.25">
      <c r="B7" s="75">
        <v>1.7669855271733031E-3</v>
      </c>
      <c r="D7" s="29">
        <v>2.8095984947355311E-3</v>
      </c>
      <c r="E7" s="30">
        <v>1.9232941435560888E-3</v>
      </c>
      <c r="F7" s="30">
        <v>2.9545671527455792E-3</v>
      </c>
      <c r="G7" s="31">
        <v>3.5132404019156465E-3</v>
      </c>
    </row>
    <row r="8" spans="1:7" ht="16" thickBot="1" x14ac:dyDescent="0.25"/>
    <row r="9" spans="1:7" ht="16" thickBot="1" x14ac:dyDescent="0.25">
      <c r="B9" s="76" t="s">
        <v>11</v>
      </c>
      <c r="D9" s="77" t="s">
        <v>52</v>
      </c>
    </row>
    <row r="10" spans="1:7" x14ac:dyDescent="0.2">
      <c r="B10" s="74">
        <v>9.0831268743278237E-2</v>
      </c>
      <c r="D10" s="77">
        <f t="array" ref="D10">MMULT(TRANSPOSE(B10:B13),MMULT(D4:G7,B10:B13))</f>
        <v>3.2631675948121101E-3</v>
      </c>
    </row>
    <row r="11" spans="1:7" x14ac:dyDescent="0.2">
      <c r="B11" s="74">
        <v>0.11708590203080282</v>
      </c>
    </row>
    <row r="12" spans="1:7" x14ac:dyDescent="0.2">
      <c r="B12" s="74">
        <v>0</v>
      </c>
    </row>
    <row r="13" spans="1:7" ht="16" thickBot="1" x14ac:dyDescent="0.25">
      <c r="B13" s="75">
        <v>0.79208282922591899</v>
      </c>
    </row>
    <row r="14" spans="1:7" x14ac:dyDescent="0.2">
      <c r="A14" t="s">
        <v>53</v>
      </c>
      <c r="B14">
        <f>SUM(B10:B13)</f>
        <v>1</v>
      </c>
    </row>
  </sheetData>
  <mergeCells count="1">
    <mergeCell ref="D3:G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120" zoomScaleNormal="120" zoomScalePageLayoutView="120" workbookViewId="0">
      <selection activeCell="M18" sqref="M18"/>
    </sheetView>
  </sheetViews>
  <sheetFormatPr baseColWidth="10" defaultColWidth="8.796875" defaultRowHeight="15" x14ac:dyDescent="0.2"/>
  <cols>
    <col min="1" max="1" width="17.19921875" customWidth="1"/>
  </cols>
  <sheetData>
    <row r="1" spans="1:14" ht="21" x14ac:dyDescent="0.25">
      <c r="A1" s="87" t="s">
        <v>54</v>
      </c>
      <c r="B1" s="87"/>
      <c r="C1" s="87"/>
    </row>
    <row r="3" spans="1:14" ht="16" thickBot="1" x14ac:dyDescent="0.25"/>
    <row r="4" spans="1:14" ht="16" thickBot="1" x14ac:dyDescent="0.25">
      <c r="A4" s="85" t="s">
        <v>55</v>
      </c>
      <c r="B4" s="82"/>
      <c r="C4" s="82"/>
      <c r="D4" s="82" t="s">
        <v>59</v>
      </c>
      <c r="E4" s="82" t="s">
        <v>60</v>
      </c>
      <c r="H4" s="79" t="s">
        <v>61</v>
      </c>
      <c r="I4" s="80"/>
      <c r="J4" s="81">
        <v>0.06</v>
      </c>
    </row>
    <row r="5" spans="1:14" x14ac:dyDescent="0.2">
      <c r="C5" s="82" t="s">
        <v>56</v>
      </c>
      <c r="D5" s="83">
        <v>6.0000000000000001E-3</v>
      </c>
      <c r="E5" s="84">
        <v>0.04</v>
      </c>
    </row>
    <row r="6" spans="1:14" x14ac:dyDescent="0.2">
      <c r="C6" s="82" t="s">
        <v>57</v>
      </c>
      <c r="D6" s="84">
        <v>0.02</v>
      </c>
      <c r="E6" s="84">
        <v>0.1</v>
      </c>
    </row>
    <row r="7" spans="1:14" x14ac:dyDescent="0.2">
      <c r="C7" s="82" t="s">
        <v>58</v>
      </c>
      <c r="D7" s="84">
        <v>0.08</v>
      </c>
      <c r="E7" s="84">
        <v>0.18</v>
      </c>
    </row>
    <row r="9" spans="1:14" ht="16" thickBot="1" x14ac:dyDescent="0.25">
      <c r="J9" s="1" t="s">
        <v>11</v>
      </c>
    </row>
    <row r="10" spans="1:14" x14ac:dyDescent="0.2">
      <c r="A10" s="82" t="s">
        <v>62</v>
      </c>
      <c r="B10" s="82"/>
      <c r="C10" s="86"/>
      <c r="D10" s="86" t="s">
        <v>56</v>
      </c>
      <c r="E10" s="86" t="s">
        <v>57</v>
      </c>
      <c r="F10" s="86" t="s">
        <v>58</v>
      </c>
      <c r="K10" s="23" t="s">
        <v>56</v>
      </c>
      <c r="L10" s="89">
        <f>1-SUM(L11:L12)</f>
        <v>6.9018287882201768E-2</v>
      </c>
      <c r="M10" s="15" t="s">
        <v>64</v>
      </c>
      <c r="N10" s="15"/>
    </row>
    <row r="11" spans="1:14" x14ac:dyDescent="0.2">
      <c r="C11" s="86" t="s">
        <v>56</v>
      </c>
      <c r="D11" s="86">
        <v>1</v>
      </c>
      <c r="E11" s="86">
        <v>0.6</v>
      </c>
      <c r="F11" s="86">
        <v>0.1</v>
      </c>
      <c r="K11" s="26" t="s">
        <v>57</v>
      </c>
      <c r="L11" s="2">
        <v>0.24822744416157685</v>
      </c>
    </row>
    <row r="12" spans="1:14" ht="16" thickBot="1" x14ac:dyDescent="0.25">
      <c r="C12" s="86" t="s">
        <v>57</v>
      </c>
      <c r="D12" s="86">
        <v>0.6</v>
      </c>
      <c r="E12" s="86">
        <v>1</v>
      </c>
      <c r="F12" s="86">
        <v>0.22</v>
      </c>
      <c r="K12" s="29" t="s">
        <v>58</v>
      </c>
      <c r="L12" s="90">
        <v>0.68275426795622141</v>
      </c>
    </row>
    <row r="13" spans="1:14" x14ac:dyDescent="0.2">
      <c r="C13" s="86" t="s">
        <v>58</v>
      </c>
      <c r="D13" s="86">
        <v>0.1</v>
      </c>
      <c r="E13" s="86">
        <v>0.22</v>
      </c>
      <c r="F13" s="86">
        <v>1</v>
      </c>
    </row>
    <row r="16" spans="1:14" x14ac:dyDescent="0.2">
      <c r="J16" t="s">
        <v>65</v>
      </c>
      <c r="M16" s="19">
        <f t="array" ref="M16">MMULT(TRANSPOSE(L10:L12),D5:D7)</f>
        <v>5.9999000047022466E-2</v>
      </c>
    </row>
    <row r="17" spans="1:13" x14ac:dyDescent="0.2">
      <c r="A17" s="78" t="s">
        <v>63</v>
      </c>
      <c r="B17" s="78"/>
      <c r="C17" s="78"/>
      <c r="D17" s="88" t="s">
        <v>56</v>
      </c>
      <c r="E17" s="88" t="s">
        <v>57</v>
      </c>
      <c r="F17" s="88" t="s">
        <v>58</v>
      </c>
      <c r="J17" t="s">
        <v>66</v>
      </c>
      <c r="M17" s="19">
        <f>SQRT(M18)</f>
        <v>0.13122316792135941</v>
      </c>
    </row>
    <row r="18" spans="1:13" x14ac:dyDescent="0.2">
      <c r="C18" s="88" t="s">
        <v>56</v>
      </c>
      <c r="D18" s="78">
        <f>D11*VLOOKUP($C18,$C$5:$E$7,3,FALSE)*VLOOKUP(D$17,$C$5:$E$7,3,FALSE)</f>
        <v>1.6000000000000001E-3</v>
      </c>
      <c r="E18" s="78">
        <f>E11*VLOOKUP($C18,$C$5:$E$7,3,FALSE)*VLOOKUP(E$17,$C$5:$E$7,3,FALSE)</f>
        <v>2.4000000000000002E-3</v>
      </c>
      <c r="F18" s="78">
        <f>F11*VLOOKUP($C18,$C$5:$E$7,3,FALSE)*VLOOKUP(F$17,$C$5:$E$7,3,FALSE)</f>
        <v>7.1999999999999994E-4</v>
      </c>
      <c r="J18" t="s">
        <v>67</v>
      </c>
      <c r="M18">
        <f t="array" ref="M18">MMULT(TRANSPOSE(L10:L12),MMULT(D18:F20,L10:L12))</f>
        <v>1.7219519799317289E-2</v>
      </c>
    </row>
    <row r="19" spans="1:13" x14ac:dyDescent="0.2">
      <c r="C19" s="88" t="s">
        <v>57</v>
      </c>
      <c r="D19" s="78">
        <f>D12*VLOOKUP($C19,$C$5:$E$7,3,FALSE)*VLOOKUP(D$17,$C$5:$E$7,3,FALSE)</f>
        <v>2.3999999999999998E-3</v>
      </c>
      <c r="E19" s="78">
        <f t="shared" ref="E19:F20" si="0">E12*VLOOKUP($C19,$C$5:$E$7,3,FALSE)*VLOOKUP(E$17,$C$5:$E$7,3,FALSE)</f>
        <v>1.0000000000000002E-2</v>
      </c>
      <c r="F19" s="78">
        <f t="shared" si="0"/>
        <v>3.96E-3</v>
      </c>
    </row>
    <row r="20" spans="1:13" x14ac:dyDescent="0.2">
      <c r="C20" s="88" t="s">
        <v>58</v>
      </c>
      <c r="D20" s="78">
        <f>D13*VLOOKUP($C20,$C$5:$E$7,3,FALSE)*VLOOKUP(D$17,$C$5:$E$7,3,FALSE)</f>
        <v>7.1999999999999994E-4</v>
      </c>
      <c r="E20" s="78">
        <f t="shared" si="0"/>
        <v>3.96E-3</v>
      </c>
      <c r="F20" s="78">
        <f t="shared" si="0"/>
        <v>3.2399999999999998E-2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21" sqref="I21"/>
    </sheetView>
  </sheetViews>
  <sheetFormatPr baseColWidth="10" defaultColWidth="9" defaultRowHeight="14" x14ac:dyDescent="0.15"/>
  <cols>
    <col min="1" max="1" width="27" style="91" bestFit="1" customWidth="1"/>
    <col min="2" max="7" width="9" style="91"/>
    <col min="8" max="8" width="15.3984375" style="91" bestFit="1" customWidth="1"/>
    <col min="9" max="10" width="9" style="91"/>
    <col min="11" max="11" width="10.19921875" style="91" bestFit="1" customWidth="1"/>
    <col min="12" max="16384" width="9" style="91"/>
  </cols>
  <sheetData>
    <row r="1" spans="1:12" x14ac:dyDescent="0.15">
      <c r="H1" s="105" t="s">
        <v>76</v>
      </c>
      <c r="I1" s="105"/>
      <c r="J1" s="105"/>
      <c r="K1" s="105"/>
      <c r="L1" s="105"/>
    </row>
    <row r="2" spans="1:12" x14ac:dyDescent="0.15">
      <c r="H2" s="105"/>
      <c r="I2" s="105"/>
      <c r="J2" s="105"/>
      <c r="K2" s="105"/>
      <c r="L2" s="105"/>
    </row>
    <row r="4" spans="1:12" x14ac:dyDescent="0.15">
      <c r="A4" s="94" t="s">
        <v>55</v>
      </c>
      <c r="C4" s="94" t="s">
        <v>77</v>
      </c>
      <c r="D4" s="94" t="s">
        <v>78</v>
      </c>
    </row>
    <row r="5" spans="1:12" x14ac:dyDescent="0.15">
      <c r="B5" s="94" t="s">
        <v>79</v>
      </c>
      <c r="C5" s="93">
        <v>0.01</v>
      </c>
      <c r="D5" s="93">
        <v>0</v>
      </c>
    </row>
    <row r="6" spans="1:12" x14ac:dyDescent="0.15">
      <c r="B6" s="94" t="s">
        <v>80</v>
      </c>
      <c r="C6" s="93">
        <v>0.04</v>
      </c>
      <c r="D6" s="93">
        <v>0.12</v>
      </c>
    </row>
    <row r="7" spans="1:12" x14ac:dyDescent="0.15">
      <c r="H7" s="106" t="s">
        <v>83</v>
      </c>
      <c r="I7" s="106"/>
      <c r="K7" s="91">
        <v>3</v>
      </c>
    </row>
    <row r="8" spans="1:12" x14ac:dyDescent="0.15">
      <c r="A8" s="94" t="s">
        <v>81</v>
      </c>
      <c r="B8" s="94" t="s">
        <v>79</v>
      </c>
      <c r="C8" s="94" t="s">
        <v>80</v>
      </c>
    </row>
    <row r="9" spans="1:12" x14ac:dyDescent="0.15">
      <c r="A9" s="96" t="s">
        <v>79</v>
      </c>
      <c r="B9" s="95">
        <v>1</v>
      </c>
      <c r="C9" s="95">
        <v>0</v>
      </c>
    </row>
    <row r="10" spans="1:12" x14ac:dyDescent="0.15">
      <c r="A10" s="96" t="s">
        <v>80</v>
      </c>
      <c r="B10" s="95">
        <v>0</v>
      </c>
      <c r="C10" s="95">
        <v>1</v>
      </c>
      <c r="H10" s="94" t="s">
        <v>84</v>
      </c>
      <c r="J10" s="94" t="s">
        <v>85</v>
      </c>
      <c r="K10" s="91">
        <f>K12-0.5*K7*K13</f>
        <v>2.0416666666666666E-2</v>
      </c>
    </row>
    <row r="12" spans="1:12" x14ac:dyDescent="0.15">
      <c r="J12" s="94" t="s">
        <v>86</v>
      </c>
      <c r="K12" s="91">
        <f>SUMPRODUCT(I16:I17,C5:C6)</f>
        <v>3.0833333333333331E-2</v>
      </c>
    </row>
    <row r="13" spans="1:12" x14ac:dyDescent="0.15">
      <c r="A13" s="94" t="s">
        <v>82</v>
      </c>
      <c r="B13" s="94" t="s">
        <v>79</v>
      </c>
      <c r="C13" s="94" t="s">
        <v>80</v>
      </c>
      <c r="J13" s="94" t="s">
        <v>87</v>
      </c>
      <c r="K13" s="91">
        <f t="array" ref="K13">MMULT(TRANSPOSE(I16:I17),MMULT(B14:C15,I16:I17))</f>
        <v>6.9444444444444441E-3</v>
      </c>
    </row>
    <row r="14" spans="1:12" x14ac:dyDescent="0.15">
      <c r="A14" s="96" t="s">
        <v>79</v>
      </c>
      <c r="B14" s="97">
        <f>B9*VLOOKUP($A14,$B$5:$D$6,3,FALSE)*VLOOKUP(B$13,$B$5:$D$6,3,FALSE)</f>
        <v>0</v>
      </c>
      <c r="C14" s="97">
        <f>C9*VLOOKUP($A14,$B$5:$D$6,3,FALSE)*VLOOKUP(C$13,$B$5:$D$6,3,FALSE)</f>
        <v>0</v>
      </c>
    </row>
    <row r="15" spans="1:12" x14ac:dyDescent="0.15">
      <c r="A15" s="96" t="s">
        <v>80</v>
      </c>
      <c r="B15" s="97">
        <f>B10*VLOOKUP($A15,$B$5:$D$6,3,FALSE)*VLOOKUP(B$13,$B$5:$D$6,3,FALSE)</f>
        <v>0</v>
      </c>
      <c r="C15" s="97">
        <f>C10*VLOOKUP($A15,$B$5:$D$6,3,FALSE)*VLOOKUP(C$13,$B$5:$D$6,3,FALSE)</f>
        <v>1.44E-2</v>
      </c>
      <c r="I15" s="94" t="s">
        <v>88</v>
      </c>
    </row>
    <row r="16" spans="1:12" x14ac:dyDescent="0.15">
      <c r="H16" s="94" t="s">
        <v>79</v>
      </c>
      <c r="I16" s="91">
        <f>1-I17</f>
        <v>0.30555555555555558</v>
      </c>
    </row>
    <row r="17" spans="8:9" x14ac:dyDescent="0.15">
      <c r="H17" s="94" t="s">
        <v>80</v>
      </c>
      <c r="I17" s="91">
        <v>0.69444444444444442</v>
      </c>
    </row>
    <row r="20" spans="8:9" x14ac:dyDescent="0.15">
      <c r="H20" s="94" t="s">
        <v>89</v>
      </c>
      <c r="I20" s="98">
        <f>(C6-C5)/(K7*D6*D6)</f>
        <v>0.69444444444444453</v>
      </c>
    </row>
  </sheetData>
  <mergeCells count="2">
    <mergeCell ref="H1:L2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1.State-contingent Returns</vt:lpstr>
      <vt:lpstr>1.Historical Returns</vt:lpstr>
      <vt:lpstr>1.VaR</vt:lpstr>
      <vt:lpstr>Var Ex</vt:lpstr>
      <vt:lpstr>2. Solver</vt:lpstr>
      <vt:lpstr>2.UnconstrainedEffPortfolios</vt:lpstr>
      <vt:lpstr>utility maximization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A. Zoican</dc:creator>
  <cp:lastModifiedBy>Microsoft Office User</cp:lastModifiedBy>
  <dcterms:created xsi:type="dcterms:W3CDTF">2013-02-04T08:58:49Z</dcterms:created>
  <dcterms:modified xsi:type="dcterms:W3CDTF">2017-04-05T18:53:41Z</dcterms:modified>
</cp:coreProperties>
</file>