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ab\sem4\curse\"/>
    </mc:Choice>
  </mc:AlternateContent>
  <xr:revisionPtr revIDLastSave="0" documentId="13_ncr:1_{5978CD40-D85E-4F68-A78D-C86D99EE8CF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H2" i="1"/>
  <c r="L2" i="1"/>
  <c r="P2" i="1"/>
  <c r="T2" i="1"/>
  <c r="D3" i="1"/>
  <c r="H3" i="1"/>
  <c r="L3" i="1"/>
  <c r="P3" i="1"/>
  <c r="T3" i="1"/>
  <c r="D4" i="1"/>
  <c r="H4" i="1"/>
  <c r="L4" i="1"/>
  <c r="P4" i="1"/>
  <c r="T4" i="1"/>
  <c r="D5" i="1"/>
  <c r="H5" i="1"/>
  <c r="L5" i="1"/>
  <c r="P5" i="1"/>
  <c r="T5" i="1"/>
  <c r="D6" i="1"/>
  <c r="H6" i="1"/>
  <c r="L6" i="1"/>
  <c r="P6" i="1"/>
  <c r="T6" i="1"/>
  <c r="D7" i="1"/>
  <c r="H7" i="1"/>
  <c r="L7" i="1"/>
  <c r="P7" i="1"/>
  <c r="T7" i="1"/>
  <c r="D8" i="1"/>
  <c r="H8" i="1"/>
  <c r="L8" i="1"/>
  <c r="P8" i="1"/>
  <c r="T8" i="1"/>
  <c r="D9" i="1"/>
  <c r="H9" i="1"/>
  <c r="L9" i="1"/>
  <c r="P9" i="1"/>
  <c r="T9" i="1"/>
  <c r="D10" i="1"/>
  <c r="H10" i="1"/>
  <c r="L10" i="1"/>
  <c r="P10" i="1"/>
  <c r="T10" i="1"/>
  <c r="D11" i="1"/>
  <c r="H11" i="1"/>
  <c r="L11" i="1"/>
  <c r="P11" i="1"/>
  <c r="T11" i="1"/>
  <c r="D12" i="1"/>
  <c r="H12" i="1"/>
  <c r="L12" i="1"/>
  <c r="P12" i="1"/>
  <c r="T12" i="1"/>
  <c r="D13" i="1"/>
  <c r="H13" i="1"/>
  <c r="L13" i="1"/>
  <c r="P13" i="1"/>
  <c r="T13" i="1"/>
  <c r="D14" i="1"/>
  <c r="H14" i="1"/>
  <c r="L14" i="1"/>
  <c r="P14" i="1"/>
  <c r="T14" i="1"/>
  <c r="D15" i="1"/>
  <c r="H15" i="1"/>
  <c r="L15" i="1"/>
  <c r="P15" i="1"/>
  <c r="T15" i="1"/>
  <c r="D16" i="1"/>
  <c r="H16" i="1"/>
  <c r="L16" i="1"/>
  <c r="P16" i="1"/>
  <c r="T16" i="1"/>
  <c r="D17" i="1"/>
  <c r="H17" i="1"/>
  <c r="L17" i="1"/>
  <c r="P17" i="1"/>
  <c r="T17" i="1"/>
  <c r="D18" i="1"/>
  <c r="H18" i="1"/>
  <c r="L18" i="1"/>
  <c r="P18" i="1"/>
  <c r="T18" i="1"/>
  <c r="D19" i="1"/>
  <c r="H19" i="1"/>
  <c r="L19" i="1"/>
  <c r="P19" i="1"/>
  <c r="T19" i="1"/>
  <c r="D20" i="1"/>
  <c r="H20" i="1"/>
  <c r="L20" i="1"/>
  <c r="P20" i="1"/>
  <c r="T20" i="1"/>
  <c r="D21" i="1"/>
  <c r="H21" i="1"/>
  <c r="L21" i="1"/>
  <c r="P21" i="1"/>
  <c r="T21" i="1"/>
  <c r="D22" i="1"/>
  <c r="H22" i="1"/>
  <c r="L22" i="1"/>
  <c r="P22" i="1"/>
  <c r="T22" i="1"/>
  <c r="D23" i="1"/>
  <c r="H23" i="1"/>
  <c r="L23" i="1"/>
  <c r="P23" i="1"/>
  <c r="T23" i="1"/>
  <c r="D24" i="1"/>
  <c r="H24" i="1"/>
  <c r="L24" i="1"/>
  <c r="P24" i="1"/>
  <c r="T24" i="1"/>
  <c r="D25" i="1"/>
  <c r="H25" i="1"/>
  <c r="L25" i="1"/>
  <c r="P25" i="1"/>
  <c r="T25" i="1"/>
  <c r="D26" i="1"/>
  <c r="H26" i="1"/>
  <c r="L26" i="1"/>
  <c r="P26" i="1"/>
  <c r="T26" i="1"/>
  <c r="D27" i="1"/>
  <c r="H27" i="1"/>
  <c r="L27" i="1"/>
  <c r="P27" i="1"/>
  <c r="T27" i="1"/>
  <c r="D28" i="1"/>
  <c r="H28" i="1"/>
  <c r="L28" i="1"/>
  <c r="P28" i="1"/>
  <c r="T28" i="1"/>
  <c r="D29" i="1"/>
  <c r="H29" i="1"/>
  <c r="L29" i="1"/>
  <c r="P29" i="1"/>
  <c r="T29" i="1"/>
  <c r="D30" i="1"/>
  <c r="H30" i="1"/>
  <c r="L30" i="1"/>
  <c r="P30" i="1"/>
  <c r="T30" i="1"/>
  <c r="D31" i="1"/>
  <c r="H31" i="1"/>
  <c r="L31" i="1"/>
  <c r="P31" i="1"/>
  <c r="T31" i="1"/>
  <c r="H32" i="1"/>
  <c r="L32" i="1"/>
  <c r="P32" i="1"/>
  <c r="T32" i="1"/>
  <c r="H33" i="1"/>
  <c r="L33" i="1"/>
  <c r="P33" i="1"/>
  <c r="T33" i="1"/>
  <c r="H34" i="1"/>
  <c r="L34" i="1"/>
  <c r="P34" i="1"/>
  <c r="T34" i="1"/>
  <c r="H35" i="1"/>
  <c r="L35" i="1"/>
  <c r="P35" i="1"/>
  <c r="T35" i="1"/>
  <c r="H36" i="1"/>
  <c r="L36" i="1"/>
  <c r="P36" i="1"/>
  <c r="T36" i="1"/>
  <c r="H37" i="1"/>
  <c r="L37" i="1"/>
  <c r="P37" i="1"/>
  <c r="T37" i="1"/>
  <c r="H38" i="1"/>
  <c r="L38" i="1"/>
  <c r="P38" i="1"/>
  <c r="T38" i="1"/>
  <c r="H39" i="1"/>
  <c r="L39" i="1"/>
  <c r="P39" i="1"/>
  <c r="H40" i="1"/>
  <c r="L40" i="1"/>
  <c r="P40" i="1"/>
  <c r="H41" i="1"/>
  <c r="L41" i="1"/>
  <c r="P41" i="1"/>
  <c r="P42" i="1"/>
  <c r="P43" i="1"/>
  <c r="P44" i="1"/>
  <c r="T45" i="1" l="1"/>
  <c r="L45" i="1"/>
</calcChain>
</file>

<file path=xl/sharedStrings.xml><?xml version="1.0" encoding="utf-8"?>
<sst xmlns="http://schemas.openxmlformats.org/spreadsheetml/2006/main" count="711" uniqueCount="407">
  <si>
    <t>А1.1</t>
  </si>
  <si>
    <t>А1.2</t>
  </si>
  <si>
    <t>А1.3</t>
  </si>
  <si>
    <t>А1.4</t>
  </si>
  <si>
    <t>А1.5</t>
  </si>
  <si>
    <t>А1.6</t>
  </si>
  <si>
    <t>А1.7</t>
  </si>
  <si>
    <t>А1.8</t>
  </si>
  <si>
    <t>А1.9</t>
  </si>
  <si>
    <t>А1.10</t>
  </si>
  <si>
    <t>А1.11</t>
  </si>
  <si>
    <t>А1.12</t>
  </si>
  <si>
    <t>А1.13</t>
  </si>
  <si>
    <t>А1.14</t>
  </si>
  <si>
    <t>А1.15</t>
  </si>
  <si>
    <t>А1.16</t>
  </si>
  <si>
    <t>А1.17</t>
  </si>
  <si>
    <t>А1.18</t>
  </si>
  <si>
    <t>А1.19</t>
  </si>
  <si>
    <t>А1.20</t>
  </si>
  <si>
    <t>А1.21</t>
  </si>
  <si>
    <t>А1.22</t>
  </si>
  <si>
    <t>А1.23</t>
  </si>
  <si>
    <t>А1.24</t>
  </si>
  <si>
    <t>А1.25</t>
  </si>
  <si>
    <t>Номер розетки</t>
  </si>
  <si>
    <t>А2.1</t>
  </si>
  <si>
    <t>А2.2</t>
  </si>
  <si>
    <t>А2.3</t>
  </si>
  <si>
    <t>А2.4</t>
  </si>
  <si>
    <t>А2.5</t>
  </si>
  <si>
    <t>А2.6</t>
  </si>
  <si>
    <t>А2.7</t>
  </si>
  <si>
    <t>А2.8</t>
  </si>
  <si>
    <t>А2.9</t>
  </si>
  <si>
    <t>А2.10</t>
  </si>
  <si>
    <t>А2.11</t>
  </si>
  <si>
    <t>А2.12</t>
  </si>
  <si>
    <t>А2.13</t>
  </si>
  <si>
    <t>А2.14</t>
  </si>
  <si>
    <t>А2.15</t>
  </si>
  <si>
    <t>А2.16</t>
  </si>
  <si>
    <t>А2.17</t>
  </si>
  <si>
    <t>А2.18</t>
  </si>
  <si>
    <t>А2.19</t>
  </si>
  <si>
    <t>А2.20</t>
  </si>
  <si>
    <t>А2.21</t>
  </si>
  <si>
    <t>А2.22</t>
  </si>
  <si>
    <t>А2.23</t>
  </si>
  <si>
    <t>А2.24</t>
  </si>
  <si>
    <t>А2.25</t>
  </si>
  <si>
    <t>А2.26</t>
  </si>
  <si>
    <t>А2.27</t>
  </si>
  <si>
    <t>А2.28</t>
  </si>
  <si>
    <t>А2.29</t>
  </si>
  <si>
    <t>А2.30</t>
  </si>
  <si>
    <t>А2.31</t>
  </si>
  <si>
    <t>А2.32</t>
  </si>
  <si>
    <t>А2.33</t>
  </si>
  <si>
    <t>А2.34</t>
  </si>
  <si>
    <t>А2.35</t>
  </si>
  <si>
    <t>А2.36</t>
  </si>
  <si>
    <t>А2.37</t>
  </si>
  <si>
    <t>А2.38</t>
  </si>
  <si>
    <t>А2.39</t>
  </si>
  <si>
    <t>А2.40</t>
  </si>
  <si>
    <t>А3.1</t>
  </si>
  <si>
    <t>А3.2</t>
  </si>
  <si>
    <t>А3.3</t>
  </si>
  <si>
    <t>А3.4</t>
  </si>
  <si>
    <t>А3.5</t>
  </si>
  <si>
    <t>А3.6</t>
  </si>
  <si>
    <t>А3.7</t>
  </si>
  <si>
    <t>А3.8</t>
  </si>
  <si>
    <t>А3.9</t>
  </si>
  <si>
    <t>А3.10</t>
  </si>
  <si>
    <t>А3.11</t>
  </si>
  <si>
    <t>А3.12</t>
  </si>
  <si>
    <t>А3.13</t>
  </si>
  <si>
    <t>А3.14</t>
  </si>
  <si>
    <t>А3.15</t>
  </si>
  <si>
    <t>А3.16</t>
  </si>
  <si>
    <t>А3.17</t>
  </si>
  <si>
    <t>А3.18</t>
  </si>
  <si>
    <t>А3.19</t>
  </si>
  <si>
    <t>А3.20</t>
  </si>
  <si>
    <t>А3.21</t>
  </si>
  <si>
    <t>А3.22</t>
  </si>
  <si>
    <t>А3.23</t>
  </si>
  <si>
    <t>А3.24</t>
  </si>
  <si>
    <t>А3.25</t>
  </si>
  <si>
    <t>А3.26</t>
  </si>
  <si>
    <t>А3.27</t>
  </si>
  <si>
    <t>А3.28</t>
  </si>
  <si>
    <t>А3.29</t>
  </si>
  <si>
    <t>А3.30</t>
  </si>
  <si>
    <t>А3.31</t>
  </si>
  <si>
    <t>А3.32</t>
  </si>
  <si>
    <t>А3.33</t>
  </si>
  <si>
    <t>А3.34</t>
  </si>
  <si>
    <t>А3.35</t>
  </si>
  <si>
    <t>А3.36</t>
  </si>
  <si>
    <t>А3.37</t>
  </si>
  <si>
    <t>А3.38</t>
  </si>
  <si>
    <t>А3.39</t>
  </si>
  <si>
    <t>А3.40</t>
  </si>
  <si>
    <t>Б1.1</t>
  </si>
  <si>
    <t>Б1.2</t>
  </si>
  <si>
    <t>Б1.3</t>
  </si>
  <si>
    <t>Б1.4</t>
  </si>
  <si>
    <t>Б1.5</t>
  </si>
  <si>
    <t>Б1.6</t>
  </si>
  <si>
    <t>Б1.7</t>
  </si>
  <si>
    <t>Б1.8</t>
  </si>
  <si>
    <t>Б1.9</t>
  </si>
  <si>
    <t>Б1.10</t>
  </si>
  <si>
    <t>Б1.11</t>
  </si>
  <si>
    <t>Б1.12</t>
  </si>
  <si>
    <t>Б1.13</t>
  </si>
  <si>
    <t>Б1.14</t>
  </si>
  <si>
    <t>Б1.15</t>
  </si>
  <si>
    <t>Б1.16</t>
  </si>
  <si>
    <t>Б1.17</t>
  </si>
  <si>
    <t>Б1.18</t>
  </si>
  <si>
    <t>Б1.19</t>
  </si>
  <si>
    <t>Б1.20</t>
  </si>
  <si>
    <t>Б1.21</t>
  </si>
  <si>
    <t>Б1.22</t>
  </si>
  <si>
    <t>Б1.23</t>
  </si>
  <si>
    <t>Б1.24</t>
  </si>
  <si>
    <t>Б1.25</t>
  </si>
  <si>
    <t>Б1.26</t>
  </si>
  <si>
    <t>Б1.27</t>
  </si>
  <si>
    <t>Б1.28</t>
  </si>
  <si>
    <t>Б1.29</t>
  </si>
  <si>
    <t>Б1.30</t>
  </si>
  <si>
    <t>Б1.31</t>
  </si>
  <si>
    <t>Б1.32</t>
  </si>
  <si>
    <t>Б1.33</t>
  </si>
  <si>
    <t>Б1.34</t>
  </si>
  <si>
    <t>Б1.35</t>
  </si>
  <si>
    <t>Б1.36</t>
  </si>
  <si>
    <t>Б1.37</t>
  </si>
  <si>
    <t>Б1.38</t>
  </si>
  <si>
    <t>Б1.39</t>
  </si>
  <si>
    <t>Б1.40</t>
  </si>
  <si>
    <t>Сумма</t>
  </si>
  <si>
    <t>№ розетки</t>
  </si>
  <si>
    <t>№ шкафа</t>
  </si>
  <si>
    <t>КШ А1.5</t>
  </si>
  <si>
    <t>КШ А1.4</t>
  </si>
  <si>
    <t>КШ А1.3</t>
  </si>
  <si>
    <t>КШ А1.1</t>
  </si>
  <si>
    <t>КШ А1.2</t>
  </si>
  <si>
    <t>КШ А2.7</t>
  </si>
  <si>
    <t>КШ А2.8</t>
  </si>
  <si>
    <t>КШ А2.4</t>
  </si>
  <si>
    <t>А1.26</t>
  </si>
  <si>
    <t>А1.27</t>
  </si>
  <si>
    <t>А1.28</t>
  </si>
  <si>
    <t>А1.29</t>
  </si>
  <si>
    <t>А1.30</t>
  </si>
  <si>
    <t>КШ А1.6</t>
  </si>
  <si>
    <t>КШ А1.7</t>
  </si>
  <si>
    <t>КШ А1.8</t>
  </si>
  <si>
    <t>КШ А2.5</t>
  </si>
  <si>
    <t>КШ А2.6</t>
  </si>
  <si>
    <t>КШ А2.1</t>
  </si>
  <si>
    <t>КШ А2.2</t>
  </si>
  <si>
    <t>КШ А2.3</t>
  </si>
  <si>
    <t>КШ А3.7</t>
  </si>
  <si>
    <t>КШ А3.8</t>
  </si>
  <si>
    <t>КШ А3.4</t>
  </si>
  <si>
    <t>КШ А3.5</t>
  </si>
  <si>
    <t>КШ А3.6</t>
  </si>
  <si>
    <t>КШ А3.1</t>
  </si>
  <si>
    <t>КШ А3.2</t>
  </si>
  <si>
    <t>КШ А3.3</t>
  </si>
  <si>
    <t>3,49 + 1</t>
  </si>
  <si>
    <t>3,49 + 3,24 + 1</t>
  </si>
  <si>
    <t>3,49 + 3,24 + 3,2 + 1</t>
  </si>
  <si>
    <t>3,49 + 3,24 + 3,2 + 1,8 + 6,12 + 1,58 + 3,2 + 1</t>
  </si>
  <si>
    <t>3,49 + 3,24 + 3,2 + 1,8 + 6,12 + 1,58 + 1</t>
  </si>
  <si>
    <t>2,34 + 1</t>
  </si>
  <si>
    <t>2,34 + 3,2  + 1</t>
  </si>
  <si>
    <t>2,34 + 3,2 + 3,24  + 1</t>
  </si>
  <si>
    <t>1,45 + 8,24  + 1</t>
  </si>
  <si>
    <t>1,45 + 8,24 + 3,2  + 1</t>
  </si>
  <si>
    <t>4,48  + 1</t>
  </si>
  <si>
    <t>4,48 + 3,24  + 1</t>
  </si>
  <si>
    <t>4,48 + 3,24 + 3,2 + 1</t>
  </si>
  <si>
    <t>4,48 + 3,24 + 3,2 + 1,19 + 9,53 + 1,23 + 3,2 + 1</t>
  </si>
  <si>
    <t>4,48 + 3,24 + 3,2 + 1,19 + 9,53 + 1,23 + 1</t>
  </si>
  <si>
    <t>4,43 + 1</t>
  </si>
  <si>
    <t>4,43 + 3,24 + 1</t>
  </si>
  <si>
    <t>4,43 + 3,24 + 3,2 + 1</t>
  </si>
  <si>
    <t>4,43 + 3,24 + 3,2 + 1,31 + 9,71 + 1,22 + 3,2 + 1</t>
  </si>
  <si>
    <t>4,43 + 3,24 + 3,2 + 1,31 + 9,71 + 1,22 + 1</t>
  </si>
  <si>
    <t>2,05 + 1</t>
  </si>
  <si>
    <t>2,05 + 3,23 + 1</t>
  </si>
  <si>
    <t>2,05 + 3,23 + 3,2 + 1</t>
  </si>
  <si>
    <t>2,05 + 3,23 + 3,2 + 3,78 + 7,55 + 3,2 + 1</t>
  </si>
  <si>
    <t>2,05 + 3,23 + 3,2 + 3,78 + 7,55 + 1</t>
  </si>
  <si>
    <t>2,55 + 3,2 + 1,38 + 4,22 + 4,03 + 1,48 + 1</t>
  </si>
  <si>
    <t>2,55 + 3,2 + 1,38 + 4,22 + 4,03 + 1,48 + 3,2 + 1</t>
  </si>
  <si>
    <t>2,55 + 3,2 + 1,38 + 4,22 + 1</t>
  </si>
  <si>
    <t>2,55 + 3,2 + 1</t>
  </si>
  <si>
    <t>2,55 + 1</t>
  </si>
  <si>
    <t>3,33 + 3,77 + 1,36 + 3,25 + 3,2 + 1,72 + 3,9 + 1</t>
  </si>
  <si>
    <t>3,33 + 3,77 + 1,36 + 3,25 + 3,2 + 1</t>
  </si>
  <si>
    <t>3,33 + 3,77 + 1,36 + 3,25 + 1</t>
  </si>
  <si>
    <t>3,33 + 3,77 + 1,36 + 1</t>
  </si>
  <si>
    <t>3,33 + 1</t>
  </si>
  <si>
    <t>3,34 + 1</t>
  </si>
  <si>
    <t>3,34 + 3,77 + 1,45 + 1</t>
  </si>
  <si>
    <t>3,34 + 3,77 + 1,45 + 3,2 + 1</t>
  </si>
  <si>
    <t>3,34 + 3,77 + 1,45 + 3,2 + 3,24 + 1</t>
  </si>
  <si>
    <t>3,34 + 3,77 + 1,45 + 3,2 + 3,24 + 3,38 + 1</t>
  </si>
  <si>
    <t>5,02 + 2,01 + 3,2 + 3,2 + 3,24 + 1</t>
  </si>
  <si>
    <t>5,02 + 2,01 + 3,2 + 3,2 + 1</t>
  </si>
  <si>
    <t>5,02 + 2,01 + 3,2 + 1</t>
  </si>
  <si>
    <t>5,02 + 2,01 + 1</t>
  </si>
  <si>
    <t>4,4 + 3,28  + 1</t>
  </si>
  <si>
    <t>4,4 + 3,28 + 3,2  + 1</t>
  </si>
  <si>
    <t>4,4 + 1</t>
  </si>
  <si>
    <t>4,4 + 3,28 + 3,2 + 1,24 + 9,35 + 1,28 + 1</t>
  </si>
  <si>
    <t>4,4 + 3,28 + 3,2 + 1,24 + 9,35 + 1,28 + 3,2 + 1</t>
  </si>
  <si>
    <t>4,38 + 3,37 + 3,2 + 1</t>
  </si>
  <si>
    <t>4,38 + 3,37 + 1</t>
  </si>
  <si>
    <t>4,38 + 1</t>
  </si>
  <si>
    <t>4,38 + 3,37 + 3,2 + 9,52 + 1,14 + 1</t>
  </si>
  <si>
    <t>4,38 + 3,37 + 3,2 + 9,52 + 1,14 + 3,2 + 1</t>
  </si>
  <si>
    <t>1,98 + 3,24 + 3,2 + 1</t>
  </si>
  <si>
    <t>1,98 + 3,24 + 1</t>
  </si>
  <si>
    <t>1,98 + 1</t>
  </si>
  <si>
    <t>1,98 + 3,24 + 3,2 + 3,84 + 7,42 + 1</t>
  </si>
  <si>
    <t>1,98 + 3,24 + 3,2 + 3,84 + 7,42 + 3,2 + 1</t>
  </si>
  <si>
    <t>3,26 + 1</t>
  </si>
  <si>
    <t>3,24 + 1</t>
  </si>
  <si>
    <t>3,24 + 3,71 + 1,52 + 1</t>
  </si>
  <si>
    <t>3,24 + 3,71 + 1,52 + 3,2 + 1</t>
  </si>
  <si>
    <t>3,24 + 3,71 + 1,52 + 3,2 + 3,24 + 1</t>
  </si>
  <si>
    <t>3,24 + 3,71 + 1,52 + 3,2 + 3,24 + 3,38 + 1</t>
  </si>
  <si>
    <t>6,4 + 1</t>
  </si>
  <si>
    <t>2,22 + 1</t>
  </si>
  <si>
    <t>2,22 + 2,25 + 1</t>
  </si>
  <si>
    <t>2,05 + 3,4 + 1</t>
  </si>
  <si>
    <t>2,34 + 3,2 + 1</t>
  </si>
  <si>
    <t>2,34 + 3,2 + 3,24 + 1</t>
  </si>
  <si>
    <t>1,45 + 8,24 + 1</t>
  </si>
  <si>
    <t>1,45 + 8,24 + 3,2 + 1</t>
  </si>
  <si>
    <t>4,48 + 1</t>
  </si>
  <si>
    <t>Б1.41</t>
  </si>
  <si>
    <t>Б1.42</t>
  </si>
  <si>
    <t>Б1.43</t>
  </si>
  <si>
    <t>5,02 + 2,01 + 3,2 + 3,2 + 3,24 +  + 5,3 + 10,81 + 1,16 + 1</t>
  </si>
  <si>
    <t>3,36 + 3,27 + 3,21 + 3,2 + 1,56 + 5,57 + 6,31 + 1,55 + 1,7 + 1,7 + 1</t>
  </si>
  <si>
    <t>КШ Б1.1</t>
  </si>
  <si>
    <t>КШ Б1.2</t>
  </si>
  <si>
    <t>КШ Б1.3</t>
  </si>
  <si>
    <t>КШ Б1.4</t>
  </si>
  <si>
    <t>КШ Б1.5</t>
  </si>
  <si>
    <t>КШ Б1.6</t>
  </si>
  <si>
    <t>КШ Б1.7</t>
  </si>
  <si>
    <t>КШ Б1.8</t>
  </si>
  <si>
    <t>КШ Б1.9</t>
  </si>
  <si>
    <t>КШ Б1.10</t>
  </si>
  <si>
    <t>Б2.1</t>
  </si>
  <si>
    <t>Б2.2</t>
  </si>
  <si>
    <t>Б2.3</t>
  </si>
  <si>
    <t>Б2.4</t>
  </si>
  <si>
    <t>Б2.5</t>
  </si>
  <si>
    <t>Б2.6</t>
  </si>
  <si>
    <t>Б2.7</t>
  </si>
  <si>
    <t>Б2.8</t>
  </si>
  <si>
    <t>Б2.9</t>
  </si>
  <si>
    <t>Б2.10</t>
  </si>
  <si>
    <t>Б2.11</t>
  </si>
  <si>
    <t>Б2.12</t>
  </si>
  <si>
    <t>Б2.13</t>
  </si>
  <si>
    <t>Б2.14</t>
  </si>
  <si>
    <t>Б2.15</t>
  </si>
  <si>
    <t>Б2.16</t>
  </si>
  <si>
    <t>Б2.17</t>
  </si>
  <si>
    <t>Б2.18</t>
  </si>
  <si>
    <t>Б2.19</t>
  </si>
  <si>
    <t>Б2.20</t>
  </si>
  <si>
    <t>Б2.21</t>
  </si>
  <si>
    <t>Б2.22</t>
  </si>
  <si>
    <t>Б2.23</t>
  </si>
  <si>
    <t>Б2.24</t>
  </si>
  <si>
    <t>Б2.25</t>
  </si>
  <si>
    <t>Б2.26</t>
  </si>
  <si>
    <t>Б2.27</t>
  </si>
  <si>
    <t>Б2.28</t>
  </si>
  <si>
    <t>Б2.29</t>
  </si>
  <si>
    <t>Б2.30</t>
  </si>
  <si>
    <t>Б2.31</t>
  </si>
  <si>
    <t>Б2.32</t>
  </si>
  <si>
    <t>Б2.33</t>
  </si>
  <si>
    <t>Б2.34</t>
  </si>
  <si>
    <t>Б2.35</t>
  </si>
  <si>
    <t>Б2.36</t>
  </si>
  <si>
    <t>Б2.37</t>
  </si>
  <si>
    <t>5,06 + 1,93 + 3,2 + 3,2 + 3,24 + 1</t>
  </si>
  <si>
    <t>5,06 + 1,93 + 3,2 + 3,2 + 1</t>
  </si>
  <si>
    <t>5,06 + 1,93 + 3,2 + 1</t>
  </si>
  <si>
    <t>5,06 + 1,93 + 1</t>
  </si>
  <si>
    <t>5,06 + 1,93 + 3,2 + 3,2 + 3,24 + 1,67 + 5,5 + 1</t>
  </si>
  <si>
    <t>5,06 + 4,09 + 3,2 + 3,17 + 1</t>
  </si>
  <si>
    <t>5,06 + 4,09 + 3,2 + 1</t>
  </si>
  <si>
    <t>5,06 + 4,09 + 1</t>
  </si>
  <si>
    <t>5,06 + 4,09 + 3,2 + 3,17 + 1,23 + 5,5 + 1,16 + 1</t>
  </si>
  <si>
    <t>5,06 + 4,09 + 3,2 + 3,17 + 1,23 + 5,5 + 1,16 + 3,24 + 1</t>
  </si>
  <si>
    <t>4,07 + 3,17 + 3,32 + 1,35 + 5,65 + 1,2 + 1</t>
  </si>
  <si>
    <t>4,07 + 3,17 + 3,32 + 1,35 + 5,65 + 1,2 + 3,24 + 1</t>
  </si>
  <si>
    <t>4,07 + 3,17 + 3,32 + 1</t>
  </si>
  <si>
    <t>4,07 + 3,17 + 1</t>
  </si>
  <si>
    <t>4,07 + 1</t>
  </si>
  <si>
    <t>5,01 + 4,03 + 1</t>
  </si>
  <si>
    <t>5,01 + 4,03 + 3,2 + 1</t>
  </si>
  <si>
    <t>5,01 + 4,03 + 3,2 + 3,21 + 1</t>
  </si>
  <si>
    <t>5,01 + 4,03 + 3,2 + 3,21 + 1,37 + 5,57 + 1,24 + 3,21 + 1</t>
  </si>
  <si>
    <t>5,01 + 4,03 + 3,2 + 3,21 + 1,37 + 5,57 + 1,24 + 1</t>
  </si>
  <si>
    <t>3,36 + 3,27 + 3,21 + 3,2 + 1</t>
  </si>
  <si>
    <t>3,36 + 3,27 + 3,21 + 1</t>
  </si>
  <si>
    <t>3,36 + 3,27 + 1</t>
  </si>
  <si>
    <t>3,36 + 1</t>
  </si>
  <si>
    <t>0,52 + 2,08 + 1</t>
  </si>
  <si>
    <t>4,35 + 1</t>
  </si>
  <si>
    <t>4,35 + 4,36 + 0,99 + 1</t>
  </si>
  <si>
    <t>4,35 + 4,36 + 0,99 + 3,2 + 1</t>
  </si>
  <si>
    <t>4,35 + 4,36 + 0,99 + 3,2 + 3,24 + 1</t>
  </si>
  <si>
    <t>3,5 + 4,1 + 0,88 + 3,26 + 3,24 + 1</t>
  </si>
  <si>
    <t>3,5 + 4,1 + 0,88 + 3,26 + 1</t>
  </si>
  <si>
    <t>3,5 + 4,1 + 0,88 + 1</t>
  </si>
  <si>
    <t>3,5 + 1</t>
  </si>
  <si>
    <t>0,48 + 2,37 + 1</t>
  </si>
  <si>
    <t>5,61 + 0,9 + 1</t>
  </si>
  <si>
    <t>1,59 + 4,97 + 1,67 + 1</t>
  </si>
  <si>
    <t>1,59 + 1</t>
  </si>
  <si>
    <t>0,43 + 5,5 + 2,01 + 3,2 + 3,2 + 3,24 + 1</t>
  </si>
  <si>
    <t>0,43 + 5,5 + 2,01 + 3,2 + 3,2 + 1</t>
  </si>
  <si>
    <t>0,43 + 5,5 + 2,01 + 3,2 + 1</t>
  </si>
  <si>
    <t>0,43 + 5,5 + 2,01 + 1</t>
  </si>
  <si>
    <t>5,03 + 1,93 + 3,2 + 3,2 + 3,24 + 1</t>
  </si>
  <si>
    <t>5,03 + 1,93 + 3,2 + 3,2 + 1</t>
  </si>
  <si>
    <t>5,03 + 1,93 + 3,2 + 1</t>
  </si>
  <si>
    <t>5,03 + 1,93 + 1</t>
  </si>
  <si>
    <t>5,07 + 4,09 + 3,2 + 3,17 + 1</t>
  </si>
  <si>
    <t>5,07 + 4,09 + 3,2 + 1</t>
  </si>
  <si>
    <t>5,07 + 4,09 + 1</t>
  </si>
  <si>
    <t>5,07 + 4,09 + 3,2 + 3,17 + 1,23 + 5,5 + 1,16 + 1</t>
  </si>
  <si>
    <t>4,7 + 3,17 + 3,32 + 1,35 + 5,56 + 1,2 + 1</t>
  </si>
  <si>
    <t>4,7 + 3,17 + 3,32 + 1</t>
  </si>
  <si>
    <t>4,7 + 3,17 + 1</t>
  </si>
  <si>
    <t>4,7 + 1</t>
  </si>
  <si>
    <t>5,01 + 4,04 + 1</t>
  </si>
  <si>
    <t>5,01 + 4,04 + 3,2 + 1</t>
  </si>
  <si>
    <t>5,01 + 4,04 + 3,2 + 3,21 + 1</t>
  </si>
  <si>
    <t>5,01 + 4,04 + 3,2 + 3,21 + 1,37 + 5,57 + 1,24 + 1</t>
  </si>
  <si>
    <t>0,51 + 2,08 + 1</t>
  </si>
  <si>
    <t>5,7 + 1</t>
  </si>
  <si>
    <t>5,7 + 3,01 + 0,99 + 3,2 + 3,24 + 1</t>
  </si>
  <si>
    <t>5,7 + 3,01 + 0,99 + 3,2 + 1</t>
  </si>
  <si>
    <t>5,7 + 3,01 + 0,99 + 1</t>
  </si>
  <si>
    <t>3,51 + 4,1 + 4,15 + 3,24 + 1</t>
  </si>
  <si>
    <t>3,51 + 4,1 + 4,15 + 1</t>
  </si>
  <si>
    <t>3,51 + 4,1 + 1</t>
  </si>
  <si>
    <t>3,51 + 1</t>
  </si>
  <si>
    <t>1,59 + 4,97 + 3,43 + 1</t>
  </si>
  <si>
    <t>КШ Б2.1</t>
  </si>
  <si>
    <t>КШ Б2.2</t>
  </si>
  <si>
    <t>КШ Б2.3</t>
  </si>
  <si>
    <t>КШ Б2.4</t>
  </si>
  <si>
    <t>КШ Б2.5</t>
  </si>
  <si>
    <t>КШ Б2.6</t>
  </si>
  <si>
    <t>КШ Б2.7</t>
  </si>
  <si>
    <t>КШ Б2.8</t>
  </si>
  <si>
    <t>КШ Б2.9</t>
  </si>
  <si>
    <t>КШ Б2.10</t>
  </si>
  <si>
    <t xml:space="preserve">Длина м. </t>
  </si>
  <si>
    <t>Здание А</t>
  </si>
  <si>
    <t>Здание Б</t>
  </si>
  <si>
    <t>0,42 + 2,26 + 3,25 + 3,2 + 2,51 + 3,68 + 1</t>
  </si>
  <si>
    <t>0,42 + 2,26 + 3,25 + 3,2 + 1</t>
  </si>
  <si>
    <t>0,42 + 2,26 + 3,25 + 1</t>
  </si>
  <si>
    <t>0,42 + 2,26 + 1</t>
  </si>
  <si>
    <t>0,62 + 1,52 + 3,2 + 3,24 + 3,38</t>
  </si>
  <si>
    <t>0,62 + 1,52 + 3,2 + 3,24 + 3,38 + 5,48 + 23,37 + 3,2 + 7,42 + 4,44 + 17,27 + 6,11 + 0,66 + 2,9</t>
  </si>
  <si>
    <t>3,42 + 3,7 + 1,52 + 3,2 + 3,24 + 3,38 + 5,48 + 23,37 + 3,2 + 7,42 + 4,44 + 17,27 + 6,11 + 0,66 + 2,9</t>
  </si>
  <si>
    <t>1,97 + 3,24 + 3,2 + 3,2 + 1,14 + 4,44 + 17,27 + 6,11 + 0,66 + 2,9</t>
  </si>
  <si>
    <t>4,38 + 3,27 + 3,2 + 1,27 + 9,51 + 4,44 + 17,27 + 6,11 + 0,66 + 2,9</t>
  </si>
  <si>
    <t>4,4 + 3,27 + 3,2 + 1,24 + 9,35 + 9,51 + 4,44 + 17,27 + 6,11 + 0,66 + 2,9</t>
  </si>
  <si>
    <t>6,4 + 0,8 + 4,17 + 4,38 + 3,27 + 3,2 + 1,27 + 9,51 + 4,44 + 17,27 + 6,11 + 0,66 + 2,9</t>
  </si>
  <si>
    <t>1,37 + 17,27 + 6,11 + 0,66 + 2,9</t>
  </si>
  <si>
    <t>6,11 + 0,66 + 2,9</t>
  </si>
  <si>
    <t>3,49 + 3,24 + 3,2 + 1,8 + 2,9</t>
  </si>
  <si>
    <t>1,58 + 6,11 + 0,66 + 2,9</t>
  </si>
  <si>
    <t>2,55 + 3,2 + 1,38 + 1,72 + 3,2 + 3,25 + 1,36 + 1,45 + 3,2 + 3,24 + 3,38 + 5,55 + 23,46 + 3,2 + 7,55 + 10,06 + 3,2 + 8,23 + 6,11 + 0,66 + 2,9</t>
  </si>
  <si>
    <t>3,33 + 3,77 + 1,45 + 3,2 + 3,24 + 3,38 + 5,55 + 23,46 + 3,2 + 7,55 + 10,06 + 3,2 + 8,23 + 6,11 + 0,66 + 2,9</t>
  </si>
  <si>
    <t>3,34 + 3,77 + 1,45 + 3,2 + 3,24  + 3,38 + 5,55 + 23,46 + 3,2 + 7,55 + 10,06 + 3,2 + 8,23 + 6,11 + 0,66 + 2,9</t>
  </si>
  <si>
    <t>2,3 + 0,4 + 0,7</t>
  </si>
  <si>
    <t>Между этажом</t>
  </si>
  <si>
    <t>толщина стены</t>
  </si>
  <si>
    <t>4,48 + 3,24 + 3,2 + 1,19 + 9,52 + 9,71 + 10,06 + 3,2 + 8,23 + 6,11 + 0,66 + 2,9</t>
  </si>
  <si>
    <t>4,43 + 3,24 + 3,2 + 1,31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</si>
</sst>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"/>
  <sheetViews>
    <sheetView tabSelected="1" topLeftCell="T1" zoomScaleNormal="100" workbookViewId="0">
      <selection activeCell="W14" sqref="W14"/>
    </sheetView>
  </sheetViews>
  <sheetFormatPr defaultRowHeight="15" x14ac:dyDescent="0.25"/>
  <cols>
    <col min="1" max="1" width="9.85546875" customWidth="1"/>
    <col min="2" max="2" width="14.85546875" customWidth="1"/>
    <col min="3" max="3" width="44.28515625" customWidth="1"/>
    <col min="6" max="6" width="15" bestFit="1" customWidth="1"/>
    <col min="7" max="7" width="44.28515625" customWidth="1"/>
    <col min="10" max="10" width="15" bestFit="1" customWidth="1"/>
    <col min="11" max="11" width="44.28515625" customWidth="1"/>
    <col min="13" max="13" width="9.85546875" customWidth="1"/>
    <col min="14" max="14" width="15" bestFit="1" customWidth="1"/>
    <col min="15" max="15" width="53.5703125" customWidth="1"/>
    <col min="18" max="18" width="15" bestFit="1" customWidth="1"/>
    <col min="19" max="19" width="44.28515625" customWidth="1"/>
    <col min="21" max="21" width="20" customWidth="1"/>
    <col min="22" max="22" width="23.28515625" customWidth="1"/>
    <col min="23" max="23" width="56.85546875" customWidth="1"/>
  </cols>
  <sheetData>
    <row r="1" spans="1:28" ht="15" customHeight="1" x14ac:dyDescent="0.25">
      <c r="A1" s="1" t="s">
        <v>148</v>
      </c>
      <c r="B1" s="1" t="s">
        <v>147</v>
      </c>
      <c r="C1" s="1" t="s">
        <v>381</v>
      </c>
      <c r="D1" s="1" t="s">
        <v>146</v>
      </c>
      <c r="E1" s="1" t="s">
        <v>148</v>
      </c>
      <c r="F1" s="1" t="s">
        <v>25</v>
      </c>
      <c r="G1" s="1" t="s">
        <v>381</v>
      </c>
      <c r="H1" s="1" t="s">
        <v>146</v>
      </c>
      <c r="I1" s="1" t="s">
        <v>148</v>
      </c>
      <c r="J1" s="1" t="s">
        <v>25</v>
      </c>
      <c r="K1" s="1" t="s">
        <v>381</v>
      </c>
      <c r="L1" s="1" t="s">
        <v>146</v>
      </c>
      <c r="M1" s="1" t="s">
        <v>148</v>
      </c>
      <c r="N1" s="1" t="s">
        <v>25</v>
      </c>
      <c r="O1" s="1" t="s">
        <v>381</v>
      </c>
      <c r="P1" s="1" t="s">
        <v>146</v>
      </c>
      <c r="Q1" s="1" t="s">
        <v>148</v>
      </c>
      <c r="R1" s="1" t="s">
        <v>25</v>
      </c>
      <c r="S1" s="1" t="s">
        <v>381</v>
      </c>
      <c r="T1" s="1" t="s">
        <v>146</v>
      </c>
      <c r="V1" s="1" t="s">
        <v>148</v>
      </c>
      <c r="W1" s="1" t="s">
        <v>381</v>
      </c>
      <c r="X1" s="1" t="s">
        <v>146</v>
      </c>
      <c r="Z1" s="1" t="s">
        <v>148</v>
      </c>
      <c r="AA1" s="1" t="s">
        <v>381</v>
      </c>
      <c r="AB1" s="1" t="s">
        <v>146</v>
      </c>
    </row>
    <row r="2" spans="1:28" ht="29.25" customHeight="1" x14ac:dyDescent="0.25">
      <c r="A2" s="1" t="s">
        <v>149</v>
      </c>
      <c r="B2" s="1" t="s">
        <v>0</v>
      </c>
      <c r="C2" s="1" t="s">
        <v>223</v>
      </c>
      <c r="D2" s="6">
        <f>4.4 + 3.28 + 3.2</f>
        <v>10.879999999999999</v>
      </c>
      <c r="E2" s="1" t="s">
        <v>154</v>
      </c>
      <c r="F2" s="1" t="s">
        <v>26</v>
      </c>
      <c r="G2" s="2" t="s">
        <v>178</v>
      </c>
      <c r="H2" s="2">
        <f>3.49 + 1</f>
        <v>4.49</v>
      </c>
      <c r="I2" s="1" t="s">
        <v>170</v>
      </c>
      <c r="J2" s="1" t="s">
        <v>66</v>
      </c>
      <c r="K2" s="2" t="s">
        <v>178</v>
      </c>
      <c r="L2" s="2">
        <f>3.49 + 1</f>
        <v>4.49</v>
      </c>
      <c r="M2" s="2" t="s">
        <v>257</v>
      </c>
      <c r="N2" s="1" t="s">
        <v>106</v>
      </c>
      <c r="O2" s="2" t="s">
        <v>218</v>
      </c>
      <c r="P2" s="2">
        <f>5.02 + 2.01 + 3.2 + 3.2 + 3.24 + 1</f>
        <v>17.670000000000002</v>
      </c>
      <c r="Q2" s="2" t="s">
        <v>371</v>
      </c>
      <c r="R2" s="1" t="s">
        <v>267</v>
      </c>
      <c r="S2" s="2" t="s">
        <v>341</v>
      </c>
      <c r="T2" s="2">
        <f>0.43 + 5.5 + 2.01 + 3.2 + 3.2 + 3.24 + 1</f>
        <v>18.579999999999998</v>
      </c>
      <c r="V2" s="4" t="s">
        <v>152</v>
      </c>
      <c r="W2" s="5" t="s">
        <v>389</v>
      </c>
      <c r="X2" s="1"/>
      <c r="Z2" s="3" t="s">
        <v>257</v>
      </c>
      <c r="AA2" s="1"/>
      <c r="AB2" s="1"/>
    </row>
    <row r="3" spans="1:28" ht="30" customHeight="1" x14ac:dyDescent="0.25">
      <c r="A3" s="1" t="s">
        <v>149</v>
      </c>
      <c r="B3" s="1" t="s">
        <v>1</v>
      </c>
      <c r="C3" s="1" t="s">
        <v>222</v>
      </c>
      <c r="D3" s="6">
        <f>4.4 + 3.28</f>
        <v>7.68</v>
      </c>
      <c r="E3" s="1" t="s">
        <v>154</v>
      </c>
      <c r="F3" s="1" t="s">
        <v>27</v>
      </c>
      <c r="G3" s="2" t="s">
        <v>179</v>
      </c>
      <c r="H3" s="2">
        <f>3.49 + 3.24 + 1</f>
        <v>7.73</v>
      </c>
      <c r="I3" s="1" t="s">
        <v>170</v>
      </c>
      <c r="J3" s="1" t="s">
        <v>67</v>
      </c>
      <c r="K3" s="2" t="s">
        <v>179</v>
      </c>
      <c r="L3" s="2">
        <f>3.49 + 3.24 + 1</f>
        <v>7.73</v>
      </c>
      <c r="M3" s="2" t="s">
        <v>257</v>
      </c>
      <c r="N3" s="1" t="s">
        <v>107</v>
      </c>
      <c r="O3" s="2" t="s">
        <v>219</v>
      </c>
      <c r="P3" s="2">
        <f>5.02 + 2.01 + 3.2 + 3.2 + 1</f>
        <v>14.43</v>
      </c>
      <c r="Q3" s="2" t="s">
        <v>371</v>
      </c>
      <c r="R3" s="1" t="s">
        <v>268</v>
      </c>
      <c r="S3" s="2" t="s">
        <v>342</v>
      </c>
      <c r="T3" s="2">
        <f>0.43 + 5.5 + 2.01 + 3.2 + 3.2 + 1</f>
        <v>15.34</v>
      </c>
      <c r="V3" s="4" t="s">
        <v>153</v>
      </c>
      <c r="W3" s="10" t="s">
        <v>390</v>
      </c>
      <c r="X3" s="1"/>
      <c r="Z3" s="3" t="s">
        <v>258</v>
      </c>
      <c r="AA3" s="1"/>
      <c r="AB3" s="1"/>
    </row>
    <row r="4" spans="1:28" ht="32.25" customHeight="1" x14ac:dyDescent="0.25">
      <c r="A4" s="1" t="s">
        <v>149</v>
      </c>
      <c r="B4" s="1" t="s">
        <v>2</v>
      </c>
      <c r="C4" s="2" t="s">
        <v>224</v>
      </c>
      <c r="D4" s="6">
        <f>4.4</f>
        <v>4.4000000000000004</v>
      </c>
      <c r="E4" s="1" t="s">
        <v>154</v>
      </c>
      <c r="F4" s="1" t="s">
        <v>28</v>
      </c>
      <c r="G4" s="2" t="s">
        <v>180</v>
      </c>
      <c r="H4" s="2">
        <f>3.49 + 3.24 + 3.2 + 1</f>
        <v>10.93</v>
      </c>
      <c r="I4" s="1" t="s">
        <v>170</v>
      </c>
      <c r="J4" s="1" t="s">
        <v>68</v>
      </c>
      <c r="K4" s="2" t="s">
        <v>180</v>
      </c>
      <c r="L4" s="2">
        <f>3.49 + 3.24 + 3.2 + 1</f>
        <v>10.93</v>
      </c>
      <c r="M4" s="2" t="s">
        <v>257</v>
      </c>
      <c r="N4" s="1" t="s">
        <v>108</v>
      </c>
      <c r="O4" s="2" t="s">
        <v>220</v>
      </c>
      <c r="P4" s="2">
        <f>5.02 + 2.01 + 3.2 + 1</f>
        <v>11.23</v>
      </c>
      <c r="Q4" s="2" t="s">
        <v>371</v>
      </c>
      <c r="R4" s="1" t="s">
        <v>269</v>
      </c>
      <c r="S4" s="2" t="s">
        <v>343</v>
      </c>
      <c r="T4" s="2">
        <f>0.43 + 5.5 + 2.01 + 3.2 + 1</f>
        <v>12.14</v>
      </c>
      <c r="V4" s="4" t="s">
        <v>151</v>
      </c>
      <c r="W4" s="10" t="s">
        <v>391</v>
      </c>
      <c r="X4" s="1"/>
      <c r="Z4" s="3" t="s">
        <v>259</v>
      </c>
      <c r="AA4" s="1"/>
      <c r="AB4" s="1"/>
    </row>
    <row r="5" spans="1:28" ht="17.25" customHeight="1" x14ac:dyDescent="0.25">
      <c r="A5" s="1" t="s">
        <v>149</v>
      </c>
      <c r="B5" s="4" t="s">
        <v>3</v>
      </c>
      <c r="C5" s="5" t="s">
        <v>225</v>
      </c>
      <c r="D5" s="7">
        <f>4.4 + 3.28 + 3.2 + 1.24 + 9.35 + 1.28</f>
        <v>22.75</v>
      </c>
      <c r="E5" s="1" t="s">
        <v>154</v>
      </c>
      <c r="F5" s="1" t="s">
        <v>29</v>
      </c>
      <c r="G5" s="2" t="s">
        <v>181</v>
      </c>
      <c r="H5" s="2">
        <f>3.49 + 3.24 + 3.2 + 1.8 + 6.12 + 1.58 + 3.2 + 1</f>
        <v>23.63</v>
      </c>
      <c r="I5" s="1" t="s">
        <v>170</v>
      </c>
      <c r="J5" s="1" t="s">
        <v>69</v>
      </c>
      <c r="K5" s="2" t="s">
        <v>181</v>
      </c>
      <c r="L5" s="2">
        <f>3.49 + 3.24 + 3.2 + 1.8 + 6.12 + 1.58 + 3.2 + 1</f>
        <v>23.63</v>
      </c>
      <c r="M5" s="2" t="s">
        <v>257</v>
      </c>
      <c r="N5" s="1" t="s">
        <v>109</v>
      </c>
      <c r="O5" s="2" t="s">
        <v>221</v>
      </c>
      <c r="P5" s="2">
        <f>5.02 + 2.01 + 1</f>
        <v>8.0299999999999994</v>
      </c>
      <c r="Q5" s="2" t="s">
        <v>371</v>
      </c>
      <c r="R5" s="1" t="s">
        <v>270</v>
      </c>
      <c r="S5" s="2" t="s">
        <v>344</v>
      </c>
      <c r="T5" s="2">
        <f>0.43 + 5.5 + 2.01 + 1</f>
        <v>8.94</v>
      </c>
      <c r="V5" s="4" t="s">
        <v>150</v>
      </c>
      <c r="W5" s="1" t="s">
        <v>392</v>
      </c>
      <c r="X5" s="1"/>
      <c r="Z5" s="3" t="s">
        <v>260</v>
      </c>
      <c r="AA5" s="1"/>
      <c r="AB5" s="1"/>
    </row>
    <row r="6" spans="1:28" ht="15" customHeight="1" x14ac:dyDescent="0.25">
      <c r="A6" s="1" t="s">
        <v>149</v>
      </c>
      <c r="B6" s="1" t="s">
        <v>4</v>
      </c>
      <c r="C6" s="5" t="s">
        <v>226</v>
      </c>
      <c r="D6" s="7">
        <f>4.4 + 3.28 + 3.2 + 1.24 + 9.35 + 1.28 + 3.2</f>
        <v>25.95</v>
      </c>
      <c r="E6" s="1" t="s">
        <v>154</v>
      </c>
      <c r="F6" s="1" t="s">
        <v>30</v>
      </c>
      <c r="G6" s="2" t="s">
        <v>182</v>
      </c>
      <c r="H6" s="2">
        <f>3.49 + 3.24 + 3.2 + 1.8 + 6.12 + 1.58 + 1</f>
        <v>20.43</v>
      </c>
      <c r="I6" s="1" t="s">
        <v>170</v>
      </c>
      <c r="J6" s="1" t="s">
        <v>70</v>
      </c>
      <c r="K6" s="2" t="s">
        <v>182</v>
      </c>
      <c r="L6" s="2">
        <f>3.49 + 3.24 + 3.2 + 1.8 + 6.12 + 1.58 + 1</f>
        <v>20.43</v>
      </c>
      <c r="M6" s="2" t="s">
        <v>257</v>
      </c>
      <c r="N6" s="1" t="s">
        <v>110</v>
      </c>
      <c r="O6" s="2" t="s">
        <v>255</v>
      </c>
      <c r="P6" s="2">
        <f>5.02 + 2.01 + 3.2 + 3.2 + 3.24 +  + 5.3 + 10.81 + 1.16 + 1</f>
        <v>34.94</v>
      </c>
      <c r="Q6" s="2" t="s">
        <v>372</v>
      </c>
      <c r="R6" s="1" t="s">
        <v>271</v>
      </c>
      <c r="S6" s="2" t="s">
        <v>345</v>
      </c>
      <c r="T6" s="2">
        <f>5.03 + 1.93 + 3.2 + 3.2 + 3.24 + 1</f>
        <v>17.600000000000001</v>
      </c>
      <c r="V6" s="4" t="s">
        <v>149</v>
      </c>
      <c r="W6" s="1" t="s">
        <v>393</v>
      </c>
      <c r="X6" s="1"/>
      <c r="Z6" s="3" t="s">
        <v>261</v>
      </c>
      <c r="AA6" s="1"/>
      <c r="AB6" s="1"/>
    </row>
    <row r="7" spans="1:28" ht="30" customHeight="1" x14ac:dyDescent="0.25">
      <c r="A7" s="1" t="s">
        <v>150</v>
      </c>
      <c r="B7" s="1" t="s">
        <v>5</v>
      </c>
      <c r="C7" s="1" t="s">
        <v>227</v>
      </c>
      <c r="D7" s="6">
        <f>4.38 + 3.37 + 3.2</f>
        <v>10.95</v>
      </c>
      <c r="E7" s="1" t="s">
        <v>155</v>
      </c>
      <c r="F7" s="1" t="s">
        <v>31</v>
      </c>
      <c r="G7" s="2" t="s">
        <v>183</v>
      </c>
      <c r="H7" s="2">
        <f>2.34 + 1</f>
        <v>3.34</v>
      </c>
      <c r="I7" s="1" t="s">
        <v>171</v>
      </c>
      <c r="J7" s="1" t="s">
        <v>71</v>
      </c>
      <c r="K7" s="2" t="s">
        <v>183</v>
      </c>
      <c r="L7" s="2">
        <f>2.34 + 1</f>
        <v>3.34</v>
      </c>
      <c r="M7" s="2" t="s">
        <v>258</v>
      </c>
      <c r="N7" s="1" t="s">
        <v>111</v>
      </c>
      <c r="O7" s="2" t="s">
        <v>304</v>
      </c>
      <c r="P7" s="2">
        <f>5.06 + 1.93 + 3.2 + 3.2 + 3.24 + 1</f>
        <v>17.630000000000003</v>
      </c>
      <c r="Q7" s="2" t="s">
        <v>372</v>
      </c>
      <c r="R7" s="1" t="s">
        <v>272</v>
      </c>
      <c r="S7" s="2" t="s">
        <v>346</v>
      </c>
      <c r="T7" s="2">
        <f>5.03 + 1.93 + 3.2 + 3.2 + 1</f>
        <v>14.36</v>
      </c>
      <c r="V7" s="4" t="s">
        <v>162</v>
      </c>
      <c r="W7" s="10" t="s">
        <v>394</v>
      </c>
      <c r="X7" s="1"/>
      <c r="Z7" s="3" t="s">
        <v>262</v>
      </c>
      <c r="AA7" s="1"/>
      <c r="AB7" s="1"/>
    </row>
    <row r="8" spans="1:28" x14ac:dyDescent="0.25">
      <c r="A8" s="1" t="s">
        <v>150</v>
      </c>
      <c r="B8" s="1" t="s">
        <v>6</v>
      </c>
      <c r="C8" s="1" t="s">
        <v>228</v>
      </c>
      <c r="D8" s="6">
        <f>4.38 + 3.37</f>
        <v>7.75</v>
      </c>
      <c r="E8" s="1" t="s">
        <v>155</v>
      </c>
      <c r="F8" s="1" t="s">
        <v>32</v>
      </c>
      <c r="G8" s="2" t="s">
        <v>247</v>
      </c>
      <c r="H8" s="2">
        <f>2.34 + 3.2 + 1</f>
        <v>6.54</v>
      </c>
      <c r="I8" s="1" t="s">
        <v>171</v>
      </c>
      <c r="J8" s="1" t="s">
        <v>72</v>
      </c>
      <c r="K8" s="2" t="s">
        <v>184</v>
      </c>
      <c r="L8" s="2">
        <f>2.34 + 3.2 + 1</f>
        <v>6.54</v>
      </c>
      <c r="M8" s="2" t="s">
        <v>258</v>
      </c>
      <c r="N8" s="1" t="s">
        <v>112</v>
      </c>
      <c r="O8" s="2" t="s">
        <v>305</v>
      </c>
      <c r="P8" s="2">
        <f>5.06 + 1.93 + 3.2 + 3.2 + 1</f>
        <v>14.39</v>
      </c>
      <c r="Q8" s="2" t="s">
        <v>372</v>
      </c>
      <c r="R8" s="1" t="s">
        <v>273</v>
      </c>
      <c r="S8" s="2" t="s">
        <v>347</v>
      </c>
      <c r="T8" s="2">
        <f>5.03 + 1.93 + 3.2 + 1</f>
        <v>11.16</v>
      </c>
      <c r="V8" s="4" t="s">
        <v>163</v>
      </c>
      <c r="W8" s="1" t="s">
        <v>396</v>
      </c>
      <c r="X8" s="1"/>
      <c r="Z8" s="3" t="s">
        <v>263</v>
      </c>
      <c r="AA8" s="1"/>
      <c r="AB8" s="1"/>
    </row>
    <row r="9" spans="1:28" x14ac:dyDescent="0.25">
      <c r="A9" s="1" t="s">
        <v>150</v>
      </c>
      <c r="B9" s="1" t="s">
        <v>7</v>
      </c>
      <c r="C9" s="2" t="s">
        <v>229</v>
      </c>
      <c r="D9" s="6">
        <f>4.38</f>
        <v>4.38</v>
      </c>
      <c r="E9" s="1" t="s">
        <v>155</v>
      </c>
      <c r="F9" s="1" t="s">
        <v>33</v>
      </c>
      <c r="G9" s="2" t="s">
        <v>248</v>
      </c>
      <c r="H9" s="2">
        <f>2.34 + 3.2 + 3.24 + 1</f>
        <v>9.7800000000000011</v>
      </c>
      <c r="I9" s="1" t="s">
        <v>171</v>
      </c>
      <c r="J9" s="1" t="s">
        <v>73</v>
      </c>
      <c r="K9" s="2" t="s">
        <v>185</v>
      </c>
      <c r="L9" s="2">
        <f>2.34 + 3.2 + 3.24 + 1</f>
        <v>9.7800000000000011</v>
      </c>
      <c r="M9" s="2" t="s">
        <v>258</v>
      </c>
      <c r="N9" s="1" t="s">
        <v>113</v>
      </c>
      <c r="O9" s="2" t="s">
        <v>306</v>
      </c>
      <c r="P9" s="2">
        <f>5.06 + 1.93 + 3.2 + 1</f>
        <v>11.19</v>
      </c>
      <c r="Q9" s="2" t="s">
        <v>372</v>
      </c>
      <c r="R9" s="1" t="s">
        <v>274</v>
      </c>
      <c r="S9" s="2" t="s">
        <v>348</v>
      </c>
      <c r="T9" s="2">
        <f>5.03 + 1.93 + 1</f>
        <v>7.96</v>
      </c>
      <c r="V9" s="4" t="s">
        <v>164</v>
      </c>
      <c r="W9" s="1" t="s">
        <v>395</v>
      </c>
      <c r="X9" s="1"/>
      <c r="Z9" s="3" t="s">
        <v>264</v>
      </c>
      <c r="AA9" s="1"/>
      <c r="AB9" s="1"/>
    </row>
    <row r="10" spans="1:28" ht="30" customHeight="1" x14ac:dyDescent="0.25">
      <c r="A10" s="1" t="s">
        <v>150</v>
      </c>
      <c r="B10" s="1" t="s">
        <v>8</v>
      </c>
      <c r="C10" s="1" t="s">
        <v>230</v>
      </c>
      <c r="D10" s="6">
        <f>4.38 + 3.37 + 3.2 + 9.52 + 1.14</f>
        <v>21.61</v>
      </c>
      <c r="E10" s="1" t="s">
        <v>155</v>
      </c>
      <c r="F10" s="1" t="s">
        <v>34</v>
      </c>
      <c r="G10" s="2" t="s">
        <v>249</v>
      </c>
      <c r="H10" s="2">
        <f>1.45 + 8.24 + 1</f>
        <v>10.69</v>
      </c>
      <c r="I10" s="1" t="s">
        <v>171</v>
      </c>
      <c r="J10" s="1" t="s">
        <v>74</v>
      </c>
      <c r="K10" s="2" t="s">
        <v>186</v>
      </c>
      <c r="L10" s="2">
        <f>1.45 + 8.24 + 1</f>
        <v>10.69</v>
      </c>
      <c r="M10" s="2" t="s">
        <v>258</v>
      </c>
      <c r="N10" s="1" t="s">
        <v>114</v>
      </c>
      <c r="O10" s="2" t="s">
        <v>307</v>
      </c>
      <c r="P10" s="2">
        <f>5.06 + 1.93 + 1</f>
        <v>7.9899999999999993</v>
      </c>
      <c r="Q10" s="2" t="s">
        <v>373</v>
      </c>
      <c r="R10" s="1" t="s">
        <v>275</v>
      </c>
      <c r="S10" s="2" t="s">
        <v>349</v>
      </c>
      <c r="T10" s="2">
        <f>5.07 + 4.09 + 3.2 + 3.17 + 1</f>
        <v>16.53</v>
      </c>
      <c r="V10" s="4" t="s">
        <v>167</v>
      </c>
      <c r="W10" s="10" t="s">
        <v>399</v>
      </c>
      <c r="X10" s="1"/>
      <c r="Z10" s="3" t="s">
        <v>265</v>
      </c>
      <c r="AA10" s="1"/>
      <c r="AB10" s="1"/>
    </row>
    <row r="11" spans="1:28" ht="30" customHeight="1" x14ac:dyDescent="0.25">
      <c r="A11" s="1" t="s">
        <v>150</v>
      </c>
      <c r="B11" s="1" t="s">
        <v>9</v>
      </c>
      <c r="C11" s="1" t="s">
        <v>231</v>
      </c>
      <c r="D11" s="6">
        <f>4.38 + 3.37 + 3.2 + 9.52 + 1.14 + 3.2</f>
        <v>24.81</v>
      </c>
      <c r="E11" s="1" t="s">
        <v>155</v>
      </c>
      <c r="F11" s="1" t="s">
        <v>35</v>
      </c>
      <c r="G11" s="2" t="s">
        <v>250</v>
      </c>
      <c r="H11" s="2">
        <f>1.45 + 8.24 + 3.2 + 1</f>
        <v>13.89</v>
      </c>
      <c r="I11" s="1" t="s">
        <v>171</v>
      </c>
      <c r="J11" s="1" t="s">
        <v>75</v>
      </c>
      <c r="K11" s="2" t="s">
        <v>187</v>
      </c>
      <c r="L11" s="2">
        <f>1.45 + 8.24 + 3.2 + 1</f>
        <v>13.89</v>
      </c>
      <c r="M11" s="2" t="s">
        <v>258</v>
      </c>
      <c r="N11" s="1" t="s">
        <v>115</v>
      </c>
      <c r="O11" s="2" t="s">
        <v>308</v>
      </c>
      <c r="P11" s="2">
        <f>5.06 + 1.93 + 3.2 + 3.2 + 3.24 + 1.67 + 5.5 + 1</f>
        <v>24.800000000000004</v>
      </c>
      <c r="Q11" s="2" t="s">
        <v>373</v>
      </c>
      <c r="R11" s="1" t="s">
        <v>276</v>
      </c>
      <c r="S11" s="2" t="s">
        <v>350</v>
      </c>
      <c r="T11" s="2">
        <f>5.07 + 4.09 + 3.2 + 1</f>
        <v>13.36</v>
      </c>
      <c r="V11" s="4" t="s">
        <v>168</v>
      </c>
      <c r="W11" s="10" t="s">
        <v>400</v>
      </c>
      <c r="X11" s="1"/>
      <c r="Z11" s="3" t="s">
        <v>266</v>
      </c>
      <c r="AA11" s="1"/>
      <c r="AB11" s="1"/>
    </row>
    <row r="12" spans="1:28" ht="30" customHeight="1" x14ac:dyDescent="0.25">
      <c r="A12" s="1" t="s">
        <v>151</v>
      </c>
      <c r="B12" s="1" t="s">
        <v>10</v>
      </c>
      <c r="C12" s="1" t="s">
        <v>232</v>
      </c>
      <c r="D12" s="6">
        <f>1.98 + 3.24 + 3.2</f>
        <v>8.4200000000000017</v>
      </c>
      <c r="E12" s="1" t="s">
        <v>156</v>
      </c>
      <c r="F12" s="1" t="s">
        <v>36</v>
      </c>
      <c r="G12" s="2" t="s">
        <v>251</v>
      </c>
      <c r="H12" s="2">
        <f>4.48 + 1</f>
        <v>5.48</v>
      </c>
      <c r="I12" s="1" t="s">
        <v>172</v>
      </c>
      <c r="J12" s="1" t="s">
        <v>76</v>
      </c>
      <c r="K12" s="2" t="s">
        <v>188</v>
      </c>
      <c r="L12" s="2">
        <f>4.48 + 1</f>
        <v>5.48</v>
      </c>
      <c r="M12" s="2" t="s">
        <v>259</v>
      </c>
      <c r="N12" s="1" t="s">
        <v>116</v>
      </c>
      <c r="O12" s="2" t="s">
        <v>309</v>
      </c>
      <c r="P12" s="2">
        <f>5.06 + 4.09 + 3.2 + 3.17 + 1</f>
        <v>16.519999999999996</v>
      </c>
      <c r="Q12" s="2" t="s">
        <v>373</v>
      </c>
      <c r="R12" s="1" t="s">
        <v>277</v>
      </c>
      <c r="S12" s="2" t="s">
        <v>351</v>
      </c>
      <c r="T12" s="2">
        <f>5.07 + 4.09 + 1</f>
        <v>10.16</v>
      </c>
      <c r="V12" s="4" t="s">
        <v>169</v>
      </c>
      <c r="W12" s="10" t="s">
        <v>401</v>
      </c>
      <c r="X12" s="1"/>
      <c r="Z12" s="3" t="s">
        <v>371</v>
      </c>
      <c r="AA12" s="1"/>
      <c r="AB12" s="1"/>
    </row>
    <row r="13" spans="1:28" x14ac:dyDescent="0.25">
      <c r="A13" s="1" t="s">
        <v>151</v>
      </c>
      <c r="B13" s="1" t="s">
        <v>11</v>
      </c>
      <c r="C13" s="1" t="s">
        <v>233</v>
      </c>
      <c r="D13" s="6">
        <f>1.98 + 3.24</f>
        <v>5.2200000000000006</v>
      </c>
      <c r="E13" s="1" t="s">
        <v>156</v>
      </c>
      <c r="F13" s="1" t="s">
        <v>37</v>
      </c>
      <c r="G13" s="2" t="s">
        <v>189</v>
      </c>
      <c r="H13" s="2">
        <f>4.48 + 3.24  + 1</f>
        <v>8.7200000000000006</v>
      </c>
      <c r="I13" s="1" t="s">
        <v>172</v>
      </c>
      <c r="J13" s="1" t="s">
        <v>77</v>
      </c>
      <c r="K13" s="2" t="s">
        <v>189</v>
      </c>
      <c r="L13" s="2">
        <f>4.48 + 3.24  + 1</f>
        <v>8.7200000000000006</v>
      </c>
      <c r="M13" s="2" t="s">
        <v>259</v>
      </c>
      <c r="N13" s="1" t="s">
        <v>117</v>
      </c>
      <c r="O13" s="2" t="s">
        <v>310</v>
      </c>
      <c r="P13" s="2">
        <f>5.06 + 4.09 + 3.2 + 1</f>
        <v>13.349999999999998</v>
      </c>
      <c r="Q13" s="2" t="s">
        <v>373</v>
      </c>
      <c r="R13" s="1" t="s">
        <v>278</v>
      </c>
      <c r="S13" s="2" t="s">
        <v>352</v>
      </c>
      <c r="T13" s="2">
        <f>5.07 + 4.09 + 3.2 + 3.17 + 1.23 + 5.5 + 1.16 + 1</f>
        <v>24.419999999999998</v>
      </c>
      <c r="V13" s="4" t="s">
        <v>156</v>
      </c>
      <c r="W13" s="1" t="s">
        <v>405</v>
      </c>
      <c r="X13" s="1"/>
      <c r="Z13" s="3" t="s">
        <v>372</v>
      </c>
      <c r="AA13" s="1"/>
      <c r="AB13" s="1"/>
    </row>
    <row r="14" spans="1:28" x14ac:dyDescent="0.25">
      <c r="A14" s="1" t="s">
        <v>151</v>
      </c>
      <c r="B14" s="1" t="s">
        <v>12</v>
      </c>
      <c r="C14" s="3" t="s">
        <v>234</v>
      </c>
      <c r="D14" s="8">
        <f>1.98</f>
        <v>1.98</v>
      </c>
      <c r="E14" s="1" t="s">
        <v>156</v>
      </c>
      <c r="F14" s="1" t="s">
        <v>38</v>
      </c>
      <c r="G14" s="2" t="s">
        <v>190</v>
      </c>
      <c r="H14" s="2">
        <f>4.48 + 3.24 + 3.2 + 1</f>
        <v>11.920000000000002</v>
      </c>
      <c r="I14" s="1" t="s">
        <v>172</v>
      </c>
      <c r="J14" s="1" t="s">
        <v>78</v>
      </c>
      <c r="K14" s="2" t="s">
        <v>190</v>
      </c>
      <c r="L14" s="2">
        <f>4.48 + 3.24 + 3.2 + 1</f>
        <v>11.920000000000002</v>
      </c>
      <c r="M14" s="2" t="s">
        <v>259</v>
      </c>
      <c r="N14" s="1" t="s">
        <v>118</v>
      </c>
      <c r="O14" s="2" t="s">
        <v>311</v>
      </c>
      <c r="P14" s="2">
        <f>5.06 + 4.09 + 1</f>
        <v>10.149999999999999</v>
      </c>
      <c r="Q14" s="2" t="s">
        <v>374</v>
      </c>
      <c r="R14" s="1" t="s">
        <v>279</v>
      </c>
      <c r="S14" s="2" t="s">
        <v>353</v>
      </c>
      <c r="T14" s="2">
        <f>4.7 + 3.17 + 3.32 + 1.35 + 5.56 + 1.2 + 1</f>
        <v>20.299999999999997</v>
      </c>
      <c r="V14" s="4" t="s">
        <v>165</v>
      </c>
      <c r="W14" s="1" t="s">
        <v>406</v>
      </c>
      <c r="X14" s="1"/>
      <c r="Z14" s="3" t="s">
        <v>373</v>
      </c>
      <c r="AA14" s="1"/>
      <c r="AB14" s="1"/>
    </row>
    <row r="15" spans="1:28" x14ac:dyDescent="0.25">
      <c r="A15" s="1" t="s">
        <v>151</v>
      </c>
      <c r="B15" s="1" t="s">
        <v>13</v>
      </c>
      <c r="C15" s="1" t="s">
        <v>235</v>
      </c>
      <c r="D15" s="6">
        <f>1.98 + 3.24 + 3.2 + 3.84 + 7.42</f>
        <v>19.68</v>
      </c>
      <c r="E15" s="1" t="s">
        <v>156</v>
      </c>
      <c r="F15" s="1" t="s">
        <v>39</v>
      </c>
      <c r="G15" s="2" t="s">
        <v>191</v>
      </c>
      <c r="H15" s="2">
        <f>4.48 + 3.24 + 3.2 + 1.19 + 9.53 + 1.23 + 3.2 + 1</f>
        <v>27.07</v>
      </c>
      <c r="I15" s="1" t="s">
        <v>172</v>
      </c>
      <c r="J15" s="1" t="s">
        <v>79</v>
      </c>
      <c r="K15" s="2" t="s">
        <v>191</v>
      </c>
      <c r="L15" s="2">
        <f>4.48 + 3.24 + 3.2 + 1.19 + 9.53 + 1.23 + 3.2 + 1</f>
        <v>27.07</v>
      </c>
      <c r="M15" s="2" t="s">
        <v>259</v>
      </c>
      <c r="N15" s="1" t="s">
        <v>119</v>
      </c>
      <c r="O15" s="2" t="s">
        <v>312</v>
      </c>
      <c r="P15" s="2">
        <f>5.06 + 4.09 + 3.2 + 3.17 + 1.23 + 5.5 + 1.16 + 1</f>
        <v>24.409999999999997</v>
      </c>
      <c r="Q15" s="2" t="s">
        <v>374</v>
      </c>
      <c r="R15" s="1" t="s">
        <v>280</v>
      </c>
      <c r="S15" s="2" t="s">
        <v>354</v>
      </c>
      <c r="T15" s="2">
        <f>4.7 + 3.17 + 3.32 + 1</f>
        <v>12.19</v>
      </c>
      <c r="V15" s="4" t="s">
        <v>166</v>
      </c>
      <c r="W15" s="1"/>
      <c r="X15" s="1"/>
      <c r="Z15" s="3" t="s">
        <v>374</v>
      </c>
      <c r="AA15" s="1"/>
      <c r="AB15" s="1"/>
    </row>
    <row r="16" spans="1:28" x14ac:dyDescent="0.25">
      <c r="A16" s="1" t="s">
        <v>151</v>
      </c>
      <c r="B16" s="1" t="s">
        <v>14</v>
      </c>
      <c r="C16" s="1" t="s">
        <v>236</v>
      </c>
      <c r="D16" s="6">
        <f>1.98 + 3.24 + 3.2 + 3.84 + 7.42 + 3.2</f>
        <v>22.88</v>
      </c>
      <c r="E16" s="1" t="s">
        <v>156</v>
      </c>
      <c r="F16" s="1" t="s">
        <v>40</v>
      </c>
      <c r="G16" s="2" t="s">
        <v>192</v>
      </c>
      <c r="H16" s="2">
        <f>4.48 + 3.24 + 3.2 + 1.19 + 9.53 + 1.23 + 1</f>
        <v>23.87</v>
      </c>
      <c r="I16" s="1" t="s">
        <v>172</v>
      </c>
      <c r="J16" s="1" t="s">
        <v>80</v>
      </c>
      <c r="K16" s="2" t="s">
        <v>192</v>
      </c>
      <c r="L16" s="2">
        <f>4.48 + 3.24 + 3.2 + 1.19 + 9.53 + 1.23 + 1</f>
        <v>23.87</v>
      </c>
      <c r="M16" s="2" t="s">
        <v>259</v>
      </c>
      <c r="N16" s="1" t="s">
        <v>120</v>
      </c>
      <c r="O16" s="2" t="s">
        <v>313</v>
      </c>
      <c r="P16" s="2">
        <f>5.06 + 4.09 + 3.2 + 3.17 + 1.23 + 5.5 + 1.16 + 3.24 + 1</f>
        <v>27.65</v>
      </c>
      <c r="Q16" s="2" t="s">
        <v>374</v>
      </c>
      <c r="R16" s="1" t="s">
        <v>281</v>
      </c>
      <c r="S16" s="2" t="s">
        <v>355</v>
      </c>
      <c r="T16" s="2">
        <f>4.7 + 3.17 + 1</f>
        <v>8.870000000000001</v>
      </c>
      <c r="V16" s="4" t="s">
        <v>154</v>
      </c>
      <c r="W16" s="1" t="s">
        <v>397</v>
      </c>
      <c r="X16" s="1"/>
      <c r="Z16" s="3" t="s">
        <v>375</v>
      </c>
      <c r="AA16" s="1"/>
      <c r="AB16" s="1"/>
    </row>
    <row r="17" spans="1:28" x14ac:dyDescent="0.25">
      <c r="A17" s="1" t="s">
        <v>152</v>
      </c>
      <c r="B17" s="1" t="s">
        <v>15</v>
      </c>
      <c r="C17" s="1" t="s">
        <v>384</v>
      </c>
      <c r="D17" s="6">
        <f>0.42 + 2.65 + 3.25 + 3.2 + 2.51 + 3.68</f>
        <v>15.709999999999999</v>
      </c>
      <c r="E17" s="1" t="s">
        <v>165</v>
      </c>
      <c r="F17" s="1" t="s">
        <v>41</v>
      </c>
      <c r="G17" s="2" t="s">
        <v>193</v>
      </c>
      <c r="H17" s="2">
        <f>4.43 + 1</f>
        <v>5.43</v>
      </c>
      <c r="I17" s="1" t="s">
        <v>173</v>
      </c>
      <c r="J17" s="1" t="s">
        <v>81</v>
      </c>
      <c r="K17" s="2" t="s">
        <v>193</v>
      </c>
      <c r="L17" s="2">
        <f>4.43 + 1</f>
        <v>5.43</v>
      </c>
      <c r="M17" s="2" t="s">
        <v>260</v>
      </c>
      <c r="N17" s="1" t="s">
        <v>121</v>
      </c>
      <c r="O17" s="2" t="s">
        <v>314</v>
      </c>
      <c r="P17" s="2">
        <f>4.07 + 3.17 + 3.32 + 1.35 + 5.65 + 1.2 + 1</f>
        <v>19.760000000000002</v>
      </c>
      <c r="Q17" s="2" t="s">
        <v>374</v>
      </c>
      <c r="R17" s="1" t="s">
        <v>282</v>
      </c>
      <c r="S17" s="2" t="s">
        <v>356</v>
      </c>
      <c r="T17" s="2">
        <f>4.7 + 1</f>
        <v>5.7</v>
      </c>
      <c r="V17" s="4" t="s">
        <v>155</v>
      </c>
      <c r="W17" s="1" t="s">
        <v>398</v>
      </c>
      <c r="X17" s="1"/>
      <c r="Z17" s="3" t="s">
        <v>376</v>
      </c>
      <c r="AA17" s="1"/>
      <c r="AB17" s="1"/>
    </row>
    <row r="18" spans="1:28" x14ac:dyDescent="0.25">
      <c r="A18" s="1" t="s">
        <v>152</v>
      </c>
      <c r="B18" s="1" t="s">
        <v>16</v>
      </c>
      <c r="C18" s="1" t="s">
        <v>385</v>
      </c>
      <c r="D18" s="6">
        <f>0.42 + 2.65 + 3.25 + 3.2</f>
        <v>9.52</v>
      </c>
      <c r="E18" s="1" t="s">
        <v>165</v>
      </c>
      <c r="F18" s="1" t="s">
        <v>42</v>
      </c>
      <c r="G18" s="2" t="s">
        <v>194</v>
      </c>
      <c r="H18" s="2">
        <f>4.43 + 3.24 + 1</f>
        <v>8.67</v>
      </c>
      <c r="I18" s="1" t="s">
        <v>173</v>
      </c>
      <c r="J18" s="1" t="s">
        <v>82</v>
      </c>
      <c r="K18" s="2" t="s">
        <v>194</v>
      </c>
      <c r="L18" s="2">
        <f>4.43 + 3.24 + 1</f>
        <v>8.67</v>
      </c>
      <c r="M18" s="2" t="s">
        <v>260</v>
      </c>
      <c r="N18" s="1" t="s">
        <v>122</v>
      </c>
      <c r="O18" s="2" t="s">
        <v>315</v>
      </c>
      <c r="P18" s="2">
        <f>4.07 + 3.17 + 3.32 + 1.35 + 5.65 + 1.2 + 3.24 + 1</f>
        <v>23</v>
      </c>
      <c r="Q18" s="2" t="s">
        <v>375</v>
      </c>
      <c r="R18" s="1" t="s">
        <v>283</v>
      </c>
      <c r="S18" s="2" t="s">
        <v>357</v>
      </c>
      <c r="T18" s="2">
        <f>5.01 + 4.04 + 1</f>
        <v>10.050000000000001</v>
      </c>
      <c r="V18" s="4" t="s">
        <v>175</v>
      </c>
      <c r="W18" s="1"/>
      <c r="X18" s="1"/>
      <c r="Z18" s="3" t="s">
        <v>377</v>
      </c>
      <c r="AA18" s="1"/>
      <c r="AB18" s="1"/>
    </row>
    <row r="19" spans="1:28" x14ac:dyDescent="0.25">
      <c r="A19" s="1" t="s">
        <v>152</v>
      </c>
      <c r="B19" s="1" t="s">
        <v>17</v>
      </c>
      <c r="C19" s="1" t="s">
        <v>386</v>
      </c>
      <c r="D19" s="6">
        <f>0.42 + 2.65 + 3.25</f>
        <v>6.32</v>
      </c>
      <c r="E19" s="1" t="s">
        <v>165</v>
      </c>
      <c r="F19" s="1" t="s">
        <v>43</v>
      </c>
      <c r="G19" s="2" t="s">
        <v>195</v>
      </c>
      <c r="H19" s="2">
        <f>4.43 + 3.24 + 3.2 + 1</f>
        <v>11.870000000000001</v>
      </c>
      <c r="I19" s="1" t="s">
        <v>173</v>
      </c>
      <c r="J19" s="1" t="s">
        <v>83</v>
      </c>
      <c r="K19" s="2" t="s">
        <v>195</v>
      </c>
      <c r="L19" s="2">
        <f>4.43 + 3.24 + 3.2 + 1</f>
        <v>11.870000000000001</v>
      </c>
      <c r="M19" s="2" t="s">
        <v>260</v>
      </c>
      <c r="N19" s="1" t="s">
        <v>123</v>
      </c>
      <c r="O19" s="2" t="s">
        <v>316</v>
      </c>
      <c r="P19" s="2">
        <f>4.07 + 3.17 + 3.32 + 1</f>
        <v>11.56</v>
      </c>
      <c r="Q19" s="2" t="s">
        <v>375</v>
      </c>
      <c r="R19" s="1" t="s">
        <v>284</v>
      </c>
      <c r="S19" s="2" t="s">
        <v>358</v>
      </c>
      <c r="T19" s="2">
        <f>5.01 + 4.04 + 3.2 + 1</f>
        <v>13.25</v>
      </c>
      <c r="V19" s="4" t="s">
        <v>176</v>
      </c>
      <c r="W19" s="1"/>
      <c r="X19" s="1"/>
      <c r="Z19" s="3" t="s">
        <v>378</v>
      </c>
      <c r="AA19" s="1"/>
      <c r="AB19" s="1"/>
    </row>
    <row r="20" spans="1:28" x14ac:dyDescent="0.25">
      <c r="A20" s="1" t="s">
        <v>152</v>
      </c>
      <c r="B20" s="1" t="s">
        <v>18</v>
      </c>
      <c r="C20" s="1" t="s">
        <v>387</v>
      </c>
      <c r="D20" s="6">
        <f>0.42 + 2.65</f>
        <v>3.07</v>
      </c>
      <c r="E20" s="1" t="s">
        <v>165</v>
      </c>
      <c r="F20" s="1" t="s">
        <v>44</v>
      </c>
      <c r="G20" s="2" t="s">
        <v>196</v>
      </c>
      <c r="H20" s="2">
        <f>4.43 + 3.24 + 3.2 + 1.31 + 9.71 + 1.22 + 3.2 + 1</f>
        <v>27.31</v>
      </c>
      <c r="I20" s="1" t="s">
        <v>173</v>
      </c>
      <c r="J20" s="1" t="s">
        <v>84</v>
      </c>
      <c r="K20" s="2" t="s">
        <v>196</v>
      </c>
      <c r="L20" s="2">
        <f>4.43 + 3.24 + 3.2 + 1.31 + 9.71 + 1.22 + 3.2 + 1</f>
        <v>27.31</v>
      </c>
      <c r="M20" s="2" t="s">
        <v>260</v>
      </c>
      <c r="N20" s="1" t="s">
        <v>124</v>
      </c>
      <c r="O20" s="2" t="s">
        <v>317</v>
      </c>
      <c r="P20" s="2">
        <f>4.07 + 3.17 + 1</f>
        <v>8.24</v>
      </c>
      <c r="Q20" s="2" t="s">
        <v>375</v>
      </c>
      <c r="R20" s="1" t="s">
        <v>285</v>
      </c>
      <c r="S20" s="2" t="s">
        <v>359</v>
      </c>
      <c r="T20" s="2">
        <f>5.01 + 4.04 + 3.2 + 3.21 + 1</f>
        <v>16.46</v>
      </c>
      <c r="V20" s="4" t="s">
        <v>177</v>
      </c>
      <c r="W20" s="1"/>
      <c r="X20" s="1"/>
      <c r="Z20" s="3" t="s">
        <v>379</v>
      </c>
      <c r="AA20" s="1"/>
      <c r="AB20" s="1"/>
    </row>
    <row r="21" spans="1:28" x14ac:dyDescent="0.25">
      <c r="A21" s="1" t="s">
        <v>152</v>
      </c>
      <c r="B21" s="1" t="s">
        <v>19</v>
      </c>
      <c r="C21" s="2" t="s">
        <v>237</v>
      </c>
      <c r="D21" s="6">
        <f>3.26</f>
        <v>3.26</v>
      </c>
      <c r="E21" s="1" t="s">
        <v>165</v>
      </c>
      <c r="F21" s="1" t="s">
        <v>45</v>
      </c>
      <c r="G21" s="2" t="s">
        <v>197</v>
      </c>
      <c r="H21" s="2">
        <f>4.43 + 3.24 + 3.2 + 1.31 + 9.71 + 1.22 + 1</f>
        <v>24.11</v>
      </c>
      <c r="I21" s="1" t="s">
        <v>173</v>
      </c>
      <c r="J21" s="1" t="s">
        <v>85</v>
      </c>
      <c r="K21" s="2" t="s">
        <v>197</v>
      </c>
      <c r="L21" s="2">
        <f>4.43 + 3.24 + 3.2 + 1.31 + 9.71 + 1.22 + 1</f>
        <v>24.11</v>
      </c>
      <c r="M21" s="2" t="s">
        <v>260</v>
      </c>
      <c r="N21" s="1" t="s">
        <v>125</v>
      </c>
      <c r="O21" s="2" t="s">
        <v>318</v>
      </c>
      <c r="P21" s="2">
        <f>4.07 + 1</f>
        <v>5.07</v>
      </c>
      <c r="Q21" s="2" t="s">
        <v>375</v>
      </c>
      <c r="R21" s="1" t="s">
        <v>286</v>
      </c>
      <c r="S21" s="2" t="s">
        <v>360</v>
      </c>
      <c r="T21" s="2">
        <f>5.01 + 4.04 + 3.2 + 3.21 + 1.37 + 5.57 + 1.24 + 1</f>
        <v>24.64</v>
      </c>
      <c r="V21" s="4" t="s">
        <v>172</v>
      </c>
      <c r="W21" s="1"/>
      <c r="X21" s="1"/>
      <c r="Z21" s="3" t="s">
        <v>380</v>
      </c>
      <c r="AA21" s="1"/>
      <c r="AB21" s="1"/>
    </row>
    <row r="22" spans="1:28" x14ac:dyDescent="0.25">
      <c r="A22" s="1" t="s">
        <v>153</v>
      </c>
      <c r="B22" s="1" t="s">
        <v>20</v>
      </c>
      <c r="C22" s="2" t="s">
        <v>238</v>
      </c>
      <c r="D22" s="6">
        <f>3.24</f>
        <v>3.24</v>
      </c>
      <c r="E22" s="1" t="s">
        <v>166</v>
      </c>
      <c r="F22" s="1" t="s">
        <v>46</v>
      </c>
      <c r="G22" s="2" t="s">
        <v>198</v>
      </c>
      <c r="H22" s="2">
        <f>2.05 + 1</f>
        <v>3.05</v>
      </c>
      <c r="I22" s="1" t="s">
        <v>174</v>
      </c>
      <c r="J22" s="1" t="s">
        <v>86</v>
      </c>
      <c r="K22" s="2" t="s">
        <v>198</v>
      </c>
      <c r="L22" s="2">
        <f>2.05 + 1</f>
        <v>3.05</v>
      </c>
      <c r="M22" s="2" t="s">
        <v>261</v>
      </c>
      <c r="N22" s="1" t="s">
        <v>126</v>
      </c>
      <c r="O22" s="2" t="s">
        <v>319</v>
      </c>
      <c r="P22" s="2">
        <f>5.01 + 4.03 + 1</f>
        <v>10.039999999999999</v>
      </c>
      <c r="Q22" s="2" t="s">
        <v>376</v>
      </c>
      <c r="R22" s="1" t="s">
        <v>287</v>
      </c>
      <c r="S22" s="2" t="s">
        <v>324</v>
      </c>
      <c r="T22" s="2">
        <f>3.36 + 3.27 + 3.21 + 3.2 + 1</f>
        <v>14.04</v>
      </c>
      <c r="V22" s="4" t="s">
        <v>173</v>
      </c>
      <c r="W22" s="1"/>
      <c r="X22" s="1"/>
    </row>
    <row r="23" spans="1:28" x14ac:dyDescent="0.25">
      <c r="A23" s="1" t="s">
        <v>153</v>
      </c>
      <c r="B23" s="1" t="s">
        <v>21</v>
      </c>
      <c r="C23" s="1" t="s">
        <v>239</v>
      </c>
      <c r="D23" s="6">
        <f>3.24 + 3.71 + 1.52</f>
        <v>8.4700000000000006</v>
      </c>
      <c r="E23" s="1" t="s">
        <v>166</v>
      </c>
      <c r="F23" s="1" t="s">
        <v>47</v>
      </c>
      <c r="G23" s="2" t="s">
        <v>199</v>
      </c>
      <c r="H23" s="2">
        <f>2.05 + 3.23 + 1</f>
        <v>6.2799999999999994</v>
      </c>
      <c r="I23" s="1" t="s">
        <v>174</v>
      </c>
      <c r="J23" s="1" t="s">
        <v>87</v>
      </c>
      <c r="K23" s="2" t="s">
        <v>199</v>
      </c>
      <c r="L23" s="2">
        <f>2.05 + 3.23 + 1</f>
        <v>6.2799999999999994</v>
      </c>
      <c r="M23" s="2" t="s">
        <v>261</v>
      </c>
      <c r="N23" s="1" t="s">
        <v>127</v>
      </c>
      <c r="O23" s="2" t="s">
        <v>320</v>
      </c>
      <c r="P23" s="2">
        <f>5.01 + 4.03 + 3.2 + 1</f>
        <v>13.239999999999998</v>
      </c>
      <c r="Q23" s="2" t="s">
        <v>376</v>
      </c>
      <c r="R23" s="1" t="s">
        <v>288</v>
      </c>
      <c r="S23" s="2" t="s">
        <v>325</v>
      </c>
      <c r="T23" s="2">
        <f>3.36 + 3.27 + 3.21 + 1</f>
        <v>10.84</v>
      </c>
      <c r="V23" s="4" t="s">
        <v>174</v>
      </c>
      <c r="W23" s="1"/>
      <c r="X23" s="1"/>
    </row>
    <row r="24" spans="1:28" x14ac:dyDescent="0.25">
      <c r="A24" s="1" t="s">
        <v>153</v>
      </c>
      <c r="B24" s="1" t="s">
        <v>22</v>
      </c>
      <c r="C24" s="1" t="s">
        <v>240</v>
      </c>
      <c r="D24" s="6">
        <f>3.24 + 3.71 + 1.52 + 3.2</f>
        <v>11.670000000000002</v>
      </c>
      <c r="E24" s="1" t="s">
        <v>166</v>
      </c>
      <c r="F24" s="1" t="s">
        <v>48</v>
      </c>
      <c r="G24" s="2" t="s">
        <v>200</v>
      </c>
      <c r="H24" s="2">
        <f>2.05 + 3.23 + 3.2 + 1</f>
        <v>9.48</v>
      </c>
      <c r="I24" s="1" t="s">
        <v>174</v>
      </c>
      <c r="J24" s="1" t="s">
        <v>88</v>
      </c>
      <c r="K24" s="2" t="s">
        <v>200</v>
      </c>
      <c r="L24" s="2">
        <f>2.05 + 3.23 + 3.2 + 1</f>
        <v>9.48</v>
      </c>
      <c r="M24" s="2" t="s">
        <v>261</v>
      </c>
      <c r="N24" s="1" t="s">
        <v>128</v>
      </c>
      <c r="O24" s="2" t="s">
        <v>321</v>
      </c>
      <c r="P24" s="2">
        <f>5.01 + 4.03 + 3.2 + 3.21 + 1</f>
        <v>16.45</v>
      </c>
      <c r="Q24" s="2" t="s">
        <v>376</v>
      </c>
      <c r="R24" s="1" t="s">
        <v>289</v>
      </c>
      <c r="S24" s="2" t="s">
        <v>326</v>
      </c>
      <c r="T24" s="2">
        <f>3.36 + 3.27 + 1</f>
        <v>7.63</v>
      </c>
      <c r="V24" s="4" t="s">
        <v>170</v>
      </c>
      <c r="W24" s="1"/>
      <c r="X24" s="1"/>
    </row>
    <row r="25" spans="1:28" x14ac:dyDescent="0.25">
      <c r="A25" s="1" t="s">
        <v>153</v>
      </c>
      <c r="B25" s="1" t="s">
        <v>23</v>
      </c>
      <c r="C25" s="1" t="s">
        <v>241</v>
      </c>
      <c r="D25" s="6">
        <f>3.24 + 3.71 + 1.52 + 3.2 + 3.24</f>
        <v>14.910000000000002</v>
      </c>
      <c r="E25" s="1" t="s">
        <v>166</v>
      </c>
      <c r="F25" s="1" t="s">
        <v>49</v>
      </c>
      <c r="G25" s="2" t="s">
        <v>201</v>
      </c>
      <c r="H25" s="2">
        <f>2.05 + 3.23 + 3.2 + 3.78 + 7.55 + 3.2 + 1</f>
        <v>24.009999999999998</v>
      </c>
      <c r="I25" s="1" t="s">
        <v>174</v>
      </c>
      <c r="J25" s="1" t="s">
        <v>89</v>
      </c>
      <c r="K25" s="2" t="s">
        <v>201</v>
      </c>
      <c r="L25" s="2">
        <f>2.05 + 3.23 + 3.2 + 3.78 + 7.55 + 3.2 + 1</f>
        <v>24.009999999999998</v>
      </c>
      <c r="M25" s="2" t="s">
        <v>261</v>
      </c>
      <c r="N25" s="1" t="s">
        <v>129</v>
      </c>
      <c r="O25" s="2" t="s">
        <v>322</v>
      </c>
      <c r="P25" s="2">
        <f>5.01 + 4.03 + 3.2 + 3.21 + 1.37 + 5.57 + 1.24 + 3.21 + 1</f>
        <v>27.84</v>
      </c>
      <c r="Q25" s="2" t="s">
        <v>376</v>
      </c>
      <c r="R25" s="1" t="s">
        <v>290</v>
      </c>
      <c r="S25" s="2" t="s">
        <v>327</v>
      </c>
      <c r="T25" s="2">
        <f>3.36 + 1</f>
        <v>4.3599999999999994</v>
      </c>
      <c r="V25" s="4" t="s">
        <v>171</v>
      </c>
      <c r="W25" s="1"/>
      <c r="X25" s="1"/>
    </row>
    <row r="26" spans="1:28" x14ac:dyDescent="0.25">
      <c r="A26" s="1" t="s">
        <v>153</v>
      </c>
      <c r="B26" s="1" t="s">
        <v>24</v>
      </c>
      <c r="C26" s="1" t="s">
        <v>242</v>
      </c>
      <c r="D26" s="6">
        <f>3.24 + 3.71 + 1.52 + 3.2 + 3.24 + 3.38</f>
        <v>18.290000000000003</v>
      </c>
      <c r="E26" s="1" t="s">
        <v>166</v>
      </c>
      <c r="F26" s="1" t="s">
        <v>50</v>
      </c>
      <c r="G26" s="2" t="s">
        <v>202</v>
      </c>
      <c r="H26" s="2">
        <f>2.05 + 3.23 + 3.2 + 3.78 + 7.55 + 1</f>
        <v>20.81</v>
      </c>
      <c r="I26" s="1" t="s">
        <v>174</v>
      </c>
      <c r="J26" s="1" t="s">
        <v>90</v>
      </c>
      <c r="K26" s="2" t="s">
        <v>202</v>
      </c>
      <c r="L26" s="2">
        <f>2.05 + 3.23 + 3.2 + 3.78 + 7.55 + 1</f>
        <v>20.81</v>
      </c>
      <c r="M26" s="2" t="s">
        <v>261</v>
      </c>
      <c r="N26" s="1" t="s">
        <v>130</v>
      </c>
      <c r="O26" s="2" t="s">
        <v>323</v>
      </c>
      <c r="P26" s="2">
        <f>5.01 + 4.03 + 3.2 + 3.21 + 1.37 + 5.57 + 1.24 + 1</f>
        <v>24.63</v>
      </c>
      <c r="Q26" s="2" t="s">
        <v>377</v>
      </c>
      <c r="R26" s="1" t="s">
        <v>291</v>
      </c>
      <c r="S26" s="2" t="s">
        <v>361</v>
      </c>
      <c r="T26" s="2">
        <f>0.51 + 2.08 + 1</f>
        <v>3.59</v>
      </c>
      <c r="V26" s="11" t="s">
        <v>403</v>
      </c>
      <c r="W26" t="s">
        <v>402</v>
      </c>
    </row>
    <row r="27" spans="1:28" x14ac:dyDescent="0.25">
      <c r="A27" s="1" t="s">
        <v>162</v>
      </c>
      <c r="B27" s="1" t="s">
        <v>157</v>
      </c>
      <c r="C27" s="2" t="s">
        <v>243</v>
      </c>
      <c r="D27" s="6">
        <f>5.82 + 0.8 + 0.5</f>
        <v>7.12</v>
      </c>
      <c r="E27" s="1" t="s">
        <v>167</v>
      </c>
      <c r="F27" s="1" t="s">
        <v>51</v>
      </c>
      <c r="G27" s="2" t="s">
        <v>203</v>
      </c>
      <c r="H27" s="2">
        <f>2.55 + 3.2 + 1.38 + 4.22 + 4.03 + 1.48 + 1</f>
        <v>17.86</v>
      </c>
      <c r="I27" s="1" t="s">
        <v>175</v>
      </c>
      <c r="J27" s="1" t="s">
        <v>91</v>
      </c>
      <c r="K27" s="2" t="s">
        <v>203</v>
      </c>
      <c r="L27" s="2">
        <f>2.55 + 3.2 + 1.38 + 4.22 + 4.03 + 1.48 + 1</f>
        <v>17.86</v>
      </c>
      <c r="M27" s="2" t="s">
        <v>262</v>
      </c>
      <c r="N27" s="1" t="s">
        <v>131</v>
      </c>
      <c r="O27" s="2" t="s">
        <v>324</v>
      </c>
      <c r="P27" s="2">
        <f>3.36 + 3.27 + 3.21 + 3.2 + 1</f>
        <v>14.04</v>
      </c>
      <c r="Q27" s="2" t="s">
        <v>377</v>
      </c>
      <c r="R27" s="1" t="s">
        <v>292</v>
      </c>
      <c r="S27" s="2" t="s">
        <v>362</v>
      </c>
      <c r="T27" s="2">
        <f>5.7 + 1</f>
        <v>6.7</v>
      </c>
      <c r="V27" s="11" t="s">
        <v>404</v>
      </c>
      <c r="W27">
        <v>0.2</v>
      </c>
    </row>
    <row r="28" spans="1:28" x14ac:dyDescent="0.25">
      <c r="A28" s="1" t="s">
        <v>164</v>
      </c>
      <c r="B28" s="1" t="s">
        <v>158</v>
      </c>
      <c r="C28" s="2" t="s">
        <v>244</v>
      </c>
      <c r="D28" s="6">
        <f>2.22</f>
        <v>2.2200000000000002</v>
      </c>
      <c r="E28" s="1" t="s">
        <v>167</v>
      </c>
      <c r="F28" s="1" t="s">
        <v>52</v>
      </c>
      <c r="G28" s="2" t="s">
        <v>204</v>
      </c>
      <c r="H28" s="2">
        <f>2.55 + 3.2 + 1.38 + 4.22 + 4.03 + 1.48 + 3.2 + 1</f>
        <v>21.06</v>
      </c>
      <c r="I28" s="1" t="s">
        <v>175</v>
      </c>
      <c r="J28" s="1" t="s">
        <v>92</v>
      </c>
      <c r="K28" s="2" t="s">
        <v>204</v>
      </c>
      <c r="L28" s="2">
        <f>2.55 + 3.2 + 1.38 + 4.22 + 4.03 + 1.48 + 3.2 + 1</f>
        <v>21.06</v>
      </c>
      <c r="M28" s="2" t="s">
        <v>262</v>
      </c>
      <c r="N28" s="1" t="s">
        <v>132</v>
      </c>
      <c r="O28" s="2" t="s">
        <v>325</v>
      </c>
      <c r="P28" s="2">
        <f>3.36 + 3.27 + 3.21 + 1</f>
        <v>10.84</v>
      </c>
      <c r="Q28" s="2" t="s">
        <v>377</v>
      </c>
      <c r="R28" s="1" t="s">
        <v>293</v>
      </c>
      <c r="S28" s="2" t="s">
        <v>363</v>
      </c>
      <c r="T28" s="2">
        <f>5.7 + 3.01 + 0.99 + 3.2 + 3.24 + 1</f>
        <v>17.14</v>
      </c>
    </row>
    <row r="29" spans="1:28" x14ac:dyDescent="0.25">
      <c r="A29" s="1" t="s">
        <v>164</v>
      </c>
      <c r="B29" s="1" t="s">
        <v>159</v>
      </c>
      <c r="C29" s="1" t="s">
        <v>245</v>
      </c>
      <c r="D29" s="6">
        <f>2.22 + 2.25</f>
        <v>4.4700000000000006</v>
      </c>
      <c r="E29" s="1" t="s">
        <v>167</v>
      </c>
      <c r="F29" s="1" t="s">
        <v>53</v>
      </c>
      <c r="G29" s="2" t="s">
        <v>205</v>
      </c>
      <c r="H29" s="2">
        <f>2.55 + 3.2 + 1.38 + 4.22 + 1</f>
        <v>12.35</v>
      </c>
      <c r="I29" s="1" t="s">
        <v>175</v>
      </c>
      <c r="J29" s="1" t="s">
        <v>93</v>
      </c>
      <c r="K29" s="2" t="s">
        <v>205</v>
      </c>
      <c r="L29" s="2">
        <f>2.55 + 3.2 + 1.38 + 4.22 + 1</f>
        <v>12.35</v>
      </c>
      <c r="M29" s="2" t="s">
        <v>262</v>
      </c>
      <c r="N29" s="1" t="s">
        <v>133</v>
      </c>
      <c r="O29" s="2" t="s">
        <v>326</v>
      </c>
      <c r="P29" s="2">
        <f>3.36 + 3.27 + 1</f>
        <v>7.63</v>
      </c>
      <c r="Q29" s="2" t="s">
        <v>377</v>
      </c>
      <c r="R29" s="1" t="s">
        <v>294</v>
      </c>
      <c r="S29" s="2" t="s">
        <v>364</v>
      </c>
      <c r="T29" s="2">
        <f>5.7 + 3.01 + 0.99 + 3.2 + 1</f>
        <v>13.900000000000002</v>
      </c>
    </row>
    <row r="30" spans="1:28" x14ac:dyDescent="0.25">
      <c r="A30" s="1" t="s">
        <v>163</v>
      </c>
      <c r="B30" s="1" t="s">
        <v>160</v>
      </c>
      <c r="C30" s="1" t="s">
        <v>246</v>
      </c>
      <c r="D30" s="6">
        <f>2.05 + 3.4</f>
        <v>5.4499999999999993</v>
      </c>
      <c r="E30" s="1" t="s">
        <v>167</v>
      </c>
      <c r="F30" s="1" t="s">
        <v>54</v>
      </c>
      <c r="G30" s="2" t="s">
        <v>206</v>
      </c>
      <c r="H30" s="2">
        <f>2.55 + 3.2 + 1</f>
        <v>6.75</v>
      </c>
      <c r="I30" s="1" t="s">
        <v>175</v>
      </c>
      <c r="J30" s="1" t="s">
        <v>94</v>
      </c>
      <c r="K30" s="2" t="s">
        <v>206</v>
      </c>
      <c r="L30" s="2">
        <f>2.55 + 3.2 + 1</f>
        <v>6.75</v>
      </c>
      <c r="M30" s="2" t="s">
        <v>262</v>
      </c>
      <c r="N30" s="1" t="s">
        <v>134</v>
      </c>
      <c r="O30" s="2" t="s">
        <v>327</v>
      </c>
      <c r="P30" s="2">
        <f>3.36 + 1</f>
        <v>4.3599999999999994</v>
      </c>
      <c r="Q30" s="2" t="s">
        <v>377</v>
      </c>
      <c r="R30" s="1" t="s">
        <v>295</v>
      </c>
      <c r="S30" s="2" t="s">
        <v>365</v>
      </c>
      <c r="T30" s="2">
        <f>5.7 + 3.01 + 0.99 + 1</f>
        <v>10.700000000000001</v>
      </c>
    </row>
    <row r="31" spans="1:28" x14ac:dyDescent="0.25">
      <c r="A31" s="1" t="s">
        <v>163</v>
      </c>
      <c r="B31" s="1" t="s">
        <v>161</v>
      </c>
      <c r="C31" s="2" t="s">
        <v>198</v>
      </c>
      <c r="D31" s="6">
        <f>2.05</f>
        <v>2.0499999999999998</v>
      </c>
      <c r="E31" s="1" t="s">
        <v>167</v>
      </c>
      <c r="F31" s="1" t="s">
        <v>55</v>
      </c>
      <c r="G31" s="2" t="s">
        <v>207</v>
      </c>
      <c r="H31" s="2">
        <f>2.55 + 1</f>
        <v>3.55</v>
      </c>
      <c r="I31" s="1" t="s">
        <v>175</v>
      </c>
      <c r="J31" s="1" t="s">
        <v>95</v>
      </c>
      <c r="K31" s="2" t="s">
        <v>207</v>
      </c>
      <c r="L31" s="2">
        <f>2.55 + 1</f>
        <v>3.55</v>
      </c>
      <c r="M31" s="2" t="s">
        <v>262</v>
      </c>
      <c r="N31" s="1" t="s">
        <v>135</v>
      </c>
      <c r="O31" s="2" t="s">
        <v>256</v>
      </c>
      <c r="P31" s="2">
        <f>3.36 + 3.27 + 3.21 + 3.2 + 1.56 + 5.57 + 6.31 + 1.55 + 1.7 + 1.7 + 1</f>
        <v>32.43</v>
      </c>
      <c r="Q31" s="2" t="s">
        <v>378</v>
      </c>
      <c r="R31" s="1" t="s">
        <v>296</v>
      </c>
      <c r="S31" s="2" t="s">
        <v>366</v>
      </c>
      <c r="T31" s="2">
        <f>3.51 + 4.1 + 4.15 + 3.24 + 1</f>
        <v>16</v>
      </c>
    </row>
    <row r="32" spans="1:28" x14ac:dyDescent="0.25">
      <c r="E32" s="1" t="s">
        <v>168</v>
      </c>
      <c r="F32" s="1" t="s">
        <v>56</v>
      </c>
      <c r="G32" s="2" t="s">
        <v>208</v>
      </c>
      <c r="H32" s="2">
        <f>3.33 + 3.77 + 1.36 + 3.25 + 3.2 + 1.72 + 3.9 + 1</f>
        <v>21.529999999999998</v>
      </c>
      <c r="I32" s="1" t="s">
        <v>176</v>
      </c>
      <c r="J32" s="1" t="s">
        <v>96</v>
      </c>
      <c r="K32" s="2" t="s">
        <v>208</v>
      </c>
      <c r="L32" s="2">
        <f>3.33 + 3.77 + 1.36 + 3.25 + 3.2 + 1.72 + 3.9 + 1</f>
        <v>21.529999999999998</v>
      </c>
      <c r="M32" s="2" t="s">
        <v>263</v>
      </c>
      <c r="N32" s="1" t="s">
        <v>136</v>
      </c>
      <c r="O32" s="2" t="s">
        <v>328</v>
      </c>
      <c r="P32" s="2">
        <f>0.52 + 2.08 + 1</f>
        <v>3.6</v>
      </c>
      <c r="Q32" s="2" t="s">
        <v>378</v>
      </c>
      <c r="R32" s="1" t="s">
        <v>297</v>
      </c>
      <c r="S32" s="2" t="s">
        <v>367</v>
      </c>
      <c r="T32" s="2">
        <f>3.51 + 4.1 + 4.15 + 1</f>
        <v>12.76</v>
      </c>
    </row>
    <row r="33" spans="2:20" x14ac:dyDescent="0.25">
      <c r="E33" s="1" t="s">
        <v>168</v>
      </c>
      <c r="F33" s="1" t="s">
        <v>57</v>
      </c>
      <c r="G33" s="2" t="s">
        <v>209</v>
      </c>
      <c r="H33" s="2">
        <f>3.33 + 3.77 + 1.36 + 3.25 + 3.2 + 1</f>
        <v>15.91</v>
      </c>
      <c r="I33" s="1" t="s">
        <v>176</v>
      </c>
      <c r="J33" s="1" t="s">
        <v>97</v>
      </c>
      <c r="K33" s="2" t="s">
        <v>209</v>
      </c>
      <c r="L33" s="2">
        <f>3.33 + 3.77 + 1.36 + 3.25 + 3.2 + 1</f>
        <v>15.91</v>
      </c>
      <c r="M33" s="2" t="s">
        <v>263</v>
      </c>
      <c r="N33" s="1" t="s">
        <v>137</v>
      </c>
      <c r="O33" s="2" t="s">
        <v>329</v>
      </c>
      <c r="P33" s="2">
        <f>4.35 + 1</f>
        <v>5.35</v>
      </c>
      <c r="Q33" s="2" t="s">
        <v>378</v>
      </c>
      <c r="R33" s="1" t="s">
        <v>298</v>
      </c>
      <c r="S33" s="2" t="s">
        <v>368</v>
      </c>
      <c r="T33" s="2">
        <f>3.51 + 4.1 + 1</f>
        <v>8.61</v>
      </c>
    </row>
    <row r="34" spans="2:20" x14ac:dyDescent="0.25">
      <c r="E34" s="1" t="s">
        <v>168</v>
      </c>
      <c r="F34" s="1" t="s">
        <v>58</v>
      </c>
      <c r="G34" s="2" t="s">
        <v>210</v>
      </c>
      <c r="H34" s="2">
        <f>3.33 + 3.77 + 1.36 + 3.25 + 1</f>
        <v>12.709999999999999</v>
      </c>
      <c r="I34" s="1" t="s">
        <v>176</v>
      </c>
      <c r="J34" s="1" t="s">
        <v>98</v>
      </c>
      <c r="K34" s="2" t="s">
        <v>210</v>
      </c>
      <c r="L34" s="2">
        <f>3.33 + 3.77 + 1.36 + 3.25 + 1</f>
        <v>12.709999999999999</v>
      </c>
      <c r="M34" s="2" t="s">
        <v>263</v>
      </c>
      <c r="N34" s="1" t="s">
        <v>138</v>
      </c>
      <c r="O34" s="2" t="s">
        <v>330</v>
      </c>
      <c r="P34" s="2">
        <f>4.35 + 4.36 + 0.99 + 1</f>
        <v>10.700000000000001</v>
      </c>
      <c r="Q34" s="2" t="s">
        <v>378</v>
      </c>
      <c r="R34" s="1" t="s">
        <v>299</v>
      </c>
      <c r="S34" s="2" t="s">
        <v>369</v>
      </c>
      <c r="T34" s="2">
        <f>3.51 + 1</f>
        <v>4.51</v>
      </c>
    </row>
    <row r="35" spans="2:20" x14ac:dyDescent="0.25">
      <c r="E35" s="1" t="s">
        <v>168</v>
      </c>
      <c r="F35" s="1" t="s">
        <v>59</v>
      </c>
      <c r="G35" s="2" t="s">
        <v>211</v>
      </c>
      <c r="H35" s="2">
        <f>3.33 + 3.77 + 1.36 + 1</f>
        <v>9.4599999999999991</v>
      </c>
      <c r="I35" s="1" t="s">
        <v>176</v>
      </c>
      <c r="J35" s="1" t="s">
        <v>99</v>
      </c>
      <c r="K35" s="2" t="s">
        <v>211</v>
      </c>
      <c r="L35" s="2">
        <f>3.33 + 3.77 + 1.36 + 1</f>
        <v>9.4599999999999991</v>
      </c>
      <c r="M35" s="2" t="s">
        <v>263</v>
      </c>
      <c r="N35" s="1" t="s">
        <v>139</v>
      </c>
      <c r="O35" s="2" t="s">
        <v>331</v>
      </c>
      <c r="P35" s="2">
        <f>4.35 + 4.36 + 0.99 + 3.2 + 1</f>
        <v>13.900000000000002</v>
      </c>
      <c r="Q35" s="2" t="s">
        <v>378</v>
      </c>
      <c r="R35" s="1" t="s">
        <v>300</v>
      </c>
      <c r="S35" s="2" t="s">
        <v>337</v>
      </c>
      <c r="T35" s="2">
        <f>0.48 + 2.37 + 1</f>
        <v>3.85</v>
      </c>
    </row>
    <row r="36" spans="2:20" x14ac:dyDescent="0.25">
      <c r="E36" s="1" t="s">
        <v>168</v>
      </c>
      <c r="F36" s="1" t="s">
        <v>60</v>
      </c>
      <c r="G36" s="2" t="s">
        <v>212</v>
      </c>
      <c r="H36" s="2">
        <f>3.33 + 1</f>
        <v>4.33</v>
      </c>
      <c r="I36" s="1" t="s">
        <v>176</v>
      </c>
      <c r="J36" s="1" t="s">
        <v>100</v>
      </c>
      <c r="K36" s="2" t="s">
        <v>212</v>
      </c>
      <c r="L36" s="2">
        <f>3.33 + 1</f>
        <v>4.33</v>
      </c>
      <c r="M36" s="2" t="s">
        <v>263</v>
      </c>
      <c r="N36" s="1" t="s">
        <v>140</v>
      </c>
      <c r="O36" s="2" t="s">
        <v>332</v>
      </c>
      <c r="P36" s="2">
        <f>4.35 + 4.36 + 0.99 + 3.2 + 3.24 + 1</f>
        <v>17.14</v>
      </c>
      <c r="Q36" s="2" t="s">
        <v>379</v>
      </c>
      <c r="R36" s="1" t="s">
        <v>301</v>
      </c>
      <c r="S36" s="2" t="s">
        <v>338</v>
      </c>
      <c r="T36" s="2">
        <f>5.61 + 0.9 + 1</f>
        <v>7.5100000000000007</v>
      </c>
    </row>
    <row r="37" spans="2:20" x14ac:dyDescent="0.25">
      <c r="E37" s="1" t="s">
        <v>169</v>
      </c>
      <c r="F37" s="1" t="s">
        <v>61</v>
      </c>
      <c r="G37" s="2" t="s">
        <v>213</v>
      </c>
      <c r="H37" s="2">
        <f>3.34 + 1</f>
        <v>4.34</v>
      </c>
      <c r="I37" s="1" t="s">
        <v>177</v>
      </c>
      <c r="J37" s="1" t="s">
        <v>101</v>
      </c>
      <c r="K37" s="2" t="s">
        <v>213</v>
      </c>
      <c r="L37" s="2">
        <f>3.34 + 1</f>
        <v>4.34</v>
      </c>
      <c r="M37" s="2" t="s">
        <v>264</v>
      </c>
      <c r="N37" s="1" t="s">
        <v>141</v>
      </c>
      <c r="O37" s="2" t="s">
        <v>333</v>
      </c>
      <c r="P37" s="2">
        <f>3.5 + 4.1 + 0.88 + 3.26 + 3.24 + 1</f>
        <v>15.98</v>
      </c>
      <c r="Q37" s="2" t="s">
        <v>380</v>
      </c>
      <c r="R37" s="1" t="s">
        <v>302</v>
      </c>
      <c r="S37" s="2" t="s">
        <v>370</v>
      </c>
      <c r="T37" s="2">
        <f>1.59 + 4.97 + 3.43 + 1</f>
        <v>10.99</v>
      </c>
    </row>
    <row r="38" spans="2:20" x14ac:dyDescent="0.25">
      <c r="E38" s="1" t="s">
        <v>169</v>
      </c>
      <c r="F38" s="1" t="s">
        <v>62</v>
      </c>
      <c r="G38" s="2" t="s">
        <v>214</v>
      </c>
      <c r="H38" s="2">
        <f>3.34 + 3.77 + 1.45 + 1</f>
        <v>9.5599999999999987</v>
      </c>
      <c r="I38" s="1" t="s">
        <v>177</v>
      </c>
      <c r="J38" s="1" t="s">
        <v>102</v>
      </c>
      <c r="K38" s="2" t="s">
        <v>214</v>
      </c>
      <c r="L38" s="2">
        <f>3.34 + 3.77 + 1.45 + 1</f>
        <v>9.5599999999999987</v>
      </c>
      <c r="M38" s="2" t="s">
        <v>264</v>
      </c>
      <c r="N38" s="1" t="s">
        <v>142</v>
      </c>
      <c r="O38" s="2" t="s">
        <v>334</v>
      </c>
      <c r="P38" s="2">
        <f>3.5 + 4.1 + 0.88 + 3.26 + 1</f>
        <v>12.74</v>
      </c>
      <c r="Q38" s="2" t="s">
        <v>380</v>
      </c>
      <c r="R38" s="1" t="s">
        <v>303</v>
      </c>
      <c r="S38" s="2" t="s">
        <v>340</v>
      </c>
      <c r="T38" s="2">
        <f>1.59 + 1</f>
        <v>2.59</v>
      </c>
    </row>
    <row r="39" spans="2:20" x14ac:dyDescent="0.25">
      <c r="E39" s="1" t="s">
        <v>169</v>
      </c>
      <c r="F39" s="1" t="s">
        <v>63</v>
      </c>
      <c r="G39" s="2" t="s">
        <v>215</v>
      </c>
      <c r="H39" s="2">
        <f>3.34 + 3.77 + 1.45 + 3.2 + 1</f>
        <v>12.759999999999998</v>
      </c>
      <c r="I39" s="1" t="s">
        <v>177</v>
      </c>
      <c r="J39" s="1" t="s">
        <v>103</v>
      </c>
      <c r="K39" s="2" t="s">
        <v>215</v>
      </c>
      <c r="L39" s="2">
        <f>3.34 + 3.77 + 1.45 + 3.2 + 1</f>
        <v>12.759999999999998</v>
      </c>
      <c r="M39" s="2" t="s">
        <v>264</v>
      </c>
      <c r="N39" s="1" t="s">
        <v>143</v>
      </c>
      <c r="O39" s="2" t="s">
        <v>335</v>
      </c>
      <c r="P39" s="2">
        <f>3.5 + 4.1 + 0.88 + 1</f>
        <v>9.48</v>
      </c>
      <c r="Q39" s="9"/>
    </row>
    <row r="40" spans="2:20" x14ac:dyDescent="0.25">
      <c r="E40" s="1" t="s">
        <v>169</v>
      </c>
      <c r="F40" s="1" t="s">
        <v>64</v>
      </c>
      <c r="G40" s="2" t="s">
        <v>216</v>
      </c>
      <c r="H40" s="2">
        <f>3.34 + 3.77 + 1.45 + 3.2 + 3.24 + 1</f>
        <v>15.999999999999998</v>
      </c>
      <c r="I40" s="1" t="s">
        <v>177</v>
      </c>
      <c r="J40" s="1" t="s">
        <v>104</v>
      </c>
      <c r="K40" s="2" t="s">
        <v>216</v>
      </c>
      <c r="L40" s="2">
        <f>3.34 + 3.77 + 1.45 + 3.2 + 3.24 + 1</f>
        <v>15.999999999999998</v>
      </c>
      <c r="M40" s="2" t="s">
        <v>264</v>
      </c>
      <c r="N40" s="1" t="s">
        <v>144</v>
      </c>
      <c r="O40" s="2" t="s">
        <v>336</v>
      </c>
      <c r="P40" s="2">
        <f>3.5 + 1</f>
        <v>4.5</v>
      </c>
      <c r="Q40" s="9"/>
    </row>
    <row r="41" spans="2:20" x14ac:dyDescent="0.25">
      <c r="E41" s="1" t="s">
        <v>169</v>
      </c>
      <c r="F41" s="1" t="s">
        <v>65</v>
      </c>
      <c r="G41" s="2" t="s">
        <v>217</v>
      </c>
      <c r="H41" s="2">
        <f>3.34 + 3.77 + 1.45 + 3.2 + 3.24 + 3.38 + 1</f>
        <v>19.38</v>
      </c>
      <c r="I41" s="1" t="s">
        <v>177</v>
      </c>
      <c r="J41" s="1" t="s">
        <v>105</v>
      </c>
      <c r="K41" s="2" t="s">
        <v>217</v>
      </c>
      <c r="L41" s="2">
        <f>3.34 + 3.77 + 1.45 + 3.2 + 3.24 + 3.38 + 1</f>
        <v>19.38</v>
      </c>
      <c r="M41" s="2" t="s">
        <v>264</v>
      </c>
      <c r="N41" s="1" t="s">
        <v>145</v>
      </c>
      <c r="O41" s="2" t="s">
        <v>337</v>
      </c>
      <c r="P41" s="2">
        <f>0.48 + 2.37 + 1</f>
        <v>3.85</v>
      </c>
      <c r="Q41" s="9"/>
    </row>
    <row r="42" spans="2:20" x14ac:dyDescent="0.25">
      <c r="M42" s="2" t="s">
        <v>265</v>
      </c>
      <c r="N42" s="1" t="s">
        <v>252</v>
      </c>
      <c r="O42" s="2" t="s">
        <v>338</v>
      </c>
      <c r="P42" s="2">
        <f>5.61 + 0.9 + 1</f>
        <v>7.5100000000000007</v>
      </c>
      <c r="Q42" s="9"/>
    </row>
    <row r="43" spans="2:20" x14ac:dyDescent="0.25">
      <c r="M43" s="2" t="s">
        <v>266</v>
      </c>
      <c r="N43" s="1" t="s">
        <v>253</v>
      </c>
      <c r="O43" s="2" t="s">
        <v>339</v>
      </c>
      <c r="P43" s="2">
        <f>1.59 + 4.97 + 1.67 + 1</f>
        <v>9.23</v>
      </c>
      <c r="Q43" s="9"/>
    </row>
    <row r="44" spans="2:20" x14ac:dyDescent="0.25">
      <c r="M44" s="2" t="s">
        <v>266</v>
      </c>
      <c r="N44" s="1" t="s">
        <v>254</v>
      </c>
      <c r="O44" s="2" t="s">
        <v>340</v>
      </c>
      <c r="P44" s="2">
        <f>1.59 + 1</f>
        <v>2.59</v>
      </c>
      <c r="Q44" s="9"/>
    </row>
    <row r="45" spans="2:20" x14ac:dyDescent="0.25">
      <c r="K45" t="s">
        <v>382</v>
      </c>
      <c r="L45">
        <f>SUM(L2:L41) + SUM(H2:H41) + SUM(D2:D31)</f>
        <v>1349.2700000000002</v>
      </c>
      <c r="S45" t="s">
        <v>383</v>
      </c>
      <c r="T45">
        <f>SUM(P2:P44) + SUM(T2:T38)</f>
        <v>1037.81</v>
      </c>
    </row>
    <row r="46" spans="2:20" x14ac:dyDescent="0.25">
      <c r="B46" s="1" t="s">
        <v>148</v>
      </c>
      <c r="C46" s="1" t="s">
        <v>381</v>
      </c>
      <c r="D46" s="1" t="s">
        <v>146</v>
      </c>
      <c r="F46" s="1" t="s">
        <v>148</v>
      </c>
      <c r="G46" s="1" t="s">
        <v>381</v>
      </c>
      <c r="H46" s="1" t="s">
        <v>146</v>
      </c>
    </row>
    <row r="47" spans="2:20" x14ac:dyDescent="0.25">
      <c r="B47" s="1" t="s">
        <v>152</v>
      </c>
      <c r="C47" s="1" t="s">
        <v>388</v>
      </c>
      <c r="D47" s="1"/>
      <c r="F47" s="2" t="s">
        <v>257</v>
      </c>
      <c r="G47" s="1"/>
      <c r="H47" s="1"/>
    </row>
    <row r="48" spans="2:20" x14ac:dyDescent="0.25">
      <c r="B48" s="1" t="s">
        <v>153</v>
      </c>
      <c r="C48" s="1"/>
      <c r="D48" s="1"/>
      <c r="F48" s="2" t="s">
        <v>258</v>
      </c>
      <c r="G48" s="1"/>
      <c r="H48" s="1"/>
    </row>
    <row r="49" spans="2:8" x14ac:dyDescent="0.25">
      <c r="B49" s="1" t="s">
        <v>151</v>
      </c>
      <c r="C49" s="1"/>
      <c r="D49" s="1"/>
      <c r="F49" s="2" t="s">
        <v>259</v>
      </c>
      <c r="G49" s="1"/>
      <c r="H49" s="1"/>
    </row>
    <row r="50" spans="2:8" x14ac:dyDescent="0.25">
      <c r="B50" s="1" t="s">
        <v>150</v>
      </c>
      <c r="C50" s="1"/>
      <c r="D50" s="1"/>
      <c r="F50" s="2" t="s">
        <v>260</v>
      </c>
      <c r="G50" s="1"/>
      <c r="H50" s="1"/>
    </row>
    <row r="51" spans="2:8" x14ac:dyDescent="0.25">
      <c r="B51" s="1" t="s">
        <v>149</v>
      </c>
      <c r="C51" s="1"/>
      <c r="D51" s="1"/>
      <c r="F51" s="2" t="s">
        <v>261</v>
      </c>
      <c r="G51" s="1"/>
      <c r="H51" s="1"/>
    </row>
    <row r="52" spans="2:8" x14ac:dyDescent="0.25">
      <c r="B52" s="1" t="s">
        <v>162</v>
      </c>
      <c r="C52" s="1"/>
      <c r="D52" s="1"/>
      <c r="F52" s="2" t="s">
        <v>262</v>
      </c>
      <c r="G52" s="1"/>
      <c r="H52" s="1"/>
    </row>
    <row r="53" spans="2:8" x14ac:dyDescent="0.25">
      <c r="B53" s="1" t="s">
        <v>163</v>
      </c>
      <c r="C53" s="1"/>
      <c r="D53" s="1"/>
      <c r="F53" s="2" t="s">
        <v>263</v>
      </c>
      <c r="G53" s="1"/>
      <c r="H53" s="1"/>
    </row>
    <row r="54" spans="2:8" x14ac:dyDescent="0.25">
      <c r="B54" s="1" t="s">
        <v>164</v>
      </c>
      <c r="C54" s="1"/>
      <c r="D54" s="1"/>
      <c r="F54" s="2" t="s">
        <v>264</v>
      </c>
      <c r="G54" s="1"/>
      <c r="H54" s="1"/>
    </row>
    <row r="55" spans="2:8" x14ac:dyDescent="0.25">
      <c r="B55" s="1" t="s">
        <v>167</v>
      </c>
      <c r="C55" s="1"/>
      <c r="D55" s="1"/>
      <c r="F55" s="2" t="s">
        <v>265</v>
      </c>
      <c r="G55" s="1"/>
      <c r="H55" s="1"/>
    </row>
    <row r="56" spans="2:8" x14ac:dyDescent="0.25">
      <c r="B56" s="1" t="s">
        <v>168</v>
      </c>
      <c r="C56" s="1"/>
      <c r="D56" s="1"/>
      <c r="F56" s="2" t="s">
        <v>266</v>
      </c>
      <c r="G56" s="1"/>
      <c r="H56" s="1"/>
    </row>
    <row r="57" spans="2:8" x14ac:dyDescent="0.25">
      <c r="B57" s="1" t="s">
        <v>169</v>
      </c>
      <c r="C57" s="1"/>
      <c r="D57" s="1"/>
      <c r="F57" s="2" t="s">
        <v>371</v>
      </c>
      <c r="G57" s="1"/>
      <c r="H57" s="1"/>
    </row>
    <row r="58" spans="2:8" x14ac:dyDescent="0.25">
      <c r="B58" s="1" t="s">
        <v>156</v>
      </c>
      <c r="C58" s="1"/>
      <c r="D58" s="1"/>
      <c r="F58" s="2" t="s">
        <v>372</v>
      </c>
      <c r="G58" s="1"/>
      <c r="H58" s="1"/>
    </row>
    <row r="59" spans="2:8" x14ac:dyDescent="0.25">
      <c r="B59" s="1" t="s">
        <v>165</v>
      </c>
      <c r="C59" s="1"/>
      <c r="D59" s="1"/>
      <c r="F59" s="2" t="s">
        <v>373</v>
      </c>
      <c r="G59" s="1"/>
      <c r="H59" s="1"/>
    </row>
    <row r="60" spans="2:8" x14ac:dyDescent="0.25">
      <c r="B60" s="1" t="s">
        <v>166</v>
      </c>
      <c r="C60" s="1"/>
      <c r="D60" s="1"/>
      <c r="F60" s="2" t="s">
        <v>374</v>
      </c>
      <c r="G60" s="1"/>
      <c r="H60" s="1"/>
    </row>
    <row r="61" spans="2:8" x14ac:dyDescent="0.25">
      <c r="B61" s="1" t="s">
        <v>154</v>
      </c>
      <c r="C61" s="1"/>
      <c r="D61" s="1"/>
      <c r="F61" s="2" t="s">
        <v>375</v>
      </c>
      <c r="G61" s="1"/>
      <c r="H61" s="1"/>
    </row>
    <row r="62" spans="2:8" x14ac:dyDescent="0.25">
      <c r="B62" s="1" t="s">
        <v>155</v>
      </c>
      <c r="C62" s="1"/>
      <c r="D62" s="1"/>
      <c r="F62" s="2" t="s">
        <v>376</v>
      </c>
      <c r="G62" s="1"/>
      <c r="H62" s="1"/>
    </row>
    <row r="63" spans="2:8" x14ac:dyDescent="0.25">
      <c r="B63" s="1" t="s">
        <v>175</v>
      </c>
      <c r="C63" s="1"/>
      <c r="D63" s="1"/>
      <c r="F63" s="2" t="s">
        <v>377</v>
      </c>
      <c r="G63" s="1"/>
      <c r="H63" s="1"/>
    </row>
    <row r="64" spans="2:8" x14ac:dyDescent="0.25">
      <c r="B64" s="1" t="s">
        <v>176</v>
      </c>
      <c r="C64" s="1"/>
      <c r="D64" s="1"/>
      <c r="F64" s="2" t="s">
        <v>378</v>
      </c>
      <c r="G64" s="1"/>
      <c r="H64" s="1"/>
    </row>
    <row r="65" spans="2:8" x14ac:dyDescent="0.25">
      <c r="B65" s="1" t="s">
        <v>177</v>
      </c>
      <c r="C65" s="1"/>
      <c r="D65" s="1"/>
      <c r="F65" s="2" t="s">
        <v>379</v>
      </c>
      <c r="G65" s="1"/>
      <c r="H65" s="1"/>
    </row>
    <row r="66" spans="2:8" x14ac:dyDescent="0.25">
      <c r="B66" s="1" t="s">
        <v>172</v>
      </c>
      <c r="C66" s="1"/>
      <c r="D66" s="1"/>
      <c r="F66" s="2" t="s">
        <v>380</v>
      </c>
      <c r="G66" s="1"/>
      <c r="H66" s="1"/>
    </row>
    <row r="67" spans="2:8" x14ac:dyDescent="0.25">
      <c r="B67" s="1" t="s">
        <v>173</v>
      </c>
      <c r="C67" s="1"/>
      <c r="D67" s="1"/>
    </row>
    <row r="68" spans="2:8" x14ac:dyDescent="0.25">
      <c r="B68" s="1" t="s">
        <v>174</v>
      </c>
      <c r="C68" s="1"/>
      <c r="D68" s="1"/>
    </row>
    <row r="69" spans="2:8" x14ac:dyDescent="0.25">
      <c r="B69" s="1" t="s">
        <v>170</v>
      </c>
      <c r="C69" s="1"/>
      <c r="D69" s="1"/>
    </row>
    <row r="70" spans="2:8" x14ac:dyDescent="0.25">
      <c r="B70" s="1" t="s">
        <v>171</v>
      </c>
      <c r="C70" s="1"/>
      <c r="D7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fles</dc:creator>
  <cp:lastModifiedBy>fles</cp:lastModifiedBy>
  <dcterms:created xsi:type="dcterms:W3CDTF">2023-04-27T13:18:55Z</dcterms:created>
  <dcterms:modified xsi:type="dcterms:W3CDTF">2023-05-10T13:11:17Z</dcterms:modified>
</cp:coreProperties>
</file>