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Sheet2!$A$1:$AB$241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<sst xmlns="http://schemas.openxmlformats.org/spreadsheetml/2006/main" count="327" uniqueCount="47">
  <si>
    <t xml:space="preserve">giornata</t>
  </si>
  <si>
    <t xml:space="preserve">squadra</t>
  </si>
  <si>
    <t xml:space="preserve">meno2</t>
  </si>
  <si>
    <t xml:space="preserve">meno2_npXA</t>
  </si>
  <si>
    <t xml:space="preserve">meno2_tiri_subiti</t>
  </si>
  <si>
    <t xml:space="preserve">meno2_npXG</t>
  </si>
  <si>
    <t xml:space="preserve">meno2_tiri_fatti</t>
  </si>
  <si>
    <t xml:space="preserve">meno1</t>
  </si>
  <si>
    <t xml:space="preserve">meno1_npXA</t>
  </si>
  <si>
    <t xml:space="preserve">meno1_tiri_subiti</t>
  </si>
  <si>
    <t xml:space="preserve">meno1_npXG</t>
  </si>
  <si>
    <t xml:space="preserve">meno1_tiri_fatti</t>
  </si>
  <si>
    <t xml:space="preserve">zero</t>
  </si>
  <si>
    <t xml:space="preserve">zero_npXA</t>
  </si>
  <si>
    <t xml:space="preserve">zero_tiri_subiti</t>
  </si>
  <si>
    <t xml:space="preserve">zero_npXG</t>
  </si>
  <si>
    <t xml:space="preserve">zero_tiri_fatti</t>
  </si>
  <si>
    <t xml:space="preserve">uno</t>
  </si>
  <si>
    <t xml:space="preserve">uno_npXA</t>
  </si>
  <si>
    <t xml:space="preserve">uno_tiri_subiti</t>
  </si>
  <si>
    <t xml:space="preserve">uno_npXG</t>
  </si>
  <si>
    <t xml:space="preserve">uno_tiri_fatti</t>
  </si>
  <si>
    <t xml:space="preserve">due</t>
  </si>
  <si>
    <t xml:space="preserve">due_npXA</t>
  </si>
  <si>
    <t xml:space="preserve">due_tiri_subiti</t>
  </si>
  <si>
    <t xml:space="preserve">due_npXG</t>
  </si>
  <si>
    <t xml:space="preserve">due_tiri_fatti</t>
  </si>
  <si>
    <t xml:space="preserve">Atalanta</t>
  </si>
  <si>
    <t xml:space="preserve">Bologna</t>
  </si>
  <si>
    <t xml:space="preserve">Cremonese</t>
  </si>
  <si>
    <t xml:space="preserve">Empoli</t>
  </si>
  <si>
    <t xml:space="preserve">Fiorentina</t>
  </si>
  <si>
    <t xml:space="preserve">Hellas Verona</t>
  </si>
  <si>
    <t xml:space="preserve">Juventus</t>
  </si>
  <si>
    <t xml:space="preserve">Internazionale</t>
  </si>
  <si>
    <t xml:space="preserve">Lazio</t>
  </si>
  <si>
    <t xml:space="preserve">Lecce</t>
  </si>
  <si>
    <t xml:space="preserve">Milan</t>
  </si>
  <si>
    <t xml:space="preserve">Monza</t>
  </si>
  <si>
    <t xml:space="preserve">Napoli</t>
  </si>
  <si>
    <t xml:space="preserve">Roma</t>
  </si>
  <si>
    <t xml:space="preserve">Salernitana</t>
  </si>
  <si>
    <t xml:space="preserve">Sampdoria</t>
  </si>
  <si>
    <t xml:space="preserve">Sassuolo</t>
  </si>
  <si>
    <t xml:space="preserve">Spezia</t>
  </si>
  <si>
    <t xml:space="preserve">Torino</t>
  </si>
  <si>
    <t xml:space="preserve">Udinese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</si>
</sst>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2A6099"/>
        <bgColor rgb="FF6666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02"/>
  <sheetViews>
    <sheetView showFormulas="false" showGridLines="true" showRowColHeaders="true" showZeros="true" rightToLeft="false" tabSelected="true" showOutlineSymbols="true" defaultGridColor="true" view="normal" topLeftCell="A282" colorId="64" zoomScale="90" zoomScaleNormal="90" zoomScalePageLayoutView="100" workbookViewId="0">
      <selection pane="topLeft" activeCell="K291" activeCellId="0" sqref="K291"/>
    </sheetView>
  </sheetViews>
  <sheetFormatPr defaultColWidth="11.72265625" defaultRowHeight="12.8" zeroHeight="false" outlineLevelRow="0" outlineLevelCol="0"/>
  <cols>
    <col collapsed="false" customWidth="true" hidden="false" outlineLevel="0" max="2" min="1" style="1" width="13.02"/>
    <col collapsed="false" customWidth="true" hidden="false" outlineLevel="0" max="3" min="3" style="1" width="7.8"/>
    <col collapsed="false" customWidth="true" hidden="false" outlineLevel="0" max="4" min="4" style="1" width="16.09"/>
    <col collapsed="false" customWidth="true" hidden="false" outlineLevel="0" max="5" min="5" style="1" width="15.28"/>
    <col collapsed="false" customWidth="false" hidden="false" outlineLevel="0" max="6" min="6" style="1" width="11.69"/>
    <col collapsed="false" customWidth="true" hidden="false" outlineLevel="0" max="7" min="7" style="1" width="7.8"/>
    <col collapsed="false" customWidth="true" hidden="false" outlineLevel="0" max="8" min="8" style="2" width="7.8"/>
    <col collapsed="false" customWidth="true" hidden="false" outlineLevel="0" max="12" min="9" style="1" width="7.8"/>
    <col collapsed="false" customWidth="true" hidden="false" outlineLevel="0" max="13" min="13" style="2" width="7.8"/>
    <col collapsed="false" customWidth="true" hidden="false" outlineLevel="0" max="17" min="14" style="1" width="7.8"/>
    <col collapsed="false" customWidth="true" hidden="false" outlineLevel="0" max="18" min="18" style="2" width="7.8"/>
    <col collapsed="false" customWidth="true" hidden="false" outlineLevel="0" max="22" min="19" style="1" width="7.8"/>
    <col collapsed="false" customWidth="true" hidden="false" outlineLevel="0" max="23" min="23" style="2" width="7.8"/>
    <col collapsed="false" customWidth="true" hidden="false" outlineLevel="0" max="27" min="24" style="1" width="7.8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6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customFormat="false" ht="12.8" hidden="false" customHeight="false" outlineLevel="0" collapsed="false">
      <c r="A2" s="1" t="n">
        <v>1</v>
      </c>
      <c r="B2" s="1" t="s">
        <v>27</v>
      </c>
      <c r="C2" s="1" t="n">
        <v>0</v>
      </c>
      <c r="H2" s="2" t="n">
        <v>0</v>
      </c>
      <c r="M2" s="2" t="n">
        <v>26</v>
      </c>
      <c r="N2" s="1" t="n">
        <f aca="false">P17</f>
        <v>0.22</v>
      </c>
      <c r="O2" s="1" t="n">
        <f aca="false">Q17</f>
        <v>1</v>
      </c>
      <c r="P2" s="1" t="n">
        <f aca="false">N17</f>
        <v>1.64</v>
      </c>
      <c r="Q2" s="1" t="n">
        <f aca="false">O17</f>
        <v>3</v>
      </c>
      <c r="R2" s="2" t="n">
        <f aca="false">19+49</f>
        <v>68</v>
      </c>
      <c r="S2" s="1" t="n">
        <f aca="false">K17</f>
        <v>0.75</v>
      </c>
      <c r="T2" s="1" t="n">
        <f aca="false">L17</f>
        <v>10</v>
      </c>
      <c r="U2" s="1" t="n">
        <f aca="false">I17</f>
        <v>0.52</v>
      </c>
      <c r="V2" s="1" t="n">
        <f aca="false">J17</f>
        <v>6</v>
      </c>
      <c r="W2" s="2" t="n">
        <v>3</v>
      </c>
    </row>
    <row r="3" customFormat="false" ht="12.8" hidden="false" customHeight="false" outlineLevel="0" collapsed="false">
      <c r="A3" s="1" t="n">
        <v>1</v>
      </c>
      <c r="B3" s="1" t="s">
        <v>28</v>
      </c>
      <c r="C3" s="1" t="n">
        <v>0</v>
      </c>
      <c r="H3" s="2" t="n">
        <f aca="false">18</f>
        <v>18</v>
      </c>
      <c r="I3" s="1" t="n">
        <f aca="false">U10</f>
        <v>0.06</v>
      </c>
      <c r="J3" s="1" t="n">
        <f aca="false">V10</f>
        <v>1</v>
      </c>
      <c r="K3" s="1" t="n">
        <f aca="false">S10</f>
        <v>0.18</v>
      </c>
      <c r="L3" s="1" t="n">
        <f aca="false">T10</f>
        <v>4</v>
      </c>
      <c r="M3" s="2" t="n">
        <f aca="false">38+11</f>
        <v>49</v>
      </c>
      <c r="N3" s="1" t="n">
        <f aca="false">P10</f>
        <v>0.51</v>
      </c>
      <c r="O3" s="1" t="n">
        <f aca="false">Q10</f>
        <v>6</v>
      </c>
      <c r="P3" s="1" t="n">
        <f aca="false">N10</f>
        <v>0.51</v>
      </c>
      <c r="Q3" s="1" t="n">
        <f aca="false">O10</f>
        <v>1</v>
      </c>
      <c r="R3" s="2" t="n">
        <f aca="false">30</f>
        <v>30</v>
      </c>
      <c r="S3" s="1" t="n">
        <f aca="false">K10</f>
        <v>0.09</v>
      </c>
      <c r="T3" s="1" t="n">
        <f aca="false">L10</f>
        <v>2</v>
      </c>
      <c r="U3" s="1" t="n">
        <f aca="false">I10</f>
        <v>0.11</v>
      </c>
      <c r="V3" s="1" t="n">
        <f aca="false">J10</f>
        <v>1</v>
      </c>
      <c r="W3" s="2" t="n">
        <v>0</v>
      </c>
    </row>
    <row r="4" customFormat="false" ht="12.8" hidden="false" customHeight="false" outlineLevel="0" collapsed="false">
      <c r="A4" s="1" t="n">
        <v>1</v>
      </c>
      <c r="B4" s="1" t="s">
        <v>29</v>
      </c>
      <c r="C4" s="1" t="n">
        <v>0</v>
      </c>
      <c r="H4" s="2" t="n">
        <f aca="false">3+34+3</f>
        <v>40</v>
      </c>
      <c r="I4" s="1" t="n">
        <f aca="false">U6</f>
        <v>0.85</v>
      </c>
      <c r="J4" s="1" t="n">
        <f aca="false">V6</f>
        <v>11</v>
      </c>
      <c r="K4" s="1" t="n">
        <f aca="false">S6</f>
        <v>0.82</v>
      </c>
      <c r="L4" s="1" t="n">
        <f aca="false">T6</f>
        <v>8</v>
      </c>
      <c r="M4" s="2" t="n">
        <f aca="false">16+15+27</f>
        <v>58</v>
      </c>
      <c r="N4" s="1" t="n">
        <v>1.27</v>
      </c>
      <c r="O4" s="1" t="n">
        <v>17</v>
      </c>
      <c r="P4" s="1" t="n">
        <v>0.49</v>
      </c>
      <c r="Q4" s="1" t="n">
        <v>5</v>
      </c>
      <c r="R4" s="2" t="n">
        <v>0</v>
      </c>
      <c r="W4" s="2" t="n">
        <v>0</v>
      </c>
    </row>
    <row r="5" customFormat="false" ht="12.8" hidden="false" customHeight="false" outlineLevel="0" collapsed="false">
      <c r="A5" s="1" t="n">
        <v>1</v>
      </c>
      <c r="B5" s="1" t="s">
        <v>30</v>
      </c>
      <c r="C5" s="1" t="n">
        <v>0</v>
      </c>
      <c r="H5" s="2" t="n">
        <f aca="false">60</f>
        <v>60</v>
      </c>
      <c r="I5" s="1" t="n">
        <f aca="false">U19</f>
        <v>0.08</v>
      </c>
      <c r="J5" s="1" t="n">
        <f aca="false">V19</f>
        <v>3</v>
      </c>
      <c r="K5" s="1" t="n">
        <f aca="false">S19</f>
        <v>0.45</v>
      </c>
      <c r="L5" s="1" t="n">
        <f aca="false">T19</f>
        <v>11</v>
      </c>
      <c r="M5" s="2" t="n">
        <f aca="false">36</f>
        <v>36</v>
      </c>
      <c r="N5" s="1" t="n">
        <f aca="false">P19</f>
        <v>0.35</v>
      </c>
      <c r="O5" s="1" t="n">
        <f aca="false">Q19</f>
        <v>5</v>
      </c>
      <c r="P5" s="1" t="n">
        <f aca="false">N19</f>
        <v>0.25</v>
      </c>
      <c r="Q5" s="1" t="n">
        <f aca="false">O19</f>
        <v>6</v>
      </c>
      <c r="R5" s="2" t="n">
        <v>0</v>
      </c>
      <c r="W5" s="2" t="n">
        <v>0</v>
      </c>
    </row>
    <row r="6" customFormat="false" ht="12.8" hidden="false" customHeight="false" outlineLevel="0" collapsed="false">
      <c r="A6" s="1" t="n">
        <v>1</v>
      </c>
      <c r="B6" s="1" t="s">
        <v>31</v>
      </c>
      <c r="C6" s="1" t="n">
        <v>0</v>
      </c>
      <c r="H6" s="2" t="n">
        <v>0</v>
      </c>
      <c r="M6" s="2" t="n">
        <f aca="false">16+15+27</f>
        <v>58</v>
      </c>
      <c r="N6" s="1" t="n">
        <f aca="false">0.11+0.12+0.26</f>
        <v>0.49</v>
      </c>
      <c r="O6" s="1" t="n">
        <f aca="false">1+2+2</f>
        <v>5</v>
      </c>
      <c r="P6" s="1" t="n">
        <f aca="false">0.44+0.16+0.67</f>
        <v>1.27</v>
      </c>
      <c r="Q6" s="1" t="n">
        <f aca="false">7+2+8</f>
        <v>17</v>
      </c>
      <c r="R6" s="2" t="n">
        <f aca="false">3+34+3</f>
        <v>40</v>
      </c>
      <c r="S6" s="1" t="n">
        <f aca="false">0.02+0.8</f>
        <v>0.82</v>
      </c>
      <c r="T6" s="1" t="n">
        <f aca="false">1+7</f>
        <v>8</v>
      </c>
      <c r="U6" s="1" t="n">
        <f aca="false">0+0.85</f>
        <v>0.85</v>
      </c>
      <c r="V6" s="1" t="n">
        <f aca="false">0+11</f>
        <v>11</v>
      </c>
      <c r="W6" s="2" t="n">
        <v>0</v>
      </c>
    </row>
    <row r="7" customFormat="false" ht="12.8" hidden="false" customHeight="false" outlineLevel="0" collapsed="false">
      <c r="A7" s="1" t="n">
        <v>1</v>
      </c>
      <c r="B7" s="1" t="s">
        <v>32</v>
      </c>
      <c r="C7" s="1" t="n">
        <v>31</v>
      </c>
      <c r="D7" s="1" t="n">
        <f aca="false">0.59</f>
        <v>0.59</v>
      </c>
      <c r="E7" s="1" t="n">
        <f aca="false">5</f>
        <v>5</v>
      </c>
      <c r="F7" s="1" t="n">
        <f aca="false">0.11</f>
        <v>0.11</v>
      </c>
      <c r="G7" s="1" t="n">
        <f aca="false">1</f>
        <v>1</v>
      </c>
      <c r="H7" s="2" t="n">
        <v>13</v>
      </c>
      <c r="I7" s="1" t="n">
        <f aca="false">0+0.08</f>
        <v>0.08</v>
      </c>
      <c r="J7" s="1" t="n">
        <f aca="false">0+1</f>
        <v>1</v>
      </c>
      <c r="K7" s="1" t="n">
        <f aca="false">0.26+0.04</f>
        <v>0.3</v>
      </c>
      <c r="L7" s="1" t="n">
        <f aca="false">1+1</f>
        <v>2</v>
      </c>
      <c r="M7" s="2" t="n">
        <v>47</v>
      </c>
      <c r="N7" s="1" t="n">
        <f aca="false">0.89+0.18+0.38</f>
        <v>1.45</v>
      </c>
      <c r="O7" s="1" t="n">
        <f aca="false">9+3+2</f>
        <v>14</v>
      </c>
      <c r="P7" s="1" t="n">
        <f aca="false">0.68+0+0</f>
        <v>0.68</v>
      </c>
      <c r="Q7" s="1" t="n">
        <f aca="false">3+0+0</f>
        <v>3</v>
      </c>
      <c r="R7" s="2" t="n">
        <v>8</v>
      </c>
      <c r="S7" s="1" t="n">
        <f aca="false">0.34</f>
        <v>0.34</v>
      </c>
      <c r="T7" s="1" t="n">
        <f aca="false">5</f>
        <v>5</v>
      </c>
      <c r="U7" s="1" t="n">
        <f aca="false">0</f>
        <v>0</v>
      </c>
      <c r="V7" s="1" t="n">
        <f aca="false">0</f>
        <v>0</v>
      </c>
      <c r="W7" s="2" t="n">
        <v>0</v>
      </c>
    </row>
    <row r="8" customFormat="false" ht="12.8" hidden="false" customHeight="false" outlineLevel="0" collapsed="false">
      <c r="A8" s="1" t="n">
        <v>1</v>
      </c>
      <c r="B8" s="1" t="s">
        <v>33</v>
      </c>
      <c r="C8" s="1" t="n">
        <v>0</v>
      </c>
      <c r="H8" s="2" t="n">
        <v>0</v>
      </c>
      <c r="M8" s="2" t="n">
        <v>26</v>
      </c>
      <c r="N8" s="1" t="n">
        <f aca="false">0.44</f>
        <v>0.44</v>
      </c>
      <c r="O8" s="1" t="n">
        <f aca="false">5</f>
        <v>5</v>
      </c>
      <c r="P8" s="1" t="n">
        <f aca="false">0.04</f>
        <v>0.04</v>
      </c>
      <c r="Q8" s="1" t="n">
        <f aca="false">1</f>
        <v>1</v>
      </c>
      <c r="R8" s="2" t="n">
        <v>17</v>
      </c>
      <c r="S8" s="1" t="n">
        <f aca="false">0.01</f>
        <v>0.01</v>
      </c>
      <c r="T8" s="1" t="n">
        <f aca="false">1</f>
        <v>1</v>
      </c>
      <c r="U8" s="1" t="n">
        <f aca="false">0.22</f>
        <v>0.22</v>
      </c>
      <c r="V8" s="1" t="n">
        <f aca="false">4</f>
        <v>4</v>
      </c>
      <c r="W8" s="2" t="n">
        <v>52</v>
      </c>
      <c r="X8" s="1" t="n">
        <f aca="false">0.49</f>
        <v>0.49</v>
      </c>
      <c r="Y8" s="1" t="n">
        <f aca="false">13</f>
        <v>13</v>
      </c>
      <c r="Z8" s="1" t="n">
        <f aca="false">0.94</f>
        <v>0.94</v>
      </c>
      <c r="AA8" s="1" t="n">
        <f aca="false">8</f>
        <v>8</v>
      </c>
    </row>
    <row r="9" customFormat="false" ht="12.8" hidden="false" customHeight="false" outlineLevel="0" collapsed="false">
      <c r="A9" s="1" t="n">
        <v>1</v>
      </c>
      <c r="B9" s="1" t="s">
        <v>34</v>
      </c>
      <c r="C9" s="1" t="n">
        <v>0</v>
      </c>
      <c r="H9" s="2" t="n">
        <v>0</v>
      </c>
      <c r="M9" s="2" t="n">
        <f aca="false">2+47</f>
        <v>49</v>
      </c>
      <c r="N9" s="1" t="n">
        <f aca="false">P11</f>
        <v>0.32</v>
      </c>
      <c r="O9" s="1" t="n">
        <f aca="false">Q11</f>
        <v>3</v>
      </c>
      <c r="P9" s="1" t="n">
        <f aca="false">N11</f>
        <v>1.95</v>
      </c>
      <c r="Q9" s="1" t="n">
        <f aca="false">O11</f>
        <v>15</v>
      </c>
      <c r="R9" s="2" t="n">
        <f aca="false">46+1</f>
        <v>47</v>
      </c>
      <c r="S9" s="1" t="n">
        <f aca="false">K11</f>
        <v>0.33</v>
      </c>
      <c r="T9" s="1" t="n">
        <f aca="false">L11</f>
        <v>6</v>
      </c>
      <c r="U9" s="1" t="n">
        <f aca="false">I11</f>
        <v>0.13</v>
      </c>
      <c r="V9" s="1" t="n">
        <f aca="false">J11</f>
        <v>4</v>
      </c>
      <c r="W9" s="2" t="n">
        <v>0</v>
      </c>
    </row>
    <row r="10" customFormat="false" ht="12.8" hidden="false" customHeight="false" outlineLevel="0" collapsed="false">
      <c r="A10" s="1" t="n">
        <v>1</v>
      </c>
      <c r="B10" s="1" t="s">
        <v>35</v>
      </c>
      <c r="C10" s="1" t="n">
        <v>0</v>
      </c>
      <c r="H10" s="2" t="n">
        <f aca="false">30</f>
        <v>30</v>
      </c>
      <c r="I10" s="1" t="n">
        <f aca="false">0.11</f>
        <v>0.11</v>
      </c>
      <c r="J10" s="1" t="n">
        <f aca="false">1</f>
        <v>1</v>
      </c>
      <c r="K10" s="1" t="n">
        <f aca="false">0.09</f>
        <v>0.09</v>
      </c>
      <c r="L10" s="1" t="n">
        <f aca="false">2</f>
        <v>2</v>
      </c>
      <c r="M10" s="2" t="n">
        <f aca="false">38+11</f>
        <v>49</v>
      </c>
      <c r="N10" s="1" t="n">
        <f aca="false">0.48+0.03</f>
        <v>0.51</v>
      </c>
      <c r="O10" s="1" t="n">
        <f aca="false">+1</f>
        <v>1</v>
      </c>
      <c r="P10" s="1" t="n">
        <f aca="false">0.17+0.34</f>
        <v>0.51</v>
      </c>
      <c r="Q10" s="1" t="n">
        <f aca="false">4+2</f>
        <v>6</v>
      </c>
      <c r="R10" s="2" t="n">
        <f aca="false">18</f>
        <v>18</v>
      </c>
      <c r="S10" s="1" t="n">
        <f aca="false">0.18</f>
        <v>0.18</v>
      </c>
      <c r="T10" s="1" t="n">
        <f aca="false">4</f>
        <v>4</v>
      </c>
      <c r="U10" s="1" t="n">
        <f aca="false">0.06</f>
        <v>0.06</v>
      </c>
      <c r="V10" s="1" t="n">
        <f aca="false">1</f>
        <v>1</v>
      </c>
      <c r="W10" s="2" t="n">
        <v>0</v>
      </c>
    </row>
    <row r="11" customFormat="false" ht="12.8" hidden="false" customHeight="false" outlineLevel="0" collapsed="false">
      <c r="A11" s="1" t="n">
        <v>1</v>
      </c>
      <c r="B11" s="1" t="s">
        <v>36</v>
      </c>
      <c r="C11" s="1" t="n">
        <v>0</v>
      </c>
      <c r="H11" s="2" t="n">
        <f aca="false">46+1</f>
        <v>47</v>
      </c>
      <c r="I11" s="9" t="n">
        <f aca="false">0.13</f>
        <v>0.13</v>
      </c>
      <c r="J11" s="1" t="n">
        <f aca="false">4</f>
        <v>4</v>
      </c>
      <c r="K11" s="1" t="n">
        <f aca="false">0.33</f>
        <v>0.33</v>
      </c>
      <c r="L11" s="1" t="n">
        <f aca="false">6</f>
        <v>6</v>
      </c>
      <c r="M11" s="2" t="n">
        <f aca="false">2+47</f>
        <v>49</v>
      </c>
      <c r="N11" s="1" t="n">
        <f aca="false">0.59+1.36</f>
        <v>1.95</v>
      </c>
      <c r="O11" s="1" t="n">
        <f aca="false">1+14</f>
        <v>15</v>
      </c>
      <c r="P11" s="1" t="n">
        <f aca="false">0+0.32</f>
        <v>0.32</v>
      </c>
      <c r="Q11" s="1" t="n">
        <f aca="false">0+3</f>
        <v>3</v>
      </c>
      <c r="R11" s="2" t="n">
        <v>0</v>
      </c>
      <c r="W11" s="2" t="n">
        <v>0</v>
      </c>
    </row>
    <row r="12" customFormat="false" ht="12.8" hidden="false" customHeight="false" outlineLevel="0" collapsed="false">
      <c r="A12" s="1" t="n">
        <v>1</v>
      </c>
      <c r="B12" s="1" t="s">
        <v>37</v>
      </c>
      <c r="C12" s="1" t="n">
        <v>0</v>
      </c>
      <c r="H12" s="2" t="n">
        <f aca="false">9</f>
        <v>9</v>
      </c>
      <c r="I12" s="1" t="n">
        <f aca="false">0</f>
        <v>0</v>
      </c>
      <c r="J12" s="1" t="n">
        <f aca="false">0</f>
        <v>0</v>
      </c>
      <c r="K12" s="1" t="n">
        <f aca="false">0.05</f>
        <v>0.05</v>
      </c>
      <c r="L12" s="1" t="n">
        <v>1</v>
      </c>
      <c r="M12" s="2" t="n">
        <f aca="false">2+4+1</f>
        <v>7</v>
      </c>
      <c r="N12" s="1" t="n">
        <f aca="false">0.09</f>
        <v>0.09</v>
      </c>
      <c r="O12" s="1" t="n">
        <f aca="false">1</f>
        <v>1</v>
      </c>
      <c r="P12" s="1" t="n">
        <f aca="false">0+0.08+0.76</f>
        <v>0.84</v>
      </c>
      <c r="Q12" s="1" t="n">
        <f aca="false">0+1+1</f>
        <v>2</v>
      </c>
      <c r="R12" s="2" t="n">
        <f aca="false">33+22</f>
        <v>55</v>
      </c>
      <c r="S12" s="1" t="n">
        <f aca="false">0.2+0.03</f>
        <v>0.23</v>
      </c>
      <c r="T12" s="1" t="n">
        <f aca="false">3+1</f>
        <v>4</v>
      </c>
      <c r="U12" s="1" t="n">
        <f aca="false">0.06+0.36</f>
        <v>0.42</v>
      </c>
      <c r="V12" s="1" t="n">
        <f aca="false">2+3</f>
        <v>5</v>
      </c>
      <c r="W12" s="2" t="n">
        <f aca="false">29</f>
        <v>29</v>
      </c>
      <c r="X12" s="1" t="n">
        <f aca="false">0.16</f>
        <v>0.16</v>
      </c>
      <c r="Y12" s="1" t="n">
        <v>4</v>
      </c>
      <c r="Z12" s="1" t="n">
        <f aca="false">0.22</f>
        <v>0.22</v>
      </c>
      <c r="AA12" s="1" t="n">
        <f aca="false">4</f>
        <v>4</v>
      </c>
    </row>
    <row r="13" customFormat="false" ht="12.8" hidden="false" customHeight="false" outlineLevel="0" collapsed="false">
      <c r="A13" s="1" t="n">
        <v>1</v>
      </c>
      <c r="B13" s="1" t="s">
        <v>38</v>
      </c>
      <c r="C13" s="1" t="n">
        <f aca="false">28</f>
        <v>28</v>
      </c>
      <c r="D13" s="1" t="n">
        <f aca="false">0.6</f>
        <v>0.6</v>
      </c>
      <c r="E13" s="1" t="n">
        <f aca="false">4</f>
        <v>4</v>
      </c>
      <c r="F13" s="1" t="n">
        <f aca="false">1.03</f>
        <v>1.03</v>
      </c>
      <c r="G13" s="1" t="n">
        <f aca="false">7</f>
        <v>7</v>
      </c>
      <c r="H13" s="2" t="n">
        <f aca="false">22+1</f>
        <v>23</v>
      </c>
      <c r="I13" s="1" t="n">
        <f aca="false">0.9</f>
        <v>0.9</v>
      </c>
      <c r="J13" s="1" t="n">
        <f aca="false">3</f>
        <v>3</v>
      </c>
      <c r="K13" s="1" t="n">
        <f aca="false">0.11</f>
        <v>0.11</v>
      </c>
      <c r="L13" s="1" t="n">
        <f aca="false">2</f>
        <v>2</v>
      </c>
      <c r="M13" s="2" t="n">
        <f aca="false">43</f>
        <v>43</v>
      </c>
      <c r="N13" s="1" t="n">
        <f aca="false">0.65</f>
        <v>0.65</v>
      </c>
      <c r="O13" s="1" t="n">
        <f aca="false">6</f>
        <v>6</v>
      </c>
      <c r="P13" s="1" t="n">
        <f aca="false">0.21</f>
        <v>0.21</v>
      </c>
      <c r="Q13" s="1" t="n">
        <f aca="false">6</f>
        <v>6</v>
      </c>
      <c r="R13" s="2" t="n">
        <v>0</v>
      </c>
      <c r="W13" s="2" t="n">
        <v>0</v>
      </c>
    </row>
    <row r="14" customFormat="false" ht="12.8" hidden="false" customHeight="false" outlineLevel="0" collapsed="false">
      <c r="A14" s="1" t="n">
        <v>1</v>
      </c>
      <c r="B14" s="1" t="s">
        <v>39</v>
      </c>
      <c r="C14" s="1" t="n">
        <v>0</v>
      </c>
      <c r="H14" s="2" t="n">
        <f aca="false">8</f>
        <v>8</v>
      </c>
      <c r="I14" s="1" t="n">
        <f aca="false">U7</f>
        <v>0</v>
      </c>
      <c r="J14" s="1" t="n">
        <f aca="false">V7</f>
        <v>0</v>
      </c>
      <c r="K14" s="1" t="n">
        <f aca="false">S7</f>
        <v>0.34</v>
      </c>
      <c r="L14" s="1" t="n">
        <f aca="false">T7</f>
        <v>5</v>
      </c>
      <c r="M14" s="2" t="n">
        <f aca="false">29+11+7</f>
        <v>47</v>
      </c>
      <c r="N14" s="1" t="n">
        <f aca="false">P7</f>
        <v>0.68</v>
      </c>
      <c r="O14" s="1" t="n">
        <f aca="false">Q7</f>
        <v>3</v>
      </c>
      <c r="P14" s="1" t="n">
        <f aca="false">N7</f>
        <v>1.45</v>
      </c>
      <c r="Q14" s="1" t="n">
        <f aca="false">O7</f>
        <v>14</v>
      </c>
      <c r="R14" s="2" t="n">
        <f aca="false">3+10</f>
        <v>13</v>
      </c>
      <c r="S14" s="1" t="n">
        <f aca="false">K7</f>
        <v>0.3</v>
      </c>
      <c r="T14" s="1" t="n">
        <f aca="false">L7</f>
        <v>2</v>
      </c>
      <c r="U14" s="1" t="n">
        <f aca="false">I7</f>
        <v>0.08</v>
      </c>
      <c r="V14" s="1" t="n">
        <f aca="false">J7</f>
        <v>1</v>
      </c>
      <c r="W14" s="2" t="n">
        <f aca="false">31</f>
        <v>31</v>
      </c>
      <c r="X14" s="1" t="n">
        <f aca="false">F7</f>
        <v>0.11</v>
      </c>
      <c r="Y14" s="1" t="n">
        <f aca="false">G7</f>
        <v>1</v>
      </c>
      <c r="Z14" s="1" t="n">
        <f aca="false">D7</f>
        <v>0.59</v>
      </c>
      <c r="AA14" s="1" t="n">
        <f aca="false">F7</f>
        <v>0.11</v>
      </c>
    </row>
    <row r="15" customFormat="false" ht="12.8" hidden="false" customHeight="false" outlineLevel="0" collapsed="false">
      <c r="A15" s="1" t="n">
        <v>1</v>
      </c>
      <c r="B15" s="1" t="s">
        <v>40</v>
      </c>
      <c r="C15" s="1" t="n">
        <v>0</v>
      </c>
      <c r="H15" s="2" t="n">
        <v>0</v>
      </c>
      <c r="M15" s="2" t="n">
        <v>33</v>
      </c>
      <c r="N15" s="1" t="n">
        <f aca="false">P16</f>
        <v>0.05</v>
      </c>
      <c r="O15" s="1" t="n">
        <f aca="false">Q16</f>
        <v>2</v>
      </c>
      <c r="P15" s="1" t="n">
        <f aca="false">N16</f>
        <v>0.9</v>
      </c>
      <c r="Q15" s="1" t="n">
        <f aca="false">O16</f>
        <v>8</v>
      </c>
      <c r="R15" s="2" t="n">
        <v>62</v>
      </c>
      <c r="S15" s="1" t="n">
        <f aca="false">K16</f>
        <v>0.55</v>
      </c>
      <c r="T15" s="1" t="n">
        <f aca="false">L16</f>
        <v>11</v>
      </c>
      <c r="U15" s="1" t="n">
        <f aca="false">I16</f>
        <v>1.63</v>
      </c>
      <c r="V15" s="1" t="n">
        <f aca="false">J16</f>
        <v>12</v>
      </c>
      <c r="W15" s="2" t="n">
        <v>0</v>
      </c>
    </row>
    <row r="16" customFormat="false" ht="12.8" hidden="false" customHeight="false" outlineLevel="0" collapsed="false">
      <c r="A16" s="1" t="n">
        <v>1</v>
      </c>
      <c r="B16" s="1" t="s">
        <v>41</v>
      </c>
      <c r="C16" s="1" t="n">
        <v>0</v>
      </c>
      <c r="H16" s="2" t="n">
        <v>62</v>
      </c>
      <c r="I16" s="1" t="n">
        <f aca="false">1.63</f>
        <v>1.63</v>
      </c>
      <c r="J16" s="1" t="n">
        <f aca="false">12</f>
        <v>12</v>
      </c>
      <c r="K16" s="1" t="n">
        <f aca="false">0.55</f>
        <v>0.55</v>
      </c>
      <c r="L16" s="1" t="n">
        <f aca="false">11</f>
        <v>11</v>
      </c>
      <c r="M16" s="2" t="n">
        <v>33</v>
      </c>
      <c r="N16" s="1" t="n">
        <f aca="false">0.9</f>
        <v>0.9</v>
      </c>
      <c r="O16" s="1" t="n">
        <f aca="false">8</f>
        <v>8</v>
      </c>
      <c r="P16" s="1" t="n">
        <f aca="false">0.05</f>
        <v>0.05</v>
      </c>
      <c r="Q16" s="1" t="n">
        <f aca="false">2</f>
        <v>2</v>
      </c>
      <c r="R16" s="2" t="n">
        <v>0</v>
      </c>
      <c r="W16" s="2" t="n">
        <v>0</v>
      </c>
    </row>
    <row r="17" customFormat="false" ht="12.8" hidden="false" customHeight="false" outlineLevel="0" collapsed="false">
      <c r="A17" s="1" t="n">
        <v>1</v>
      </c>
      <c r="B17" s="1" t="s">
        <v>42</v>
      </c>
      <c r="C17" s="1" t="n">
        <v>3</v>
      </c>
      <c r="H17" s="2" t="n">
        <v>68</v>
      </c>
      <c r="I17" s="1" t="n">
        <f aca="false">0.52</f>
        <v>0.52</v>
      </c>
      <c r="J17" s="1" t="n">
        <f aca="false">6</f>
        <v>6</v>
      </c>
      <c r="K17" s="1" t="n">
        <f aca="false">0.75</f>
        <v>0.75</v>
      </c>
      <c r="L17" s="1" t="n">
        <f aca="false">10</f>
        <v>10</v>
      </c>
      <c r="M17" s="2" t="n">
        <v>26</v>
      </c>
      <c r="N17" s="1" t="n">
        <f aca="false">1.64</f>
        <v>1.64</v>
      </c>
      <c r="O17" s="1" t="n">
        <f aca="false">3</f>
        <v>3</v>
      </c>
      <c r="P17" s="1" t="n">
        <f aca="false">0.22</f>
        <v>0.22</v>
      </c>
      <c r="Q17" s="1" t="n">
        <f aca="false">1</f>
        <v>1</v>
      </c>
      <c r="R17" s="2" t="n">
        <v>0</v>
      </c>
      <c r="W17" s="2" t="n">
        <v>0</v>
      </c>
    </row>
    <row r="18" customFormat="false" ht="12.8" hidden="false" customHeight="false" outlineLevel="0" collapsed="false">
      <c r="A18" s="1" t="n">
        <v>1</v>
      </c>
      <c r="B18" s="1" t="s">
        <v>43</v>
      </c>
      <c r="C18" s="1" t="n">
        <v>52</v>
      </c>
      <c r="D18" s="1" t="n">
        <f aca="false">Z8</f>
        <v>0.94</v>
      </c>
      <c r="E18" s="1" t="n">
        <f aca="false">AA8</f>
        <v>8</v>
      </c>
      <c r="F18" s="1" t="n">
        <f aca="false">X8</f>
        <v>0.49</v>
      </c>
      <c r="G18" s="1" t="n">
        <f aca="false">Y8</f>
        <v>13</v>
      </c>
      <c r="H18" s="2" t="n">
        <v>17</v>
      </c>
      <c r="I18" s="1" t="n">
        <f aca="false">U8</f>
        <v>0.22</v>
      </c>
      <c r="J18" s="1" t="n">
        <f aca="false">V8</f>
        <v>4</v>
      </c>
      <c r="K18" s="1" t="n">
        <f aca="false">S7</f>
        <v>0.34</v>
      </c>
      <c r="L18" s="1" t="n">
        <f aca="false">T7</f>
        <v>5</v>
      </c>
      <c r="M18" s="2" t="n">
        <v>26</v>
      </c>
      <c r="N18" s="1" t="n">
        <f aca="false">P8</f>
        <v>0.04</v>
      </c>
      <c r="O18" s="1" t="n">
        <f aca="false">Q8</f>
        <v>1</v>
      </c>
      <c r="P18" s="1" t="n">
        <f aca="false">N8</f>
        <v>0.44</v>
      </c>
      <c r="Q18" s="1" t="n">
        <f aca="false">O8</f>
        <v>5</v>
      </c>
      <c r="R18" s="2" t="n">
        <v>0</v>
      </c>
      <c r="W18" s="2" t="n">
        <v>0</v>
      </c>
    </row>
    <row r="19" customFormat="false" ht="12.8" hidden="false" customHeight="false" outlineLevel="0" collapsed="false">
      <c r="A19" s="1" t="n">
        <v>1</v>
      </c>
      <c r="B19" s="1" t="s">
        <v>44</v>
      </c>
      <c r="C19" s="1" t="n">
        <v>0</v>
      </c>
      <c r="H19" s="2" t="n">
        <v>0</v>
      </c>
      <c r="M19" s="2" t="n">
        <v>36</v>
      </c>
      <c r="N19" s="1" t="n">
        <f aca="false">0.25</f>
        <v>0.25</v>
      </c>
      <c r="O19" s="1" t="n">
        <f aca="false">6</f>
        <v>6</v>
      </c>
      <c r="P19" s="1" t="n">
        <f aca="false">0.35</f>
        <v>0.35</v>
      </c>
      <c r="Q19" s="1" t="n">
        <f aca="false">5</f>
        <v>5</v>
      </c>
      <c r="R19" s="2" t="n">
        <v>60</v>
      </c>
      <c r="S19" s="1" t="n">
        <f aca="false">0.45</f>
        <v>0.45</v>
      </c>
      <c r="T19" s="1" t="n">
        <f aca="false">11</f>
        <v>11</v>
      </c>
      <c r="U19" s="1" t="n">
        <f aca="false">0.08</f>
        <v>0.08</v>
      </c>
      <c r="V19" s="1" t="n">
        <f aca="false">3</f>
        <v>3</v>
      </c>
      <c r="W19" s="2" t="n">
        <v>0</v>
      </c>
    </row>
    <row r="20" customFormat="false" ht="12.8" hidden="false" customHeight="false" outlineLevel="0" collapsed="false">
      <c r="A20" s="1" t="n">
        <v>1</v>
      </c>
      <c r="B20" s="1" t="s">
        <v>45</v>
      </c>
      <c r="C20" s="1" t="n">
        <v>0</v>
      </c>
      <c r="H20" s="2" t="n">
        <v>0</v>
      </c>
      <c r="M20" s="2" t="n">
        <f aca="false">43</f>
        <v>43</v>
      </c>
      <c r="N20" s="1" t="n">
        <f aca="false">P13</f>
        <v>0.21</v>
      </c>
      <c r="O20" s="1" t="n">
        <f aca="false">Q13</f>
        <v>6</v>
      </c>
      <c r="P20" s="1" t="n">
        <f aca="false">N13</f>
        <v>0.65</v>
      </c>
      <c r="Q20" s="1" t="n">
        <f aca="false">O13</f>
        <v>6</v>
      </c>
      <c r="R20" s="2" t="n">
        <f aca="false">22+1</f>
        <v>23</v>
      </c>
      <c r="S20" s="1" t="n">
        <f aca="false">K13</f>
        <v>0.11</v>
      </c>
      <c r="T20" s="1" t="n">
        <f aca="false">L13</f>
        <v>2</v>
      </c>
      <c r="U20" s="1" t="n">
        <f aca="false">I13</f>
        <v>0.9</v>
      </c>
      <c r="V20" s="1" t="n">
        <f aca="false">J13</f>
        <v>3</v>
      </c>
      <c r="W20" s="2" t="n">
        <f aca="false">28</f>
        <v>28</v>
      </c>
      <c r="X20" s="1" t="n">
        <f aca="false">F13</f>
        <v>1.03</v>
      </c>
      <c r="Y20" s="1" t="n">
        <f aca="false">G13</f>
        <v>7</v>
      </c>
      <c r="Z20" s="1" t="n">
        <f aca="false">D13</f>
        <v>0.6</v>
      </c>
      <c r="AA20" s="1" t="n">
        <f aca="false">E13</f>
        <v>4</v>
      </c>
    </row>
    <row r="21" customFormat="false" ht="12.8" hidden="false" customHeight="false" outlineLevel="0" collapsed="false">
      <c r="A21" s="1" t="n">
        <v>1</v>
      </c>
      <c r="B21" s="1" t="s">
        <v>46</v>
      </c>
      <c r="C21" s="1" t="n">
        <f aca="false">29</f>
        <v>29</v>
      </c>
      <c r="D21" s="1" t="n">
        <f aca="false">Z12</f>
        <v>0.22</v>
      </c>
      <c r="E21" s="1" t="n">
        <f aca="false">AA12</f>
        <v>4</v>
      </c>
      <c r="F21" s="1" t="n">
        <f aca="false">X12</f>
        <v>0.16</v>
      </c>
      <c r="G21" s="1" t="n">
        <f aca="false">Y12</f>
        <v>4</v>
      </c>
      <c r="H21" s="2" t="n">
        <f aca="false">33+22</f>
        <v>55</v>
      </c>
      <c r="I21" s="1" t="n">
        <f aca="false">U12</f>
        <v>0.42</v>
      </c>
      <c r="J21" s="1" t="n">
        <f aca="false">V12</f>
        <v>5</v>
      </c>
      <c r="K21" s="1" t="n">
        <f aca="false">S12</f>
        <v>0.23</v>
      </c>
      <c r="L21" s="9" t="n">
        <f aca="false">T12</f>
        <v>4</v>
      </c>
      <c r="M21" s="2" t="n">
        <f aca="false">2+4+1</f>
        <v>7</v>
      </c>
      <c r="N21" s="1" t="n">
        <f aca="false">P12</f>
        <v>0.84</v>
      </c>
      <c r="O21" s="1" t="n">
        <f aca="false">Q12</f>
        <v>2</v>
      </c>
      <c r="P21" s="1" t="n">
        <f aca="false">N12</f>
        <v>0.09</v>
      </c>
      <c r="Q21" s="1" t="n">
        <f aca="false">O12</f>
        <v>1</v>
      </c>
      <c r="R21" s="2" t="n">
        <f aca="false">9</f>
        <v>9</v>
      </c>
      <c r="S21" s="1" t="n">
        <f aca="false">K12</f>
        <v>0.05</v>
      </c>
      <c r="T21" s="1" t="n">
        <f aca="false">L12</f>
        <v>1</v>
      </c>
      <c r="U21" s="1" t="n">
        <f aca="false">I12</f>
        <v>0</v>
      </c>
      <c r="V21" s="1" t="n">
        <f aca="false">J12</f>
        <v>0</v>
      </c>
      <c r="W21" s="2" t="n">
        <v>0</v>
      </c>
    </row>
    <row r="22" customFormat="false" ht="12.8" hidden="false" customHeight="false" outlineLevel="0" collapsed="false">
      <c r="A22" s="10" t="n">
        <v>2</v>
      </c>
      <c r="B22" s="10" t="s">
        <v>27</v>
      </c>
      <c r="C22" s="10" t="n">
        <v>0</v>
      </c>
      <c r="D22" s="10"/>
      <c r="E22" s="10"/>
      <c r="F22" s="10"/>
      <c r="G22" s="10"/>
      <c r="H22" s="11" t="n">
        <v>0</v>
      </c>
      <c r="I22" s="10"/>
      <c r="J22" s="10"/>
      <c r="K22" s="10"/>
      <c r="L22" s="10"/>
      <c r="M22" s="11" t="n">
        <f aca="false">29+29</f>
        <v>58</v>
      </c>
      <c r="N22" s="10" t="n">
        <f aca="false">0.32+0.02</f>
        <v>0.34</v>
      </c>
      <c r="O22" s="10" t="n">
        <f aca="false">5+1</f>
        <v>6</v>
      </c>
      <c r="P22" s="10" t="n">
        <f aca="false">0.24</f>
        <v>0.24</v>
      </c>
      <c r="Q22" s="10" t="n">
        <f aca="false">5</f>
        <v>5</v>
      </c>
      <c r="R22" s="11" t="n">
        <v>39</v>
      </c>
      <c r="S22" s="10" t="n">
        <f aca="false">0.93</f>
        <v>0.93</v>
      </c>
      <c r="T22" s="10" t="n">
        <f aca="false">12</f>
        <v>12</v>
      </c>
      <c r="U22" s="10" t="n">
        <f aca="false">0.27</f>
        <v>0.27</v>
      </c>
      <c r="V22" s="10" t="n">
        <f aca="false">6</f>
        <v>6</v>
      </c>
      <c r="W22" s="11" t="n">
        <v>0</v>
      </c>
      <c r="X22" s="10"/>
      <c r="Y22" s="10"/>
      <c r="Z22" s="10"/>
      <c r="AA22" s="10"/>
      <c r="AB22" s="12"/>
    </row>
    <row r="23" customFormat="false" ht="12.8" hidden="false" customHeight="false" outlineLevel="0" collapsed="false">
      <c r="A23" s="1" t="n">
        <v>2</v>
      </c>
      <c r="B23" s="1" t="s">
        <v>28</v>
      </c>
      <c r="C23" s="1" t="n">
        <v>0</v>
      </c>
      <c r="H23" s="2" t="n">
        <v>0</v>
      </c>
      <c r="M23" s="2" t="n">
        <f aca="false">21+53</f>
        <v>74</v>
      </c>
      <c r="N23" s="1" t="n">
        <f aca="false">0.96+0.75</f>
        <v>1.71</v>
      </c>
      <c r="O23" s="1" t="n">
        <f aca="false">6+10</f>
        <v>16</v>
      </c>
      <c r="P23" s="1" t="n">
        <f aca="false">0.38+0.36</f>
        <v>0.74</v>
      </c>
      <c r="Q23" s="1" t="n">
        <f aca="false">3+11</f>
        <v>14</v>
      </c>
      <c r="R23" s="2" t="n">
        <v>22</v>
      </c>
      <c r="S23" s="1" t="n">
        <f aca="false">0.33</f>
        <v>0.33</v>
      </c>
      <c r="T23" s="1" t="n">
        <f aca="false">3</f>
        <v>3</v>
      </c>
      <c r="U23" s="1" t="n">
        <f aca="false">0.1</f>
        <v>0.1</v>
      </c>
      <c r="V23" s="1" t="n">
        <v>3</v>
      </c>
      <c r="W23" s="2" t="n">
        <v>0</v>
      </c>
    </row>
    <row r="24" customFormat="false" ht="12.8" hidden="false" customHeight="false" outlineLevel="0" collapsed="false">
      <c r="A24" s="1" t="n">
        <v>2</v>
      </c>
      <c r="B24" s="1" t="s">
        <v>29</v>
      </c>
      <c r="C24" s="1" t="n">
        <v>0</v>
      </c>
      <c r="H24" s="2" t="n">
        <v>30</v>
      </c>
      <c r="I24" s="1" t="n">
        <f aca="false">0.06</f>
        <v>0.06</v>
      </c>
      <c r="J24" s="1" t="n">
        <f aca="false">1</f>
        <v>1</v>
      </c>
      <c r="K24" s="1" t="n">
        <f aca="false">S35</f>
        <v>0.19</v>
      </c>
      <c r="L24" s="1" t="n">
        <f aca="false">T35</f>
        <v>5</v>
      </c>
      <c r="M24" s="2" t="n">
        <v>65</v>
      </c>
      <c r="N24" s="1" t="n">
        <f aca="false">P35</f>
        <v>2.78</v>
      </c>
      <c r="O24" s="1" t="n">
        <f aca="false">Q35</f>
        <v>26</v>
      </c>
      <c r="P24" s="1" t="n">
        <f aca="false">N35</f>
        <v>0.48</v>
      </c>
      <c r="Q24" s="1" t="n">
        <f aca="false">O35</f>
        <v>9</v>
      </c>
      <c r="R24" s="2" t="n">
        <v>0</v>
      </c>
      <c r="W24" s="2" t="n">
        <v>0</v>
      </c>
    </row>
    <row r="25" customFormat="false" ht="12.8" hidden="false" customHeight="false" outlineLevel="0" collapsed="false">
      <c r="A25" s="1" t="n">
        <v>2</v>
      </c>
      <c r="B25" s="1" t="s">
        <v>30</v>
      </c>
      <c r="C25" s="1" t="n">
        <v>0</v>
      </c>
      <c r="H25" s="2" t="n">
        <v>0</v>
      </c>
      <c r="M25" s="2" t="n">
        <v>102</v>
      </c>
      <c r="N25" s="1" t="n">
        <f aca="false">0.74</f>
        <v>0.74</v>
      </c>
      <c r="O25" s="1" t="n">
        <v>19</v>
      </c>
      <c r="P25" s="1" t="n">
        <f aca="false">0.38</f>
        <v>0.38</v>
      </c>
      <c r="Q25" s="1" t="n">
        <f aca="false">4</f>
        <v>4</v>
      </c>
      <c r="R25" s="2" t="n">
        <v>0</v>
      </c>
      <c r="W25" s="2" t="n">
        <v>0</v>
      </c>
    </row>
    <row r="26" customFormat="false" ht="12.8" hidden="false" customHeight="false" outlineLevel="0" collapsed="false">
      <c r="A26" s="1" t="n">
        <v>2</v>
      </c>
      <c r="B26" s="1" t="s">
        <v>31</v>
      </c>
      <c r="C26" s="1" t="n">
        <v>0</v>
      </c>
      <c r="H26" s="2" t="n">
        <v>0</v>
      </c>
      <c r="M26" s="2" t="n">
        <v>102</v>
      </c>
      <c r="N26" s="1" t="n">
        <f aca="false">P25</f>
        <v>0.38</v>
      </c>
      <c r="O26" s="1" t="n">
        <f aca="false">Q25</f>
        <v>4</v>
      </c>
      <c r="P26" s="1" t="n">
        <f aca="false">N25</f>
        <v>0.74</v>
      </c>
      <c r="Q26" s="1" t="n">
        <f aca="false">O25</f>
        <v>19</v>
      </c>
      <c r="R26" s="2" t="n">
        <v>0</v>
      </c>
      <c r="W26" s="2" t="n">
        <v>0</v>
      </c>
    </row>
    <row r="27" customFormat="false" ht="12.8" hidden="false" customHeight="false" outlineLevel="0" collapsed="false">
      <c r="A27" s="1" t="n">
        <v>2</v>
      </c>
      <c r="B27" s="1" t="s">
        <v>32</v>
      </c>
      <c r="C27" s="1" t="n">
        <v>0</v>
      </c>
      <c r="H27" s="2" t="n">
        <v>22</v>
      </c>
      <c r="I27" s="1" t="n">
        <f aca="false">U23</f>
        <v>0.1</v>
      </c>
      <c r="J27" s="1" t="n">
        <f aca="false">V23</f>
        <v>3</v>
      </c>
      <c r="K27" s="1" t="n">
        <f aca="false">S23</f>
        <v>0.33</v>
      </c>
      <c r="L27" s="1" t="n">
        <f aca="false">T23</f>
        <v>3</v>
      </c>
      <c r="M27" s="2" t="n">
        <v>74</v>
      </c>
      <c r="N27" s="1" t="n">
        <f aca="false">P23</f>
        <v>0.74</v>
      </c>
      <c r="O27" s="1" t="n">
        <f aca="false">Q23</f>
        <v>14</v>
      </c>
      <c r="P27" s="1" t="n">
        <f aca="false">N23</f>
        <v>1.71</v>
      </c>
      <c r="Q27" s="1" t="n">
        <f aca="false">O23</f>
        <v>16</v>
      </c>
      <c r="R27" s="2" t="n">
        <v>0</v>
      </c>
      <c r="W27" s="2" t="n">
        <v>0</v>
      </c>
    </row>
    <row r="28" customFormat="false" ht="12.8" hidden="false" customHeight="false" outlineLevel="0" collapsed="false">
      <c r="A28" s="1" t="n">
        <v>2</v>
      </c>
      <c r="B28" s="1" t="s">
        <v>33</v>
      </c>
      <c r="C28" s="1" t="n">
        <v>0</v>
      </c>
      <c r="H28" s="2" t="n">
        <v>0</v>
      </c>
      <c r="M28" s="2" t="n">
        <v>97</v>
      </c>
      <c r="N28" s="1" t="n">
        <f aca="false">P37</f>
        <v>0.86</v>
      </c>
      <c r="O28" s="1" t="n">
        <f aca="false">Q37</f>
        <v>9</v>
      </c>
      <c r="P28" s="1" t="n">
        <f aca="false">N37</f>
        <v>0.77</v>
      </c>
      <c r="Q28" s="1" t="n">
        <f aca="false">O37</f>
        <v>10</v>
      </c>
      <c r="R28" s="2" t="n">
        <v>0</v>
      </c>
      <c r="W28" s="2" t="n">
        <v>0</v>
      </c>
    </row>
    <row r="29" customFormat="false" ht="12.8" hidden="false" customHeight="false" outlineLevel="0" collapsed="false">
      <c r="A29" s="1" t="n">
        <v>2</v>
      </c>
      <c r="B29" s="1" t="s">
        <v>34</v>
      </c>
      <c r="C29" s="1" t="n">
        <v>0</v>
      </c>
      <c r="H29" s="2" t="n">
        <v>0</v>
      </c>
      <c r="M29" s="2" t="n">
        <v>35</v>
      </c>
      <c r="N29" s="1" t="n">
        <f aca="false">0</f>
        <v>0</v>
      </c>
      <c r="O29" s="1" t="n">
        <f aca="false">0</f>
        <v>0</v>
      </c>
      <c r="P29" s="1" t="n">
        <f aca="false">0.81</f>
        <v>0.81</v>
      </c>
      <c r="Q29" s="1" t="n">
        <f aca="false">9</f>
        <v>9</v>
      </c>
      <c r="R29" s="2" t="n">
        <v>17</v>
      </c>
      <c r="S29" s="1" t="n">
        <f aca="false">0</f>
        <v>0</v>
      </c>
      <c r="T29" s="1" t="n">
        <f aca="false">0</f>
        <v>0</v>
      </c>
      <c r="U29" s="1" t="n">
        <f aca="false">0.73</f>
        <v>0.73</v>
      </c>
      <c r="V29" s="1" t="n">
        <f aca="false">6</f>
        <v>6</v>
      </c>
      <c r="W29" s="2" t="n">
        <v>44</v>
      </c>
      <c r="X29" s="1" t="n">
        <f aca="false">0.49</f>
        <v>0.49</v>
      </c>
      <c r="Y29" s="1" t="n">
        <f aca="false">2</f>
        <v>2</v>
      </c>
      <c r="Z29" s="1" t="n">
        <f aca="false">0.58</f>
        <v>0.58</v>
      </c>
      <c r="AA29" s="1" t="n">
        <f aca="false">4</f>
        <v>4</v>
      </c>
    </row>
    <row r="30" customFormat="false" ht="12.8" hidden="false" customHeight="false" outlineLevel="0" collapsed="false">
      <c r="A30" s="1" t="n">
        <v>2</v>
      </c>
      <c r="B30" s="1" t="s">
        <v>35</v>
      </c>
      <c r="C30" s="1" t="n">
        <v>0</v>
      </c>
      <c r="H30" s="2" t="n">
        <v>0</v>
      </c>
      <c r="M30" s="2" t="n">
        <v>94</v>
      </c>
      <c r="N30" s="1" t="n">
        <f aca="false">0.66</f>
        <v>0.66</v>
      </c>
      <c r="O30" s="1" t="n">
        <f aca="false">10</f>
        <v>10</v>
      </c>
      <c r="P30" s="1" t="n">
        <f aca="false">0.79</f>
        <v>0.79</v>
      </c>
      <c r="Q30" s="1" t="n">
        <f aca="false">7</f>
        <v>7</v>
      </c>
      <c r="R30" s="2" t="n">
        <v>0</v>
      </c>
      <c r="W30" s="2" t="n">
        <v>0</v>
      </c>
    </row>
    <row r="31" customFormat="false" ht="12.8" hidden="false" customHeight="false" outlineLevel="0" collapsed="false">
      <c r="A31" s="1" t="n">
        <v>2</v>
      </c>
      <c r="B31" s="1" t="s">
        <v>36</v>
      </c>
      <c r="C31" s="1" t="n">
        <v>0</v>
      </c>
      <c r="H31" s="2" t="n">
        <v>57</v>
      </c>
      <c r="I31" s="1" t="n">
        <f aca="false">U38</f>
        <v>0.31</v>
      </c>
      <c r="J31" s="1" t="n">
        <f aca="false">V38</f>
        <v>5</v>
      </c>
      <c r="K31" s="1" t="n">
        <f aca="false">S38</f>
        <v>0.32</v>
      </c>
      <c r="L31" s="1" t="n">
        <f aca="false">T38</f>
        <v>4</v>
      </c>
      <c r="M31" s="2" t="n">
        <v>40</v>
      </c>
      <c r="N31" s="1" t="n">
        <f aca="false">P38</f>
        <v>0.32</v>
      </c>
      <c r="O31" s="1" t="n">
        <f aca="false">Q38</f>
        <v>7</v>
      </c>
      <c r="P31" s="1" t="n">
        <f aca="false">N38</f>
        <v>0.16</v>
      </c>
      <c r="Q31" s="1" t="n">
        <f aca="false">O38</f>
        <v>3</v>
      </c>
      <c r="R31" s="2" t="n">
        <v>0</v>
      </c>
      <c r="W31" s="2" t="n">
        <v>0</v>
      </c>
    </row>
    <row r="32" customFormat="false" ht="12.8" hidden="false" customHeight="false" outlineLevel="0" collapsed="false">
      <c r="A32" s="1" t="n">
        <v>2</v>
      </c>
      <c r="B32" s="1" t="s">
        <v>37</v>
      </c>
      <c r="C32" s="1" t="n">
        <v>0</v>
      </c>
      <c r="H32" s="2" t="n">
        <v>39</v>
      </c>
      <c r="I32" s="1" t="n">
        <f aca="false">U22</f>
        <v>0.27</v>
      </c>
      <c r="J32" s="1" t="n">
        <f aca="false">V22</f>
        <v>6</v>
      </c>
      <c r="K32" s="1" t="n">
        <f aca="false">S22</f>
        <v>0.93</v>
      </c>
      <c r="L32" s="1" t="n">
        <f aca="false">T22</f>
        <v>12</v>
      </c>
      <c r="M32" s="2" t="n">
        <v>58</v>
      </c>
      <c r="N32" s="1" t="n">
        <f aca="false">P22</f>
        <v>0.24</v>
      </c>
      <c r="O32" s="1" t="n">
        <f aca="false">Q22</f>
        <v>5</v>
      </c>
      <c r="P32" s="1" t="n">
        <f aca="false">N22</f>
        <v>0.34</v>
      </c>
      <c r="Q32" s="1" t="n">
        <f aca="false">O22</f>
        <v>6</v>
      </c>
      <c r="R32" s="2" t="n">
        <v>0</v>
      </c>
      <c r="W32" s="2" t="n">
        <v>0</v>
      </c>
    </row>
    <row r="33" customFormat="false" ht="12.8" hidden="false" customHeight="false" outlineLevel="0" collapsed="false">
      <c r="A33" s="1" t="n">
        <v>2</v>
      </c>
      <c r="B33" s="1" t="s">
        <v>38</v>
      </c>
      <c r="C33" s="1" t="n">
        <v>50</v>
      </c>
      <c r="D33" s="1" t="n">
        <f aca="false">Z34</f>
        <v>0.98</v>
      </c>
      <c r="E33" s="1" t="n">
        <f aca="false">AA34</f>
        <v>8</v>
      </c>
      <c r="F33" s="1" t="n">
        <f aca="false">X34</f>
        <v>0.04</v>
      </c>
      <c r="G33" s="1" t="n">
        <f aca="false">Y34</f>
        <v>1</v>
      </c>
      <c r="H33" s="2" t="n">
        <v>12</v>
      </c>
      <c r="I33" s="1" t="n">
        <f aca="false">U34</f>
        <v>0.23</v>
      </c>
      <c r="J33" s="1" t="n">
        <f aca="false">V34</f>
        <v>2</v>
      </c>
      <c r="K33" s="1" t="n">
        <f aca="false">S34</f>
        <v>0.02</v>
      </c>
      <c r="L33" s="1" t="n">
        <f aca="false">T34</f>
        <v>1</v>
      </c>
      <c r="M33" s="2" t="n">
        <v>35</v>
      </c>
      <c r="N33" s="1" t="n">
        <f aca="false">P34</f>
        <v>0.81</v>
      </c>
      <c r="O33" s="1" t="n">
        <f aca="false">Q34</f>
        <v>12</v>
      </c>
      <c r="P33" s="1" t="n">
        <f aca="false">N34</f>
        <v>0.05</v>
      </c>
      <c r="Q33" s="1" t="n">
        <f aca="false">O34</f>
        <v>2</v>
      </c>
      <c r="R33" s="2" t="n">
        <v>0</v>
      </c>
      <c r="W33" s="2" t="n">
        <v>0</v>
      </c>
    </row>
    <row r="34" customFormat="false" ht="12.8" hidden="false" customHeight="false" outlineLevel="0" collapsed="false">
      <c r="A34" s="1" t="n">
        <v>2</v>
      </c>
      <c r="B34" s="1" t="s">
        <v>39</v>
      </c>
      <c r="C34" s="1" t="n">
        <v>0</v>
      </c>
      <c r="H34" s="2" t="n">
        <v>0</v>
      </c>
      <c r="M34" s="2" t="n">
        <v>35</v>
      </c>
      <c r="N34" s="1" t="n">
        <f aca="false">0.05</f>
        <v>0.05</v>
      </c>
      <c r="O34" s="1" t="n">
        <f aca="false">2</f>
        <v>2</v>
      </c>
      <c r="P34" s="1" t="n">
        <f aca="false">0.81</f>
        <v>0.81</v>
      </c>
      <c r="Q34" s="1" t="n">
        <f aca="false">12</f>
        <v>12</v>
      </c>
      <c r="R34" s="2" t="n">
        <v>12</v>
      </c>
      <c r="S34" s="1" t="n">
        <f aca="false">0.02</f>
        <v>0.02</v>
      </c>
      <c r="T34" s="1" t="n">
        <f aca="false">1</f>
        <v>1</v>
      </c>
      <c r="U34" s="1" t="n">
        <f aca="false">0.23</f>
        <v>0.23</v>
      </c>
      <c r="V34" s="1" t="n">
        <f aca="false">2</f>
        <v>2</v>
      </c>
      <c r="W34" s="2" t="n">
        <v>50</v>
      </c>
      <c r="X34" s="1" t="n">
        <f aca="false">0.04</f>
        <v>0.04</v>
      </c>
      <c r="Y34" s="1" t="n">
        <f aca="false">1</f>
        <v>1</v>
      </c>
      <c r="Z34" s="1" t="n">
        <f aca="false">0.98</f>
        <v>0.98</v>
      </c>
      <c r="AA34" s="1" t="n">
        <f aca="false">8</f>
        <v>8</v>
      </c>
    </row>
    <row r="35" customFormat="false" ht="12.8" hidden="false" customHeight="false" outlineLevel="0" collapsed="false">
      <c r="A35" s="1" t="n">
        <v>2</v>
      </c>
      <c r="B35" s="1" t="s">
        <v>40</v>
      </c>
      <c r="C35" s="1" t="n">
        <v>0</v>
      </c>
      <c r="H35" s="2" t="n">
        <v>0</v>
      </c>
      <c r="M35" s="2" t="n">
        <v>65</v>
      </c>
      <c r="N35" s="1" t="n">
        <f aca="false">0.48</f>
        <v>0.48</v>
      </c>
      <c r="O35" s="1" t="n">
        <f aca="false">9</f>
        <v>9</v>
      </c>
      <c r="P35" s="1" t="n">
        <f aca="false">2.78</f>
        <v>2.78</v>
      </c>
      <c r="Q35" s="1" t="n">
        <f aca="false">26</f>
        <v>26</v>
      </c>
      <c r="R35" s="2" t="n">
        <v>30</v>
      </c>
      <c r="S35" s="1" t="n">
        <v>0.19</v>
      </c>
      <c r="T35" s="1" t="n">
        <v>5</v>
      </c>
      <c r="U35" s="1" t="n">
        <v>0.006</v>
      </c>
      <c r="V35" s="1" t="n">
        <v>1</v>
      </c>
      <c r="W35" s="2" t="n">
        <v>0</v>
      </c>
    </row>
    <row r="36" customFormat="false" ht="12.8" hidden="false" customHeight="false" outlineLevel="0" collapsed="false">
      <c r="A36" s="1" t="n">
        <v>2</v>
      </c>
      <c r="B36" s="1" t="s">
        <v>41</v>
      </c>
      <c r="C36" s="1" t="n">
        <v>0</v>
      </c>
      <c r="H36" s="2" t="n">
        <v>0</v>
      </c>
      <c r="M36" s="2" t="n">
        <v>95</v>
      </c>
      <c r="N36" s="1" t="n">
        <f aca="false">P41</f>
        <v>1.22</v>
      </c>
      <c r="O36" s="1" t="n">
        <f aca="false">Q41</f>
        <v>15</v>
      </c>
      <c r="P36" s="1" t="n">
        <f aca="false">N41</f>
        <v>1.63</v>
      </c>
      <c r="Q36" s="1" t="n">
        <f aca="false">O41</f>
        <v>17</v>
      </c>
      <c r="R36" s="2" t="n">
        <v>0</v>
      </c>
      <c r="W36" s="2" t="n">
        <v>0</v>
      </c>
    </row>
    <row r="37" customFormat="false" ht="12.8" hidden="false" customHeight="false" outlineLevel="0" collapsed="false">
      <c r="A37" s="1" t="n">
        <v>2</v>
      </c>
      <c r="B37" s="1" t="s">
        <v>42</v>
      </c>
      <c r="C37" s="1" t="n">
        <v>0</v>
      </c>
      <c r="H37" s="2" t="n">
        <v>0</v>
      </c>
      <c r="M37" s="2" t="n">
        <v>97</v>
      </c>
      <c r="N37" s="1" t="n">
        <f aca="false">0.77</f>
        <v>0.77</v>
      </c>
      <c r="O37" s="1" t="n">
        <f aca="false">10</f>
        <v>10</v>
      </c>
      <c r="P37" s="1" t="n">
        <f aca="false">0.86</f>
        <v>0.86</v>
      </c>
      <c r="Q37" s="1" t="n">
        <f aca="false">9</f>
        <v>9</v>
      </c>
      <c r="R37" s="2" t="n">
        <v>0</v>
      </c>
      <c r="W37" s="2" t="n">
        <v>0</v>
      </c>
    </row>
    <row r="38" customFormat="false" ht="12.8" hidden="false" customHeight="false" outlineLevel="0" collapsed="false">
      <c r="A38" s="1" t="n">
        <v>2</v>
      </c>
      <c r="B38" s="1" t="s">
        <v>43</v>
      </c>
      <c r="C38" s="1" t="n">
        <v>0</v>
      </c>
      <c r="H38" s="2" t="n">
        <v>0</v>
      </c>
      <c r="M38" s="2" t="n">
        <v>40</v>
      </c>
      <c r="N38" s="1" t="n">
        <f aca="false">0.16</f>
        <v>0.16</v>
      </c>
      <c r="O38" s="1" t="n">
        <f aca="false">3</f>
        <v>3</v>
      </c>
      <c r="P38" s="1" t="n">
        <f aca="false">0.32</f>
        <v>0.32</v>
      </c>
      <c r="Q38" s="1" t="n">
        <f aca="false">7</f>
        <v>7</v>
      </c>
      <c r="R38" s="2" t="n">
        <v>57</v>
      </c>
      <c r="S38" s="1" t="n">
        <f aca="false">0.32</f>
        <v>0.32</v>
      </c>
      <c r="T38" s="1" t="n">
        <f aca="false">4</f>
        <v>4</v>
      </c>
      <c r="U38" s="1" t="n">
        <f aca="false">0.31</f>
        <v>0.31</v>
      </c>
      <c r="V38" s="1" t="n">
        <f aca="false">5</f>
        <v>5</v>
      </c>
      <c r="W38" s="2" t="n">
        <v>0</v>
      </c>
    </row>
    <row r="39" customFormat="false" ht="12.8" hidden="false" customHeight="false" outlineLevel="0" collapsed="false">
      <c r="A39" s="1" t="n">
        <v>2</v>
      </c>
      <c r="B39" s="1" t="s">
        <v>44</v>
      </c>
      <c r="C39" s="1" t="n">
        <v>44</v>
      </c>
      <c r="D39" s="1" t="n">
        <f aca="false">Z29</f>
        <v>0.58</v>
      </c>
      <c r="E39" s="1" t="n">
        <f aca="false">AA29</f>
        <v>4</v>
      </c>
      <c r="F39" s="1" t="n">
        <f aca="false">X29</f>
        <v>0.49</v>
      </c>
      <c r="G39" s="1" t="n">
        <f aca="false">Y29</f>
        <v>2</v>
      </c>
      <c r="H39" s="2" t="n">
        <v>17</v>
      </c>
      <c r="I39" s="1" t="n">
        <f aca="false">U29</f>
        <v>0.73</v>
      </c>
      <c r="J39" s="1" t="n">
        <f aca="false">V29</f>
        <v>6</v>
      </c>
      <c r="K39" s="1" t="n">
        <f aca="false">0</f>
        <v>0</v>
      </c>
      <c r="L39" s="1" t="n">
        <f aca="false">0</f>
        <v>0</v>
      </c>
      <c r="M39" s="2" t="n">
        <v>35</v>
      </c>
      <c r="N39" s="1" t="n">
        <f aca="false">P29</f>
        <v>0.81</v>
      </c>
      <c r="O39" s="1" t="n">
        <f aca="false">Q29</f>
        <v>9</v>
      </c>
      <c r="P39" s="1" t="n">
        <f aca="false">0</f>
        <v>0</v>
      </c>
      <c r="Q39" s="1" t="n">
        <f aca="false">0</f>
        <v>0</v>
      </c>
      <c r="R39" s="2" t="n">
        <v>0</v>
      </c>
      <c r="W39" s="2" t="n">
        <v>0</v>
      </c>
    </row>
    <row r="40" customFormat="false" ht="12.8" hidden="false" customHeight="false" outlineLevel="0" collapsed="false">
      <c r="A40" s="1" t="n">
        <v>2</v>
      </c>
      <c r="B40" s="1" t="s">
        <v>45</v>
      </c>
      <c r="C40" s="1" t="n">
        <v>0</v>
      </c>
      <c r="H40" s="2" t="n">
        <v>0</v>
      </c>
      <c r="M40" s="2" t="n">
        <v>94</v>
      </c>
      <c r="N40" s="1" t="n">
        <f aca="false">0.79</f>
        <v>0.79</v>
      </c>
      <c r="O40" s="1" t="n">
        <f aca="false">7</f>
        <v>7</v>
      </c>
      <c r="P40" s="1" t="n">
        <f aca="false">0.66</f>
        <v>0.66</v>
      </c>
      <c r="Q40" s="1" t="n">
        <f aca="false">10</f>
        <v>10</v>
      </c>
      <c r="R40" s="2" t="n">
        <v>0</v>
      </c>
      <c r="W40" s="2" t="n">
        <v>0</v>
      </c>
    </row>
    <row r="41" customFormat="false" ht="12.8" hidden="false" customHeight="false" outlineLevel="0" collapsed="false">
      <c r="A41" s="1" t="n">
        <v>2</v>
      </c>
      <c r="B41" s="1" t="s">
        <v>46</v>
      </c>
      <c r="C41" s="1" t="n">
        <v>0</v>
      </c>
      <c r="H41" s="2" t="n">
        <v>0</v>
      </c>
      <c r="M41" s="2" t="n">
        <v>95</v>
      </c>
      <c r="N41" s="1" t="n">
        <f aca="false">1.63</f>
        <v>1.63</v>
      </c>
      <c r="O41" s="1" t="n">
        <f aca="false">17</f>
        <v>17</v>
      </c>
      <c r="P41" s="1" t="n">
        <f aca="false">1.22</f>
        <v>1.22</v>
      </c>
      <c r="Q41" s="1" t="n">
        <f aca="false">15</f>
        <v>15</v>
      </c>
      <c r="R41" s="2" t="n">
        <v>0</v>
      </c>
      <c r="W41" s="2" t="n">
        <v>0</v>
      </c>
    </row>
    <row r="42" customFormat="false" ht="12.8" hidden="false" customHeight="false" outlineLevel="0" collapsed="false">
      <c r="A42" s="10" t="n">
        <v>3</v>
      </c>
      <c r="B42" s="10" t="s">
        <v>27</v>
      </c>
      <c r="C42" s="10" t="n">
        <v>0</v>
      </c>
      <c r="D42" s="10"/>
      <c r="E42" s="10"/>
      <c r="F42" s="10"/>
      <c r="G42" s="10"/>
      <c r="H42" s="11" t="n">
        <v>0</v>
      </c>
      <c r="I42" s="10"/>
      <c r="J42" s="10"/>
      <c r="K42" s="10"/>
      <c r="L42" s="10"/>
      <c r="M42" s="11" t="n">
        <v>50</v>
      </c>
      <c r="N42" s="10" t="n">
        <f aca="false">P47</f>
        <v>0.19</v>
      </c>
      <c r="O42" s="10" t="n">
        <f aca="false">Q47</f>
        <v>5</v>
      </c>
      <c r="P42" s="10" t="n">
        <f aca="false">N47</f>
        <v>0.24</v>
      </c>
      <c r="Q42" s="10" t="n">
        <f aca="false">O47</f>
        <v>6</v>
      </c>
      <c r="R42" s="11" t="n">
        <v>46</v>
      </c>
      <c r="S42" s="10" t="n">
        <f aca="false">K47</f>
        <v>0.3</v>
      </c>
      <c r="T42" s="10" t="n">
        <f aca="false">L47</f>
        <v>8</v>
      </c>
      <c r="U42" s="10" t="n">
        <f aca="false">I47</f>
        <v>0.53</v>
      </c>
      <c r="V42" s="10" t="n">
        <f aca="false">J47</f>
        <v>9</v>
      </c>
      <c r="W42" s="11" t="n">
        <v>0</v>
      </c>
      <c r="X42" s="10"/>
      <c r="Y42" s="10"/>
      <c r="Z42" s="10"/>
      <c r="AA42" s="10"/>
      <c r="AB42" s="12"/>
    </row>
    <row r="43" customFormat="false" ht="12.8" hidden="false" customHeight="false" outlineLevel="0" collapsed="false">
      <c r="A43" s="1" t="n">
        <v>3</v>
      </c>
      <c r="B43" s="1" t="s">
        <v>28</v>
      </c>
      <c r="C43" s="1" t="n">
        <v>35</v>
      </c>
      <c r="D43" s="1" t="n">
        <f aca="false">Z52</f>
        <v>0.33</v>
      </c>
      <c r="E43" s="1" t="n">
        <f aca="false">AA52</f>
        <v>5</v>
      </c>
      <c r="F43" s="1" t="n">
        <f aca="false">X52</f>
        <v>0.05</v>
      </c>
      <c r="G43" s="1" t="n">
        <f aca="false">Y52</f>
        <v>2</v>
      </c>
      <c r="H43" s="2" t="n">
        <v>37</v>
      </c>
      <c r="I43" s="1" t="n">
        <f aca="false">U52</f>
        <v>1.43</v>
      </c>
      <c r="J43" s="1" t="n">
        <f aca="false">V52</f>
        <v>12</v>
      </c>
      <c r="K43" s="1" t="n">
        <f aca="false">S52</f>
        <v>0.41</v>
      </c>
      <c r="L43" s="1" t="n">
        <f aca="false">T52</f>
        <v>4</v>
      </c>
      <c r="M43" s="2" t="n">
        <v>21</v>
      </c>
      <c r="N43" s="1" t="n">
        <f aca="false">P52</f>
        <v>0.16</v>
      </c>
      <c r="O43" s="1" t="n">
        <f aca="false">Q52</f>
        <v>2</v>
      </c>
      <c r="P43" s="1" t="n">
        <f aca="false">N52</f>
        <v>0.07</v>
      </c>
      <c r="Q43" s="1" t="n">
        <f aca="false">O52</f>
        <v>2</v>
      </c>
      <c r="R43" s="2" t="n">
        <v>0</v>
      </c>
      <c r="W43" s="2" t="n">
        <v>0</v>
      </c>
    </row>
    <row r="44" customFormat="false" ht="12.8" hidden="false" customHeight="false" outlineLevel="0" collapsed="false">
      <c r="A44" s="1" t="n">
        <v>3</v>
      </c>
      <c r="B44" s="1" t="s">
        <v>29</v>
      </c>
      <c r="C44" s="1" t="n">
        <v>15</v>
      </c>
      <c r="D44" s="1" t="n">
        <f aca="false">0</f>
        <v>0</v>
      </c>
      <c r="E44" s="1" t="n">
        <f aca="false">0</f>
        <v>0</v>
      </c>
      <c r="F44" s="1" t="n">
        <f aca="false">0.22</f>
        <v>0.22</v>
      </c>
      <c r="G44" s="1" t="n">
        <f aca="false">5</f>
        <v>5</v>
      </c>
      <c r="H44" s="2" t="n">
        <f aca="false">49+16</f>
        <v>65</v>
      </c>
      <c r="I44" s="1" t="n">
        <f aca="false">1.32</f>
        <v>1.32</v>
      </c>
      <c r="J44" s="1" t="n">
        <f aca="false">10</f>
        <v>10</v>
      </c>
      <c r="K44" s="1" t="n">
        <f aca="false">0.25+0.29</f>
        <v>0.54</v>
      </c>
      <c r="L44" s="1" t="n">
        <f aca="false">6+4</f>
        <v>10</v>
      </c>
      <c r="M44" s="2" t="n">
        <f aca="false">17</f>
        <v>17</v>
      </c>
      <c r="N44" s="1" t="n">
        <f aca="false">0.36</f>
        <v>0.36</v>
      </c>
      <c r="O44" s="1" t="n">
        <f aca="false">4</f>
        <v>4</v>
      </c>
      <c r="P44" s="1" t="n">
        <f aca="false">0.03</f>
        <v>0.03</v>
      </c>
      <c r="Q44" s="1" t="n">
        <f aca="false">1</f>
        <v>1</v>
      </c>
      <c r="R44" s="2" t="n">
        <v>0</v>
      </c>
      <c r="W44" s="2" t="n">
        <v>0</v>
      </c>
    </row>
    <row r="45" customFormat="false" ht="12.8" hidden="false" customHeight="false" outlineLevel="0" collapsed="false">
      <c r="A45" s="1" t="n">
        <v>3</v>
      </c>
      <c r="B45" s="1" t="s">
        <v>30</v>
      </c>
      <c r="C45" s="1" t="n">
        <v>0</v>
      </c>
      <c r="H45" s="2" t="n">
        <v>0</v>
      </c>
      <c r="M45" s="2" t="n">
        <v>79</v>
      </c>
      <c r="N45" s="1" t="n">
        <f aca="false">P51</f>
        <v>0.65</v>
      </c>
      <c r="O45" s="1" t="n">
        <f aca="false">Q51</f>
        <v>13</v>
      </c>
      <c r="P45" s="1" t="n">
        <f aca="false">N51</f>
        <v>0.32</v>
      </c>
      <c r="Q45" s="1" t="n">
        <f aca="false">O51</f>
        <v>7</v>
      </c>
      <c r="R45" s="2" t="n">
        <v>17</v>
      </c>
      <c r="S45" s="1" t="n">
        <f aca="false">K51</f>
        <v>0.2</v>
      </c>
      <c r="T45" s="1" t="n">
        <f aca="false">L51</f>
        <v>2</v>
      </c>
      <c r="U45" s="1" t="n">
        <f aca="false">I51</f>
        <v>0.05</v>
      </c>
      <c r="V45" s="1" t="n">
        <f aca="false">J51</f>
        <v>2</v>
      </c>
      <c r="W45" s="2" t="n">
        <v>0</v>
      </c>
    </row>
    <row r="46" customFormat="false" ht="12.8" hidden="false" customHeight="false" outlineLevel="0" collapsed="false">
      <c r="A46" s="1" t="n">
        <v>3</v>
      </c>
      <c r="B46" s="1" t="s">
        <v>31</v>
      </c>
      <c r="C46" s="1" t="n">
        <v>0</v>
      </c>
      <c r="H46" s="2" t="n">
        <v>0</v>
      </c>
      <c r="M46" s="2" t="n">
        <v>94</v>
      </c>
      <c r="N46" s="1" t="n">
        <f aca="false">1.68</f>
        <v>1.68</v>
      </c>
      <c r="O46" s="1" t="n">
        <f aca="false">13</f>
        <v>13</v>
      </c>
      <c r="P46" s="1" t="n">
        <f aca="false">0.5</f>
        <v>0.5</v>
      </c>
      <c r="Q46" s="1" t="n">
        <f aca="false">10</f>
        <v>10</v>
      </c>
      <c r="R46" s="2" t="n">
        <v>0</v>
      </c>
      <c r="W46" s="2" t="n">
        <v>0</v>
      </c>
    </row>
    <row r="47" customFormat="false" ht="12.8" hidden="false" customHeight="false" outlineLevel="0" collapsed="false">
      <c r="A47" s="1" t="n">
        <v>3</v>
      </c>
      <c r="B47" s="1" t="s">
        <v>32</v>
      </c>
      <c r="C47" s="1" t="n">
        <v>0</v>
      </c>
      <c r="H47" s="2" t="n">
        <v>46</v>
      </c>
      <c r="I47" s="1" t="n">
        <f aca="false">0.53</f>
        <v>0.53</v>
      </c>
      <c r="J47" s="1" t="n">
        <f aca="false">9</f>
        <v>9</v>
      </c>
      <c r="K47" s="1" t="n">
        <f aca="false">0.3</f>
        <v>0.3</v>
      </c>
      <c r="L47" s="1" t="n">
        <f aca="false">8</f>
        <v>8</v>
      </c>
      <c r="M47" s="2" t="n">
        <v>50</v>
      </c>
      <c r="N47" s="1" t="n">
        <f aca="false">0.24</f>
        <v>0.24</v>
      </c>
      <c r="O47" s="1" t="n">
        <f aca="false">6</f>
        <v>6</v>
      </c>
      <c r="P47" s="1" t="n">
        <f aca="false">0.19</f>
        <v>0.19</v>
      </c>
      <c r="Q47" s="1" t="n">
        <f aca="false">5</f>
        <v>5</v>
      </c>
      <c r="R47" s="2" t="n">
        <v>0</v>
      </c>
      <c r="W47" s="2" t="n">
        <v>0</v>
      </c>
    </row>
    <row r="48" customFormat="false" ht="12.8" hidden="false" customHeight="false" outlineLevel="0" collapsed="false">
      <c r="A48" s="1" t="n">
        <v>3</v>
      </c>
      <c r="B48" s="1" t="s">
        <v>33</v>
      </c>
      <c r="C48" s="1" t="n">
        <v>0</v>
      </c>
      <c r="H48" s="2" t="n">
        <v>0</v>
      </c>
      <c r="M48" s="2" t="n">
        <f aca="false">2+26</f>
        <v>28</v>
      </c>
      <c r="N48" s="1" t="n">
        <f aca="false">0+0.26</f>
        <v>0.26</v>
      </c>
      <c r="O48" s="1" t="n">
        <f aca="false">0+2</f>
        <v>2</v>
      </c>
      <c r="P48" s="1" t="n">
        <f aca="false">0.05+0.06</f>
        <v>0.11</v>
      </c>
      <c r="Q48" s="1" t="n">
        <f aca="false">1+2</f>
        <v>3</v>
      </c>
      <c r="R48" s="2" t="n">
        <v>67</v>
      </c>
      <c r="S48" s="1" t="n">
        <f aca="false">1.02</f>
        <v>1.02</v>
      </c>
      <c r="T48" s="1" t="n">
        <f aca="false">6</f>
        <v>6</v>
      </c>
      <c r="U48" s="1" t="n">
        <f aca="false">0.49</f>
        <v>0.49</v>
      </c>
      <c r="V48" s="1" t="n">
        <f aca="false">11</f>
        <v>11</v>
      </c>
      <c r="W48" s="2" t="n">
        <v>0</v>
      </c>
    </row>
    <row r="49" customFormat="false" ht="12.8" hidden="false" customHeight="false" outlineLevel="0" collapsed="false">
      <c r="A49" s="1" t="n">
        <v>3</v>
      </c>
      <c r="B49" s="1" t="s">
        <v>34</v>
      </c>
      <c r="C49" s="1" t="n">
        <v>10</v>
      </c>
      <c r="D49" s="1" t="n">
        <f aca="false">Z50</f>
        <v>0.19</v>
      </c>
      <c r="E49" s="1" t="n">
        <f aca="false">AA50</f>
        <v>2</v>
      </c>
      <c r="F49" s="1" t="n">
        <f aca="false">X50</f>
        <v>0.12</v>
      </c>
      <c r="G49" s="1" t="n">
        <f aca="false">Y50</f>
        <v>3</v>
      </c>
      <c r="H49" s="2" t="n">
        <v>22</v>
      </c>
      <c r="I49" s="1" t="n">
        <f aca="false">U50</f>
        <v>0.29</v>
      </c>
      <c r="J49" s="1" t="n">
        <f aca="false">V50</f>
        <v>3</v>
      </c>
      <c r="K49" s="1" t="n">
        <f aca="false">S50</f>
        <v>0.5</v>
      </c>
      <c r="L49" s="1" t="n">
        <f aca="false">T50</f>
        <v>5</v>
      </c>
      <c r="M49" s="2" t="n">
        <v>64</v>
      </c>
      <c r="N49" s="1" t="n">
        <f aca="false">P50</f>
        <v>0.63</v>
      </c>
      <c r="O49" s="1" t="n">
        <f aca="false">Q50</f>
        <v>6</v>
      </c>
      <c r="P49" s="1" t="n">
        <f aca="false">N50</f>
        <v>0.88</v>
      </c>
      <c r="Q49" s="1" t="n">
        <f aca="false">O50</f>
        <v>11</v>
      </c>
      <c r="R49" s="2" t="n">
        <v>0</v>
      </c>
      <c r="W49" s="2" t="n">
        <v>0</v>
      </c>
    </row>
    <row r="50" customFormat="false" ht="12.8" hidden="false" customHeight="false" outlineLevel="0" collapsed="false">
      <c r="A50" s="1" t="n">
        <v>3</v>
      </c>
      <c r="B50" s="1" t="s">
        <v>35</v>
      </c>
      <c r="C50" s="1" t="n">
        <v>0</v>
      </c>
      <c r="H50" s="2" t="n">
        <v>0</v>
      </c>
      <c r="M50" s="2" t="n">
        <f aca="false">40+24</f>
        <v>64</v>
      </c>
      <c r="N50" s="1" t="n">
        <f aca="false">0.36+0.52</f>
        <v>0.88</v>
      </c>
      <c r="O50" s="1" t="n">
        <f aca="false">6+5</f>
        <v>11</v>
      </c>
      <c r="P50" s="1" t="n">
        <f aca="false">0.58+0.05</f>
        <v>0.63</v>
      </c>
      <c r="Q50" s="1" t="n">
        <f aca="false">5+1</f>
        <v>6</v>
      </c>
      <c r="R50" s="2" t="n">
        <f aca="false">11+11</f>
        <v>22</v>
      </c>
      <c r="S50" s="1" t="n">
        <f aca="false">0.21+0.29</f>
        <v>0.5</v>
      </c>
      <c r="T50" s="1" t="n">
        <f aca="false">1+4</f>
        <v>5</v>
      </c>
      <c r="U50" s="1" t="n">
        <f aca="false">0.23+0.06</f>
        <v>0.29</v>
      </c>
      <c r="V50" s="1" t="n">
        <f aca="false">2+1</f>
        <v>3</v>
      </c>
      <c r="W50" s="2" t="n">
        <v>10</v>
      </c>
      <c r="X50" s="1" t="n">
        <f aca="false">0.12</f>
        <v>0.12</v>
      </c>
      <c r="Y50" s="1" t="n">
        <f aca="false">3</f>
        <v>3</v>
      </c>
      <c r="Z50" s="1" t="n">
        <f aca="false">0.19</f>
        <v>0.19</v>
      </c>
      <c r="AA50" s="1" t="n">
        <f aca="false">2</f>
        <v>2</v>
      </c>
    </row>
    <row r="51" customFormat="false" ht="12.8" hidden="false" customHeight="false" outlineLevel="0" collapsed="false">
      <c r="A51" s="1" t="n">
        <v>3</v>
      </c>
      <c r="B51" s="1" t="s">
        <v>36</v>
      </c>
      <c r="C51" s="1" t="n">
        <v>0</v>
      </c>
      <c r="H51" s="2" t="n">
        <v>17</v>
      </c>
      <c r="I51" s="1" t="n">
        <f aca="false">0.05</f>
        <v>0.05</v>
      </c>
      <c r="J51" s="1" t="n">
        <f aca="false">2</f>
        <v>2</v>
      </c>
      <c r="K51" s="1" t="n">
        <f aca="false">0.2</f>
        <v>0.2</v>
      </c>
      <c r="L51" s="1" t="n">
        <f aca="false">2</f>
        <v>2</v>
      </c>
      <c r="M51" s="2" t="n">
        <f aca="false">23+56</f>
        <v>79</v>
      </c>
      <c r="N51" s="1" t="n">
        <f aca="false">0.08+0.24</f>
        <v>0.32</v>
      </c>
      <c r="O51" s="1" t="n">
        <f aca="false">2+5</f>
        <v>7</v>
      </c>
      <c r="P51" s="1" t="n">
        <f aca="false">0.08+0.57</f>
        <v>0.65</v>
      </c>
      <c r="Q51" s="1" t="n">
        <f aca="false">2+11</f>
        <v>13</v>
      </c>
      <c r="R51" s="2" t="n">
        <v>0</v>
      </c>
      <c r="W51" s="2" t="n">
        <v>0</v>
      </c>
    </row>
    <row r="52" customFormat="false" ht="12.8" hidden="false" customHeight="false" outlineLevel="0" collapsed="false">
      <c r="A52" s="1" t="n">
        <v>3</v>
      </c>
      <c r="B52" s="1" t="s">
        <v>37</v>
      </c>
      <c r="C52" s="1" t="n">
        <v>0</v>
      </c>
      <c r="H52" s="2" t="n">
        <v>0</v>
      </c>
      <c r="M52" s="2" t="n">
        <v>21</v>
      </c>
      <c r="N52" s="1" t="n">
        <f aca="false">0.07</f>
        <v>0.07</v>
      </c>
      <c r="O52" s="1" t="n">
        <f aca="false">2</f>
        <v>2</v>
      </c>
      <c r="P52" s="1" t="n">
        <f aca="false">0.16</f>
        <v>0.16</v>
      </c>
      <c r="Q52" s="1" t="n">
        <f aca="false">2</f>
        <v>2</v>
      </c>
      <c r="R52" s="2" t="n">
        <v>37</v>
      </c>
      <c r="S52" s="1" t="n">
        <f aca="false">0.41</f>
        <v>0.41</v>
      </c>
      <c r="T52" s="1" t="n">
        <f aca="false">4</f>
        <v>4</v>
      </c>
      <c r="U52" s="1" t="n">
        <f aca="false">1.43</f>
        <v>1.43</v>
      </c>
      <c r="V52" s="1" t="n">
        <f aca="false">12</f>
        <v>12</v>
      </c>
      <c r="W52" s="2" t="n">
        <v>35</v>
      </c>
      <c r="X52" s="1" t="n">
        <f aca="false">0.05</f>
        <v>0.05</v>
      </c>
      <c r="Y52" s="1" t="n">
        <f aca="false">2</f>
        <v>2</v>
      </c>
      <c r="Z52" s="1" t="n">
        <f aca="false">0.33</f>
        <v>0.33</v>
      </c>
      <c r="AA52" s="1" t="n">
        <f aca="false">5</f>
        <v>5</v>
      </c>
    </row>
    <row r="53" customFormat="false" ht="12.8" hidden="false" customHeight="false" outlineLevel="0" collapsed="false">
      <c r="A53" s="1" t="n">
        <v>3</v>
      </c>
      <c r="B53" s="1" t="s">
        <v>38</v>
      </c>
      <c r="C53" s="1" t="n">
        <v>0</v>
      </c>
      <c r="H53" s="2" t="n">
        <v>28</v>
      </c>
      <c r="I53" s="1" t="n">
        <f aca="false">0.03</f>
        <v>0.03</v>
      </c>
      <c r="J53" s="1" t="n">
        <f aca="false">1</f>
        <v>1</v>
      </c>
      <c r="K53" s="1" t="n">
        <f aca="false">0.22</f>
        <v>0.22</v>
      </c>
      <c r="L53" s="1" t="n">
        <f aca="false">3</f>
        <v>3</v>
      </c>
      <c r="M53" s="2" t="n">
        <f aca="false">32+41</f>
        <v>73</v>
      </c>
      <c r="N53" s="1" t="n">
        <f aca="false">0.3+1.11</f>
        <v>1.41</v>
      </c>
      <c r="O53" s="1" t="n">
        <f aca="false">5+9</f>
        <v>14</v>
      </c>
      <c r="P53" s="1" t="n">
        <f aca="false">0.59+0.68</f>
        <v>1.27</v>
      </c>
      <c r="Q53" s="1" t="n">
        <f aca="false">2+4</f>
        <v>6</v>
      </c>
      <c r="R53" s="2" t="n">
        <v>4</v>
      </c>
      <c r="S53" s="1" t="n">
        <f aca="false">0.31</f>
        <v>0.31</v>
      </c>
      <c r="T53" s="1" t="n">
        <f aca="false">1</f>
        <v>1</v>
      </c>
      <c r="U53" s="1" t="n">
        <f aca="false">0</f>
        <v>0</v>
      </c>
      <c r="V53" s="1" t="n">
        <f aca="false">0</f>
        <v>0</v>
      </c>
      <c r="W53" s="2" t="n">
        <v>0</v>
      </c>
    </row>
    <row r="54" customFormat="false" ht="12.8" hidden="false" customHeight="false" outlineLevel="0" collapsed="false">
      <c r="A54" s="1" t="n">
        <v>3</v>
      </c>
      <c r="B54" s="1" t="s">
        <v>39</v>
      </c>
      <c r="C54" s="1" t="n">
        <v>0</v>
      </c>
      <c r="H54" s="2" t="n">
        <v>0</v>
      </c>
      <c r="M54" s="2" t="n">
        <v>94</v>
      </c>
      <c r="N54" s="1" t="n">
        <f aca="false">P46</f>
        <v>0.5</v>
      </c>
      <c r="O54" s="1" t="n">
        <f aca="false">Q46</f>
        <v>10</v>
      </c>
      <c r="P54" s="1" t="n">
        <f aca="false">N46</f>
        <v>1.68</v>
      </c>
      <c r="Q54" s="1" t="n">
        <f aca="false">O46</f>
        <v>13</v>
      </c>
      <c r="R54" s="2" t="n">
        <v>0</v>
      </c>
      <c r="W54" s="2" t="n">
        <v>0</v>
      </c>
    </row>
    <row r="55" customFormat="false" ht="12.8" hidden="false" customHeight="false" outlineLevel="0" collapsed="false">
      <c r="A55" s="1" t="n">
        <v>3</v>
      </c>
      <c r="B55" s="1" t="s">
        <v>40</v>
      </c>
      <c r="C55" s="1" t="n">
        <v>0</v>
      </c>
      <c r="H55" s="2" t="n">
        <v>67</v>
      </c>
      <c r="I55" s="1" t="n">
        <f aca="false">U48</f>
        <v>0.49</v>
      </c>
      <c r="J55" s="1" t="n">
        <f aca="false">V48</f>
        <v>11</v>
      </c>
      <c r="K55" s="1" t="n">
        <f aca="false">S48</f>
        <v>1.02</v>
      </c>
      <c r="L55" s="1" t="n">
        <f aca="false">T48</f>
        <v>6</v>
      </c>
      <c r="M55" s="2" t="n">
        <v>28</v>
      </c>
      <c r="N55" s="1" t="n">
        <f aca="false">P48</f>
        <v>0.11</v>
      </c>
      <c r="O55" s="1" t="n">
        <f aca="false">Q48</f>
        <v>3</v>
      </c>
      <c r="P55" s="1" t="n">
        <f aca="false">N48</f>
        <v>0.26</v>
      </c>
      <c r="Q55" s="1" t="n">
        <f aca="false">O48</f>
        <v>2</v>
      </c>
      <c r="R55" s="2" t="n">
        <v>0</v>
      </c>
      <c r="W55" s="2" t="n">
        <v>0</v>
      </c>
    </row>
    <row r="56" customFormat="false" ht="12.8" hidden="false" customHeight="false" outlineLevel="0" collapsed="false">
      <c r="A56" s="1" t="n">
        <v>3</v>
      </c>
      <c r="B56" s="1" t="s">
        <v>41</v>
      </c>
      <c r="C56" s="1" t="n">
        <v>0</v>
      </c>
      <c r="H56" s="2" t="n">
        <v>0</v>
      </c>
      <c r="M56" s="2" t="n">
        <v>7</v>
      </c>
      <c r="N56" s="1" t="n">
        <f aca="false">0.07</f>
        <v>0.07</v>
      </c>
      <c r="O56" s="1" t="n">
        <f aca="false">1</f>
        <v>1</v>
      </c>
      <c r="P56" s="1" t="n">
        <f aca="false">0.69</f>
        <v>0.69</v>
      </c>
      <c r="Q56" s="1" t="n">
        <f aca="false">2</f>
        <v>2</v>
      </c>
      <c r="R56" s="2" t="n">
        <v>9</v>
      </c>
      <c r="S56" s="1" t="n">
        <f aca="false">0</f>
        <v>0</v>
      </c>
      <c r="T56" s="1" t="n">
        <f aca="false">0</f>
        <v>0</v>
      </c>
      <c r="U56" s="1" t="n">
        <f aca="false">0.16</f>
        <v>0.16</v>
      </c>
      <c r="V56" s="1" t="n">
        <f aca="false">3</f>
        <v>3</v>
      </c>
      <c r="W56" s="2" t="n">
        <v>78</v>
      </c>
      <c r="X56" s="1" t="n">
        <f aca="false">1.79</f>
        <v>1.79</v>
      </c>
      <c r="Y56" s="1" t="n">
        <f aca="false">16</f>
        <v>16</v>
      </c>
      <c r="Z56" s="1" t="n">
        <f aca="false">0.89</f>
        <v>0.89</v>
      </c>
      <c r="AA56" s="1" t="n">
        <f aca="false">4</f>
        <v>4</v>
      </c>
    </row>
    <row r="57" customFormat="false" ht="12.8" hidden="false" customHeight="false" outlineLevel="0" collapsed="false">
      <c r="A57" s="1" t="n">
        <v>3</v>
      </c>
      <c r="B57" s="1" t="s">
        <v>42</v>
      </c>
      <c r="C57" s="1" t="n">
        <v>78</v>
      </c>
      <c r="D57" s="1" t="n">
        <f aca="false">Z56</f>
        <v>0.89</v>
      </c>
      <c r="E57" s="1" t="n">
        <f aca="false">AA56</f>
        <v>4</v>
      </c>
      <c r="F57" s="1" t="n">
        <f aca="false">X56</f>
        <v>1.79</v>
      </c>
      <c r="G57" s="1" t="n">
        <f aca="false">Y56</f>
        <v>16</v>
      </c>
      <c r="H57" s="2" t="n">
        <v>9</v>
      </c>
      <c r="I57" s="1" t="n">
        <f aca="false">U56</f>
        <v>0.16</v>
      </c>
      <c r="J57" s="1" t="n">
        <f aca="false">V56</f>
        <v>3</v>
      </c>
      <c r="K57" s="1" t="n">
        <f aca="false">S56</f>
        <v>0</v>
      </c>
      <c r="L57" s="1" t="n">
        <f aca="false">T56</f>
        <v>0</v>
      </c>
      <c r="M57" s="2" t="n">
        <v>7</v>
      </c>
      <c r="N57" s="1" t="n">
        <f aca="false">P56</f>
        <v>0.69</v>
      </c>
      <c r="O57" s="1" t="n">
        <f aca="false">Q56</f>
        <v>2</v>
      </c>
      <c r="P57" s="1" t="n">
        <f aca="false">N56</f>
        <v>0.07</v>
      </c>
      <c r="Q57" s="1" t="n">
        <f aca="false">O56</f>
        <v>1</v>
      </c>
      <c r="R57" s="2" t="n">
        <v>0</v>
      </c>
      <c r="W57" s="2" t="n">
        <v>0</v>
      </c>
    </row>
    <row r="58" customFormat="false" ht="12.8" hidden="false" customHeight="false" outlineLevel="0" collapsed="false">
      <c r="A58" s="1" t="n">
        <v>3</v>
      </c>
      <c r="B58" s="1" t="s">
        <v>43</v>
      </c>
      <c r="C58" s="1" t="n">
        <v>0</v>
      </c>
      <c r="H58" s="2" t="n">
        <v>5</v>
      </c>
      <c r="I58" s="1" t="n">
        <f aca="false">U59</f>
        <v>0.07</v>
      </c>
      <c r="J58" s="1" t="n">
        <f aca="false">V59</f>
        <v>1</v>
      </c>
      <c r="K58" s="1" t="n">
        <f aca="false">S59</f>
        <v>0.74</v>
      </c>
      <c r="L58" s="1" t="n">
        <f aca="false">T59</f>
        <v>2</v>
      </c>
      <c r="M58" s="2" t="n">
        <v>90</v>
      </c>
      <c r="N58" s="1" t="n">
        <f aca="false">P59</f>
        <v>0.18</v>
      </c>
      <c r="O58" s="1" t="n">
        <f aca="false">Q59</f>
        <v>4</v>
      </c>
      <c r="P58" s="1" t="n">
        <f aca="false">N59</f>
        <v>2.16</v>
      </c>
      <c r="Q58" s="1" t="n">
        <f aca="false">O59</f>
        <v>19</v>
      </c>
      <c r="R58" s="2" t="n">
        <v>3</v>
      </c>
      <c r="S58" s="1" t="n">
        <f aca="false">K59</f>
        <v>0.16</v>
      </c>
      <c r="T58" s="1" t="n">
        <f aca="false">L59</f>
        <v>1</v>
      </c>
      <c r="U58" s="1" t="n">
        <f aca="false">I59</f>
        <v>0</v>
      </c>
      <c r="V58" s="1" t="n">
        <f aca="false">J59</f>
        <v>0</v>
      </c>
      <c r="W58" s="2" t="n">
        <v>0</v>
      </c>
    </row>
    <row r="59" customFormat="false" ht="12.8" hidden="false" customHeight="false" outlineLevel="0" collapsed="false">
      <c r="A59" s="1" t="n">
        <v>3</v>
      </c>
      <c r="B59" s="1" t="s">
        <v>44</v>
      </c>
      <c r="C59" s="1" t="n">
        <v>0</v>
      </c>
      <c r="H59" s="2" t="n">
        <f aca="false">3</f>
        <v>3</v>
      </c>
      <c r="I59" s="1" t="n">
        <f aca="false">0</f>
        <v>0</v>
      </c>
      <c r="J59" s="1" t="n">
        <f aca="false">0</f>
        <v>0</v>
      </c>
      <c r="K59" s="1" t="n">
        <f aca="false">0.16</f>
        <v>0.16</v>
      </c>
      <c r="L59" s="1" t="n">
        <f aca="false">1</f>
        <v>1</v>
      </c>
      <c r="M59" s="2" t="n">
        <f aca="false">27+18+45</f>
        <v>90</v>
      </c>
      <c r="N59" s="1" t="n">
        <f aca="false">0.68+0.03+1.45</f>
        <v>2.16</v>
      </c>
      <c r="O59" s="1" t="n">
        <f aca="false">4+1+14</f>
        <v>19</v>
      </c>
      <c r="P59" s="1" t="n">
        <f aca="false">0.12+0.06</f>
        <v>0.18</v>
      </c>
      <c r="Q59" s="1" t="n">
        <f aca="false">3+1</f>
        <v>4</v>
      </c>
      <c r="R59" s="2" t="n">
        <f aca="false">5</f>
        <v>5</v>
      </c>
      <c r="S59" s="1" t="n">
        <f aca="false">0.74</f>
        <v>0.74</v>
      </c>
      <c r="T59" s="1" t="n">
        <f aca="false">2</f>
        <v>2</v>
      </c>
      <c r="U59" s="1" t="n">
        <f aca="false">0.07</f>
        <v>0.07</v>
      </c>
      <c r="V59" s="1" t="n">
        <f aca="false">1</f>
        <v>1</v>
      </c>
      <c r="W59" s="2" t="n">
        <v>0</v>
      </c>
    </row>
    <row r="60" customFormat="false" ht="12.8" hidden="false" customHeight="false" outlineLevel="0" collapsed="false">
      <c r="A60" s="1" t="n">
        <v>3</v>
      </c>
      <c r="B60" s="1" t="s">
        <v>45</v>
      </c>
      <c r="C60" s="1" t="n">
        <v>0</v>
      </c>
      <c r="H60" s="2" t="n">
        <v>0</v>
      </c>
      <c r="M60" s="2" t="n">
        <v>17</v>
      </c>
      <c r="N60" s="1" t="n">
        <f aca="false">P44</f>
        <v>0.03</v>
      </c>
      <c r="O60" s="1" t="n">
        <f aca="false">Q44</f>
        <v>1</v>
      </c>
      <c r="P60" s="1" t="n">
        <f aca="false">N44</f>
        <v>0.36</v>
      </c>
      <c r="Q60" s="1" t="n">
        <f aca="false">O44</f>
        <v>4</v>
      </c>
      <c r="R60" s="2" t="n">
        <v>65</v>
      </c>
      <c r="S60" s="1" t="n">
        <f aca="false">K44</f>
        <v>0.54</v>
      </c>
      <c r="T60" s="1" t="n">
        <f aca="false">L44</f>
        <v>10</v>
      </c>
      <c r="U60" s="1" t="n">
        <f aca="false">I44</f>
        <v>1.32</v>
      </c>
      <c r="V60" s="1" t="n">
        <f aca="false">J44</f>
        <v>10</v>
      </c>
      <c r="W60" s="2" t="n">
        <v>15</v>
      </c>
      <c r="X60" s="1" t="n">
        <f aca="false">F44</f>
        <v>0.22</v>
      </c>
      <c r="Y60" s="1" t="n">
        <f aca="false">G44</f>
        <v>5</v>
      </c>
      <c r="Z60" s="1" t="n">
        <f aca="false">D44</f>
        <v>0</v>
      </c>
      <c r="AA60" s="1" t="n">
        <f aca="false">E44</f>
        <v>0</v>
      </c>
    </row>
    <row r="61" customFormat="false" ht="12.8" hidden="false" customHeight="false" outlineLevel="0" collapsed="false">
      <c r="A61" s="1" t="n">
        <v>3</v>
      </c>
      <c r="B61" s="1" t="s">
        <v>46</v>
      </c>
      <c r="C61" s="1" t="n">
        <v>0</v>
      </c>
      <c r="H61" s="2" t="n">
        <v>4</v>
      </c>
      <c r="I61" s="1" t="n">
        <f aca="false">U53</f>
        <v>0</v>
      </c>
      <c r="J61" s="1" t="n">
        <f aca="false">V53</f>
        <v>0</v>
      </c>
      <c r="K61" s="1" t="n">
        <f aca="false">S53</f>
        <v>0.31</v>
      </c>
      <c r="L61" s="1" t="n">
        <f aca="false">T53</f>
        <v>1</v>
      </c>
      <c r="M61" s="2" t="n">
        <v>73</v>
      </c>
      <c r="N61" s="1" t="n">
        <f aca="false">P53</f>
        <v>1.27</v>
      </c>
      <c r="O61" s="1" t="n">
        <f aca="false">Q53</f>
        <v>6</v>
      </c>
      <c r="P61" s="1" t="n">
        <f aca="false">N53</f>
        <v>1.41</v>
      </c>
      <c r="Q61" s="1" t="n">
        <f aca="false">O53</f>
        <v>14</v>
      </c>
      <c r="R61" s="2" t="n">
        <v>28</v>
      </c>
      <c r="S61" s="1" t="n">
        <f aca="false">K53</f>
        <v>0.22</v>
      </c>
      <c r="T61" s="1" t="n">
        <f aca="false">L53</f>
        <v>3</v>
      </c>
      <c r="U61" s="1" t="n">
        <f aca="false">I53</f>
        <v>0.03</v>
      </c>
      <c r="V61" s="1" t="n">
        <f aca="false">J53</f>
        <v>1</v>
      </c>
      <c r="W61" s="2" t="n">
        <v>0</v>
      </c>
    </row>
    <row r="62" customFormat="false" ht="12.8" hidden="false" customHeight="false" outlineLevel="0" collapsed="false">
      <c r="A62" s="10" t="n">
        <v>4</v>
      </c>
      <c r="B62" s="10" t="s">
        <v>27</v>
      </c>
      <c r="C62" s="10" t="n">
        <v>0</v>
      </c>
      <c r="D62" s="10"/>
      <c r="E62" s="10"/>
      <c r="F62" s="10"/>
      <c r="G62" s="10"/>
      <c r="H62" s="11" t="n">
        <v>0</v>
      </c>
      <c r="I62" s="10"/>
      <c r="J62" s="10"/>
      <c r="K62" s="10"/>
      <c r="L62" s="10"/>
      <c r="M62" s="11" t="n">
        <v>49</v>
      </c>
      <c r="N62" s="10" t="n">
        <f aca="false">0.16</f>
        <v>0.16</v>
      </c>
      <c r="O62" s="10" t="n">
        <f aca="false">4</f>
        <v>4</v>
      </c>
      <c r="P62" s="10" t="n">
        <f aca="false">1.19</f>
        <v>1.19</v>
      </c>
      <c r="Q62" s="10" t="n">
        <f aca="false">7</f>
        <v>7</v>
      </c>
      <c r="R62" s="11" t="n">
        <f aca="false">2+7</f>
        <v>9</v>
      </c>
      <c r="S62" s="10" t="n">
        <f aca="false">0</f>
        <v>0</v>
      </c>
      <c r="T62" s="10" t="n">
        <f aca="false">0</f>
        <v>0</v>
      </c>
      <c r="U62" s="10" t="n">
        <f aca="false">0.02+0.79</f>
        <v>0.81</v>
      </c>
      <c r="V62" s="10" t="n">
        <f aca="false">1+1</f>
        <v>2</v>
      </c>
      <c r="W62" s="11" t="n">
        <f aca="false">30+10</f>
        <v>40</v>
      </c>
      <c r="X62" s="10" t="n">
        <f aca="false">0.27</f>
        <v>0.27</v>
      </c>
      <c r="Y62" s="10" t="n">
        <f aca="false">4</f>
        <v>4</v>
      </c>
      <c r="Z62" s="10" t="n">
        <f aca="false">0.2</f>
        <v>0.2</v>
      </c>
      <c r="AA62" s="10" t="n">
        <f aca="false">2</f>
        <v>2</v>
      </c>
      <c r="AB62" s="12"/>
    </row>
    <row r="63" customFormat="false" ht="12.8" hidden="false" customHeight="false" outlineLevel="0" collapsed="false">
      <c r="A63" s="1" t="n">
        <v>4</v>
      </c>
      <c r="B63" s="1" t="s">
        <v>28</v>
      </c>
      <c r="C63" s="1" t="n">
        <v>0</v>
      </c>
      <c r="H63" s="2" t="n">
        <v>0</v>
      </c>
      <c r="M63" s="2" t="n">
        <f aca="false">52+7</f>
        <v>59</v>
      </c>
      <c r="N63" s="1" t="n">
        <f aca="false">0.39+0.05</f>
        <v>0.44</v>
      </c>
      <c r="O63" s="1" t="n">
        <f aca="false">10+1</f>
        <v>11</v>
      </c>
      <c r="P63" s="1" t="n">
        <f aca="false">0.83+0.04</f>
        <v>0.87</v>
      </c>
      <c r="Q63" s="1" t="n">
        <f aca="false">7+1</f>
        <v>8</v>
      </c>
      <c r="R63" s="2" t="n">
        <v>36</v>
      </c>
      <c r="S63" s="1" t="n">
        <f aca="false">0.97</f>
        <v>0.97</v>
      </c>
      <c r="T63" s="1" t="n">
        <f aca="false">9</f>
        <v>9</v>
      </c>
      <c r="U63" s="1" t="n">
        <f aca="false">0.1</f>
        <v>0.1</v>
      </c>
      <c r="V63" s="1" t="n">
        <f aca="false">2</f>
        <v>2</v>
      </c>
      <c r="W63" s="2" t="n">
        <v>0</v>
      </c>
    </row>
    <row r="64" customFormat="false" ht="12.8" hidden="false" customHeight="false" outlineLevel="0" collapsed="false">
      <c r="A64" s="1" t="n">
        <v>4</v>
      </c>
      <c r="B64" s="1" t="s">
        <v>29</v>
      </c>
      <c r="C64" s="1" t="n">
        <v>56</v>
      </c>
      <c r="D64" s="1" t="n">
        <f aca="false">Z69</f>
        <v>0.94</v>
      </c>
      <c r="E64" s="1" t="n">
        <f aca="false">AA69</f>
        <v>10</v>
      </c>
      <c r="F64" s="1" t="n">
        <f aca="false">X69</f>
        <v>0.85</v>
      </c>
      <c r="G64" s="1" t="n">
        <f aca="false">Y69</f>
        <v>9</v>
      </c>
      <c r="H64" s="2" t="n">
        <v>26</v>
      </c>
      <c r="I64" s="1" t="n">
        <f aca="false">U69</f>
        <v>0.38</v>
      </c>
      <c r="J64" s="1" t="n">
        <f aca="false">V69</f>
        <v>5</v>
      </c>
      <c r="K64" s="1" t="n">
        <f aca="false">S69</f>
        <v>0.32</v>
      </c>
      <c r="L64" s="1" t="n">
        <f aca="false">T69</f>
        <v>2</v>
      </c>
      <c r="M64" s="2" t="n">
        <v>12</v>
      </c>
      <c r="N64" s="1" t="n">
        <f aca="false">P69</f>
        <v>1.15</v>
      </c>
      <c r="O64" s="1" t="n">
        <f aca="false">Q69</f>
        <v>3</v>
      </c>
      <c r="P64" s="1" t="n">
        <f aca="false">N69</f>
        <v>0</v>
      </c>
      <c r="Q64" s="1" t="n">
        <f aca="false">O69</f>
        <v>0</v>
      </c>
      <c r="R64" s="2" t="n">
        <v>0</v>
      </c>
      <c r="W64" s="2" t="n">
        <v>0</v>
      </c>
    </row>
    <row r="65" customFormat="false" ht="12.8" hidden="false" customHeight="false" outlineLevel="0" collapsed="false">
      <c r="A65" s="1" t="n">
        <v>4</v>
      </c>
      <c r="B65" s="1" t="s">
        <v>30</v>
      </c>
      <c r="C65" s="1" t="n">
        <v>0</v>
      </c>
      <c r="H65" s="2" t="n">
        <v>0</v>
      </c>
      <c r="M65" s="2" t="n">
        <f aca="false">26+25</f>
        <v>51</v>
      </c>
      <c r="N65" s="1" t="n">
        <f aca="false">0+0.1</f>
        <v>0.1</v>
      </c>
      <c r="O65" s="1" t="n">
        <f aca="false">0+2</f>
        <v>2</v>
      </c>
      <c r="P65" s="1" t="n">
        <f aca="false">0.55+0.29</f>
        <v>0.84</v>
      </c>
      <c r="Q65" s="1" t="n">
        <f aca="false">7+3</f>
        <v>10</v>
      </c>
      <c r="R65" s="2" t="n">
        <v>43</v>
      </c>
      <c r="S65" s="1" t="n">
        <f aca="false">0.54</f>
        <v>0.54</v>
      </c>
      <c r="T65" s="1" t="n">
        <f aca="false">7</f>
        <v>7</v>
      </c>
      <c r="U65" s="1" t="n">
        <f aca="false">0.28</f>
        <v>0.28</v>
      </c>
      <c r="V65" s="1" t="n">
        <f aca="false">6</f>
        <v>6</v>
      </c>
      <c r="W65" s="2" t="n">
        <v>0</v>
      </c>
    </row>
    <row r="66" customFormat="false" ht="12.8" hidden="false" customHeight="false" outlineLevel="0" collapsed="false">
      <c r="A66" s="1" t="n">
        <v>4</v>
      </c>
      <c r="B66" s="1" t="s">
        <v>31</v>
      </c>
      <c r="C66" s="1" t="n">
        <v>0</v>
      </c>
      <c r="H66" s="2" t="n">
        <v>79</v>
      </c>
      <c r="I66" s="1" t="n">
        <f aca="false">U81</f>
        <v>0.58</v>
      </c>
      <c r="J66" s="1" t="n">
        <f aca="false">V81</f>
        <v>6</v>
      </c>
      <c r="K66" s="1" t="n">
        <f aca="false">S81</f>
        <v>0.73</v>
      </c>
      <c r="L66" s="1" t="n">
        <f aca="false">T81</f>
        <v>11</v>
      </c>
      <c r="M66" s="2" t="n">
        <v>17</v>
      </c>
      <c r="N66" s="1" t="n">
        <f aca="false">P81</f>
        <v>0.7</v>
      </c>
      <c r="O66" s="1" t="n">
        <f aca="false">Q81</f>
        <v>2</v>
      </c>
      <c r="P66" s="1" t="n">
        <f aca="false">N81</f>
        <v>0.02</v>
      </c>
      <c r="Q66" s="1" t="n">
        <f aca="false">O81</f>
        <v>1</v>
      </c>
      <c r="R66" s="2" t="n">
        <v>0</v>
      </c>
      <c r="W66" s="2" t="n">
        <v>0</v>
      </c>
    </row>
    <row r="67" customFormat="false" ht="12.8" hidden="false" customHeight="false" outlineLevel="0" collapsed="false">
      <c r="A67" s="1" t="n">
        <v>4</v>
      </c>
      <c r="B67" s="1" t="s">
        <v>32</v>
      </c>
      <c r="C67" s="1" t="n">
        <v>0</v>
      </c>
      <c r="H67" s="2" t="n">
        <v>43</v>
      </c>
      <c r="I67" s="1" t="n">
        <f aca="false">U65</f>
        <v>0.28</v>
      </c>
      <c r="J67" s="1" t="n">
        <f aca="false">V65</f>
        <v>6</v>
      </c>
      <c r="K67" s="1" t="n">
        <f aca="false">S65</f>
        <v>0.54</v>
      </c>
      <c r="L67" s="1" t="n">
        <f aca="false">T65</f>
        <v>7</v>
      </c>
      <c r="M67" s="2" t="n">
        <v>51</v>
      </c>
      <c r="N67" s="1" t="n">
        <f aca="false">P65</f>
        <v>0.84</v>
      </c>
      <c r="O67" s="1" t="n">
        <f aca="false">Q65</f>
        <v>10</v>
      </c>
      <c r="P67" s="1" t="n">
        <f aca="false">N65</f>
        <v>0.1</v>
      </c>
      <c r="Q67" s="1" t="n">
        <f aca="false">O65</f>
        <v>2</v>
      </c>
      <c r="R67" s="2" t="n">
        <v>0</v>
      </c>
      <c r="W67" s="2" t="n">
        <v>0</v>
      </c>
    </row>
    <row r="68" customFormat="false" ht="12.8" hidden="false" customHeight="false" outlineLevel="0" collapsed="false">
      <c r="A68" s="1" t="n">
        <v>4</v>
      </c>
      <c r="B68" s="1" t="s">
        <v>33</v>
      </c>
      <c r="C68" s="1" t="n">
        <v>0</v>
      </c>
      <c r="H68" s="2" t="n">
        <v>0</v>
      </c>
      <c r="M68" s="2" t="n">
        <v>9</v>
      </c>
      <c r="N68" s="1" t="n">
        <f aca="false">0</f>
        <v>0</v>
      </c>
      <c r="O68" s="1" t="n">
        <f aca="false">0</f>
        <v>0</v>
      </c>
      <c r="P68" s="1" t="n">
        <f aca="false">0.07</f>
        <v>0.07</v>
      </c>
      <c r="Q68" s="1" t="n">
        <f aca="false">2</f>
        <v>2</v>
      </c>
      <c r="R68" s="2" t="n">
        <v>83</v>
      </c>
      <c r="S68" s="1" t="n">
        <f aca="false">0.12</f>
        <v>0.12</v>
      </c>
      <c r="T68" s="1" t="n">
        <f aca="false">8</f>
        <v>8</v>
      </c>
      <c r="U68" s="1" t="n">
        <f aca="false">0.87</f>
        <v>0.87</v>
      </c>
      <c r="V68" s="1" t="n">
        <f aca="false">13</f>
        <v>13</v>
      </c>
      <c r="W68" s="2" t="n">
        <v>4</v>
      </c>
      <c r="X68" s="1" t="n">
        <f aca="false">0.05</f>
        <v>0.05</v>
      </c>
      <c r="Y68" s="1" t="n">
        <f aca="false">1</f>
        <v>1</v>
      </c>
      <c r="Z68" s="1" t="n">
        <f aca="false">0</f>
        <v>0</v>
      </c>
      <c r="AA68" s="1" t="n">
        <f aca="false">0</f>
        <v>0</v>
      </c>
    </row>
    <row r="69" customFormat="false" ht="12.8" hidden="false" customHeight="false" outlineLevel="0" collapsed="false">
      <c r="A69" s="1" t="n">
        <v>4</v>
      </c>
      <c r="B69" s="1" t="s">
        <v>34</v>
      </c>
      <c r="C69" s="1" t="n">
        <v>0</v>
      </c>
      <c r="H69" s="2" t="n">
        <v>0</v>
      </c>
      <c r="M69" s="2" t="n">
        <v>12</v>
      </c>
      <c r="N69" s="1" t="n">
        <f aca="false">0</f>
        <v>0</v>
      </c>
      <c r="O69" s="1" t="n">
        <f aca="false">0</f>
        <v>0</v>
      </c>
      <c r="P69" s="1" t="n">
        <f aca="false">1.15</f>
        <v>1.15</v>
      </c>
      <c r="Q69" s="1" t="n">
        <f aca="false">3</f>
        <v>3</v>
      </c>
      <c r="R69" s="2" t="n">
        <v>26</v>
      </c>
      <c r="S69" s="1" t="n">
        <f aca="false">0.32</f>
        <v>0.32</v>
      </c>
      <c r="T69" s="1" t="n">
        <f aca="false">2</f>
        <v>2</v>
      </c>
      <c r="U69" s="1" t="n">
        <f aca="false">0.38</f>
        <v>0.38</v>
      </c>
      <c r="V69" s="1" t="n">
        <f aca="false">5</f>
        <v>5</v>
      </c>
      <c r="W69" s="2" t="n">
        <v>56</v>
      </c>
      <c r="X69" s="1" t="n">
        <f aca="false">0.85</f>
        <v>0.85</v>
      </c>
      <c r="Y69" s="1" t="n">
        <f aca="false">9</f>
        <v>9</v>
      </c>
      <c r="Z69" s="1" t="n">
        <f aca="false">0.94</f>
        <v>0.94</v>
      </c>
      <c r="AA69" s="1" t="n">
        <v>10</v>
      </c>
    </row>
    <row r="70" customFormat="false" ht="12.8" hidden="false" customHeight="false" outlineLevel="0" collapsed="false">
      <c r="A70" s="1" t="n">
        <v>4</v>
      </c>
      <c r="B70" s="1" t="s">
        <v>35</v>
      </c>
      <c r="C70" s="1" t="n">
        <v>0</v>
      </c>
      <c r="H70" s="2" t="n">
        <v>0</v>
      </c>
      <c r="M70" s="2" t="n">
        <v>25</v>
      </c>
      <c r="N70" s="1" t="n">
        <f aca="false">P77</f>
        <v>0</v>
      </c>
      <c r="O70" s="1" t="n">
        <f aca="false">Q77</f>
        <v>0</v>
      </c>
      <c r="P70" s="1" t="n">
        <f aca="false">N77</f>
        <v>0.81</v>
      </c>
      <c r="Q70" s="1" t="n">
        <f aca="false">O77</f>
        <v>4</v>
      </c>
      <c r="R70" s="2" t="n">
        <v>71</v>
      </c>
      <c r="S70" s="1" t="n">
        <f aca="false">K77</f>
        <v>0.82</v>
      </c>
      <c r="T70" s="1" t="n">
        <f aca="false">L77</f>
        <v>10</v>
      </c>
      <c r="U70" s="1" t="n">
        <f aca="false">I77</f>
        <v>0.7</v>
      </c>
      <c r="V70" s="1" t="n">
        <f aca="false">J77</f>
        <v>9</v>
      </c>
      <c r="W70" s="2" t="n">
        <v>0</v>
      </c>
    </row>
    <row r="71" customFormat="false" ht="12.8" hidden="false" customHeight="false" outlineLevel="0" collapsed="false">
      <c r="A71" s="1" t="n">
        <v>4</v>
      </c>
      <c r="B71" s="1" t="s">
        <v>36</v>
      </c>
      <c r="C71" s="1" t="n">
        <v>0</v>
      </c>
      <c r="H71" s="2" t="n">
        <v>4</v>
      </c>
      <c r="I71" s="1" t="n">
        <f aca="false">U74</f>
        <v>0</v>
      </c>
      <c r="J71" s="1" t="n">
        <f aca="false">V74</f>
        <v>0</v>
      </c>
      <c r="K71" s="1" t="n">
        <f aca="false">S74</f>
        <v>0.02</v>
      </c>
      <c r="L71" s="1" t="n">
        <f aca="false">T74</f>
        <v>1</v>
      </c>
      <c r="M71" s="2" t="n">
        <v>94</v>
      </c>
      <c r="N71" s="1" t="n">
        <f aca="false">P74</f>
        <v>1.78</v>
      </c>
      <c r="O71" s="1" t="n">
        <f aca="false">Q74</f>
        <v>19</v>
      </c>
      <c r="P71" s="1" t="n">
        <f aca="false">N74</f>
        <v>0.27</v>
      </c>
      <c r="Q71" s="1" t="n">
        <f aca="false">O74</f>
        <v>7</v>
      </c>
      <c r="R71" s="2" t="n">
        <v>0</v>
      </c>
      <c r="W71" s="2" t="n">
        <v>0</v>
      </c>
    </row>
    <row r="72" customFormat="false" ht="12.8" hidden="false" customHeight="false" outlineLevel="0" collapsed="false">
      <c r="A72" s="1" t="n">
        <v>4</v>
      </c>
      <c r="B72" s="1" t="s">
        <v>37</v>
      </c>
      <c r="C72" s="1" t="n">
        <v>0</v>
      </c>
      <c r="H72" s="2" t="n">
        <v>0</v>
      </c>
      <c r="M72" s="2" t="n">
        <v>99</v>
      </c>
      <c r="N72" s="1" t="n">
        <f aca="false">P78</f>
        <v>0.35</v>
      </c>
      <c r="O72" s="1" t="n">
        <f aca="false">Q78</f>
        <v>7</v>
      </c>
      <c r="P72" s="1" t="n">
        <f aca="false">N78</f>
        <v>0.68</v>
      </c>
      <c r="Q72" s="1" t="n">
        <f aca="false">O78</f>
        <v>11</v>
      </c>
      <c r="R72" s="2" t="n">
        <v>0</v>
      </c>
      <c r="W72" s="2" t="n">
        <v>0</v>
      </c>
    </row>
    <row r="73" customFormat="false" ht="12.8" hidden="false" customHeight="false" outlineLevel="0" collapsed="false">
      <c r="A73" s="1" t="n">
        <v>4</v>
      </c>
      <c r="B73" s="1" t="s">
        <v>38</v>
      </c>
      <c r="C73" s="1" t="n">
        <v>62</v>
      </c>
      <c r="D73" s="1" t="n">
        <f aca="false">Z75</f>
        <v>1.03</v>
      </c>
      <c r="E73" s="1" t="n">
        <f aca="false">AA75</f>
        <v>11</v>
      </c>
      <c r="F73" s="1" t="n">
        <f aca="false">X75</f>
        <v>0.71</v>
      </c>
      <c r="G73" s="1" t="n">
        <f aca="false">Y75</f>
        <v>9</v>
      </c>
      <c r="H73" s="2" t="n">
        <v>14</v>
      </c>
      <c r="I73" s="1" t="n">
        <f aca="false">U75</f>
        <v>0.8</v>
      </c>
      <c r="J73" s="1" t="n">
        <f aca="false">V75</f>
        <v>3</v>
      </c>
      <c r="K73" s="1" t="n">
        <f aca="false">S75</f>
        <v>0.08</v>
      </c>
      <c r="L73" s="1" t="n">
        <f aca="false">T75</f>
        <v>2</v>
      </c>
      <c r="M73" s="2" t="n">
        <v>18</v>
      </c>
      <c r="N73" s="1" t="n">
        <f aca="false">P75</f>
        <v>0.06</v>
      </c>
      <c r="O73" s="1" t="n">
        <f aca="false">Q75</f>
        <v>1</v>
      </c>
      <c r="P73" s="1" t="n">
        <f aca="false">N75</f>
        <v>0.03</v>
      </c>
      <c r="Q73" s="1" t="n">
        <f aca="false">O75</f>
        <v>1</v>
      </c>
      <c r="R73" s="2" t="n">
        <v>0</v>
      </c>
      <c r="W73" s="2" t="n">
        <v>0</v>
      </c>
    </row>
    <row r="74" customFormat="false" ht="12.8" hidden="false" customHeight="false" outlineLevel="0" collapsed="false">
      <c r="A74" s="1" t="n">
        <v>4</v>
      </c>
      <c r="B74" s="1" t="s">
        <v>39</v>
      </c>
      <c r="C74" s="1" t="n">
        <v>0</v>
      </c>
      <c r="H74" s="2" t="n">
        <v>0</v>
      </c>
      <c r="M74" s="2" t="n">
        <f aca="false">27+67</f>
        <v>94</v>
      </c>
      <c r="N74" s="1" t="n">
        <f aca="false">0.08+0.19</f>
        <v>0.27</v>
      </c>
      <c r="O74" s="1" t="n">
        <f aca="false">2+5</f>
        <v>7</v>
      </c>
      <c r="P74" s="1" t="n">
        <f aca="false">0.49+1.29</f>
        <v>1.78</v>
      </c>
      <c r="Q74" s="1" t="n">
        <f aca="false">4+15</f>
        <v>19</v>
      </c>
      <c r="R74" s="2" t="n">
        <v>4</v>
      </c>
      <c r="S74" s="1" t="n">
        <f aca="false">0.02</f>
        <v>0.02</v>
      </c>
      <c r="T74" s="1" t="n">
        <f aca="false">1</f>
        <v>1</v>
      </c>
      <c r="U74" s="1" t="n">
        <f aca="false">0</f>
        <v>0</v>
      </c>
      <c r="V74" s="1" t="n">
        <f aca="false">0</f>
        <v>0</v>
      </c>
      <c r="W74" s="2" t="n">
        <v>0</v>
      </c>
    </row>
    <row r="75" customFormat="false" ht="12.8" hidden="false" customHeight="false" outlineLevel="0" collapsed="false">
      <c r="A75" s="1" t="n">
        <v>4</v>
      </c>
      <c r="B75" s="1" t="s">
        <v>40</v>
      </c>
      <c r="C75" s="1" t="n">
        <v>0</v>
      </c>
      <c r="H75" s="2" t="n">
        <v>0</v>
      </c>
      <c r="M75" s="2" t="n">
        <v>18</v>
      </c>
      <c r="N75" s="1" t="n">
        <f aca="false">0.03</f>
        <v>0.03</v>
      </c>
      <c r="O75" s="1" t="n">
        <f aca="false">1</f>
        <v>1</v>
      </c>
      <c r="P75" s="1" t="n">
        <f aca="false">0.06</f>
        <v>0.06</v>
      </c>
      <c r="Q75" s="1" t="n">
        <f aca="false">1</f>
        <v>1</v>
      </c>
      <c r="R75" s="2" t="n">
        <v>14</v>
      </c>
      <c r="S75" s="1" t="n">
        <f aca="false">0.08</f>
        <v>0.08</v>
      </c>
      <c r="T75" s="1" t="n">
        <f aca="false">2</f>
        <v>2</v>
      </c>
      <c r="U75" s="1" t="n">
        <f aca="false">0.8</f>
        <v>0.8</v>
      </c>
      <c r="V75" s="1" t="n">
        <f aca="false">3</f>
        <v>3</v>
      </c>
      <c r="W75" s="2" t="n">
        <v>62</v>
      </c>
      <c r="X75" s="1" t="n">
        <f aca="false">0.71</f>
        <v>0.71</v>
      </c>
      <c r="Y75" s="1" t="n">
        <f aca="false">9</f>
        <v>9</v>
      </c>
      <c r="Z75" s="1" t="n">
        <f aca="false">1.03</f>
        <v>1.03</v>
      </c>
      <c r="AA75" s="1" t="n">
        <f aca="false">11</f>
        <v>11</v>
      </c>
    </row>
    <row r="76" customFormat="false" ht="12.8" hidden="false" customHeight="false" outlineLevel="0" collapsed="false">
      <c r="A76" s="1" t="n">
        <v>4</v>
      </c>
      <c r="B76" s="1" t="s">
        <v>41</v>
      </c>
      <c r="C76" s="1" t="n">
        <v>0</v>
      </c>
      <c r="H76" s="2" t="n">
        <v>36</v>
      </c>
      <c r="I76" s="1" t="n">
        <f aca="false">U63</f>
        <v>0.1</v>
      </c>
      <c r="J76" s="1" t="n">
        <f aca="false">V63</f>
        <v>2</v>
      </c>
      <c r="K76" s="1" t="n">
        <f aca="false">S63</f>
        <v>0.97</v>
      </c>
      <c r="L76" s="1" t="n">
        <f aca="false">T63</f>
        <v>9</v>
      </c>
      <c r="M76" s="2" t="n">
        <v>59</v>
      </c>
      <c r="N76" s="1" t="n">
        <f aca="false">P63</f>
        <v>0.87</v>
      </c>
      <c r="O76" s="1" t="n">
        <f aca="false">Q63</f>
        <v>8</v>
      </c>
      <c r="P76" s="1" t="n">
        <f aca="false">N63</f>
        <v>0.44</v>
      </c>
      <c r="Q76" s="1" t="n">
        <f aca="false">O63</f>
        <v>11</v>
      </c>
      <c r="R76" s="2" t="n">
        <v>0</v>
      </c>
      <c r="W76" s="2" t="n">
        <v>0</v>
      </c>
    </row>
    <row r="77" customFormat="false" ht="12.8" hidden="false" customHeight="false" outlineLevel="0" collapsed="false">
      <c r="A77" s="1" t="n">
        <v>4</v>
      </c>
      <c r="B77" s="1" t="s">
        <v>42</v>
      </c>
      <c r="C77" s="1" t="n">
        <v>0</v>
      </c>
      <c r="H77" s="2" t="n">
        <v>71</v>
      </c>
      <c r="I77" s="1" t="n">
        <f aca="false">0.7</f>
        <v>0.7</v>
      </c>
      <c r="J77" s="1" t="n">
        <f aca="false">9</f>
        <v>9</v>
      </c>
      <c r="K77" s="1" t="n">
        <f aca="false">0.82</f>
        <v>0.82</v>
      </c>
      <c r="L77" s="1" t="n">
        <f aca="false">10</f>
        <v>10</v>
      </c>
      <c r="M77" s="2" t="n">
        <f aca="false">21+4</f>
        <v>25</v>
      </c>
      <c r="N77" s="1" t="n">
        <f aca="false">0.52+0.29</f>
        <v>0.81</v>
      </c>
      <c r="O77" s="1" t="n">
        <f aca="false">3+1</f>
        <v>4</v>
      </c>
      <c r="P77" s="1" t="n">
        <f aca="false">0</f>
        <v>0</v>
      </c>
      <c r="Q77" s="1" t="n">
        <f aca="false">0</f>
        <v>0</v>
      </c>
      <c r="R77" s="2" t="n">
        <v>0</v>
      </c>
      <c r="W77" s="2" t="n">
        <v>0</v>
      </c>
    </row>
    <row r="78" customFormat="false" ht="12.8" hidden="false" customHeight="false" outlineLevel="0" collapsed="false">
      <c r="A78" s="1" t="n">
        <v>4</v>
      </c>
      <c r="B78" s="1" t="s">
        <v>43</v>
      </c>
      <c r="C78" s="1" t="n">
        <v>0</v>
      </c>
      <c r="H78" s="2" t="n">
        <v>0</v>
      </c>
      <c r="M78" s="2" t="n">
        <v>99</v>
      </c>
      <c r="N78" s="1" t="n">
        <f aca="false">0.68</f>
        <v>0.68</v>
      </c>
      <c r="O78" s="1" t="n">
        <f aca="false">11</f>
        <v>11</v>
      </c>
      <c r="P78" s="1" t="n">
        <f aca="false">0.35</f>
        <v>0.35</v>
      </c>
      <c r="Q78" s="1" t="n">
        <f aca="false">7</f>
        <v>7</v>
      </c>
      <c r="R78" s="2" t="n">
        <v>0</v>
      </c>
      <c r="W78" s="2" t="n">
        <v>0</v>
      </c>
    </row>
    <row r="79" customFormat="false" ht="12.8" hidden="false" customHeight="false" outlineLevel="0" collapsed="false">
      <c r="A79" s="1" t="n">
        <v>4</v>
      </c>
      <c r="B79" s="1" t="s">
        <v>44</v>
      </c>
      <c r="C79" s="1" t="n">
        <v>4</v>
      </c>
      <c r="D79" s="1" t="n">
        <f aca="false">Z68</f>
        <v>0</v>
      </c>
      <c r="E79" s="1" t="n">
        <f aca="false">AA68</f>
        <v>0</v>
      </c>
      <c r="F79" s="1" t="n">
        <f aca="false">X68</f>
        <v>0.05</v>
      </c>
      <c r="G79" s="1" t="n">
        <f aca="false">Y68</f>
        <v>1</v>
      </c>
      <c r="H79" s="2" t="n">
        <v>83</v>
      </c>
      <c r="I79" s="1" t="n">
        <f aca="false">U68</f>
        <v>0.87</v>
      </c>
      <c r="J79" s="1" t="n">
        <f aca="false">V68</f>
        <v>13</v>
      </c>
      <c r="K79" s="1" t="n">
        <f aca="false">S68</f>
        <v>0.12</v>
      </c>
      <c r="L79" s="1" t="n">
        <f aca="false">T68</f>
        <v>8</v>
      </c>
      <c r="M79" s="2" t="n">
        <v>9</v>
      </c>
      <c r="N79" s="1" t="n">
        <f aca="false">P68</f>
        <v>0.07</v>
      </c>
      <c r="O79" s="1" t="n">
        <f aca="false">Q68</f>
        <v>2</v>
      </c>
      <c r="P79" s="1" t="n">
        <f aca="false">O68</f>
        <v>0</v>
      </c>
      <c r="Q79" s="1" t="n">
        <f aca="false">N68</f>
        <v>0</v>
      </c>
      <c r="R79" s="2" t="n">
        <v>0</v>
      </c>
      <c r="W79" s="2" t="n">
        <v>0</v>
      </c>
    </row>
    <row r="80" customFormat="false" ht="12.8" hidden="false" customHeight="false" outlineLevel="0" collapsed="false">
      <c r="A80" s="1" t="n">
        <v>4</v>
      </c>
      <c r="B80" s="1" t="s">
        <v>45</v>
      </c>
      <c r="C80" s="1" t="n">
        <v>40</v>
      </c>
      <c r="D80" s="1" t="n">
        <f aca="false">Z62</f>
        <v>0.2</v>
      </c>
      <c r="E80" s="1" t="n">
        <f aca="false">AA62</f>
        <v>2</v>
      </c>
      <c r="F80" s="1" t="n">
        <f aca="false">X62</f>
        <v>0.27</v>
      </c>
      <c r="G80" s="1" t="n">
        <f aca="false">Y62</f>
        <v>4</v>
      </c>
      <c r="H80" s="2" t="n">
        <v>9</v>
      </c>
      <c r="I80" s="1" t="n">
        <f aca="false">U62</f>
        <v>0.81</v>
      </c>
      <c r="J80" s="1" t="n">
        <f aca="false">V62</f>
        <v>2</v>
      </c>
      <c r="K80" s="1" t="n">
        <f aca="false">S62</f>
        <v>0</v>
      </c>
      <c r="L80" s="1" t="n">
        <f aca="false">T62</f>
        <v>0</v>
      </c>
      <c r="M80" s="2" t="n">
        <v>49</v>
      </c>
      <c r="N80" s="1" t="n">
        <f aca="false">P62</f>
        <v>1.19</v>
      </c>
      <c r="O80" s="1" t="n">
        <f aca="false">Q62</f>
        <v>7</v>
      </c>
      <c r="P80" s="1" t="n">
        <f aca="false">N62</f>
        <v>0.16</v>
      </c>
      <c r="Q80" s="1" t="n">
        <f aca="false">O62</f>
        <v>4</v>
      </c>
      <c r="R80" s="2" t="n">
        <v>0</v>
      </c>
      <c r="W80" s="2" t="n">
        <v>0</v>
      </c>
    </row>
    <row r="81" customFormat="false" ht="12.8" hidden="false" customHeight="false" outlineLevel="0" collapsed="false">
      <c r="A81" s="1" t="n">
        <v>4</v>
      </c>
      <c r="B81" s="1" t="s">
        <v>46</v>
      </c>
      <c r="C81" s="1" t="n">
        <v>0</v>
      </c>
      <c r="H81" s="2" t="n">
        <v>0</v>
      </c>
      <c r="M81" s="2" t="n">
        <v>17</v>
      </c>
      <c r="N81" s="1" t="n">
        <f aca="false">0.02</f>
        <v>0.02</v>
      </c>
      <c r="O81" s="1" t="n">
        <f aca="false">1</f>
        <v>1</v>
      </c>
      <c r="P81" s="1" t="n">
        <f aca="false">0.7</f>
        <v>0.7</v>
      </c>
      <c r="Q81" s="1" t="n">
        <f aca="false">2</f>
        <v>2</v>
      </c>
      <c r="R81" s="2" t="n">
        <v>79</v>
      </c>
      <c r="S81" s="1" t="n">
        <f aca="false">0.73</f>
        <v>0.73</v>
      </c>
      <c r="T81" s="1" t="n">
        <f aca="false">11</f>
        <v>11</v>
      </c>
      <c r="U81" s="1" t="n">
        <f aca="false">0.58</f>
        <v>0.58</v>
      </c>
      <c r="V81" s="1" t="n">
        <f aca="false">6</f>
        <v>6</v>
      </c>
      <c r="W81" s="2" t="n">
        <v>0</v>
      </c>
    </row>
    <row r="82" customFormat="false" ht="12.8" hidden="false" customHeight="false" outlineLevel="0" collapsed="false">
      <c r="A82" s="10" t="n">
        <v>5</v>
      </c>
      <c r="B82" s="10" t="s">
        <v>27</v>
      </c>
      <c r="C82" s="10" t="n">
        <v>0</v>
      </c>
      <c r="D82" s="10"/>
      <c r="E82" s="10"/>
      <c r="F82" s="10"/>
      <c r="G82" s="10"/>
      <c r="H82" s="11" t="n">
        <v>0</v>
      </c>
      <c r="I82" s="10"/>
      <c r="J82" s="10"/>
      <c r="K82" s="10"/>
      <c r="L82" s="10"/>
      <c r="M82" s="11" t="n">
        <v>57</v>
      </c>
      <c r="N82" s="10" t="n">
        <f aca="false">P93</f>
        <v>0.39</v>
      </c>
      <c r="O82" s="10" t="n">
        <f aca="false">Q93</f>
        <v>6</v>
      </c>
      <c r="P82" s="10" t="n">
        <f aca="false">N93</f>
        <v>1.15</v>
      </c>
      <c r="Q82" s="10" t="n">
        <f aca="false">O93</f>
        <v>8</v>
      </c>
      <c r="R82" s="11" t="n">
        <v>8</v>
      </c>
      <c r="S82" s="10" t="n">
        <f aca="false">K93</f>
        <v>0.02</v>
      </c>
      <c r="T82" s="10" t="n">
        <f aca="false">L93</f>
        <v>1</v>
      </c>
      <c r="U82" s="10" t="n">
        <f aca="false">I93</f>
        <v>0.03</v>
      </c>
      <c r="V82" s="10" t="n">
        <f aca="false">J93</f>
        <v>1</v>
      </c>
      <c r="W82" s="11" t="n">
        <v>30</v>
      </c>
      <c r="X82" s="10" t="n">
        <f aca="false">F93</f>
        <v>0.16</v>
      </c>
      <c r="Y82" s="10" t="n">
        <f aca="false">G93</f>
        <v>3</v>
      </c>
      <c r="Z82" s="10" t="n">
        <f aca="false">D93</f>
        <v>0.76</v>
      </c>
      <c r="AA82" s="10" t="n">
        <f aca="false">E93</f>
        <v>4</v>
      </c>
      <c r="AB82" s="12"/>
    </row>
    <row r="83" customFormat="false" ht="12.8" hidden="false" customHeight="false" outlineLevel="0" collapsed="false">
      <c r="A83" s="1" t="n">
        <v>5</v>
      </c>
      <c r="B83" s="1" t="s">
        <v>28</v>
      </c>
      <c r="C83" s="1" t="n">
        <v>0</v>
      </c>
      <c r="H83" s="2" t="n">
        <v>10</v>
      </c>
      <c r="I83" s="1" t="n">
        <f aca="false">U99</f>
        <v>0</v>
      </c>
      <c r="J83" s="1" t="n">
        <f aca="false">V99</f>
        <v>0</v>
      </c>
      <c r="K83" s="1" t="n">
        <f aca="false">S99</f>
        <v>0.39</v>
      </c>
      <c r="L83" s="1" t="n">
        <f aca="false">T99</f>
        <v>1</v>
      </c>
      <c r="M83" s="2" t="n">
        <v>49</v>
      </c>
      <c r="N83" s="1" t="n">
        <f aca="false">P99</f>
        <v>0.37</v>
      </c>
      <c r="O83" s="1" t="n">
        <f aca="false">Q99</f>
        <v>7</v>
      </c>
      <c r="P83" s="1" t="n">
        <f aca="false">N99</f>
        <v>0.42</v>
      </c>
      <c r="Q83" s="1" t="n">
        <f aca="false">O99</f>
        <v>9</v>
      </c>
      <c r="R83" s="2" t="n">
        <v>40</v>
      </c>
      <c r="S83" s="1" t="n">
        <f aca="false">K99</f>
        <v>0.58</v>
      </c>
      <c r="T83" s="1" t="n">
        <f aca="false">L99</f>
        <v>8</v>
      </c>
      <c r="U83" s="1" t="n">
        <f aca="false">I99</f>
        <v>0.09</v>
      </c>
      <c r="V83" s="1" t="n">
        <f aca="false">J99</f>
        <v>3</v>
      </c>
      <c r="W83" s="2" t="n">
        <v>0</v>
      </c>
    </row>
    <row r="84" customFormat="false" ht="12.8" hidden="false" customHeight="false" outlineLevel="0" collapsed="false">
      <c r="A84" s="1" t="n">
        <v>5</v>
      </c>
      <c r="B84" s="1" t="s">
        <v>29</v>
      </c>
      <c r="C84" s="1" t="n">
        <v>0</v>
      </c>
      <c r="H84" s="2" t="n">
        <v>0</v>
      </c>
      <c r="M84" s="2" t="n">
        <v>96</v>
      </c>
      <c r="N84" s="1" t="n">
        <f aca="false">1.54</f>
        <v>1.54</v>
      </c>
      <c r="O84" s="1" t="n">
        <f aca="false">17</f>
        <v>17</v>
      </c>
      <c r="P84" s="1" t="n">
        <f aca="false">0.41</f>
        <v>0.41</v>
      </c>
      <c r="Q84" s="1" t="n">
        <f aca="false">10</f>
        <v>10</v>
      </c>
      <c r="R84" s="2" t="n">
        <v>0</v>
      </c>
      <c r="W84" s="2" t="n">
        <v>0</v>
      </c>
    </row>
    <row r="85" customFormat="false" ht="12.8" hidden="false" customHeight="false" outlineLevel="0" collapsed="false">
      <c r="A85" s="1" t="n">
        <v>5</v>
      </c>
      <c r="B85" s="1" t="s">
        <v>30</v>
      </c>
      <c r="C85" s="1" t="n">
        <v>0</v>
      </c>
      <c r="H85" s="2" t="n">
        <v>20</v>
      </c>
      <c r="I85" s="1" t="n">
        <f aca="false">U96</f>
        <v>0.13</v>
      </c>
      <c r="J85" s="1" t="n">
        <f aca="false">V96</f>
        <v>4</v>
      </c>
      <c r="K85" s="1" t="n">
        <f aca="false">S96</f>
        <v>0.23</v>
      </c>
      <c r="L85" s="1" t="n">
        <f aca="false">T96</f>
        <v>2</v>
      </c>
      <c r="M85" s="2" t="n">
        <v>67</v>
      </c>
      <c r="N85" s="1" t="n">
        <f aca="false">P96</f>
        <v>0.65</v>
      </c>
      <c r="O85" s="1" t="n">
        <f aca="false">Q96</f>
        <v>9</v>
      </c>
      <c r="P85" s="1" t="n">
        <f aca="false">N96</f>
        <v>0.67</v>
      </c>
      <c r="Q85" s="1" t="n">
        <f aca="false">O96</f>
        <v>9</v>
      </c>
      <c r="R85" s="2" t="n">
        <v>8</v>
      </c>
      <c r="S85" s="1" t="n">
        <f aca="false">K96</f>
        <v>0.49</v>
      </c>
      <c r="T85" s="1" t="n">
        <f aca="false">L96</f>
        <v>2</v>
      </c>
      <c r="U85" s="1" t="n">
        <f aca="false">I96</f>
        <v>0</v>
      </c>
      <c r="V85" s="1" t="n">
        <f aca="false">J96</f>
        <v>0</v>
      </c>
      <c r="W85" s="2" t="n">
        <v>0</v>
      </c>
    </row>
    <row r="86" customFormat="false" ht="12.8" hidden="false" customHeight="false" outlineLevel="0" collapsed="false">
      <c r="A86" s="1" t="n">
        <v>5</v>
      </c>
      <c r="B86" s="1" t="s">
        <v>31</v>
      </c>
      <c r="C86" s="1" t="n">
        <v>0</v>
      </c>
      <c r="H86" s="2" t="n">
        <v>20</v>
      </c>
      <c r="I86" s="1" t="n">
        <f aca="false">0.06</f>
        <v>0.06</v>
      </c>
      <c r="J86" s="1" t="n">
        <f aca="false">1</f>
        <v>1</v>
      </c>
      <c r="K86" s="1" t="n">
        <f aca="false">0.67</f>
        <v>0.67</v>
      </c>
      <c r="L86" s="1" t="n">
        <f aca="false">6</f>
        <v>6</v>
      </c>
      <c r="M86" s="2" t="n">
        <f aca="false">9+66</f>
        <v>75</v>
      </c>
      <c r="N86" s="1" t="n">
        <f aca="false">0.91+0</f>
        <v>0.91</v>
      </c>
      <c r="O86" s="1" t="n">
        <f aca="false">2+0</f>
        <v>2</v>
      </c>
      <c r="P86" s="1" t="n">
        <f aca="false">0.2+0.58</f>
        <v>0.78</v>
      </c>
      <c r="Q86" s="1" t="n">
        <f aca="false">2+9</f>
        <v>11</v>
      </c>
      <c r="R86" s="2" t="n">
        <v>0</v>
      </c>
      <c r="W86" s="2" t="n">
        <v>0</v>
      </c>
    </row>
    <row r="87" customFormat="false" ht="12.8" hidden="false" customHeight="false" outlineLevel="0" collapsed="false">
      <c r="A87" s="1" t="n">
        <v>5</v>
      </c>
      <c r="B87" s="1" t="s">
        <v>32</v>
      </c>
      <c r="C87" s="1" t="n">
        <v>0</v>
      </c>
      <c r="H87" s="2" t="n">
        <v>4</v>
      </c>
      <c r="I87" s="1" t="n">
        <f aca="false">0</f>
        <v>0</v>
      </c>
      <c r="J87" s="1" t="n">
        <f aca="false">0</f>
        <v>0</v>
      </c>
      <c r="K87" s="1" t="n">
        <f aca="false">0.11</f>
        <v>0.11</v>
      </c>
      <c r="L87" s="1" t="n">
        <f aca="false">1</f>
        <v>1</v>
      </c>
      <c r="M87" s="2" t="n">
        <v>44</v>
      </c>
      <c r="N87" s="1" t="n">
        <f aca="false">0.4+0.04</f>
        <v>0.44</v>
      </c>
      <c r="O87" s="1" t="n">
        <f aca="false">6+2</f>
        <v>8</v>
      </c>
      <c r="P87" s="1" t="n">
        <f aca="false">0.05+0.7</f>
        <v>0.75</v>
      </c>
      <c r="Q87" s="1" t="n">
        <f aca="false">3+2</f>
        <v>5</v>
      </c>
      <c r="R87" s="2" t="n">
        <v>51</v>
      </c>
      <c r="S87" s="1" t="n">
        <f aca="false">0.35</f>
        <v>0.35</v>
      </c>
      <c r="T87" s="1" t="n">
        <f aca="false">3</f>
        <v>3</v>
      </c>
      <c r="U87" s="1" t="n">
        <f aca="false">1.62</f>
        <v>1.62</v>
      </c>
      <c r="V87" s="1" t="n">
        <f aca="false">11</f>
        <v>11</v>
      </c>
      <c r="W87" s="2" t="n">
        <v>0</v>
      </c>
    </row>
    <row r="88" customFormat="false" ht="12.8" hidden="false" customHeight="false" outlineLevel="0" collapsed="false">
      <c r="A88" s="1" t="n">
        <v>5</v>
      </c>
      <c r="B88" s="1" t="s">
        <v>33</v>
      </c>
      <c r="C88" s="1" t="n">
        <v>0</v>
      </c>
      <c r="H88" s="2" t="n">
        <v>0</v>
      </c>
      <c r="M88" s="2" t="n">
        <v>75</v>
      </c>
      <c r="N88" s="1" t="n">
        <f aca="false">P86</f>
        <v>0.78</v>
      </c>
      <c r="O88" s="1" t="n">
        <f aca="false">Q86</f>
        <v>11</v>
      </c>
      <c r="P88" s="1" t="n">
        <f aca="false">N86</f>
        <v>0.91</v>
      </c>
      <c r="Q88" s="1" t="n">
        <f aca="false">O86</f>
        <v>2</v>
      </c>
      <c r="R88" s="2" t="n">
        <v>20</v>
      </c>
      <c r="S88" s="1" t="n">
        <f aca="false">K86</f>
        <v>0.67</v>
      </c>
      <c r="T88" s="1" t="n">
        <f aca="false">L86</f>
        <v>6</v>
      </c>
      <c r="U88" s="1" t="n">
        <f aca="false">I86</f>
        <v>0.06</v>
      </c>
      <c r="V88" s="1" t="n">
        <f aca="false">J86</f>
        <v>1</v>
      </c>
      <c r="W88" s="2" t="n">
        <v>0</v>
      </c>
    </row>
    <row r="89" customFormat="false" ht="12.8" hidden="false" customHeight="false" outlineLevel="0" collapsed="false">
      <c r="A89" s="1" t="n">
        <v>5</v>
      </c>
      <c r="B89" s="1" t="s">
        <v>34</v>
      </c>
      <c r="C89" s="1" t="n">
        <v>7</v>
      </c>
      <c r="D89" s="1" t="n">
        <f aca="false">Z92</f>
        <v>0</v>
      </c>
      <c r="E89" s="1" t="n">
        <f aca="false">AA92</f>
        <v>0</v>
      </c>
      <c r="F89" s="1" t="n">
        <f aca="false">X92</f>
        <v>0.22</v>
      </c>
      <c r="G89" s="1" t="n">
        <f aca="false">Y92</f>
        <v>1</v>
      </c>
      <c r="H89" s="2" t="n">
        <v>36</v>
      </c>
      <c r="I89" s="1" t="n">
        <f aca="false">U92</f>
        <v>0.33</v>
      </c>
      <c r="J89" s="1" t="n">
        <f aca="false">V92</f>
        <v>6</v>
      </c>
      <c r="K89" s="1" t="n">
        <f aca="false">S92</f>
        <v>0.68</v>
      </c>
      <c r="L89" s="1" t="n">
        <f aca="false">T92</f>
        <v>9</v>
      </c>
      <c r="M89" s="2" t="n">
        <v>47</v>
      </c>
      <c r="N89" s="1" t="n">
        <f aca="false">P92</f>
        <v>0.7</v>
      </c>
      <c r="O89" s="1" t="n">
        <f aca="false">Q92</f>
        <v>12</v>
      </c>
      <c r="P89" s="1" t="n">
        <f aca="false">N92</f>
        <v>0.92</v>
      </c>
      <c r="Q89" s="1" t="n">
        <f aca="false">O92</f>
        <v>6</v>
      </c>
      <c r="R89" s="2" t="n">
        <v>7</v>
      </c>
      <c r="S89" s="1" t="n">
        <f aca="false">K92</f>
        <v>0.28</v>
      </c>
      <c r="T89" s="1" t="n">
        <f aca="false">L92</f>
        <v>3</v>
      </c>
      <c r="U89" s="1" t="n">
        <f aca="false">I92</f>
        <v>0</v>
      </c>
      <c r="V89" s="1" t="n">
        <f aca="false">J92</f>
        <v>0</v>
      </c>
      <c r="W89" s="2" t="n">
        <v>0</v>
      </c>
    </row>
    <row r="90" customFormat="false" ht="12.8" hidden="false" customHeight="false" outlineLevel="0" collapsed="false">
      <c r="A90" s="1" t="n">
        <v>5</v>
      </c>
      <c r="B90" s="1" t="s">
        <v>35</v>
      </c>
      <c r="C90" s="1" t="n">
        <v>0</v>
      </c>
      <c r="H90" s="2" t="n">
        <f aca="false">34</f>
        <v>34</v>
      </c>
      <c r="I90" s="1" t="n">
        <f aca="false">0.35</f>
        <v>0.35</v>
      </c>
      <c r="J90" s="1" t="n">
        <f aca="false">4</f>
        <v>4</v>
      </c>
      <c r="K90" s="1" t="n">
        <f aca="false">0.11</f>
        <v>0.11</v>
      </c>
      <c r="L90" s="1" t="n">
        <f aca="false">3</f>
        <v>3</v>
      </c>
      <c r="M90" s="2" t="n">
        <f aca="false">4+23</f>
        <v>27</v>
      </c>
      <c r="N90" s="1" t="n">
        <f aca="false">0+1.45</f>
        <v>1.45</v>
      </c>
      <c r="O90" s="1" t="n">
        <f aca="false">0+10</f>
        <v>10</v>
      </c>
      <c r="P90" s="1" t="n">
        <f aca="false">0.05+0.08</f>
        <v>0.13</v>
      </c>
      <c r="Q90" s="1" t="n">
        <f aca="false">1+2</f>
        <v>3</v>
      </c>
      <c r="R90" s="2" t="n">
        <v>34</v>
      </c>
      <c r="S90" s="1" t="n">
        <f aca="false">0.35</f>
        <v>0.35</v>
      </c>
      <c r="T90" s="1" t="n">
        <f aca="false">5</f>
        <v>5</v>
      </c>
      <c r="U90" s="1" t="n">
        <f aca="false">0.03</f>
        <v>0.03</v>
      </c>
      <c r="V90" s="1" t="n">
        <f aca="false">2</f>
        <v>2</v>
      </c>
      <c r="W90" s="2" t="n">
        <v>0</v>
      </c>
    </row>
    <row r="91" customFormat="false" ht="12.8" hidden="false" customHeight="false" outlineLevel="0" collapsed="false">
      <c r="A91" s="1" t="n">
        <v>5</v>
      </c>
      <c r="B91" s="1" t="s">
        <v>36</v>
      </c>
      <c r="C91" s="1" t="n">
        <v>0</v>
      </c>
      <c r="H91" s="2" t="n">
        <v>55</v>
      </c>
      <c r="I91" s="1" t="n">
        <f aca="false">U100</f>
        <v>0.69</v>
      </c>
      <c r="J91" s="1" t="n">
        <f aca="false">V100</f>
        <v>5</v>
      </c>
      <c r="K91" s="1" t="n">
        <f aca="false">S100</f>
        <v>0.88</v>
      </c>
      <c r="L91" s="1" t="n">
        <f aca="false">T100</f>
        <v>4</v>
      </c>
      <c r="M91" s="2" t="n">
        <v>40</v>
      </c>
      <c r="N91" s="1" t="n">
        <f aca="false">P100</f>
        <v>0.4</v>
      </c>
      <c r="O91" s="1" t="n">
        <f aca="false">Q100</f>
        <v>8</v>
      </c>
      <c r="P91" s="1" t="n">
        <f aca="false">N100</f>
        <v>0.26</v>
      </c>
      <c r="Q91" s="1" t="n">
        <f aca="false">O100</f>
        <v>5</v>
      </c>
      <c r="R91" s="2" t="n">
        <v>0</v>
      </c>
      <c r="W91" s="2" t="n">
        <v>0</v>
      </c>
    </row>
    <row r="92" customFormat="false" ht="12.8" hidden="false" customHeight="false" outlineLevel="0" collapsed="false">
      <c r="A92" s="1" t="n">
        <v>5</v>
      </c>
      <c r="B92" s="1" t="s">
        <v>37</v>
      </c>
      <c r="C92" s="1" t="n">
        <v>0</v>
      </c>
      <c r="H92" s="2" t="n">
        <f aca="false">7</f>
        <v>7</v>
      </c>
      <c r="I92" s="1" t="n">
        <f aca="false">0</f>
        <v>0</v>
      </c>
      <c r="J92" s="1" t="n">
        <f aca="false">0</f>
        <v>0</v>
      </c>
      <c r="K92" s="1" t="n">
        <f aca="false">0.28</f>
        <v>0.28</v>
      </c>
      <c r="L92" s="1" t="n">
        <f aca="false">3</f>
        <v>3</v>
      </c>
      <c r="M92" s="2" t="n">
        <f aca="false">21+26</f>
        <v>47</v>
      </c>
      <c r="N92" s="1" t="n">
        <f aca="false">0.67+0.25</f>
        <v>0.92</v>
      </c>
      <c r="O92" s="1" t="n">
        <f aca="false">3+3</f>
        <v>6</v>
      </c>
      <c r="P92" s="1" t="n">
        <f aca="false">0.03+0.67</f>
        <v>0.7</v>
      </c>
      <c r="Q92" s="1" t="n">
        <f aca="false">1+11</f>
        <v>12</v>
      </c>
      <c r="R92" s="2" t="n">
        <f aca="false">6+30</f>
        <v>36</v>
      </c>
      <c r="S92" s="1" t="n">
        <f aca="false">0+0.68</f>
        <v>0.68</v>
      </c>
      <c r="T92" s="1" t="n">
        <f aca="false">0+9</f>
        <v>9</v>
      </c>
      <c r="U92" s="1" t="n">
        <f aca="false">0.12+0.21</f>
        <v>0.33</v>
      </c>
      <c r="V92" s="1" t="n">
        <f aca="false">2+4</f>
        <v>6</v>
      </c>
      <c r="W92" s="2" t="n">
        <v>7</v>
      </c>
      <c r="X92" s="1" t="n">
        <f aca="false">0.22</f>
        <v>0.22</v>
      </c>
      <c r="Y92" s="1" t="n">
        <f aca="false">1</f>
        <v>1</v>
      </c>
      <c r="Z92" s="1" t="n">
        <f aca="false">0</f>
        <v>0</v>
      </c>
      <c r="AA92" s="1" t="n">
        <f aca="false">0</f>
        <v>0</v>
      </c>
    </row>
    <row r="93" customFormat="false" ht="12.8" hidden="false" customHeight="false" outlineLevel="0" collapsed="false">
      <c r="A93" s="1" t="n">
        <v>5</v>
      </c>
      <c r="B93" s="1" t="s">
        <v>38</v>
      </c>
      <c r="C93" s="1" t="n">
        <v>30</v>
      </c>
      <c r="D93" s="1" t="n">
        <f aca="false">0.76</f>
        <v>0.76</v>
      </c>
      <c r="E93" s="1" t="n">
        <f aca="false">4</f>
        <v>4</v>
      </c>
      <c r="F93" s="1" t="n">
        <f aca="false">0.16</f>
        <v>0.16</v>
      </c>
      <c r="G93" s="1" t="n">
        <f aca="false">3</f>
        <v>3</v>
      </c>
      <c r="H93" s="2" t="n">
        <v>8</v>
      </c>
      <c r="I93" s="1" t="n">
        <f aca="false">0.03</f>
        <v>0.03</v>
      </c>
      <c r="J93" s="1" t="n">
        <f aca="false">1</f>
        <v>1</v>
      </c>
      <c r="K93" s="1" t="n">
        <f aca="false">0.02</f>
        <v>0.02</v>
      </c>
      <c r="L93" s="1" t="n">
        <f aca="false">1</f>
        <v>1</v>
      </c>
      <c r="M93" s="2" t="n">
        <v>57</v>
      </c>
      <c r="N93" s="1" t="n">
        <f aca="false">1.15</f>
        <v>1.15</v>
      </c>
      <c r="O93" s="1" t="n">
        <f aca="false">8</f>
        <v>8</v>
      </c>
      <c r="P93" s="1" t="n">
        <f aca="false">0.39</f>
        <v>0.39</v>
      </c>
      <c r="Q93" s="1" t="n">
        <f aca="false">6</f>
        <v>6</v>
      </c>
      <c r="R93" s="2" t="n">
        <v>0</v>
      </c>
      <c r="W93" s="2" t="n">
        <v>0</v>
      </c>
    </row>
    <row r="94" customFormat="false" ht="12.8" hidden="false" customHeight="false" outlineLevel="0" collapsed="false">
      <c r="A94" s="1" t="n">
        <v>5</v>
      </c>
      <c r="B94" s="1" t="s">
        <v>39</v>
      </c>
      <c r="C94" s="1" t="n">
        <v>0</v>
      </c>
      <c r="H94" s="2" t="n">
        <v>34</v>
      </c>
      <c r="I94" s="1" t="n">
        <f aca="false">U90</f>
        <v>0.03</v>
      </c>
      <c r="J94" s="1" t="n">
        <f aca="false">V90</f>
        <v>2</v>
      </c>
      <c r="K94" s="1" t="n">
        <f aca="false">S90</f>
        <v>0.35</v>
      </c>
      <c r="L94" s="1" t="n">
        <f aca="false">T90</f>
        <v>5</v>
      </c>
      <c r="M94" s="2" t="n">
        <v>27</v>
      </c>
      <c r="N94" s="1" t="n">
        <f aca="false">P90</f>
        <v>0.13</v>
      </c>
      <c r="O94" s="1" t="n">
        <f aca="false">Q90</f>
        <v>3</v>
      </c>
      <c r="P94" s="1" t="n">
        <f aca="false">N90</f>
        <v>1.45</v>
      </c>
      <c r="Q94" s="1" t="n">
        <f aca="false">O90</f>
        <v>10</v>
      </c>
      <c r="R94" s="2" t="n">
        <v>34</v>
      </c>
      <c r="S94" s="1" t="n">
        <f aca="false">K90</f>
        <v>0.11</v>
      </c>
      <c r="T94" s="1" t="n">
        <f aca="false">L90</f>
        <v>3</v>
      </c>
      <c r="U94" s="1" t="n">
        <f aca="false">I90</f>
        <v>0.35</v>
      </c>
      <c r="V94" s="1" t="n">
        <f aca="false">J90</f>
        <v>4</v>
      </c>
      <c r="W94" s="2" t="n">
        <v>0</v>
      </c>
    </row>
    <row r="95" customFormat="false" ht="12.8" hidden="false" customHeight="false" outlineLevel="0" collapsed="false">
      <c r="A95" s="1" t="n">
        <v>5</v>
      </c>
      <c r="B95" s="1" t="s">
        <v>40</v>
      </c>
      <c r="C95" s="1" t="n">
        <v>49</v>
      </c>
      <c r="D95" s="1" t="n">
        <f aca="false">Z101</f>
        <v>0.39</v>
      </c>
      <c r="E95" s="1" t="n">
        <f aca="false">AA101</f>
        <v>3</v>
      </c>
      <c r="F95" s="1" t="n">
        <f aca="false">X101</f>
        <v>0.5</v>
      </c>
      <c r="G95" s="1" t="n">
        <f aca="false">Y101</f>
        <v>5</v>
      </c>
      <c r="H95" s="2" t="n">
        <v>51</v>
      </c>
      <c r="I95" s="1" t="n">
        <f aca="false">U101</f>
        <v>0.23</v>
      </c>
      <c r="J95" s="1" t="n">
        <f aca="false">V101</f>
        <v>6</v>
      </c>
      <c r="K95" s="1" t="n">
        <f aca="false">S101</f>
        <v>0.27</v>
      </c>
      <c r="L95" s="1" t="n">
        <f aca="false">T101</f>
        <v>5</v>
      </c>
      <c r="M95" s="2" t="n">
        <v>5</v>
      </c>
      <c r="N95" s="1" t="n">
        <f aca="false">P101</f>
        <v>0.51</v>
      </c>
      <c r="O95" s="1" t="n">
        <f aca="false">Q101</f>
        <v>1</v>
      </c>
      <c r="P95" s="1" t="n">
        <f aca="false">N101</f>
        <v>0.06</v>
      </c>
      <c r="Q95" s="1" t="n">
        <f aca="false">O101</f>
        <v>2</v>
      </c>
      <c r="R95" s="2" t="n">
        <v>0</v>
      </c>
      <c r="W95" s="2" t="n">
        <v>0</v>
      </c>
    </row>
    <row r="96" customFormat="false" ht="12.8" hidden="false" customHeight="false" outlineLevel="0" collapsed="false">
      <c r="A96" s="1" t="n">
        <v>5</v>
      </c>
      <c r="B96" s="1" t="s">
        <v>41</v>
      </c>
      <c r="C96" s="1" t="n">
        <v>0</v>
      </c>
      <c r="H96" s="2" t="n">
        <f aca="false">8</f>
        <v>8</v>
      </c>
      <c r="I96" s="1" t="n">
        <f aca="false">0</f>
        <v>0</v>
      </c>
      <c r="J96" s="1" t="n">
        <f aca="false">0</f>
        <v>0</v>
      </c>
      <c r="K96" s="1" t="n">
        <f aca="false">0.49</f>
        <v>0.49</v>
      </c>
      <c r="L96" s="1" t="n">
        <f aca="false">2</f>
        <v>2</v>
      </c>
      <c r="M96" s="2" t="n">
        <f aca="false">31+22+14</f>
        <v>67</v>
      </c>
      <c r="N96" s="1" t="n">
        <f aca="false">0.5+0.1+0.07</f>
        <v>0.67</v>
      </c>
      <c r="O96" s="1" t="n">
        <f aca="false">6+2+1</f>
        <v>9</v>
      </c>
      <c r="P96" s="1" t="n">
        <f aca="false">0.09+0.5+0.06</f>
        <v>0.65</v>
      </c>
      <c r="Q96" s="1" t="n">
        <f aca="false">3+4+2</f>
        <v>9</v>
      </c>
      <c r="R96" s="2" t="n">
        <v>20</v>
      </c>
      <c r="S96" s="1" t="n">
        <f aca="false">0.23</f>
        <v>0.23</v>
      </c>
      <c r="T96" s="1" t="n">
        <f aca="false">2</f>
        <v>2</v>
      </c>
      <c r="U96" s="1" t="n">
        <f aca="false">0.13</f>
        <v>0.13</v>
      </c>
      <c r="V96" s="1" t="n">
        <f aca="false">4</f>
        <v>4</v>
      </c>
      <c r="W96" s="2" t="n">
        <v>0</v>
      </c>
    </row>
    <row r="97" customFormat="false" ht="12.8" hidden="false" customHeight="false" outlineLevel="0" collapsed="false">
      <c r="A97" s="1" t="n">
        <v>5</v>
      </c>
      <c r="B97" s="1" t="s">
        <v>42</v>
      </c>
      <c r="C97" s="1" t="n">
        <v>0</v>
      </c>
      <c r="H97" s="2" t="n">
        <v>51</v>
      </c>
      <c r="I97" s="1" t="n">
        <f aca="false">U87</f>
        <v>1.62</v>
      </c>
      <c r="J97" s="1" t="n">
        <f aca="false">V87</f>
        <v>11</v>
      </c>
      <c r="K97" s="1" t="n">
        <f aca="false">S87</f>
        <v>0.35</v>
      </c>
      <c r="L97" s="1" t="n">
        <f aca="false">T87</f>
        <v>3</v>
      </c>
      <c r="M97" s="2" t="n">
        <f aca="false">40+4</f>
        <v>44</v>
      </c>
      <c r="N97" s="1" t="n">
        <f aca="false">P87</f>
        <v>0.75</v>
      </c>
      <c r="O97" s="1" t="n">
        <f aca="false">Q87</f>
        <v>5</v>
      </c>
      <c r="P97" s="1" t="n">
        <f aca="false">N87</f>
        <v>0.44</v>
      </c>
      <c r="Q97" s="1" t="n">
        <f aca="false">O87</f>
        <v>8</v>
      </c>
      <c r="R97" s="2" t="n">
        <v>4</v>
      </c>
      <c r="S97" s="1" t="n">
        <f aca="false">K87</f>
        <v>0.11</v>
      </c>
      <c r="T97" s="1" t="n">
        <f aca="false">L87</f>
        <v>1</v>
      </c>
      <c r="U97" s="1" t="n">
        <f aca="false">I87</f>
        <v>0</v>
      </c>
      <c r="V97" s="1" t="n">
        <f aca="false">J87</f>
        <v>0</v>
      </c>
      <c r="W97" s="2" t="n">
        <v>0</v>
      </c>
    </row>
    <row r="98" customFormat="false" ht="12.8" hidden="false" customHeight="false" outlineLevel="0" collapsed="false">
      <c r="A98" s="1" t="n">
        <v>5</v>
      </c>
      <c r="B98" s="1" t="s">
        <v>43</v>
      </c>
      <c r="C98" s="1" t="n">
        <v>0</v>
      </c>
      <c r="H98" s="2" t="n">
        <v>0</v>
      </c>
      <c r="M98" s="2" t="n">
        <v>96</v>
      </c>
      <c r="N98" s="1" t="n">
        <f aca="false">P84</f>
        <v>0.41</v>
      </c>
      <c r="O98" s="1" t="n">
        <f aca="false">Q84</f>
        <v>10</v>
      </c>
      <c r="P98" s="1" t="n">
        <f aca="false">N84</f>
        <v>1.54</v>
      </c>
      <c r="Q98" s="1" t="n">
        <f aca="false">O84</f>
        <v>17</v>
      </c>
      <c r="R98" s="2" t="n">
        <v>0</v>
      </c>
      <c r="W98" s="2" t="n">
        <v>0</v>
      </c>
    </row>
    <row r="99" customFormat="false" ht="12.8" hidden="false" customHeight="false" outlineLevel="0" collapsed="false">
      <c r="A99" s="1" t="n">
        <v>5</v>
      </c>
      <c r="B99" s="1" t="s">
        <v>44</v>
      </c>
      <c r="C99" s="1" t="n">
        <v>0</v>
      </c>
      <c r="H99" s="2" t="n">
        <f aca="false">40</f>
        <v>40</v>
      </c>
      <c r="I99" s="1" t="n">
        <f aca="false">0.09</f>
        <v>0.09</v>
      </c>
      <c r="J99" s="1" t="n">
        <f aca="false">3</f>
        <v>3</v>
      </c>
      <c r="K99" s="1" t="n">
        <f aca="false">0.58</f>
        <v>0.58</v>
      </c>
      <c r="L99" s="1" t="n">
        <f aca="false">8</f>
        <v>8</v>
      </c>
      <c r="M99" s="2" t="n">
        <f aca="false">7+9+33</f>
        <v>49</v>
      </c>
      <c r="N99" s="1" t="n">
        <f aca="false">0.21+0.02+0.19</f>
        <v>0.42</v>
      </c>
      <c r="O99" s="1" t="n">
        <f aca="false">2+1+6</f>
        <v>9</v>
      </c>
      <c r="P99" s="1" t="n">
        <f aca="false">0.27+0.03+0.07</f>
        <v>0.37</v>
      </c>
      <c r="Q99" s="1" t="n">
        <f aca="false">4+1+2</f>
        <v>7</v>
      </c>
      <c r="R99" s="2" t="n">
        <f aca="false">10</f>
        <v>10</v>
      </c>
      <c r="S99" s="1" t="n">
        <f aca="false">0.39</f>
        <v>0.39</v>
      </c>
      <c r="T99" s="1" t="n">
        <f aca="false">1</f>
        <v>1</v>
      </c>
      <c r="U99" s="1" t="n">
        <f aca="false">0</f>
        <v>0</v>
      </c>
      <c r="V99" s="1" t="n">
        <f aca="false">0</f>
        <v>0</v>
      </c>
      <c r="W99" s="2" t="n">
        <v>0</v>
      </c>
    </row>
    <row r="100" customFormat="false" ht="12.8" hidden="false" customHeight="false" outlineLevel="0" collapsed="false">
      <c r="A100" s="1" t="n">
        <v>5</v>
      </c>
      <c r="B100" s="1" t="s">
        <v>45</v>
      </c>
      <c r="C100" s="1" t="n">
        <v>0</v>
      </c>
      <c r="H100" s="2" t="n">
        <v>0</v>
      </c>
      <c r="M100" s="2" t="n">
        <v>40</v>
      </c>
      <c r="N100" s="1" t="n">
        <f aca="false">0.26</f>
        <v>0.26</v>
      </c>
      <c r="O100" s="1" t="n">
        <f aca="false">5</f>
        <v>5</v>
      </c>
      <c r="P100" s="1" t="n">
        <f aca="false">0.4</f>
        <v>0.4</v>
      </c>
      <c r="Q100" s="1" t="n">
        <f aca="false">8</f>
        <v>8</v>
      </c>
      <c r="R100" s="2" t="n">
        <v>55</v>
      </c>
      <c r="S100" s="1" t="n">
        <f aca="false">0.88</f>
        <v>0.88</v>
      </c>
      <c r="T100" s="1" t="n">
        <f aca="false">4</f>
        <v>4</v>
      </c>
      <c r="U100" s="1" t="n">
        <f aca="false">0.69</f>
        <v>0.69</v>
      </c>
      <c r="V100" s="1" t="n">
        <f aca="false">5</f>
        <v>5</v>
      </c>
      <c r="W100" s="2" t="n">
        <v>0</v>
      </c>
    </row>
    <row r="101" customFormat="false" ht="12.8" hidden="false" customHeight="false" outlineLevel="0" collapsed="false">
      <c r="A101" s="1" t="n">
        <v>5</v>
      </c>
      <c r="B101" s="1" t="s">
        <v>46</v>
      </c>
      <c r="C101" s="1" t="n">
        <v>0</v>
      </c>
      <c r="H101" s="2" t="n">
        <v>0</v>
      </c>
      <c r="M101" s="2" t="n">
        <v>5</v>
      </c>
      <c r="N101" s="1" t="n">
        <f aca="false">0.06</f>
        <v>0.06</v>
      </c>
      <c r="O101" s="1" t="n">
        <f aca="false">2</f>
        <v>2</v>
      </c>
      <c r="P101" s="1" t="n">
        <f aca="false">0.51</f>
        <v>0.51</v>
      </c>
      <c r="Q101" s="1" t="n">
        <f aca="false">1</f>
        <v>1</v>
      </c>
      <c r="R101" s="2" t="n">
        <v>51</v>
      </c>
      <c r="S101" s="1" t="n">
        <f aca="false">0.27</f>
        <v>0.27</v>
      </c>
      <c r="T101" s="1" t="n">
        <f aca="false">5</f>
        <v>5</v>
      </c>
      <c r="U101" s="1" t="n">
        <f aca="false">0.23</f>
        <v>0.23</v>
      </c>
      <c r="V101" s="1" t="n">
        <f aca="false">6</f>
        <v>6</v>
      </c>
      <c r="W101" s="2" t="n">
        <v>49</v>
      </c>
      <c r="X101" s="1" t="n">
        <f aca="false">0.5</f>
        <v>0.5</v>
      </c>
      <c r="Y101" s="1" t="n">
        <v>5</v>
      </c>
      <c r="Z101" s="1" t="n">
        <f aca="false">0.39</f>
        <v>0.39</v>
      </c>
      <c r="AA101" s="1" t="n">
        <f aca="false">3</f>
        <v>3</v>
      </c>
    </row>
    <row r="102" customFormat="false" ht="12.8" hidden="false" customHeight="false" outlineLevel="0" collapsed="false">
      <c r="A102" s="10" t="n">
        <v>6</v>
      </c>
      <c r="B102" s="10" t="s">
        <v>27</v>
      </c>
      <c r="C102" s="10" t="n">
        <v>0</v>
      </c>
      <c r="D102" s="10"/>
      <c r="E102" s="10"/>
      <c r="F102" s="10"/>
      <c r="G102" s="10"/>
      <c r="H102" s="11" t="n">
        <v>0</v>
      </c>
      <c r="I102" s="10"/>
      <c r="J102" s="10"/>
      <c r="K102" s="10"/>
      <c r="L102" s="10"/>
      <c r="M102" s="11" t="n">
        <f aca="false">74+18</f>
        <v>92</v>
      </c>
      <c r="N102" s="10" t="n">
        <f aca="false">0.37+0</f>
        <v>0.37</v>
      </c>
      <c r="O102" s="10" t="n">
        <f aca="false">5+0</f>
        <v>5</v>
      </c>
      <c r="P102" s="10" t="n">
        <f aca="false">0.6+0.07</f>
        <v>0.67</v>
      </c>
      <c r="Q102" s="10" t="n">
        <f aca="false">12+2</f>
        <v>14</v>
      </c>
      <c r="R102" s="11" t="n">
        <v>5</v>
      </c>
      <c r="S102" s="10" t="n">
        <f aca="false">0.19</f>
        <v>0.19</v>
      </c>
      <c r="T102" s="10" t="n">
        <f aca="false">2</f>
        <v>2</v>
      </c>
      <c r="U102" s="10" t="n">
        <f aca="false">0</f>
        <v>0</v>
      </c>
      <c r="V102" s="10" t="n">
        <f aca="false">0</f>
        <v>0</v>
      </c>
      <c r="W102" s="11" t="n">
        <v>0</v>
      </c>
      <c r="X102" s="10"/>
      <c r="Y102" s="10"/>
      <c r="Z102" s="10"/>
      <c r="AA102" s="10"/>
      <c r="AB102" s="12"/>
    </row>
    <row r="103" customFormat="false" ht="12.8" hidden="false" customHeight="false" outlineLevel="0" collapsed="false">
      <c r="A103" s="1" t="n">
        <v>6</v>
      </c>
      <c r="B103" s="1" t="s">
        <v>28</v>
      </c>
      <c r="C103" s="1" t="n">
        <v>0</v>
      </c>
      <c r="H103" s="2" t="n">
        <v>5</v>
      </c>
      <c r="I103" s="1" t="n">
        <f aca="false">0.05</f>
        <v>0.05</v>
      </c>
      <c r="J103" s="1" t="n">
        <f aca="false">1</f>
        <v>1</v>
      </c>
      <c r="K103" s="1" t="n">
        <f aca="false">0.18</f>
        <v>0.18</v>
      </c>
      <c r="L103" s="1" t="n">
        <f aca="false">1</f>
        <v>1</v>
      </c>
      <c r="M103" s="2" t="n">
        <f aca="false">54+3</f>
        <v>57</v>
      </c>
      <c r="N103" s="1" t="n">
        <f aca="false">1.03+0</f>
        <v>1.03</v>
      </c>
      <c r="O103" s="1" t="n">
        <f aca="false">7+0</f>
        <v>7</v>
      </c>
      <c r="P103" s="1" t="n">
        <f aca="false">0.15+0.13</f>
        <v>0.28</v>
      </c>
      <c r="Q103" s="1" t="n">
        <f aca="false">5+1</f>
        <v>6</v>
      </c>
      <c r="R103" s="2" t="n">
        <v>37</v>
      </c>
      <c r="S103" s="1" t="n">
        <f aca="false">0.18</f>
        <v>0.18</v>
      </c>
      <c r="T103" s="1" t="n">
        <f aca="false">5</f>
        <v>5</v>
      </c>
      <c r="U103" s="1" t="n">
        <f aca="false">0.19</f>
        <v>0.19</v>
      </c>
      <c r="V103" s="1" t="n">
        <f aca="false">5</f>
        <v>5</v>
      </c>
      <c r="W103" s="2" t="n">
        <v>0</v>
      </c>
    </row>
    <row r="104" customFormat="false" ht="12.8" hidden="false" customHeight="false" outlineLevel="0" collapsed="false">
      <c r="A104" s="1" t="n">
        <v>6</v>
      </c>
      <c r="B104" s="1" t="s">
        <v>29</v>
      </c>
      <c r="C104" s="1" t="n">
        <v>0</v>
      </c>
      <c r="H104" s="2" t="n">
        <v>5</v>
      </c>
      <c r="I104" s="1" t="n">
        <f aca="false">U102</f>
        <v>0</v>
      </c>
      <c r="J104" s="1" t="n">
        <f aca="false">V102</f>
        <v>0</v>
      </c>
      <c r="K104" s="1" t="n">
        <f aca="false">S102</f>
        <v>0.19</v>
      </c>
      <c r="L104" s="1" t="n">
        <f aca="false">T102</f>
        <v>2</v>
      </c>
      <c r="M104" s="2" t="n">
        <v>92</v>
      </c>
      <c r="N104" s="1" t="n">
        <f aca="false">P102</f>
        <v>0.67</v>
      </c>
      <c r="O104" s="1" t="n">
        <f aca="false">Q102</f>
        <v>14</v>
      </c>
      <c r="P104" s="1" t="n">
        <f aca="false">N102</f>
        <v>0.37</v>
      </c>
      <c r="Q104" s="1" t="n">
        <f aca="false">O102</f>
        <v>5</v>
      </c>
      <c r="R104" s="2" t="n">
        <v>0</v>
      </c>
      <c r="W104" s="2" t="n">
        <v>0</v>
      </c>
    </row>
    <row r="105" customFormat="false" ht="12.8" hidden="false" customHeight="false" outlineLevel="0" collapsed="false">
      <c r="A105" s="1" t="n">
        <v>6</v>
      </c>
      <c r="B105" s="1" t="s">
        <v>30</v>
      </c>
      <c r="C105" s="1" t="n">
        <v>0</v>
      </c>
      <c r="H105" s="2" t="n">
        <f aca="false">36+28</f>
        <v>64</v>
      </c>
      <c r="I105" s="1" t="n">
        <f aca="false">0.35+0.69</f>
        <v>1.04</v>
      </c>
      <c r="J105" s="1" t="n">
        <f aca="false">4+2</f>
        <v>6</v>
      </c>
      <c r="K105" s="1" t="n">
        <f aca="false">0.26+0.12</f>
        <v>0.38</v>
      </c>
      <c r="L105" s="1" t="n">
        <f aca="false">5+4</f>
        <v>9</v>
      </c>
      <c r="M105" s="2" t="n">
        <f aca="false">17+28</f>
        <v>45</v>
      </c>
      <c r="N105" s="1" t="n">
        <f aca="false">0.64+0.6</f>
        <v>1.24</v>
      </c>
      <c r="O105" s="1" t="n">
        <f aca="false">3+3</f>
        <v>6</v>
      </c>
      <c r="P105" s="1" t="n">
        <f aca="false">0.16+0.59</f>
        <v>0.75</v>
      </c>
      <c r="Q105" s="1" t="n">
        <f aca="false">4+7</f>
        <v>11</v>
      </c>
      <c r="R105" s="2" t="n">
        <v>0</v>
      </c>
      <c r="W105" s="2" t="n">
        <v>0</v>
      </c>
    </row>
    <row r="106" customFormat="false" ht="12.8" hidden="false" customHeight="false" outlineLevel="0" collapsed="false">
      <c r="A106" s="1" t="n">
        <v>6</v>
      </c>
      <c r="B106" s="1" t="s">
        <v>31</v>
      </c>
      <c r="C106" s="1" t="n">
        <v>0</v>
      </c>
      <c r="H106" s="2" t="n">
        <v>37</v>
      </c>
      <c r="I106" s="1" t="n">
        <f aca="false">U103</f>
        <v>0.19</v>
      </c>
      <c r="J106" s="1" t="n">
        <f aca="false">V103</f>
        <v>5</v>
      </c>
      <c r="K106" s="1" t="n">
        <f aca="false">S103</f>
        <v>0.18</v>
      </c>
      <c r="L106" s="1" t="n">
        <f aca="false">T103</f>
        <v>5</v>
      </c>
      <c r="M106" s="2" t="n">
        <v>57</v>
      </c>
      <c r="N106" s="1" t="n">
        <f aca="false">P103</f>
        <v>0.28</v>
      </c>
      <c r="O106" s="1" t="n">
        <f aca="false">Q103</f>
        <v>6</v>
      </c>
      <c r="P106" s="1" t="n">
        <f aca="false">N103</f>
        <v>1.03</v>
      </c>
      <c r="Q106" s="1" t="n">
        <f aca="false">O103</f>
        <v>7</v>
      </c>
      <c r="R106" s="2" t="n">
        <v>5</v>
      </c>
      <c r="S106" s="1" t="n">
        <f aca="false">K103</f>
        <v>0.18</v>
      </c>
      <c r="T106" s="1" t="n">
        <f aca="false">L103</f>
        <v>1</v>
      </c>
      <c r="U106" s="1" t="n">
        <f aca="false">I103</f>
        <v>0.05</v>
      </c>
      <c r="V106" s="1" t="n">
        <f aca="false">J103</f>
        <v>1</v>
      </c>
      <c r="W106" s="2" t="n">
        <v>0</v>
      </c>
    </row>
    <row r="107" customFormat="false" ht="12.8" hidden="false" customHeight="false" outlineLevel="0" collapsed="false">
      <c r="A107" s="1" t="n">
        <v>6</v>
      </c>
      <c r="B107" s="1" t="s">
        <v>32</v>
      </c>
      <c r="C107" s="1" t="n">
        <v>2</v>
      </c>
      <c r="H107" s="2" t="n">
        <v>27</v>
      </c>
      <c r="I107" s="1" t="n">
        <f aca="false">U110</f>
        <v>0.33</v>
      </c>
      <c r="J107" s="1" t="n">
        <f aca="false">V110</f>
        <v>5</v>
      </c>
      <c r="K107" s="1" t="n">
        <f aca="false">S110</f>
        <v>0.18</v>
      </c>
      <c r="L107" s="1" t="n">
        <f aca="false">T110</f>
        <v>3</v>
      </c>
      <c r="M107" s="2" t="n">
        <v>68</v>
      </c>
      <c r="N107" s="1" t="n">
        <f aca="false">P110</f>
        <v>0.76</v>
      </c>
      <c r="O107" s="1" t="n">
        <f aca="false">Q110</f>
        <v>10</v>
      </c>
      <c r="P107" s="1" t="n">
        <f aca="false">N110</f>
        <v>0.16</v>
      </c>
      <c r="Q107" s="1" t="n">
        <f aca="false">O110</f>
        <v>4</v>
      </c>
      <c r="R107" s="2" t="n">
        <v>0</v>
      </c>
      <c r="W107" s="2" t="n">
        <v>0</v>
      </c>
    </row>
    <row r="108" customFormat="false" ht="12.8" hidden="false" customHeight="false" outlineLevel="0" collapsed="false">
      <c r="A108" s="1" t="n">
        <v>6</v>
      </c>
      <c r="B108" s="1" t="s">
        <v>33</v>
      </c>
      <c r="C108" s="1" t="n">
        <v>6</v>
      </c>
      <c r="D108" s="1" t="n">
        <f aca="false">0</f>
        <v>0</v>
      </c>
      <c r="E108" s="1" t="n">
        <f aca="false">0</f>
        <v>0</v>
      </c>
      <c r="F108" s="1" t="n">
        <f aca="false">0.26</f>
        <v>0.26</v>
      </c>
      <c r="G108" s="1" t="n">
        <f aca="false">3</f>
        <v>3</v>
      </c>
      <c r="H108" s="2" t="n">
        <f aca="false">32+42</f>
        <v>74</v>
      </c>
      <c r="I108" s="1" t="n">
        <f aca="false">0.19+0.11</f>
        <v>0.3</v>
      </c>
      <c r="J108" s="1" t="n">
        <f aca="false">3+4</f>
        <v>7</v>
      </c>
      <c r="K108" s="1" t="n">
        <f aca="false">0.12+0.63</f>
        <v>0.75</v>
      </c>
      <c r="L108" s="1" t="n">
        <f aca="false">2+12</f>
        <v>14</v>
      </c>
      <c r="M108" s="2" t="n">
        <f aca="false">18+9</f>
        <v>27</v>
      </c>
      <c r="N108" s="1" t="n">
        <f aca="false">0.58+0.03</f>
        <v>0.61</v>
      </c>
      <c r="O108" s="1" t="n">
        <f aca="false">2+1</f>
        <v>3</v>
      </c>
      <c r="P108" s="1" t="n">
        <f aca="false">0.16+0.1</f>
        <v>0.26</v>
      </c>
      <c r="Q108" s="1" t="n">
        <f aca="false">3+2</f>
        <v>5</v>
      </c>
      <c r="R108" s="2" t="n">
        <v>0</v>
      </c>
      <c r="W108" s="2" t="n">
        <v>0</v>
      </c>
    </row>
    <row r="109" customFormat="false" ht="12.8" hidden="false" customHeight="false" outlineLevel="0" collapsed="false">
      <c r="A109" s="1" t="n">
        <v>6</v>
      </c>
      <c r="B109" s="1" t="s">
        <v>34</v>
      </c>
      <c r="C109" s="1" t="n">
        <v>0</v>
      </c>
      <c r="H109" s="2" t="n">
        <v>0</v>
      </c>
      <c r="M109" s="2" t="n">
        <v>89</v>
      </c>
      <c r="N109" s="1" t="n">
        <f aca="false">0.69</f>
        <v>0.69</v>
      </c>
      <c r="O109" s="1" t="n">
        <f aca="false">9</f>
        <v>9</v>
      </c>
      <c r="P109" s="1" t="n">
        <f aca="false">1.53</f>
        <v>1.53</v>
      </c>
      <c r="Q109" s="1" t="n">
        <f aca="false">16</f>
        <v>16</v>
      </c>
      <c r="R109" s="2" t="n">
        <v>8</v>
      </c>
      <c r="W109" s="2" t="n">
        <v>0</v>
      </c>
    </row>
    <row r="110" customFormat="false" ht="12.8" hidden="false" customHeight="false" outlineLevel="0" collapsed="false">
      <c r="A110" s="1" t="n">
        <v>6</v>
      </c>
      <c r="B110" s="1" t="s">
        <v>35</v>
      </c>
      <c r="C110" s="1" t="n">
        <v>0</v>
      </c>
      <c r="H110" s="2" t="n">
        <v>0</v>
      </c>
      <c r="M110" s="2" t="n">
        <v>68</v>
      </c>
      <c r="N110" s="1" t="n">
        <f aca="false">0.16</f>
        <v>0.16</v>
      </c>
      <c r="O110" s="1" t="n">
        <f aca="false">4</f>
        <v>4</v>
      </c>
      <c r="P110" s="1" t="n">
        <f aca="false">0.76</f>
        <v>0.76</v>
      </c>
      <c r="Q110" s="1" t="n">
        <f aca="false">10</f>
        <v>10</v>
      </c>
      <c r="R110" s="2" t="n">
        <v>27</v>
      </c>
      <c r="S110" s="1" t="n">
        <f aca="false">0.18</f>
        <v>0.18</v>
      </c>
      <c r="T110" s="1" t="n">
        <f aca="false">3</f>
        <v>3</v>
      </c>
      <c r="U110" s="1" t="n">
        <f aca="false">0.33</f>
        <v>0.33</v>
      </c>
      <c r="V110" s="1" t="n">
        <f aca="false">5</f>
        <v>5</v>
      </c>
      <c r="W110" s="2" t="n">
        <v>2</v>
      </c>
    </row>
    <row r="111" customFormat="false" ht="12.8" hidden="false" customHeight="false" outlineLevel="0" collapsed="false">
      <c r="A111" s="1" t="n">
        <v>6</v>
      </c>
      <c r="B111" s="1" t="s">
        <v>36</v>
      </c>
      <c r="C111" s="1" t="n">
        <v>0</v>
      </c>
      <c r="H111" s="2" t="n">
        <v>13</v>
      </c>
      <c r="I111" s="1" t="n">
        <f aca="false">0</f>
        <v>0</v>
      </c>
      <c r="J111" s="1" t="n">
        <f aca="false">0</f>
        <v>0</v>
      </c>
      <c r="K111" s="1" t="n">
        <f aca="false">0.17</f>
        <v>0.17</v>
      </c>
      <c r="L111" s="1" t="n">
        <f aca="false">1</f>
        <v>1</v>
      </c>
      <c r="M111" s="2" t="n">
        <f aca="false">35+49</f>
        <v>84</v>
      </c>
      <c r="N111" s="1" t="n">
        <f aca="false">0.12+0</f>
        <v>0.12</v>
      </c>
      <c r="O111" s="1" t="n">
        <f aca="false">2+0</f>
        <v>2</v>
      </c>
      <c r="P111" s="1" t="n">
        <f aca="false">0.35+0.4</f>
        <v>0.75</v>
      </c>
      <c r="Q111" s="1" t="n">
        <f aca="false">3+3</f>
        <v>6</v>
      </c>
      <c r="R111" s="2" t="n">
        <v>0</v>
      </c>
      <c r="W111" s="2" t="n">
        <v>0</v>
      </c>
    </row>
    <row r="112" customFormat="false" ht="12.8" hidden="false" customHeight="false" outlineLevel="0" collapsed="false">
      <c r="A112" s="1" t="n">
        <v>6</v>
      </c>
      <c r="B112" s="1" t="s">
        <v>37</v>
      </c>
      <c r="C112" s="1" t="n">
        <v>0</v>
      </c>
      <c r="H112" s="2" t="n">
        <v>0</v>
      </c>
      <c r="M112" s="2" t="n">
        <v>16</v>
      </c>
      <c r="N112" s="1" t="n">
        <f aca="false">P117</f>
        <v>0.11</v>
      </c>
      <c r="O112" s="1" t="n">
        <f aca="false">Q117</f>
        <v>2</v>
      </c>
      <c r="P112" s="1" t="n">
        <f aca="false">N117</f>
        <v>0.49</v>
      </c>
      <c r="Q112" s="1" t="n">
        <f aca="false">O117</f>
        <v>5</v>
      </c>
      <c r="R112" s="2" t="n">
        <v>83</v>
      </c>
      <c r="S112" s="1" t="n">
        <f aca="false">K117</f>
        <v>0.65</v>
      </c>
      <c r="T112" s="1" t="n">
        <f aca="false">L117</f>
        <v>8</v>
      </c>
      <c r="U112" s="1" t="n">
        <f aca="false">I117</f>
        <v>0.59</v>
      </c>
      <c r="V112" s="1" t="n">
        <f aca="false">J117</f>
        <v>9</v>
      </c>
      <c r="W112" s="2" t="n">
        <v>0</v>
      </c>
    </row>
    <row r="113" customFormat="false" ht="12.8" hidden="false" customHeight="false" outlineLevel="0" collapsed="false">
      <c r="A113" s="1" t="n">
        <v>6</v>
      </c>
      <c r="B113" s="1" t="s">
        <v>38</v>
      </c>
      <c r="C113" s="1" t="n">
        <v>0</v>
      </c>
      <c r="H113" s="2" t="n">
        <v>0</v>
      </c>
      <c r="M113" s="2" t="n">
        <v>84</v>
      </c>
      <c r="N113" s="1" t="n">
        <f aca="false">P111</f>
        <v>0.75</v>
      </c>
      <c r="O113" s="1" t="n">
        <f aca="false">Q111</f>
        <v>6</v>
      </c>
      <c r="P113" s="1" t="n">
        <f aca="false">N111</f>
        <v>0.12</v>
      </c>
      <c r="Q113" s="1" t="n">
        <f aca="false">O111</f>
        <v>2</v>
      </c>
      <c r="R113" s="2" t="n">
        <v>13</v>
      </c>
      <c r="S113" s="1" t="n">
        <f aca="false">K111</f>
        <v>0.17</v>
      </c>
      <c r="T113" s="1" t="n">
        <f aca="false">L111</f>
        <v>1</v>
      </c>
      <c r="U113" s="1" t="n">
        <f aca="false">I111</f>
        <v>0</v>
      </c>
      <c r="V113" s="1" t="n">
        <f aca="false">J111</f>
        <v>0</v>
      </c>
      <c r="W113" s="2" t="n">
        <v>0</v>
      </c>
    </row>
    <row r="114" customFormat="false" ht="12.8" hidden="false" customHeight="false" outlineLevel="0" collapsed="false">
      <c r="A114" s="1" t="n">
        <v>6</v>
      </c>
      <c r="B114" s="1" t="s">
        <v>39</v>
      </c>
      <c r="C114" s="1" t="n">
        <v>0</v>
      </c>
      <c r="H114" s="2" t="n">
        <v>0</v>
      </c>
      <c r="M114" s="2" t="n">
        <v>89</v>
      </c>
      <c r="N114" s="1" t="n">
        <f aca="false">0.5</f>
        <v>0.5</v>
      </c>
      <c r="O114" s="1" t="n">
        <f aca="false">9</f>
        <v>9</v>
      </c>
      <c r="P114" s="1" t="n">
        <f aca="false">2.25</f>
        <v>2.25</v>
      </c>
      <c r="Q114" s="1" t="n">
        <f aca="false">28</f>
        <v>28</v>
      </c>
      <c r="R114" s="2" t="n">
        <v>8</v>
      </c>
      <c r="S114" s="1" t="n">
        <f aca="false">0.01</f>
        <v>0.01</v>
      </c>
      <c r="T114" s="1" t="n">
        <f aca="false">1</f>
        <v>1</v>
      </c>
      <c r="U114" s="1" t="n">
        <f aca="false">0</f>
        <v>0</v>
      </c>
      <c r="V114" s="1" t="n">
        <f aca="false">0</f>
        <v>0</v>
      </c>
      <c r="W114" s="2" t="n">
        <v>0</v>
      </c>
    </row>
    <row r="115" customFormat="false" ht="12.8" hidden="false" customHeight="false" outlineLevel="0" collapsed="false">
      <c r="A115" s="1" t="n">
        <v>6</v>
      </c>
      <c r="B115" s="1" t="s">
        <v>40</v>
      </c>
      <c r="C115" s="1" t="n">
        <v>0</v>
      </c>
      <c r="H115" s="2" t="n">
        <v>0</v>
      </c>
      <c r="M115" s="2" t="n">
        <v>45</v>
      </c>
      <c r="N115" s="1" t="n">
        <f aca="false">P105</f>
        <v>0.75</v>
      </c>
      <c r="O115" s="1" t="n">
        <f aca="false">Q105</f>
        <v>11</v>
      </c>
      <c r="P115" s="1" t="n">
        <f aca="false">N105</f>
        <v>1.24</v>
      </c>
      <c r="Q115" s="1" t="n">
        <f aca="false">O105</f>
        <v>6</v>
      </c>
      <c r="R115" s="2" t="n">
        <v>64</v>
      </c>
      <c r="S115" s="1" t="n">
        <f aca="false">K105</f>
        <v>0.38</v>
      </c>
      <c r="T115" s="1" t="n">
        <f aca="false">L105</f>
        <v>9</v>
      </c>
      <c r="U115" s="1" t="n">
        <f aca="false">I105</f>
        <v>1.04</v>
      </c>
      <c r="V115" s="1" t="n">
        <f aca="false">J105</f>
        <v>6</v>
      </c>
      <c r="W115" s="2" t="n">
        <v>0</v>
      </c>
    </row>
    <row r="116" customFormat="false" ht="12.8" hidden="false" customHeight="false" outlineLevel="0" collapsed="false">
      <c r="A116" s="1" t="n">
        <v>6</v>
      </c>
      <c r="B116" s="1" t="s">
        <v>41</v>
      </c>
      <c r="C116" s="1" t="n">
        <v>0</v>
      </c>
      <c r="H116" s="2" t="n">
        <v>0</v>
      </c>
      <c r="M116" s="2" t="n">
        <v>27</v>
      </c>
      <c r="N116" s="1" t="n">
        <f aca="false">P108</f>
        <v>0.26</v>
      </c>
      <c r="O116" s="1" t="n">
        <f aca="false">Q108</f>
        <v>5</v>
      </c>
      <c r="P116" s="1" t="n">
        <f aca="false">N108</f>
        <v>0.61</v>
      </c>
      <c r="Q116" s="1" t="n">
        <f aca="false">O108</f>
        <v>3</v>
      </c>
      <c r="R116" s="2" t="n">
        <v>74</v>
      </c>
      <c r="S116" s="1" t="n">
        <f aca="false">K108</f>
        <v>0.75</v>
      </c>
      <c r="T116" s="1" t="n">
        <f aca="false">L108</f>
        <v>14</v>
      </c>
      <c r="U116" s="1" t="n">
        <f aca="false">I108</f>
        <v>0.3</v>
      </c>
      <c r="V116" s="1" t="n">
        <f aca="false">J108</f>
        <v>7</v>
      </c>
      <c r="W116" s="2" t="n">
        <v>6</v>
      </c>
      <c r="X116" s="1" t="n">
        <f aca="false">F108</f>
        <v>0.26</v>
      </c>
      <c r="Y116" s="1" t="n">
        <f aca="false">G108</f>
        <v>3</v>
      </c>
      <c r="Z116" s="1" t="n">
        <f aca="false">D108</f>
        <v>0</v>
      </c>
      <c r="AA116" s="1" t="n">
        <f aca="false">E108</f>
        <v>0</v>
      </c>
    </row>
    <row r="117" customFormat="false" ht="12.8" hidden="false" customHeight="false" outlineLevel="0" collapsed="false">
      <c r="A117" s="1" t="n">
        <v>6</v>
      </c>
      <c r="B117" s="1" t="s">
        <v>42</v>
      </c>
      <c r="C117" s="1" t="n">
        <v>0</v>
      </c>
      <c r="H117" s="2" t="n">
        <f aca="false">51+32</f>
        <v>83</v>
      </c>
      <c r="I117" s="1" t="n">
        <f aca="false">0.56+0.03</f>
        <v>0.59</v>
      </c>
      <c r="J117" s="1" t="n">
        <f aca="false">8+1</f>
        <v>9</v>
      </c>
      <c r="K117" s="1" t="n">
        <f aca="false">0.31+0.34</f>
        <v>0.65</v>
      </c>
      <c r="L117" s="1" t="n">
        <f aca="false">3+5</f>
        <v>8</v>
      </c>
      <c r="M117" s="2" t="n">
        <f aca="false">6+10</f>
        <v>16</v>
      </c>
      <c r="N117" s="1" t="n">
        <f aca="false">0.27+0.22</f>
        <v>0.49</v>
      </c>
      <c r="O117" s="1" t="n">
        <f aca="false">3+2</f>
        <v>5</v>
      </c>
      <c r="P117" s="1" t="n">
        <f aca="false">0.11+0</f>
        <v>0.11</v>
      </c>
      <c r="Q117" s="1" t="n">
        <f aca="false">2+0</f>
        <v>2</v>
      </c>
      <c r="R117" s="2" t="n">
        <v>0</v>
      </c>
      <c r="W117" s="2" t="n">
        <v>0</v>
      </c>
    </row>
    <row r="118" customFormat="false" ht="12.8" hidden="false" customHeight="false" outlineLevel="0" collapsed="false">
      <c r="A118" s="1" t="n">
        <v>6</v>
      </c>
      <c r="B118" s="1" t="s">
        <v>43</v>
      </c>
      <c r="C118" s="1" t="n">
        <v>4</v>
      </c>
      <c r="H118" s="2" t="n">
        <v>2</v>
      </c>
      <c r="I118" s="1" t="n">
        <f aca="false">0.48</f>
        <v>0.48</v>
      </c>
      <c r="J118" s="1" t="n">
        <f aca="false">1</f>
        <v>1</v>
      </c>
      <c r="K118" s="1" t="n">
        <f aca="false">0</f>
        <v>0</v>
      </c>
      <c r="L118" s="1" t="n">
        <f aca="false">0</f>
        <v>0</v>
      </c>
      <c r="M118" s="2" t="n">
        <f aca="false">33+16</f>
        <v>49</v>
      </c>
      <c r="N118" s="1" t="n">
        <f aca="false">0.41+0.42</f>
        <v>0.83</v>
      </c>
      <c r="O118" s="1" t="n">
        <f aca="false">6+5</f>
        <v>11</v>
      </c>
      <c r="P118" s="1" t="n">
        <f aca="false">0.34+0</f>
        <v>0.34</v>
      </c>
      <c r="Q118" s="1" t="n">
        <f aca="false">2+0</f>
        <v>2</v>
      </c>
      <c r="R118" s="2" t="n">
        <v>42</v>
      </c>
      <c r="S118" s="1" t="n">
        <f aca="false">0.79</f>
        <v>0.79</v>
      </c>
      <c r="T118" s="1" t="n">
        <f aca="false">5</f>
        <v>5</v>
      </c>
      <c r="U118" s="1" t="n">
        <f aca="false">0.18</f>
        <v>0.18</v>
      </c>
      <c r="V118" s="1" t="n">
        <f aca="false">3</f>
        <v>3</v>
      </c>
      <c r="W118" s="2" t="n">
        <v>0</v>
      </c>
    </row>
    <row r="119" customFormat="false" ht="12.8" hidden="false" customHeight="false" outlineLevel="0" collapsed="false">
      <c r="A119" s="1" t="n">
        <v>6</v>
      </c>
      <c r="B119" s="1" t="s">
        <v>44</v>
      </c>
      <c r="C119" s="1" t="n">
        <v>0</v>
      </c>
      <c r="H119" s="2" t="n">
        <v>8</v>
      </c>
      <c r="I119" s="1" t="n">
        <f aca="false">U114</f>
        <v>0</v>
      </c>
      <c r="J119" s="1" t="n">
        <f aca="false">V114</f>
        <v>0</v>
      </c>
      <c r="K119" s="1" t="n">
        <f aca="false">S114</f>
        <v>0.01</v>
      </c>
      <c r="L119" s="1" t="n">
        <f aca="false">T114</f>
        <v>1</v>
      </c>
      <c r="M119" s="2" t="n">
        <v>89</v>
      </c>
      <c r="N119" s="1" t="n">
        <f aca="false">P114</f>
        <v>2.25</v>
      </c>
      <c r="O119" s="1" t="n">
        <f aca="false">Q114</f>
        <v>28</v>
      </c>
      <c r="P119" s="1" t="n">
        <f aca="false">N114</f>
        <v>0.5</v>
      </c>
      <c r="Q119" s="1" t="n">
        <f aca="false">O114</f>
        <v>9</v>
      </c>
      <c r="R119" s="2" t="n">
        <v>0</v>
      </c>
      <c r="W119" s="2" t="n">
        <v>0</v>
      </c>
    </row>
    <row r="120" customFormat="false" ht="12.8" hidden="false" customHeight="false" outlineLevel="0" collapsed="false">
      <c r="A120" s="1" t="n">
        <v>6</v>
      </c>
      <c r="B120" s="1" t="s">
        <v>45</v>
      </c>
      <c r="C120" s="1" t="n">
        <v>0</v>
      </c>
      <c r="H120" s="2" t="n">
        <v>8</v>
      </c>
      <c r="M120" s="2" t="n">
        <v>89</v>
      </c>
      <c r="N120" s="1" t="n">
        <f aca="false">P109</f>
        <v>1.53</v>
      </c>
      <c r="O120" s="1" t="n">
        <f aca="false">Q109</f>
        <v>16</v>
      </c>
      <c r="P120" s="1" t="n">
        <f aca="false">N109</f>
        <v>0.69</v>
      </c>
      <c r="Q120" s="1" t="n">
        <f aca="false">O109</f>
        <v>9</v>
      </c>
      <c r="R120" s="2" t="n">
        <v>0</v>
      </c>
      <c r="W120" s="2" t="n">
        <v>0</v>
      </c>
    </row>
    <row r="121" customFormat="false" ht="12.8" hidden="false" customHeight="false" outlineLevel="0" collapsed="false">
      <c r="A121" s="1" t="n">
        <v>6</v>
      </c>
      <c r="B121" s="1" t="s">
        <v>46</v>
      </c>
      <c r="C121" s="1" t="n">
        <v>0</v>
      </c>
      <c r="H121" s="2" t="n">
        <v>42</v>
      </c>
      <c r="I121" s="1" t="n">
        <f aca="false">U118</f>
        <v>0.18</v>
      </c>
      <c r="J121" s="1" t="n">
        <f aca="false">V118</f>
        <v>3</v>
      </c>
      <c r="K121" s="1" t="n">
        <f aca="false">S118</f>
        <v>0.79</v>
      </c>
      <c r="L121" s="1" t="n">
        <f aca="false">T118</f>
        <v>5</v>
      </c>
      <c r="M121" s="2" t="n">
        <v>49</v>
      </c>
      <c r="N121" s="1" t="n">
        <f aca="false">P118</f>
        <v>0.34</v>
      </c>
      <c r="O121" s="1" t="n">
        <f aca="false">Q118</f>
        <v>2</v>
      </c>
      <c r="P121" s="1" t="n">
        <f aca="false">N118</f>
        <v>0.83</v>
      </c>
      <c r="Q121" s="1" t="n">
        <f aca="false">O118</f>
        <v>11</v>
      </c>
      <c r="R121" s="2" t="n">
        <v>2</v>
      </c>
      <c r="S121" s="1" t="n">
        <f aca="false">K118</f>
        <v>0</v>
      </c>
      <c r="T121" s="1" t="n">
        <f aca="false">L118</f>
        <v>0</v>
      </c>
      <c r="U121" s="1" t="n">
        <f aca="false">I118</f>
        <v>0.48</v>
      </c>
      <c r="V121" s="1" t="n">
        <f aca="false">J118</f>
        <v>1</v>
      </c>
      <c r="W121" s="2" t="n">
        <v>4</v>
      </c>
    </row>
    <row r="122" customFormat="false" ht="12.8" hidden="false" customHeight="false" outlineLevel="0" collapsed="false">
      <c r="A122" s="10" t="n">
        <v>7</v>
      </c>
      <c r="B122" s="10" t="s">
        <v>27</v>
      </c>
      <c r="C122" s="10" t="n">
        <v>0</v>
      </c>
      <c r="D122" s="10"/>
      <c r="E122" s="10"/>
      <c r="F122" s="10"/>
      <c r="G122" s="10"/>
      <c r="H122" s="11" t="n">
        <v>0</v>
      </c>
      <c r="I122" s="10"/>
      <c r="J122" s="10"/>
      <c r="K122" s="10"/>
      <c r="L122" s="10"/>
      <c r="M122" s="11" t="n">
        <v>35</v>
      </c>
      <c r="N122" s="10" t="n">
        <f aca="false">P135</f>
        <v>0.15</v>
      </c>
      <c r="O122" s="10" t="n">
        <f aca="false">Q135</f>
        <v>3</v>
      </c>
      <c r="P122" s="10" t="n">
        <f aca="false">N135</f>
        <v>0.08</v>
      </c>
      <c r="Q122" s="10" t="n">
        <f aca="false">O135</f>
        <v>1</v>
      </c>
      <c r="R122" s="11" t="n">
        <v>61</v>
      </c>
      <c r="S122" s="10" t="n">
        <f aca="false">K135</f>
        <v>2.28</v>
      </c>
      <c r="T122" s="10" t="n">
        <f aca="false">L135</f>
        <v>18</v>
      </c>
      <c r="U122" s="10" t="n">
        <f aca="false">I135</f>
        <v>0.1</v>
      </c>
      <c r="V122" s="10" t="n">
        <f aca="false">J135</f>
        <v>3</v>
      </c>
      <c r="W122" s="11" t="n">
        <v>0</v>
      </c>
      <c r="X122" s="10"/>
      <c r="Y122" s="10"/>
      <c r="Z122" s="10"/>
      <c r="AA122" s="10"/>
      <c r="AB122" s="12"/>
    </row>
    <row r="123" customFormat="false" ht="12.8" hidden="false" customHeight="false" outlineLevel="0" collapsed="false">
      <c r="A123" s="1" t="n">
        <v>7</v>
      </c>
      <c r="B123" s="1" t="s">
        <v>28</v>
      </c>
      <c r="C123" s="1" t="n">
        <v>0</v>
      </c>
      <c r="H123" s="2" t="n">
        <v>21</v>
      </c>
      <c r="I123" s="1" t="n">
        <f aca="false">0.11</f>
        <v>0.11</v>
      </c>
      <c r="J123" s="1" t="n">
        <f aca="false">2</f>
        <v>2</v>
      </c>
      <c r="K123" s="1" t="n">
        <f aca="false">0.83</f>
        <v>0.83</v>
      </c>
      <c r="L123" s="1" t="n">
        <f aca="false">5</f>
        <v>5</v>
      </c>
      <c r="M123" s="2" t="n">
        <v>75</v>
      </c>
      <c r="N123" s="1" t="n">
        <f aca="false">1.46</f>
        <v>1.46</v>
      </c>
      <c r="O123" s="1" t="n">
        <f aca="false">10</f>
        <v>10</v>
      </c>
      <c r="P123" s="1" t="n">
        <f aca="false">0.61</f>
        <v>0.61</v>
      </c>
      <c r="Q123" s="1" t="n">
        <f aca="false">10</f>
        <v>10</v>
      </c>
      <c r="R123" s="2" t="n">
        <v>0</v>
      </c>
      <c r="W123" s="2" t="n">
        <v>0</v>
      </c>
    </row>
    <row r="124" customFormat="false" ht="12.8" hidden="false" customHeight="false" outlineLevel="0" collapsed="false">
      <c r="A124" s="1" t="n">
        <v>7</v>
      </c>
      <c r="B124" s="1" t="s">
        <v>29</v>
      </c>
      <c r="C124" s="1" t="n">
        <v>73</v>
      </c>
      <c r="D124" s="1" t="n">
        <f aca="false">1.81</f>
        <v>1.81</v>
      </c>
      <c r="E124" s="1" t="n">
        <f aca="false">11</f>
        <v>11</v>
      </c>
      <c r="F124" s="1" t="n">
        <f aca="false">0.23</f>
        <v>0.23</v>
      </c>
      <c r="G124" s="1" t="n">
        <f aca="false">15</f>
        <v>15</v>
      </c>
      <c r="H124" s="2" t="n">
        <v>14</v>
      </c>
      <c r="I124" s="1" t="n">
        <f aca="false">0.08</f>
        <v>0.08</v>
      </c>
      <c r="J124" s="1" t="n">
        <f aca="false">1</f>
        <v>1</v>
      </c>
      <c r="K124" s="1" t="n">
        <f aca="false">0.09</f>
        <v>0.09</v>
      </c>
      <c r="L124" s="1" t="n">
        <f aca="false">2</f>
        <v>2</v>
      </c>
      <c r="M124" s="2" t="n">
        <v>7</v>
      </c>
      <c r="N124" s="1" t="n">
        <f aca="false">0.54</f>
        <v>0.54</v>
      </c>
      <c r="O124" s="1" t="n">
        <f aca="false">1</f>
        <v>1</v>
      </c>
      <c r="P124" s="1" t="n">
        <f aca="false">0.12</f>
        <v>0.12</v>
      </c>
      <c r="Q124" s="1" t="n">
        <f aca="false">1</f>
        <v>1</v>
      </c>
      <c r="R124" s="2" t="n">
        <v>0</v>
      </c>
      <c r="W124" s="2" t="n">
        <v>0</v>
      </c>
    </row>
    <row r="125" customFormat="false" ht="12.8" hidden="false" customHeight="false" outlineLevel="0" collapsed="false">
      <c r="A125" s="1" t="n">
        <v>7</v>
      </c>
      <c r="B125" s="1" t="s">
        <v>30</v>
      </c>
      <c r="C125" s="1" t="n">
        <v>0</v>
      </c>
      <c r="H125" s="2" t="n">
        <v>0</v>
      </c>
      <c r="M125" s="2" t="n">
        <v>75</v>
      </c>
      <c r="N125" s="1" t="n">
        <f aca="false">P123</f>
        <v>0.61</v>
      </c>
      <c r="O125" s="1" t="n">
        <f aca="false">Q123</f>
        <v>10</v>
      </c>
      <c r="P125" s="1" t="n">
        <f aca="false">N123</f>
        <v>1.46</v>
      </c>
      <c r="Q125" s="1" t="n">
        <f aca="false">O123</f>
        <v>10</v>
      </c>
      <c r="R125" s="2" t="n">
        <v>21</v>
      </c>
      <c r="S125" s="1" t="n">
        <f aca="false">K123</f>
        <v>0.83</v>
      </c>
      <c r="T125" s="1" t="n">
        <f aca="false">L123</f>
        <v>5</v>
      </c>
      <c r="U125" s="1" t="n">
        <f aca="false">I123</f>
        <v>0.11</v>
      </c>
      <c r="V125" s="1" t="n">
        <f aca="false">J123</f>
        <v>2</v>
      </c>
      <c r="W125" s="2" t="n">
        <v>0</v>
      </c>
    </row>
    <row r="126" customFormat="false" ht="12.8" hidden="false" customHeight="false" outlineLevel="0" collapsed="false">
      <c r="A126" s="1" t="n">
        <v>7</v>
      </c>
      <c r="B126" s="1" t="s">
        <v>31</v>
      </c>
      <c r="C126" s="1" t="n">
        <v>0</v>
      </c>
      <c r="H126" s="2" t="n">
        <v>0</v>
      </c>
      <c r="M126" s="2" t="n">
        <v>13</v>
      </c>
      <c r="N126" s="1" t="n">
        <f aca="false">0.13</f>
        <v>0.13</v>
      </c>
      <c r="O126" s="1" t="n">
        <f aca="false">3</f>
        <v>3</v>
      </c>
      <c r="P126" s="1" t="n">
        <f aca="false">0.83</f>
        <v>0.83</v>
      </c>
      <c r="Q126" s="1" t="n">
        <f aca="false">5</f>
        <v>5</v>
      </c>
      <c r="R126" s="2" t="n">
        <v>77</v>
      </c>
      <c r="S126" s="1" t="n">
        <f aca="false">0.49</f>
        <v>0.49</v>
      </c>
      <c r="T126" s="1" t="n">
        <f aca="false">5</f>
        <v>5</v>
      </c>
      <c r="U126" s="1" t="n">
        <f aca="false">0.95</f>
        <v>0.95</v>
      </c>
      <c r="V126" s="1" t="n">
        <f aca="false">9</f>
        <v>9</v>
      </c>
      <c r="W126" s="2" t="n">
        <v>6</v>
      </c>
    </row>
    <row r="127" customFormat="false" ht="12.8" hidden="false" customHeight="false" outlineLevel="0" collapsed="false">
      <c r="A127" s="1" t="n">
        <v>7</v>
      </c>
      <c r="B127" s="1" t="s">
        <v>32</v>
      </c>
      <c r="C127" s="1" t="n">
        <v>6</v>
      </c>
      <c r="H127" s="2" t="n">
        <v>77</v>
      </c>
      <c r="I127" s="1" t="n">
        <f aca="false">U126</f>
        <v>0.95</v>
      </c>
      <c r="J127" s="1" t="n">
        <f aca="false">V126</f>
        <v>9</v>
      </c>
      <c r="K127" s="1" t="n">
        <f aca="false">S126</f>
        <v>0.49</v>
      </c>
      <c r="L127" s="1" t="n">
        <f aca="false">T126</f>
        <v>5</v>
      </c>
      <c r="M127" s="2" t="n">
        <v>13</v>
      </c>
      <c r="N127" s="1" t="n">
        <f aca="false">P126</f>
        <v>0.83</v>
      </c>
      <c r="O127" s="1" t="n">
        <f aca="false">Q126</f>
        <v>5</v>
      </c>
      <c r="P127" s="1" t="n">
        <f aca="false">N126</f>
        <v>0.13</v>
      </c>
      <c r="Q127" s="1" t="n">
        <f aca="false">O126</f>
        <v>3</v>
      </c>
      <c r="R127" s="2" t="n">
        <v>0</v>
      </c>
      <c r="W127" s="2" t="n">
        <v>0</v>
      </c>
    </row>
    <row r="128" customFormat="false" ht="12.8" hidden="false" customHeight="false" outlineLevel="0" collapsed="false">
      <c r="A128" s="1" t="n">
        <v>7</v>
      </c>
      <c r="B128" s="1" t="s">
        <v>33</v>
      </c>
      <c r="C128" s="1" t="n">
        <v>0</v>
      </c>
      <c r="H128" s="2" t="n">
        <v>24</v>
      </c>
      <c r="I128" s="1" t="n">
        <f aca="false">U133</f>
        <v>0.1</v>
      </c>
      <c r="J128" s="1" t="n">
        <f aca="false">V133</f>
        <v>1</v>
      </c>
      <c r="K128" s="1" t="n">
        <f aca="false">S133</f>
        <v>0.23</v>
      </c>
      <c r="L128" s="1" t="n">
        <f aca="false">T133</f>
        <v>2</v>
      </c>
      <c r="M128" s="2" t="n">
        <v>74</v>
      </c>
      <c r="N128" s="1" t="n">
        <f aca="false">P133</f>
        <v>2.21</v>
      </c>
      <c r="O128" s="1" t="n">
        <f aca="false">Q133</f>
        <v>13</v>
      </c>
      <c r="P128" s="1" t="n">
        <f aca="false">N133</f>
        <v>0.81</v>
      </c>
      <c r="Q128" s="1" t="n">
        <f aca="false">O133</f>
        <v>11</v>
      </c>
      <c r="R128" s="2" t="n">
        <v>0</v>
      </c>
      <c r="W128" s="2" t="n">
        <v>0</v>
      </c>
    </row>
    <row r="129" customFormat="false" ht="12.8" hidden="false" customHeight="false" outlineLevel="0" collapsed="false">
      <c r="A129" s="1" t="n">
        <v>7</v>
      </c>
      <c r="B129" s="1" t="s">
        <v>34</v>
      </c>
      <c r="C129" s="1" t="n">
        <v>3</v>
      </c>
      <c r="D129" s="1" t="n">
        <f aca="false">Z141</f>
        <v>0</v>
      </c>
      <c r="E129" s="1" t="n">
        <f aca="false">AA141</f>
        <v>0</v>
      </c>
      <c r="F129" s="1" t="n">
        <f aca="false">X141</f>
        <v>0.04</v>
      </c>
      <c r="G129" s="1" t="n">
        <f aca="false">Y141</f>
        <v>1</v>
      </c>
      <c r="H129" s="2" t="n">
        <v>9</v>
      </c>
      <c r="I129" s="1" t="n">
        <f aca="false">U141</f>
        <v>0.3</v>
      </c>
      <c r="J129" s="1" t="n">
        <f aca="false">V141</f>
        <v>1</v>
      </c>
      <c r="K129" s="1" t="n">
        <f aca="false">S141</f>
        <v>0.4</v>
      </c>
      <c r="L129" s="1" t="n">
        <f aca="false">T141</f>
        <v>3</v>
      </c>
      <c r="M129" s="2" t="n">
        <v>67</v>
      </c>
      <c r="N129" s="1" t="n">
        <f aca="false">P141</f>
        <v>1.3</v>
      </c>
      <c r="O129" s="1" t="n">
        <f aca="false">Q141</f>
        <v>17</v>
      </c>
      <c r="P129" s="1" t="n">
        <f aca="false">N141</f>
        <v>0.63</v>
      </c>
      <c r="Q129" s="1" t="n">
        <f aca="false">O141</f>
        <v>12</v>
      </c>
      <c r="R129" s="2" t="n">
        <v>17</v>
      </c>
      <c r="S129" s="1" t="n">
        <f aca="false">K141</f>
        <v>0.06</v>
      </c>
      <c r="T129" s="1" t="n">
        <f aca="false">L141</f>
        <v>2</v>
      </c>
      <c r="U129" s="1" t="n">
        <f aca="false">I141</f>
        <v>0</v>
      </c>
      <c r="V129" s="1" t="n">
        <f aca="false">J141</f>
        <v>0</v>
      </c>
      <c r="W129" s="2" t="n">
        <v>0</v>
      </c>
    </row>
    <row r="130" customFormat="false" ht="12.8" hidden="false" customHeight="false" outlineLevel="0" collapsed="false">
      <c r="A130" s="1" t="n">
        <v>7</v>
      </c>
      <c r="B130" s="1" t="s">
        <v>35</v>
      </c>
      <c r="C130" s="1" t="n">
        <v>0</v>
      </c>
      <c r="H130" s="2" t="n">
        <v>0</v>
      </c>
      <c r="M130" s="2" t="n">
        <v>7</v>
      </c>
      <c r="N130" s="1" t="n">
        <f aca="false">P124</f>
        <v>0.12</v>
      </c>
      <c r="O130" s="1" t="n">
        <f aca="false">Q124</f>
        <v>1</v>
      </c>
      <c r="P130" s="1" t="n">
        <f aca="false">N124</f>
        <v>0.54</v>
      </c>
      <c r="Q130" s="1" t="n">
        <f aca="false">O124</f>
        <v>1</v>
      </c>
      <c r="R130" s="2" t="n">
        <v>14</v>
      </c>
      <c r="S130" s="1" t="n">
        <f aca="false">K124</f>
        <v>0.09</v>
      </c>
      <c r="T130" s="1" t="n">
        <f aca="false">L124</f>
        <v>2</v>
      </c>
      <c r="U130" s="1" t="n">
        <f aca="false">I124</f>
        <v>0.08</v>
      </c>
      <c r="V130" s="1" t="n">
        <f aca="false">J124</f>
        <v>1</v>
      </c>
      <c r="W130" s="2" t="n">
        <v>73</v>
      </c>
      <c r="X130" s="1" t="n">
        <f aca="false">F124</f>
        <v>0.23</v>
      </c>
      <c r="Y130" s="1" t="n">
        <f aca="false">G124</f>
        <v>15</v>
      </c>
      <c r="Z130" s="1" t="n">
        <f aca="false">D124</f>
        <v>1.81</v>
      </c>
      <c r="AA130" s="1" t="n">
        <f aca="false">E124</f>
        <v>11</v>
      </c>
    </row>
    <row r="131" customFormat="false" ht="12.8" hidden="false" customHeight="false" outlineLevel="0" collapsed="false">
      <c r="A131" s="1" t="n">
        <v>7</v>
      </c>
      <c r="B131" s="1" t="s">
        <v>36</v>
      </c>
      <c r="C131" s="1" t="n">
        <v>0</v>
      </c>
      <c r="H131" s="2" t="n">
        <v>0</v>
      </c>
      <c r="M131" s="2" t="n">
        <v>76</v>
      </c>
      <c r="N131" s="1" t="n">
        <f aca="false">P136</f>
        <v>0.67</v>
      </c>
      <c r="O131" s="1" t="n">
        <f aca="false">Q136</f>
        <v>4</v>
      </c>
      <c r="P131" s="1" t="n">
        <f aca="false">N136</f>
        <v>1.35</v>
      </c>
      <c r="Q131" s="1" t="n">
        <f aca="false">O136</f>
        <v>11</v>
      </c>
      <c r="R131" s="2" t="n">
        <v>26</v>
      </c>
      <c r="S131" s="1" t="n">
        <f aca="false">K136</f>
        <v>0.53</v>
      </c>
      <c r="T131" s="1" t="n">
        <f aca="false">L136</f>
        <v>4</v>
      </c>
      <c r="U131" s="1" t="n">
        <f aca="false">I136</f>
        <v>0.11</v>
      </c>
      <c r="V131" s="1" t="n">
        <f aca="false">J136</f>
        <v>2</v>
      </c>
      <c r="W131" s="2" t="n">
        <v>0</v>
      </c>
    </row>
    <row r="132" customFormat="false" ht="12.8" hidden="false" customHeight="false" outlineLevel="0" collapsed="false">
      <c r="A132" s="1" t="n">
        <v>7</v>
      </c>
      <c r="B132" s="1" t="s">
        <v>37</v>
      </c>
      <c r="C132" s="1" t="n">
        <v>0</v>
      </c>
      <c r="H132" s="2" t="n">
        <f aca="false">14+20</f>
        <v>34</v>
      </c>
      <c r="I132" s="1" t="n">
        <f aca="false">0.05+0.1</f>
        <v>0.15</v>
      </c>
      <c r="J132" s="1" t="n">
        <f aca="false">1+3</f>
        <v>4</v>
      </c>
      <c r="K132" s="1" t="n">
        <f aca="false">0.92+0.54</f>
        <v>1.46</v>
      </c>
      <c r="L132" s="1" t="n">
        <f aca="false">6+4</f>
        <v>10</v>
      </c>
      <c r="M132" s="2" t="n">
        <f aca="false">55+9</f>
        <v>64</v>
      </c>
      <c r="N132" s="1" t="n">
        <f aca="false">0.33+0.08</f>
        <v>0.41</v>
      </c>
      <c r="O132" s="1" t="n">
        <f aca="false">3+1</f>
        <v>4</v>
      </c>
      <c r="P132" s="1" t="n">
        <f aca="false">1.14+0.06</f>
        <v>1.2</v>
      </c>
      <c r="Q132" s="1" t="n">
        <f aca="false">11+1</f>
        <v>12</v>
      </c>
      <c r="R132" s="2" t="n">
        <v>0</v>
      </c>
      <c r="W132" s="2" t="n">
        <v>0</v>
      </c>
    </row>
    <row r="133" customFormat="false" ht="12.8" hidden="false" customHeight="false" outlineLevel="0" collapsed="false">
      <c r="A133" s="1" t="n">
        <v>7</v>
      </c>
      <c r="B133" s="1" t="s">
        <v>38</v>
      </c>
      <c r="C133" s="1" t="n">
        <v>0</v>
      </c>
      <c r="H133" s="2" t="n">
        <v>0</v>
      </c>
      <c r="M133" s="2" t="n">
        <v>74</v>
      </c>
      <c r="N133" s="1" t="n">
        <f aca="false">0.81</f>
        <v>0.81</v>
      </c>
      <c r="O133" s="1" t="n">
        <f aca="false">11</f>
        <v>11</v>
      </c>
      <c r="P133" s="1" t="n">
        <f aca="false">2.21</f>
        <v>2.21</v>
      </c>
      <c r="Q133" s="1" t="n">
        <f aca="false">13</f>
        <v>13</v>
      </c>
      <c r="R133" s="2" t="n">
        <v>24</v>
      </c>
      <c r="S133" s="1" t="n">
        <f aca="false">0.23</f>
        <v>0.23</v>
      </c>
      <c r="T133" s="1" t="n">
        <f aca="false">2</f>
        <v>2</v>
      </c>
      <c r="U133" s="1" t="n">
        <f aca="false">0.1</f>
        <v>0.1</v>
      </c>
      <c r="V133" s="1" t="n">
        <f aca="false">1</f>
        <v>1</v>
      </c>
      <c r="W133" s="2" t="n">
        <v>0</v>
      </c>
    </row>
    <row r="134" customFormat="false" ht="12.8" hidden="false" customHeight="false" outlineLevel="0" collapsed="false">
      <c r="A134" s="1" t="n">
        <v>7</v>
      </c>
      <c r="B134" s="1" t="s">
        <v>39</v>
      </c>
      <c r="C134" s="1" t="n">
        <v>0</v>
      </c>
      <c r="H134" s="2" t="n">
        <v>0</v>
      </c>
      <c r="M134" s="2" t="n">
        <v>64</v>
      </c>
      <c r="N134" s="1" t="n">
        <f aca="false">P132</f>
        <v>1.2</v>
      </c>
      <c r="O134" s="1" t="n">
        <f aca="false">Q132</f>
        <v>12</v>
      </c>
      <c r="P134" s="1" t="n">
        <f aca="false">N132</f>
        <v>0.41</v>
      </c>
      <c r="Q134" s="1" t="n">
        <f aca="false">O132</f>
        <v>4</v>
      </c>
      <c r="R134" s="2" t="n">
        <v>34</v>
      </c>
      <c r="S134" s="1" t="n">
        <f aca="false">K132</f>
        <v>1.46</v>
      </c>
      <c r="T134" s="1" t="n">
        <f aca="false">L132</f>
        <v>10</v>
      </c>
      <c r="U134" s="1" t="n">
        <f aca="false">I132</f>
        <v>0.15</v>
      </c>
      <c r="V134" s="1" t="n">
        <f aca="false">J132</f>
        <v>4</v>
      </c>
      <c r="W134" s="2" t="n">
        <v>0</v>
      </c>
    </row>
    <row r="135" customFormat="false" ht="12.8" hidden="false" customHeight="false" outlineLevel="0" collapsed="false">
      <c r="A135" s="1" t="n">
        <v>7</v>
      </c>
      <c r="B135" s="1" t="s">
        <v>40</v>
      </c>
      <c r="C135" s="1" t="n">
        <v>0</v>
      </c>
      <c r="H135" s="2" t="n">
        <v>61</v>
      </c>
      <c r="I135" s="1" t="n">
        <f aca="false">0.1</f>
        <v>0.1</v>
      </c>
      <c r="J135" s="1" t="n">
        <f aca="false">3</f>
        <v>3</v>
      </c>
      <c r="K135" s="1" t="n">
        <f aca="false">2.28</f>
        <v>2.28</v>
      </c>
      <c r="L135" s="1" t="n">
        <f aca="false">18</f>
        <v>18</v>
      </c>
      <c r="M135" s="2" t="n">
        <v>35</v>
      </c>
      <c r="N135" s="1" t="n">
        <f aca="false">0.08</f>
        <v>0.08</v>
      </c>
      <c r="O135" s="1" t="n">
        <f aca="false">1</f>
        <v>1</v>
      </c>
      <c r="P135" s="1" t="n">
        <f aca="false">0.15</f>
        <v>0.15</v>
      </c>
      <c r="Q135" s="1" t="n">
        <f aca="false">3</f>
        <v>3</v>
      </c>
      <c r="R135" s="2" t="n">
        <v>0</v>
      </c>
      <c r="W135" s="2" t="n">
        <v>0</v>
      </c>
    </row>
    <row r="136" customFormat="false" ht="12.8" hidden="false" customHeight="false" outlineLevel="0" collapsed="false">
      <c r="A136" s="1" t="n">
        <v>7</v>
      </c>
      <c r="B136" s="1" t="s">
        <v>41</v>
      </c>
      <c r="C136" s="1" t="n">
        <v>0</v>
      </c>
      <c r="H136" s="2" t="n">
        <f aca="false">12+14</f>
        <v>26</v>
      </c>
      <c r="I136" s="1" t="n">
        <f aca="false">0.07+0.04</f>
        <v>0.11</v>
      </c>
      <c r="J136" s="1" t="n">
        <f aca="false">1+1</f>
        <v>2</v>
      </c>
      <c r="K136" s="1" t="n">
        <f aca="false">0.33+0.2</f>
        <v>0.53</v>
      </c>
      <c r="L136" s="1" t="n">
        <f aca="false">2+2</f>
        <v>4</v>
      </c>
      <c r="M136" s="2" t="n">
        <f aca="false">43+33</f>
        <v>76</v>
      </c>
      <c r="N136" s="1" t="n">
        <f aca="false">1.08+0.27</f>
        <v>1.35</v>
      </c>
      <c r="O136" s="1" t="n">
        <f aca="false">6+5</f>
        <v>11</v>
      </c>
      <c r="P136" s="1" t="n">
        <f aca="false">0.56+0.11</f>
        <v>0.67</v>
      </c>
      <c r="Q136" s="1" t="n">
        <f aca="false">3+1</f>
        <v>4</v>
      </c>
      <c r="R136" s="2" t="n">
        <v>0</v>
      </c>
      <c r="W136" s="2" t="n">
        <v>0</v>
      </c>
    </row>
    <row r="137" customFormat="false" ht="12.8" hidden="false" customHeight="false" outlineLevel="0" collapsed="false">
      <c r="A137" s="1" t="n">
        <v>7</v>
      </c>
      <c r="B137" s="1" t="s">
        <v>42</v>
      </c>
      <c r="C137" s="1" t="n">
        <v>0</v>
      </c>
      <c r="H137" s="2" t="n">
        <v>23</v>
      </c>
      <c r="I137" s="1" t="n">
        <f aca="false">U139</f>
        <v>0.13</v>
      </c>
      <c r="J137" s="1" t="n">
        <f aca="false">V139</f>
        <v>2</v>
      </c>
      <c r="K137" s="1" t="n">
        <f aca="false">S139</f>
        <v>0.45</v>
      </c>
      <c r="L137" s="1" t="n">
        <f aca="false">T139</f>
        <v>4</v>
      </c>
      <c r="M137" s="2" t="n">
        <v>71</v>
      </c>
      <c r="N137" s="1" t="n">
        <f aca="false">P139</f>
        <v>0.55</v>
      </c>
      <c r="O137" s="1" t="n">
        <f aca="false">Q139</f>
        <v>4</v>
      </c>
      <c r="P137" s="1" t="n">
        <f aca="false">N139</f>
        <v>0.45</v>
      </c>
      <c r="Q137" s="1" t="n">
        <f aca="false">O139</f>
        <v>7</v>
      </c>
      <c r="R137" s="2" t="n">
        <v>1</v>
      </c>
      <c r="W137" s="2" t="n">
        <v>0</v>
      </c>
    </row>
    <row r="138" customFormat="false" ht="12.8" hidden="false" customHeight="false" outlineLevel="0" collapsed="false">
      <c r="A138" s="1" t="n">
        <v>7</v>
      </c>
      <c r="B138" s="1" t="s">
        <v>43</v>
      </c>
      <c r="C138" s="1" t="n">
        <v>0</v>
      </c>
      <c r="H138" s="2" t="n">
        <v>0</v>
      </c>
      <c r="M138" s="2" t="n">
        <v>93</v>
      </c>
      <c r="N138" s="1" t="n">
        <f aca="false">P140</f>
        <v>0.69</v>
      </c>
      <c r="O138" s="1" t="n">
        <f aca="false">Q140</f>
        <v>12</v>
      </c>
      <c r="P138" s="1" t="n">
        <f aca="false">N140</f>
        <v>0.4</v>
      </c>
      <c r="Q138" s="1" t="n">
        <f aca="false">O140</f>
        <v>10</v>
      </c>
      <c r="R138" s="2" t="n">
        <v>2</v>
      </c>
      <c r="W138" s="2" t="n">
        <v>0</v>
      </c>
    </row>
    <row r="139" customFormat="false" ht="12.8" hidden="false" customHeight="false" outlineLevel="0" collapsed="false">
      <c r="A139" s="1" t="n">
        <v>7</v>
      </c>
      <c r="B139" s="1" t="s">
        <v>44</v>
      </c>
      <c r="C139" s="1" t="n">
        <v>0</v>
      </c>
      <c r="H139" s="2" t="n">
        <v>1</v>
      </c>
      <c r="M139" s="2" t="n">
        <f aca="false">11+60</f>
        <v>71</v>
      </c>
      <c r="N139" s="1" t="n">
        <f aca="false">0.02+0.43</f>
        <v>0.45</v>
      </c>
      <c r="O139" s="1" t="n">
        <f aca="false">1+6</f>
        <v>7</v>
      </c>
      <c r="P139" s="1" t="n">
        <f aca="false">0.13+0.42</f>
        <v>0.55</v>
      </c>
      <c r="Q139" s="1" t="n">
        <f aca="false">1+3</f>
        <v>4</v>
      </c>
      <c r="R139" s="2" t="n">
        <v>23</v>
      </c>
      <c r="S139" s="1" t="n">
        <f aca="false">0.45</f>
        <v>0.45</v>
      </c>
      <c r="T139" s="1" t="n">
        <f aca="false">4</f>
        <v>4</v>
      </c>
      <c r="U139" s="1" t="n">
        <f aca="false">0.13</f>
        <v>0.13</v>
      </c>
      <c r="V139" s="1" t="n">
        <f aca="false">2</f>
        <v>2</v>
      </c>
      <c r="W139" s="2" t="n">
        <v>0</v>
      </c>
    </row>
    <row r="140" customFormat="false" ht="12.8" hidden="false" customHeight="false" outlineLevel="0" collapsed="false">
      <c r="A140" s="1" t="n">
        <v>7</v>
      </c>
      <c r="B140" s="1" t="s">
        <v>45</v>
      </c>
      <c r="C140" s="1" t="n">
        <v>0</v>
      </c>
      <c r="H140" s="2" t="n">
        <v>2</v>
      </c>
      <c r="M140" s="2" t="n">
        <v>93</v>
      </c>
      <c r="N140" s="1" t="n">
        <f aca="false">0.4</f>
        <v>0.4</v>
      </c>
      <c r="O140" s="1" t="n">
        <f aca="false">10</f>
        <v>10</v>
      </c>
      <c r="P140" s="1" t="n">
        <f aca="false">0.69</f>
        <v>0.69</v>
      </c>
      <c r="Q140" s="1" t="n">
        <f aca="false">12</f>
        <v>12</v>
      </c>
      <c r="R140" s="2" t="n">
        <v>0</v>
      </c>
      <c r="W140" s="2" t="n">
        <v>0</v>
      </c>
    </row>
    <row r="141" customFormat="false" ht="12.8" hidden="false" customHeight="false" outlineLevel="0" collapsed="false">
      <c r="A141" s="1" t="n">
        <v>7</v>
      </c>
      <c r="B141" s="1" t="s">
        <v>46</v>
      </c>
      <c r="C141" s="1" t="n">
        <v>0</v>
      </c>
      <c r="H141" s="2" t="n">
        <f aca="false">17</f>
        <v>17</v>
      </c>
      <c r="I141" s="1" t="n">
        <f aca="false">0</f>
        <v>0</v>
      </c>
      <c r="J141" s="1" t="n">
        <f aca="false">0</f>
        <v>0</v>
      </c>
      <c r="K141" s="1" t="n">
        <f aca="false">0.06</f>
        <v>0.06</v>
      </c>
      <c r="L141" s="1" t="n">
        <f aca="false">2</f>
        <v>2</v>
      </c>
      <c r="M141" s="2" t="n">
        <f aca="false">5+62</f>
        <v>67</v>
      </c>
      <c r="N141" s="1" t="n">
        <f aca="false">0.07+0.56</f>
        <v>0.63</v>
      </c>
      <c r="O141" s="1" t="n">
        <f aca="false">1+11</f>
        <v>12</v>
      </c>
      <c r="P141" s="1" t="n">
        <f aca="false">0.07+1.23</f>
        <v>1.3</v>
      </c>
      <c r="Q141" s="1" t="n">
        <f aca="false">1+16</f>
        <v>17</v>
      </c>
      <c r="R141" s="2" t="n">
        <v>9</v>
      </c>
      <c r="S141" s="1" t="n">
        <f aca="false">0.4</f>
        <v>0.4</v>
      </c>
      <c r="T141" s="1" t="n">
        <f aca="false">3</f>
        <v>3</v>
      </c>
      <c r="U141" s="1" t="n">
        <f aca="false">0.3</f>
        <v>0.3</v>
      </c>
      <c r="V141" s="1" t="n">
        <f aca="false">1</f>
        <v>1</v>
      </c>
      <c r="W141" s="2" t="n">
        <v>3</v>
      </c>
      <c r="X141" s="1" t="n">
        <f aca="false">0.04</f>
        <v>0.04</v>
      </c>
      <c r="Y141" s="1" t="n">
        <f aca="false">1</f>
        <v>1</v>
      </c>
      <c r="Z141" s="1" t="n">
        <f aca="false">0</f>
        <v>0</v>
      </c>
      <c r="AA141" s="1" t="n">
        <f aca="false">0</f>
        <v>0</v>
      </c>
    </row>
    <row r="142" customFormat="false" ht="12.8" hidden="false" customHeight="false" outlineLevel="0" collapsed="false">
      <c r="A142" s="10" t="n">
        <v>8</v>
      </c>
      <c r="B142" s="10" t="s">
        <v>27</v>
      </c>
      <c r="C142" s="10" t="n">
        <v>0</v>
      </c>
      <c r="D142" s="10"/>
      <c r="E142" s="10"/>
      <c r="F142" s="10"/>
      <c r="G142" s="10"/>
      <c r="H142" s="11" t="n">
        <v>0</v>
      </c>
      <c r="I142" s="10"/>
      <c r="J142" s="10"/>
      <c r="K142" s="10"/>
      <c r="L142" s="10"/>
      <c r="M142" s="11" t="n">
        <v>59</v>
      </c>
      <c r="N142" s="10" t="n">
        <f aca="false">0.16</f>
        <v>0.16</v>
      </c>
      <c r="O142" s="10" t="n">
        <f aca="false">6</f>
        <v>6</v>
      </c>
      <c r="P142" s="10" t="n">
        <f aca="false">1</f>
        <v>1</v>
      </c>
      <c r="Q142" s="10" t="n">
        <f aca="false">8</f>
        <v>8</v>
      </c>
      <c r="R142" s="11" t="n">
        <v>35</v>
      </c>
      <c r="S142" s="10" t="n">
        <f aca="false">0.54</f>
        <v>0.54</v>
      </c>
      <c r="T142" s="10" t="n">
        <f aca="false">10</f>
        <v>10</v>
      </c>
      <c r="U142" s="10" t="n">
        <f aca="false">0.33</f>
        <v>0.33</v>
      </c>
      <c r="V142" s="10" t="n">
        <f aca="false">2</f>
        <v>2</v>
      </c>
      <c r="W142" s="11" t="n">
        <v>0</v>
      </c>
      <c r="X142" s="10"/>
      <c r="Y142" s="10"/>
      <c r="Z142" s="10"/>
      <c r="AA142" s="10"/>
      <c r="AB142" s="12"/>
    </row>
    <row r="143" customFormat="false" ht="12.8" hidden="false" customHeight="false" outlineLevel="0" collapsed="false">
      <c r="A143" s="1" t="n">
        <v>8</v>
      </c>
      <c r="B143" s="1" t="s">
        <v>28</v>
      </c>
      <c r="C143" s="1" t="n">
        <v>34</v>
      </c>
      <c r="D143" s="1" t="n">
        <f aca="false">Z148</f>
        <v>0.88</v>
      </c>
      <c r="E143" s="1" t="n">
        <f aca="false">AA148</f>
        <v>8</v>
      </c>
      <c r="F143" s="1" t="n">
        <f aca="false">X148</f>
        <v>0.29</v>
      </c>
      <c r="G143" s="1" t="n">
        <f aca="false">Y148</f>
        <v>5</v>
      </c>
      <c r="H143" s="2" t="n">
        <v>35</v>
      </c>
      <c r="I143" s="1" t="n">
        <f aca="false">U148</f>
        <v>0.43</v>
      </c>
      <c r="J143" s="1" t="n">
        <f aca="false">V148</f>
        <v>4</v>
      </c>
      <c r="K143" s="1" t="n">
        <f aca="false">S148</f>
        <v>0.06</v>
      </c>
      <c r="L143" s="1" t="n">
        <f aca="false">T148</f>
        <v>3</v>
      </c>
      <c r="M143" s="2" t="n">
        <v>24</v>
      </c>
      <c r="N143" s="1" t="n">
        <f aca="false">P148</f>
        <v>0.53</v>
      </c>
      <c r="O143" s="1" t="n">
        <f aca="false">Q148</f>
        <v>5</v>
      </c>
      <c r="P143" s="1" t="n">
        <f aca="false">N148</f>
        <v>0.04</v>
      </c>
      <c r="Q143" s="1" t="n">
        <f aca="false">O148</f>
        <v>1</v>
      </c>
      <c r="R143" s="2" t="n">
        <v>0</v>
      </c>
      <c r="W143" s="2" t="n">
        <v>0</v>
      </c>
    </row>
    <row r="144" customFormat="false" ht="12.8" hidden="false" customHeight="false" outlineLevel="0" collapsed="false">
      <c r="A144" s="1" t="n">
        <v>8</v>
      </c>
      <c r="B144" s="1" t="s">
        <v>29</v>
      </c>
      <c r="C144" s="1" t="n">
        <v>0</v>
      </c>
      <c r="H144" s="2" t="n">
        <v>0</v>
      </c>
      <c r="M144" s="2" t="n">
        <v>72</v>
      </c>
      <c r="N144" s="1" t="n">
        <f aca="false">P151</f>
        <v>0.15</v>
      </c>
      <c r="O144" s="1" t="n">
        <f aca="false">Q151</f>
        <v>3</v>
      </c>
      <c r="P144" s="1" t="n">
        <f aca="false">N151</f>
        <v>0.71</v>
      </c>
      <c r="Q144" s="1" t="n">
        <f aca="false">O151</f>
        <v>10</v>
      </c>
      <c r="R144" s="2" t="n">
        <v>23</v>
      </c>
      <c r="S144" s="1" t="n">
        <f aca="false">K151</f>
        <v>0.05</v>
      </c>
      <c r="T144" s="1" t="n">
        <f aca="false">L151</f>
        <v>2</v>
      </c>
      <c r="U144" s="1" t="n">
        <f aca="false">I151</f>
        <v>0.13</v>
      </c>
      <c r="V144" s="1" t="n">
        <f aca="false">J151</f>
        <v>2</v>
      </c>
      <c r="W144" s="2" t="n">
        <v>0</v>
      </c>
    </row>
    <row r="145" customFormat="false" ht="12.8" hidden="false" customHeight="false" outlineLevel="0" collapsed="false">
      <c r="A145" s="1" t="n">
        <v>8</v>
      </c>
      <c r="B145" s="1" t="s">
        <v>30</v>
      </c>
      <c r="C145" s="1" t="n">
        <v>2</v>
      </c>
      <c r="H145" s="2" t="n">
        <f aca="false">13+3</f>
        <v>16</v>
      </c>
      <c r="I145" s="1" t="n">
        <f aca="false">0.05+0.37</f>
        <v>0.42</v>
      </c>
      <c r="J145" s="1" t="n">
        <f aca="false">1+1</f>
        <v>2</v>
      </c>
      <c r="K145" s="1" t="n">
        <f aca="false">0.36+0</f>
        <v>0.36</v>
      </c>
      <c r="L145" s="1" t="n">
        <f aca="false">4+0</f>
        <v>4</v>
      </c>
      <c r="M145" s="2" t="n">
        <f aca="false">79+1</f>
        <v>80</v>
      </c>
      <c r="N145" s="1" t="n">
        <f aca="false">1.78+0.14</f>
        <v>1.92</v>
      </c>
      <c r="O145" s="1" t="n">
        <f aca="false">16+1</f>
        <v>17</v>
      </c>
      <c r="P145" s="1" t="n">
        <f aca="false">0.79+0</f>
        <v>0.79</v>
      </c>
      <c r="Q145" s="1" t="n">
        <f aca="false">12+0</f>
        <v>12</v>
      </c>
      <c r="R145" s="2" t="n">
        <v>0</v>
      </c>
      <c r="W145" s="2" t="n">
        <v>0</v>
      </c>
    </row>
    <row r="146" customFormat="false" ht="12.8" hidden="false" customHeight="false" outlineLevel="0" collapsed="false">
      <c r="A146" s="1" t="n">
        <v>8</v>
      </c>
      <c r="B146" s="1" t="s">
        <v>31</v>
      </c>
      <c r="C146" s="1" t="n">
        <v>0</v>
      </c>
      <c r="H146" s="2" t="n">
        <v>35</v>
      </c>
      <c r="I146" s="1" t="n">
        <f aca="false">U142</f>
        <v>0.33</v>
      </c>
      <c r="J146" s="1" t="n">
        <f aca="false">V142</f>
        <v>2</v>
      </c>
      <c r="K146" s="1" t="n">
        <f aca="false">S142</f>
        <v>0.54</v>
      </c>
      <c r="L146" s="1" t="n">
        <f aca="false">T142</f>
        <v>10</v>
      </c>
      <c r="M146" s="2" t="n">
        <v>59</v>
      </c>
      <c r="N146" s="1" t="n">
        <f aca="false">P142</f>
        <v>1</v>
      </c>
      <c r="O146" s="1" t="n">
        <f aca="false">Q142</f>
        <v>8</v>
      </c>
      <c r="P146" s="1" t="n">
        <f aca="false">N142</f>
        <v>0.16</v>
      </c>
      <c r="Q146" s="1" t="n">
        <f aca="false">O142</f>
        <v>6</v>
      </c>
      <c r="R146" s="2" t="n">
        <v>0</v>
      </c>
      <c r="W146" s="2" t="n">
        <v>0</v>
      </c>
    </row>
    <row r="147" customFormat="false" ht="12.8" hidden="false" customHeight="false" outlineLevel="0" collapsed="false">
      <c r="A147" s="1" t="n">
        <v>8</v>
      </c>
      <c r="B147" s="1" t="s">
        <v>32</v>
      </c>
      <c r="C147" s="1" t="n">
        <v>0</v>
      </c>
      <c r="H147" s="2" t="n">
        <v>5</v>
      </c>
      <c r="M147" s="2" t="n">
        <f aca="false">23+23</f>
        <v>46</v>
      </c>
      <c r="N147" s="1" t="n">
        <f aca="false">0.26+0.2</f>
        <v>0.46</v>
      </c>
      <c r="O147" s="1" t="n">
        <f aca="false">4+1</f>
        <v>5</v>
      </c>
      <c r="P147" s="1" t="n">
        <f aca="false">0.23+0.06</f>
        <v>0.29</v>
      </c>
      <c r="Q147" s="1" t="n">
        <f aca="false">3+2</f>
        <v>5</v>
      </c>
      <c r="R147" s="2" t="n">
        <f aca="false">47</f>
        <v>47</v>
      </c>
      <c r="S147" s="1" t="n">
        <f aca="false">1.37</f>
        <v>1.37</v>
      </c>
      <c r="T147" s="1" t="n">
        <f aca="false">16</f>
        <v>16</v>
      </c>
      <c r="U147" s="1" t="n">
        <f aca="false">0.06</f>
        <v>0.06</v>
      </c>
      <c r="V147" s="1" t="n">
        <f aca="false">2</f>
        <v>2</v>
      </c>
      <c r="W147" s="2" t="n">
        <v>0</v>
      </c>
    </row>
    <row r="148" customFormat="false" ht="12.8" hidden="false" customHeight="false" outlineLevel="0" collapsed="false">
      <c r="A148" s="1" t="n">
        <v>8</v>
      </c>
      <c r="B148" s="1" t="s">
        <v>33</v>
      </c>
      <c r="C148" s="1" t="n">
        <v>0</v>
      </c>
      <c r="H148" s="2" t="n">
        <v>0</v>
      </c>
      <c r="M148" s="2" t="n">
        <v>24</v>
      </c>
      <c r="N148" s="1" t="n">
        <f aca="false">0.04</f>
        <v>0.04</v>
      </c>
      <c r="O148" s="1" t="n">
        <f aca="false">1</f>
        <v>1</v>
      </c>
      <c r="P148" s="1" t="n">
        <f aca="false">0.53</f>
        <v>0.53</v>
      </c>
      <c r="Q148" s="1" t="n">
        <f aca="false">5</f>
        <v>5</v>
      </c>
      <c r="R148" s="2" t="n">
        <v>35</v>
      </c>
      <c r="S148" s="1" t="n">
        <f aca="false">0.06</f>
        <v>0.06</v>
      </c>
      <c r="T148" s="1" t="n">
        <f aca="false">3</f>
        <v>3</v>
      </c>
      <c r="U148" s="1" t="n">
        <f aca="false">0.43</f>
        <v>0.43</v>
      </c>
      <c r="V148" s="1" t="n">
        <f aca="false">4</f>
        <v>4</v>
      </c>
      <c r="W148" s="2" t="n">
        <v>34</v>
      </c>
      <c r="X148" s="1" t="n">
        <f aca="false">0.29</f>
        <v>0.29</v>
      </c>
      <c r="Y148" s="1" t="n">
        <f aca="false">5</f>
        <v>5</v>
      </c>
      <c r="Z148" s="1" t="n">
        <f aca="false">0.88</f>
        <v>0.88</v>
      </c>
      <c r="AA148" s="1" t="n">
        <f aca="false">8</f>
        <v>8</v>
      </c>
    </row>
    <row r="149" customFormat="false" ht="12.8" hidden="false" customHeight="false" outlineLevel="0" collapsed="false">
      <c r="A149" s="1" t="n">
        <v>8</v>
      </c>
      <c r="B149" s="1" t="s">
        <v>34</v>
      </c>
      <c r="C149" s="1" t="n">
        <v>0</v>
      </c>
      <c r="H149" s="2" t="n">
        <v>22</v>
      </c>
      <c r="I149" s="1" t="n">
        <f aca="false">0.39</f>
        <v>0.39</v>
      </c>
      <c r="J149" s="1" t="n">
        <f aca="false">4</f>
        <v>4</v>
      </c>
      <c r="K149" s="1" t="n">
        <f aca="false">0.19</f>
        <v>0.19</v>
      </c>
      <c r="L149" s="1" t="n">
        <f aca="false">3</f>
        <v>3</v>
      </c>
      <c r="M149" s="2" t="n">
        <f aca="false">30+36</f>
        <v>66</v>
      </c>
      <c r="N149" s="1" t="n">
        <f aca="false">0.03+0.37</f>
        <v>0.4</v>
      </c>
      <c r="O149" s="1" t="n">
        <f aca="false">1+3</f>
        <v>4</v>
      </c>
      <c r="P149" s="1" t="n">
        <f aca="false">0.3+0.31</f>
        <v>0.61</v>
      </c>
      <c r="Q149" s="1" t="n">
        <f aca="false">6+5</f>
        <v>11</v>
      </c>
      <c r="R149" s="2" t="n">
        <v>9</v>
      </c>
      <c r="S149" s="1" t="n">
        <f aca="false">0.18</f>
        <v>0.18</v>
      </c>
      <c r="T149" s="1" t="n">
        <f aca="false">2</f>
        <v>2</v>
      </c>
      <c r="U149" s="1" t="n">
        <f aca="false">0.18</f>
        <v>0.18</v>
      </c>
      <c r="V149" s="1" t="n">
        <f aca="false">1</f>
        <v>1</v>
      </c>
      <c r="W149" s="2" t="n">
        <v>0</v>
      </c>
    </row>
    <row r="150" customFormat="false" ht="12.8" hidden="false" customHeight="false" outlineLevel="0" collapsed="false">
      <c r="A150" s="1" t="n">
        <v>8</v>
      </c>
      <c r="B150" s="1" t="s">
        <v>35</v>
      </c>
      <c r="C150" s="1" t="n">
        <v>0</v>
      </c>
      <c r="H150" s="2" t="n">
        <v>0</v>
      </c>
      <c r="M150" s="2" t="n">
        <v>12</v>
      </c>
      <c r="N150" s="1" t="n">
        <f aca="false">0.23</f>
        <v>0.23</v>
      </c>
      <c r="O150" s="1" t="n">
        <f aca="false">1</f>
        <v>1</v>
      </c>
      <c r="P150" s="1" t="n">
        <f aca="false">0.4</f>
        <v>0.4</v>
      </c>
      <c r="Q150" s="1" t="n">
        <f aca="false">1</f>
        <v>1</v>
      </c>
      <c r="R150" s="2" t="n">
        <v>12</v>
      </c>
      <c r="S150" s="1" t="n">
        <f aca="false">0</f>
        <v>0</v>
      </c>
      <c r="T150" s="1" t="n">
        <f aca="false">0</f>
        <v>0</v>
      </c>
      <c r="U150" s="1" t="n">
        <f aca="false">0.21</f>
        <v>0.21</v>
      </c>
      <c r="V150" s="1" t="n">
        <f aca="false">3</f>
        <v>3</v>
      </c>
      <c r="W150" s="2" t="n">
        <v>70</v>
      </c>
      <c r="X150" s="1" t="n">
        <f aca="false">0.83</f>
        <v>0.83</v>
      </c>
      <c r="Y150" s="1" t="n">
        <f aca="false">13</f>
        <v>13</v>
      </c>
      <c r="Z150" s="1" t="n">
        <f aca="false">0.94</f>
        <v>0.94</v>
      </c>
      <c r="AA150" s="1" t="n">
        <f aca="false">8</f>
        <v>8</v>
      </c>
    </row>
    <row r="151" customFormat="false" ht="12.8" hidden="false" customHeight="false" outlineLevel="0" collapsed="false">
      <c r="A151" s="1" t="n">
        <v>8</v>
      </c>
      <c r="B151" s="1" t="s">
        <v>36</v>
      </c>
      <c r="C151" s="1" t="n">
        <v>0</v>
      </c>
      <c r="H151" s="2" t="n">
        <v>23</v>
      </c>
      <c r="I151" s="1" t="n">
        <f aca="false">0.13</f>
        <v>0.13</v>
      </c>
      <c r="J151" s="1" t="n">
        <f aca="false">2</f>
        <v>2</v>
      </c>
      <c r="K151" s="1" t="n">
        <f aca="false">0.05</f>
        <v>0.05</v>
      </c>
      <c r="L151" s="1" t="n">
        <f aca="false">2</f>
        <v>2</v>
      </c>
      <c r="M151" s="2" t="n">
        <f aca="false">19+53</f>
        <v>72</v>
      </c>
      <c r="N151" s="1" t="n">
        <f aca="false">0.09+0.62</f>
        <v>0.71</v>
      </c>
      <c r="O151" s="1" t="n">
        <f aca="false">1+9</f>
        <v>10</v>
      </c>
      <c r="P151" s="1" t="n">
        <f aca="false">0+0.15</f>
        <v>0.15</v>
      </c>
      <c r="Q151" s="1" t="n">
        <f aca="false">0+3</f>
        <v>3</v>
      </c>
      <c r="R151" s="2" t="n">
        <v>0</v>
      </c>
      <c r="W151" s="2" t="n">
        <v>0</v>
      </c>
    </row>
    <row r="152" customFormat="false" ht="12.8" hidden="false" customHeight="false" outlineLevel="0" collapsed="false">
      <c r="A152" s="1" t="n">
        <v>8</v>
      </c>
      <c r="B152" s="1" t="s">
        <v>37</v>
      </c>
      <c r="C152" s="1" t="n">
        <v>0</v>
      </c>
      <c r="H152" s="2" t="n">
        <v>0</v>
      </c>
      <c r="I152" s="1" t="n">
        <f aca="false">U145</f>
        <v>0</v>
      </c>
      <c r="J152" s="1" t="n">
        <f aca="false">V145</f>
        <v>0</v>
      </c>
      <c r="K152" s="1" t="n">
        <f aca="false">S145</f>
        <v>0</v>
      </c>
      <c r="L152" s="1" t="n">
        <f aca="false">T145</f>
        <v>0</v>
      </c>
      <c r="M152" s="2" t="n">
        <v>80</v>
      </c>
      <c r="N152" s="1" t="n">
        <f aca="false">P145</f>
        <v>0.79</v>
      </c>
      <c r="O152" s="1" t="n">
        <f aca="false">Q145</f>
        <v>12</v>
      </c>
      <c r="P152" s="1" t="n">
        <f aca="false">N145</f>
        <v>1.92</v>
      </c>
      <c r="Q152" s="1" t="n">
        <f aca="false">O145</f>
        <v>17</v>
      </c>
      <c r="R152" s="2" t="n">
        <v>16</v>
      </c>
      <c r="S152" s="1" t="n">
        <f aca="false">K145</f>
        <v>0.36</v>
      </c>
      <c r="T152" s="1" t="n">
        <f aca="false">L145</f>
        <v>4</v>
      </c>
      <c r="U152" s="1" t="n">
        <f aca="false">I145</f>
        <v>0.42</v>
      </c>
      <c r="V152" s="1" t="n">
        <f aca="false">J145</f>
        <v>2</v>
      </c>
      <c r="W152" s="2" t="n">
        <v>2</v>
      </c>
    </row>
    <row r="153" customFormat="false" ht="12.8" hidden="false" customHeight="false" outlineLevel="0" collapsed="false">
      <c r="A153" s="1" t="n">
        <v>8</v>
      </c>
      <c r="B153" s="1" t="s">
        <v>38</v>
      </c>
      <c r="C153" s="1" t="n">
        <v>0</v>
      </c>
      <c r="H153" s="2" t="n">
        <v>0</v>
      </c>
      <c r="M153" s="2" t="n">
        <v>11</v>
      </c>
      <c r="N153" s="1" t="n">
        <f aca="false">P157</f>
        <v>0</v>
      </c>
      <c r="O153" s="1" t="n">
        <f aca="false">Q157</f>
        <v>0</v>
      </c>
      <c r="P153" s="1" t="n">
        <f aca="false">N157</f>
        <v>0.74</v>
      </c>
      <c r="Q153" s="1" t="n">
        <f aca="false">O157</f>
        <v>1</v>
      </c>
      <c r="R153" s="2" t="n">
        <v>56</v>
      </c>
      <c r="S153" s="1" t="n">
        <f aca="false">K157</f>
        <v>0.11</v>
      </c>
      <c r="T153" s="1" t="n">
        <f aca="false">L157</f>
        <v>3</v>
      </c>
      <c r="U153" s="1" t="n">
        <f aca="false">I157</f>
        <v>0.48</v>
      </c>
      <c r="V153" s="1" t="n">
        <f aca="false">J157</f>
        <v>9</v>
      </c>
      <c r="W153" s="2" t="n">
        <v>29</v>
      </c>
      <c r="X153" s="1" t="n">
        <f aca="false">F157</f>
        <v>0</v>
      </c>
      <c r="Y153" s="1" t="n">
        <f aca="false">G157</f>
        <v>0</v>
      </c>
      <c r="Z153" s="1" t="n">
        <f aca="false">D157</f>
        <v>0.18</v>
      </c>
      <c r="AA153" s="1" t="n">
        <f aca="false">E157</f>
        <v>3</v>
      </c>
    </row>
    <row r="154" customFormat="false" ht="12.8" hidden="false" customHeight="false" outlineLevel="0" collapsed="false">
      <c r="A154" s="1" t="n">
        <v>8</v>
      </c>
      <c r="B154" s="1" t="s">
        <v>39</v>
      </c>
      <c r="C154" s="1" t="n">
        <v>0</v>
      </c>
      <c r="H154" s="2" t="n">
        <v>0</v>
      </c>
      <c r="M154" s="2" t="n">
        <v>6</v>
      </c>
      <c r="N154" s="1" t="n">
        <f aca="false">0</f>
        <v>0</v>
      </c>
      <c r="O154" s="1" t="n">
        <f aca="false">0</f>
        <v>0</v>
      </c>
      <c r="P154" s="1" t="n">
        <f aca="false">0.17</f>
        <v>0.17</v>
      </c>
      <c r="Q154" s="1" t="n">
        <f aca="false">1</f>
        <v>1</v>
      </c>
      <c r="R154" s="2" t="n">
        <v>6</v>
      </c>
      <c r="S154" s="1" t="n">
        <f aca="false">0</f>
        <v>0</v>
      </c>
      <c r="T154" s="1" t="n">
        <f aca="false">0</f>
        <v>0</v>
      </c>
      <c r="U154" s="1" t="n">
        <f aca="false">0.61</f>
        <v>0.61</v>
      </c>
      <c r="V154" s="1" t="n">
        <f aca="false">1</f>
        <v>1</v>
      </c>
      <c r="W154" s="2" t="n">
        <v>84</v>
      </c>
      <c r="X154" s="1" t="n">
        <f aca="false">0.99</f>
        <v>0.99</v>
      </c>
      <c r="Y154" s="1" t="n">
        <f aca="false">16</f>
        <v>16</v>
      </c>
      <c r="Z154" s="1" t="n">
        <f aca="false">0.84</f>
        <v>0.84</v>
      </c>
      <c r="AA154" s="1" t="n">
        <f aca="false">13</f>
        <v>13</v>
      </c>
    </row>
    <row r="155" customFormat="false" ht="12.8" hidden="false" customHeight="false" outlineLevel="0" collapsed="false">
      <c r="A155" s="1" t="n">
        <v>8</v>
      </c>
      <c r="B155" s="1" t="s">
        <v>40</v>
      </c>
      <c r="C155" s="1" t="n">
        <v>0</v>
      </c>
      <c r="H155" s="2" t="n">
        <v>9</v>
      </c>
      <c r="I155" s="1" t="n">
        <f aca="false">U149</f>
        <v>0.18</v>
      </c>
      <c r="J155" s="1" t="n">
        <f aca="false">V149</f>
        <v>1</v>
      </c>
      <c r="K155" s="1" t="n">
        <f aca="false">S149</f>
        <v>0.18</v>
      </c>
      <c r="L155" s="1" t="n">
        <f aca="false">T149</f>
        <v>2</v>
      </c>
      <c r="M155" s="2" t="n">
        <v>66</v>
      </c>
      <c r="N155" s="1" t="n">
        <f aca="false">P149</f>
        <v>0.61</v>
      </c>
      <c r="O155" s="1" t="n">
        <f aca="false">Q149</f>
        <v>11</v>
      </c>
      <c r="P155" s="1" t="n">
        <f aca="false">N149</f>
        <v>0.4</v>
      </c>
      <c r="Q155" s="1" t="n">
        <f aca="false">O149</f>
        <v>4</v>
      </c>
      <c r="R155" s="2" t="n">
        <v>22</v>
      </c>
      <c r="S155" s="1" t="n">
        <f aca="false">K149</f>
        <v>0.19</v>
      </c>
      <c r="T155" s="1" t="n">
        <f aca="false">L149</f>
        <v>3</v>
      </c>
      <c r="U155" s="1" t="n">
        <f aca="false">I149</f>
        <v>0.39</v>
      </c>
      <c r="V155" s="1" t="n">
        <f aca="false">J149</f>
        <v>4</v>
      </c>
      <c r="W155" s="2" t="n">
        <v>0</v>
      </c>
    </row>
    <row r="156" customFormat="false" ht="12.8" hidden="false" customHeight="false" outlineLevel="0" collapsed="false">
      <c r="A156" s="1" t="n">
        <v>8</v>
      </c>
      <c r="B156" s="1" t="s">
        <v>41</v>
      </c>
      <c r="C156" s="1" t="n">
        <v>54</v>
      </c>
      <c r="D156" s="1" t="n">
        <f aca="false">Z158</f>
        <v>1.91</v>
      </c>
      <c r="E156" s="1" t="n">
        <f aca="false">AA158</f>
        <v>12</v>
      </c>
      <c r="F156" s="1" t="n">
        <f aca="false">X158</f>
        <v>0.22</v>
      </c>
      <c r="G156" s="1" t="n">
        <f aca="false">Y158</f>
        <v>4</v>
      </c>
      <c r="H156" s="2" t="n">
        <v>37</v>
      </c>
      <c r="I156" s="1" t="n">
        <f aca="false">U158</f>
        <v>0.52</v>
      </c>
      <c r="J156" s="1" t="n">
        <f aca="false">V158</f>
        <v>3</v>
      </c>
      <c r="K156" s="1" t="n">
        <f aca="false">S158</f>
        <v>0.29</v>
      </c>
      <c r="L156" s="1" t="n">
        <f aca="false">T158</f>
        <v>2</v>
      </c>
      <c r="M156" s="2" t="n">
        <v>12</v>
      </c>
      <c r="N156" s="1" t="n">
        <f aca="false">P158</f>
        <v>0.12</v>
      </c>
      <c r="O156" s="1" t="n">
        <f aca="false">Q158</f>
        <v>2</v>
      </c>
      <c r="P156" s="1" t="n">
        <f aca="false">N158</f>
        <v>0</v>
      </c>
      <c r="Q156" s="1" t="n">
        <f aca="false">O158</f>
        <v>0</v>
      </c>
      <c r="R156" s="2" t="n">
        <v>0</v>
      </c>
      <c r="W156" s="2" t="n">
        <v>0</v>
      </c>
    </row>
    <row r="157" customFormat="false" ht="12.8" hidden="false" customHeight="false" outlineLevel="0" collapsed="false">
      <c r="A157" s="1" t="n">
        <v>8</v>
      </c>
      <c r="B157" s="1" t="s">
        <v>42</v>
      </c>
      <c r="C157" s="1" t="n">
        <v>29</v>
      </c>
      <c r="D157" s="1" t="n">
        <f aca="false">0.18</f>
        <v>0.18</v>
      </c>
      <c r="E157" s="1" t="n">
        <f aca="false">3</f>
        <v>3</v>
      </c>
      <c r="F157" s="1" t="n">
        <f aca="false">0</f>
        <v>0</v>
      </c>
      <c r="G157" s="1" t="n">
        <f aca="false">0</f>
        <v>0</v>
      </c>
      <c r="H157" s="2" t="n">
        <v>56</v>
      </c>
      <c r="I157" s="1" t="n">
        <f aca="false">0.48</f>
        <v>0.48</v>
      </c>
      <c r="J157" s="1" t="n">
        <f aca="false">9</f>
        <v>9</v>
      </c>
      <c r="K157" s="1" t="n">
        <f aca="false">0.11</f>
        <v>0.11</v>
      </c>
      <c r="L157" s="1" t="n">
        <f aca="false">3</f>
        <v>3</v>
      </c>
      <c r="M157" s="2" t="n">
        <v>11</v>
      </c>
      <c r="N157" s="1" t="n">
        <f aca="false">0.74</f>
        <v>0.74</v>
      </c>
      <c r="O157" s="1" t="n">
        <f aca="false">1</f>
        <v>1</v>
      </c>
      <c r="P157" s="1" t="n">
        <f aca="false">0</f>
        <v>0</v>
      </c>
      <c r="Q157" s="1" t="n">
        <f aca="false">0</f>
        <v>0</v>
      </c>
      <c r="R157" s="2" t="n">
        <v>0</v>
      </c>
      <c r="W157" s="2" t="n">
        <v>0</v>
      </c>
    </row>
    <row r="158" customFormat="false" ht="12.8" hidden="false" customHeight="false" outlineLevel="0" collapsed="false">
      <c r="A158" s="1" t="n">
        <v>8</v>
      </c>
      <c r="B158" s="1" t="s">
        <v>43</v>
      </c>
      <c r="C158" s="1" t="n">
        <v>0</v>
      </c>
      <c r="H158" s="2" t="n">
        <v>0</v>
      </c>
      <c r="M158" s="2" t="n">
        <v>12</v>
      </c>
      <c r="N158" s="1" t="n">
        <f aca="false">0</f>
        <v>0</v>
      </c>
      <c r="O158" s="1" t="n">
        <f aca="false">0</f>
        <v>0</v>
      </c>
      <c r="P158" s="1" t="n">
        <f aca="false">0.12</f>
        <v>0.12</v>
      </c>
      <c r="Q158" s="1" t="n">
        <f aca="false">2</f>
        <v>2</v>
      </c>
      <c r="R158" s="2" t="n">
        <v>37</v>
      </c>
      <c r="S158" s="1" t="n">
        <f aca="false">0.29</f>
        <v>0.29</v>
      </c>
      <c r="T158" s="1" t="n">
        <f aca="false">2</f>
        <v>2</v>
      </c>
      <c r="U158" s="1" t="n">
        <f aca="false">0.52</f>
        <v>0.52</v>
      </c>
      <c r="V158" s="1" t="n">
        <f aca="false">3</f>
        <v>3</v>
      </c>
      <c r="W158" s="2" t="n">
        <v>54</v>
      </c>
      <c r="X158" s="1" t="n">
        <f aca="false">0.22</f>
        <v>0.22</v>
      </c>
      <c r="Y158" s="1" t="n">
        <f aca="false">4</f>
        <v>4</v>
      </c>
      <c r="Z158" s="1" t="n">
        <f aca="false">1.91</f>
        <v>1.91</v>
      </c>
      <c r="AA158" s="1" t="n">
        <f aca="false">12</f>
        <v>12</v>
      </c>
    </row>
    <row r="159" customFormat="false" ht="12.8" hidden="false" customHeight="false" outlineLevel="0" collapsed="false">
      <c r="A159" s="1" t="n">
        <v>8</v>
      </c>
      <c r="B159" s="1" t="s">
        <v>44</v>
      </c>
      <c r="C159" s="1" t="n">
        <v>70</v>
      </c>
      <c r="D159" s="1" t="n">
        <f aca="false">Z150</f>
        <v>0.94</v>
      </c>
      <c r="E159" s="1" t="n">
        <f aca="false">AA150</f>
        <v>8</v>
      </c>
      <c r="F159" s="1" t="n">
        <f aca="false">X150</f>
        <v>0.83</v>
      </c>
      <c r="G159" s="1" t="n">
        <f aca="false">Y150</f>
        <v>13</v>
      </c>
      <c r="H159" s="2" t="n">
        <v>12</v>
      </c>
      <c r="I159" s="1" t="n">
        <f aca="false">U150</f>
        <v>0.21</v>
      </c>
      <c r="J159" s="1" t="n">
        <f aca="false">V150</f>
        <v>3</v>
      </c>
      <c r="K159" s="1" t="n">
        <f aca="false">S150</f>
        <v>0</v>
      </c>
      <c r="L159" s="1" t="n">
        <f aca="false">T150</f>
        <v>0</v>
      </c>
      <c r="M159" s="2" t="n">
        <v>12</v>
      </c>
      <c r="N159" s="1" t="n">
        <f aca="false">P150</f>
        <v>0.4</v>
      </c>
      <c r="O159" s="1" t="n">
        <f aca="false">Q150</f>
        <v>1</v>
      </c>
      <c r="P159" s="1" t="n">
        <f aca="false">N150</f>
        <v>0.23</v>
      </c>
      <c r="Q159" s="1" t="n">
        <f aca="false">O150</f>
        <v>1</v>
      </c>
      <c r="R159" s="2" t="n">
        <v>0</v>
      </c>
      <c r="W159" s="2" t="n">
        <v>0</v>
      </c>
    </row>
    <row r="160" customFormat="false" ht="12.8" hidden="false" customHeight="false" outlineLevel="0" collapsed="false">
      <c r="A160" s="1" t="n">
        <v>8</v>
      </c>
      <c r="B160" s="1" t="s">
        <v>45</v>
      </c>
      <c r="C160" s="1" t="n">
        <v>84</v>
      </c>
      <c r="D160" s="1" t="n">
        <f aca="false">Z154</f>
        <v>0.84</v>
      </c>
      <c r="E160" s="1" t="n">
        <f aca="false">AA154</f>
        <v>13</v>
      </c>
      <c r="F160" s="1" t="n">
        <f aca="false">X154</f>
        <v>0.99</v>
      </c>
      <c r="G160" s="1" t="n">
        <f aca="false">Y154</f>
        <v>16</v>
      </c>
      <c r="H160" s="2" t="n">
        <v>6</v>
      </c>
      <c r="I160" s="1" t="n">
        <f aca="false">U154</f>
        <v>0.61</v>
      </c>
      <c r="J160" s="1" t="n">
        <f aca="false">V154</f>
        <v>1</v>
      </c>
      <c r="K160" s="1" t="n">
        <f aca="false">S154</f>
        <v>0</v>
      </c>
      <c r="L160" s="1" t="n">
        <f aca="false">T154</f>
        <v>0</v>
      </c>
      <c r="M160" s="2" t="n">
        <v>6</v>
      </c>
      <c r="N160" s="1" t="n">
        <f aca="false">P154</f>
        <v>0.17</v>
      </c>
      <c r="O160" s="1" t="n">
        <f aca="false">Q154</f>
        <v>1</v>
      </c>
      <c r="P160" s="1" t="n">
        <f aca="false">N154</f>
        <v>0</v>
      </c>
      <c r="Q160" s="1" t="n">
        <f aca="false">O154</f>
        <v>0</v>
      </c>
      <c r="R160" s="2" t="n">
        <v>0</v>
      </c>
      <c r="W160" s="2" t="n">
        <v>0</v>
      </c>
    </row>
    <row r="161" customFormat="false" ht="12.8" hidden="false" customHeight="false" outlineLevel="0" collapsed="false">
      <c r="A161" s="1" t="n">
        <v>8</v>
      </c>
      <c r="B161" s="1" t="s">
        <v>46</v>
      </c>
      <c r="C161" s="1" t="n">
        <v>0</v>
      </c>
      <c r="H161" s="2" t="n">
        <v>47</v>
      </c>
      <c r="I161" s="1" t="n">
        <f aca="false">U147</f>
        <v>0.06</v>
      </c>
      <c r="J161" s="1" t="n">
        <f aca="false">V147</f>
        <v>2</v>
      </c>
      <c r="K161" s="1" t="n">
        <f aca="false">S147</f>
        <v>1.37</v>
      </c>
      <c r="L161" s="1" t="n">
        <f aca="false">T147</f>
        <v>16</v>
      </c>
      <c r="M161" s="2" t="n">
        <v>46</v>
      </c>
      <c r="N161" s="1" t="n">
        <f aca="false">P147</f>
        <v>0.29</v>
      </c>
      <c r="O161" s="1" t="n">
        <f aca="false">Q147</f>
        <v>5</v>
      </c>
      <c r="P161" s="1" t="n">
        <f aca="false">N147</f>
        <v>0.46</v>
      </c>
      <c r="Q161" s="1" t="n">
        <f aca="false">O147</f>
        <v>5</v>
      </c>
      <c r="R161" s="2" t="n">
        <v>5</v>
      </c>
      <c r="W161" s="2" t="n">
        <v>0</v>
      </c>
    </row>
    <row r="162" customFormat="false" ht="12.8" hidden="false" customHeight="false" outlineLevel="0" collapsed="false">
      <c r="A162" s="10" t="n">
        <v>9</v>
      </c>
      <c r="B162" s="10" t="s">
        <v>27</v>
      </c>
      <c r="C162" s="10" t="n">
        <v>0</v>
      </c>
      <c r="D162" s="10"/>
      <c r="E162" s="10"/>
      <c r="F162" s="10"/>
      <c r="G162" s="10"/>
      <c r="H162" s="11" t="n">
        <v>0</v>
      </c>
      <c r="I162" s="10"/>
      <c r="J162" s="10"/>
      <c r="K162" s="10"/>
      <c r="L162" s="10"/>
      <c r="M162" s="11" t="n">
        <v>51</v>
      </c>
      <c r="N162" s="10" t="n">
        <f aca="false">P181</f>
        <v>0.24</v>
      </c>
      <c r="O162" s="10" t="n">
        <f aca="false">Q181</f>
        <v>5</v>
      </c>
      <c r="P162" s="10" t="n">
        <f aca="false">N181</f>
        <v>0.74</v>
      </c>
      <c r="Q162" s="10" t="n">
        <f aca="false">O181</f>
        <v>4</v>
      </c>
      <c r="R162" s="11" t="n">
        <v>31</v>
      </c>
      <c r="S162" s="10" t="n">
        <f aca="false">K181</f>
        <v>0.71</v>
      </c>
      <c r="T162" s="10" t="n">
        <f aca="false">L181</f>
        <v>3</v>
      </c>
      <c r="U162" s="10" t="n">
        <f aca="false">I181</f>
        <v>0.56</v>
      </c>
      <c r="V162" s="10" t="n">
        <f aca="false">J181</f>
        <v>4</v>
      </c>
      <c r="W162" s="11" t="n">
        <v>11</v>
      </c>
      <c r="X162" s="10" t="n">
        <f aca="false">F181</f>
        <v>0.1</v>
      </c>
      <c r="Y162" s="10" t="n">
        <f aca="false">G181</f>
        <v>1</v>
      </c>
      <c r="Z162" s="10" t="n">
        <f aca="false">D181</f>
        <v>0</v>
      </c>
      <c r="AA162" s="10" t="n">
        <f aca="false">E181</f>
        <v>0</v>
      </c>
      <c r="AB162" s="12"/>
    </row>
    <row r="163" customFormat="false" ht="12.8" hidden="false" customHeight="false" outlineLevel="0" collapsed="false">
      <c r="A163" s="1" t="n">
        <v>9</v>
      </c>
      <c r="B163" s="1" t="s">
        <v>28</v>
      </c>
      <c r="C163" s="1" t="n">
        <v>0</v>
      </c>
      <c r="H163" s="2" t="n">
        <v>0</v>
      </c>
      <c r="M163" s="2" t="n">
        <f aca="false">32+22</f>
        <v>54</v>
      </c>
      <c r="N163" s="1" t="n">
        <f aca="false">0+0.12</f>
        <v>0.12</v>
      </c>
      <c r="O163" s="1" t="n">
        <f aca="false">0+2</f>
        <v>2</v>
      </c>
      <c r="P163" s="1" t="n">
        <f aca="false">0.69+0.06</f>
        <v>0.75</v>
      </c>
      <c r="Q163" s="1" t="n">
        <f aca="false">8+1</f>
        <v>9</v>
      </c>
      <c r="R163" s="2" t="n">
        <v>40</v>
      </c>
      <c r="S163" s="1" t="n">
        <f aca="false">0.5</f>
        <v>0.5</v>
      </c>
      <c r="T163" s="1" t="n">
        <f aca="false">7</f>
        <v>7</v>
      </c>
      <c r="U163" s="1" t="n">
        <f aca="false">0.03</f>
        <v>0.03</v>
      </c>
      <c r="V163" s="1" t="n">
        <f aca="false">1</f>
        <v>1</v>
      </c>
      <c r="W163" s="2" t="n">
        <v>0</v>
      </c>
    </row>
    <row r="164" customFormat="false" ht="12.8" hidden="false" customHeight="false" outlineLevel="0" collapsed="false">
      <c r="A164" s="1" t="n">
        <v>9</v>
      </c>
      <c r="B164" s="1" t="s">
        <v>29</v>
      </c>
      <c r="C164" s="1" t="n">
        <v>4</v>
      </c>
      <c r="D164" s="1" t="n">
        <f aca="false">0.7</f>
        <v>0.7</v>
      </c>
      <c r="E164" s="1" t="n">
        <f aca="false">2</f>
        <v>2</v>
      </c>
      <c r="F164" s="1" t="n">
        <f aca="false">0</f>
        <v>0</v>
      </c>
      <c r="G164" s="1" t="n">
        <f aca="false">0</f>
        <v>0</v>
      </c>
      <c r="H164" s="2" t="n">
        <f aca="false">21+17</f>
        <v>38</v>
      </c>
      <c r="I164" s="1" t="n">
        <f aca="false">0.69</f>
        <v>0.69</v>
      </c>
      <c r="J164" s="1" t="n">
        <f aca="false">5</f>
        <v>5</v>
      </c>
      <c r="K164" s="1" t="n">
        <f aca="false">0.44</f>
        <v>0.44</v>
      </c>
      <c r="L164" s="1" t="n">
        <f aca="false">4</f>
        <v>4</v>
      </c>
      <c r="M164" s="2" t="n">
        <f aca="false">26+29</f>
        <v>55</v>
      </c>
      <c r="N164" s="1" t="n">
        <f aca="false">0.5+0.62</f>
        <v>1.12</v>
      </c>
      <c r="O164" s="1" t="n">
        <f aca="false">3+8</f>
        <v>11</v>
      </c>
      <c r="P164" s="1" t="n">
        <f aca="false">0.02+0.26</f>
        <v>0.28</v>
      </c>
      <c r="Q164" s="1" t="n">
        <f aca="false">1+6</f>
        <v>7</v>
      </c>
      <c r="R164" s="2" t="n">
        <v>0</v>
      </c>
      <c r="W164" s="2" t="n">
        <v>0</v>
      </c>
    </row>
    <row r="165" customFormat="false" ht="12.8" hidden="false" customHeight="false" outlineLevel="0" collapsed="false">
      <c r="A165" s="1" t="n">
        <v>9</v>
      </c>
      <c r="B165" s="1" t="s">
        <v>30</v>
      </c>
      <c r="C165" s="1" t="n">
        <v>0</v>
      </c>
      <c r="H165" s="2" t="n">
        <v>0</v>
      </c>
      <c r="M165" s="2" t="n">
        <v>55</v>
      </c>
      <c r="N165" s="1" t="n">
        <f aca="false">P179</f>
        <v>0.03</v>
      </c>
      <c r="O165" s="1" t="n">
        <f aca="false">Q179</f>
        <v>1</v>
      </c>
      <c r="P165" s="1" t="n">
        <f aca="false">N179</f>
        <v>0.18</v>
      </c>
      <c r="Q165" s="1" t="n">
        <f aca="false">O179</f>
        <v>2</v>
      </c>
      <c r="R165" s="2" t="n">
        <v>41</v>
      </c>
      <c r="S165" s="1" t="n">
        <f aca="false">K179</f>
        <v>0.14</v>
      </c>
      <c r="T165" s="1" t="n">
        <f aca="false">L179</f>
        <v>2</v>
      </c>
      <c r="U165" s="1" t="n">
        <f aca="false">I179</f>
        <v>0.57</v>
      </c>
      <c r="V165" s="1" t="n">
        <f aca="false">J179</f>
        <v>5</v>
      </c>
      <c r="W165" s="2" t="n">
        <v>0</v>
      </c>
    </row>
    <row r="166" customFormat="false" ht="12.8" hidden="false" customHeight="false" outlineLevel="0" collapsed="false">
      <c r="A166" s="1" t="n">
        <v>9</v>
      </c>
      <c r="B166" s="1" t="s">
        <v>31</v>
      </c>
      <c r="C166" s="1" t="n">
        <v>72</v>
      </c>
      <c r="D166" s="1" t="n">
        <f aca="false">1</f>
        <v>1</v>
      </c>
      <c r="E166" s="1" t="n">
        <f aca="false">8</f>
        <v>8</v>
      </c>
      <c r="F166" s="1" t="n">
        <f aca="false">1.74</f>
        <v>1.74</v>
      </c>
      <c r="G166" s="1" t="n">
        <f aca="false">21</f>
        <v>21</v>
      </c>
      <c r="H166" s="2" t="n">
        <v>14</v>
      </c>
      <c r="I166" s="1" t="n">
        <f aca="false">0.4</f>
        <v>0.4</v>
      </c>
      <c r="J166" s="1" t="n">
        <f aca="false">1</f>
        <v>1</v>
      </c>
      <c r="K166" s="1" t="n">
        <f aca="false">0.07</f>
        <v>0.07</v>
      </c>
      <c r="L166" s="1" t="n">
        <f aca="false">1</f>
        <v>1</v>
      </c>
      <c r="M166" s="2" t="n">
        <v>11</v>
      </c>
      <c r="N166" s="1" t="n">
        <f aca="false">0.19</f>
        <v>0.19</v>
      </c>
      <c r="O166" s="1" t="n">
        <f aca="false">1</f>
        <v>1</v>
      </c>
      <c r="P166" s="1" t="n">
        <f aca="false">0.37</f>
        <v>0.37</v>
      </c>
      <c r="Q166" s="1" t="n">
        <f aca="false">3</f>
        <v>3</v>
      </c>
      <c r="R166" s="2" t="n">
        <v>0</v>
      </c>
      <c r="W166" s="2" t="n">
        <v>0</v>
      </c>
    </row>
    <row r="167" customFormat="false" ht="12.8" hidden="false" customHeight="false" outlineLevel="0" collapsed="false">
      <c r="A167" s="1" t="n">
        <v>9</v>
      </c>
      <c r="B167" s="1" t="s">
        <v>32</v>
      </c>
      <c r="C167" s="1" t="n">
        <v>0</v>
      </c>
      <c r="H167" s="2" t="n">
        <v>44</v>
      </c>
      <c r="I167" s="1" t="n">
        <f aca="false">U176</f>
        <v>0.3</v>
      </c>
      <c r="J167" s="1" t="n">
        <f aca="false">V176</f>
        <v>7</v>
      </c>
      <c r="K167" s="1" t="n">
        <f aca="false">S176</f>
        <v>0.65</v>
      </c>
      <c r="L167" s="1" t="n">
        <f aca="false">T176</f>
        <v>4</v>
      </c>
      <c r="M167" s="2" t="n">
        <v>56</v>
      </c>
      <c r="N167" s="1" t="n">
        <f aca="false">P176</f>
        <v>0.76</v>
      </c>
      <c r="O167" s="1" t="n">
        <f aca="false">Q176</f>
        <v>7</v>
      </c>
      <c r="P167" s="1" t="n">
        <f aca="false">N176</f>
        <v>0.26</v>
      </c>
      <c r="Q167" s="1" t="n">
        <f aca="false">O176</f>
        <v>8</v>
      </c>
      <c r="R167" s="2" t="n">
        <v>0</v>
      </c>
      <c r="W167" s="2" t="n">
        <v>0</v>
      </c>
    </row>
    <row r="168" customFormat="false" ht="12.8" hidden="false" customHeight="false" outlineLevel="0" collapsed="false">
      <c r="A168" s="1" t="n">
        <v>9</v>
      </c>
      <c r="B168" s="1" t="s">
        <v>33</v>
      </c>
      <c r="C168" s="1" t="n">
        <v>41</v>
      </c>
      <c r="D168" s="1" t="n">
        <f aca="false">Z172</f>
        <v>0.78</v>
      </c>
      <c r="E168" s="1" t="n">
        <f aca="false">AA172</f>
        <v>7</v>
      </c>
      <c r="F168" s="1" t="n">
        <f aca="false">X172</f>
        <v>0.48</v>
      </c>
      <c r="G168" s="1" t="n">
        <f aca="false">Y172</f>
        <v>5</v>
      </c>
      <c r="H168" s="2" t="n">
        <v>9</v>
      </c>
      <c r="I168" s="1" t="n">
        <f aca="false">U172</f>
        <v>0.22</v>
      </c>
      <c r="J168" s="1" t="n">
        <f aca="false">V172</f>
        <v>2</v>
      </c>
      <c r="K168" s="1" t="n">
        <f aca="false">S172</f>
        <v>0</v>
      </c>
      <c r="L168" s="1" t="n">
        <f aca="false">T172</f>
        <v>0</v>
      </c>
      <c r="M168" s="2" t="n">
        <v>46</v>
      </c>
      <c r="N168" s="1" t="n">
        <f aca="false">P172</f>
        <v>1.28</v>
      </c>
      <c r="O168" s="1" t="n">
        <f aca="false">Q172</f>
        <v>12</v>
      </c>
      <c r="P168" s="1" t="n">
        <f aca="false">N172</f>
        <v>0.29</v>
      </c>
      <c r="Q168" s="1" t="n">
        <f aca="false">O172</f>
        <v>5</v>
      </c>
      <c r="R168" s="2" t="n">
        <v>0</v>
      </c>
      <c r="W168" s="2" t="n">
        <v>0</v>
      </c>
    </row>
    <row r="169" customFormat="false" ht="12.8" hidden="false" customHeight="false" outlineLevel="0" collapsed="false">
      <c r="A169" s="1" t="n">
        <v>9</v>
      </c>
      <c r="B169" s="1" t="s">
        <v>34</v>
      </c>
      <c r="C169" s="1" t="n">
        <v>0</v>
      </c>
      <c r="H169" s="2" t="n">
        <v>0</v>
      </c>
      <c r="M169" s="2" t="n">
        <v>59</v>
      </c>
      <c r="N169" s="1" t="n">
        <f aca="false">P178</f>
        <v>0.35</v>
      </c>
      <c r="O169" s="1" t="n">
        <f aca="false">Q178</f>
        <v>6</v>
      </c>
      <c r="P169" s="1" t="n">
        <f aca="false">N178</f>
        <v>2.1</v>
      </c>
      <c r="Q169" s="1" t="n">
        <f aca="false">O178</f>
        <v>12</v>
      </c>
      <c r="R169" s="2" t="n">
        <v>36</v>
      </c>
      <c r="S169" s="1" t="n">
        <f aca="false">K178</f>
        <v>0.83</v>
      </c>
      <c r="T169" s="1" t="n">
        <f aca="false">L178</f>
        <v>9</v>
      </c>
      <c r="U169" s="1" t="n">
        <f aca="false">I178</f>
        <v>0.3</v>
      </c>
      <c r="V169" s="1" t="n">
        <f aca="false">J178</f>
        <v>4</v>
      </c>
      <c r="W169" s="2" t="n">
        <v>0</v>
      </c>
    </row>
    <row r="170" customFormat="false" ht="12.8" hidden="false" customHeight="false" outlineLevel="0" collapsed="false">
      <c r="A170" s="1" t="n">
        <v>9</v>
      </c>
      <c r="B170" s="1" t="s">
        <v>35</v>
      </c>
      <c r="C170" s="1" t="n">
        <v>0</v>
      </c>
      <c r="H170" s="2" t="n">
        <v>0</v>
      </c>
      <c r="M170" s="2" t="n">
        <v>11</v>
      </c>
      <c r="N170" s="1" t="n">
        <f aca="false">P166</f>
        <v>0.37</v>
      </c>
      <c r="O170" s="1" t="n">
        <f aca="false">Q166</f>
        <v>3</v>
      </c>
      <c r="P170" s="1" t="n">
        <f aca="false">N166</f>
        <v>0.19</v>
      </c>
      <c r="Q170" s="1" t="n">
        <f aca="false">O166</f>
        <v>1</v>
      </c>
      <c r="R170" s="2" t="n">
        <v>14</v>
      </c>
      <c r="S170" s="1" t="n">
        <f aca="false">K166</f>
        <v>0.07</v>
      </c>
      <c r="T170" s="1" t="n">
        <f aca="false">L166</f>
        <v>1</v>
      </c>
      <c r="U170" s="1" t="n">
        <f aca="false">I166</f>
        <v>0.4</v>
      </c>
      <c r="V170" s="1" t="n">
        <f aca="false">J166</f>
        <v>1</v>
      </c>
      <c r="W170" s="2" t="n">
        <v>72</v>
      </c>
      <c r="X170" s="1" t="n">
        <f aca="false">F166</f>
        <v>1.74</v>
      </c>
      <c r="Y170" s="1" t="n">
        <f aca="false">G166</f>
        <v>21</v>
      </c>
      <c r="Z170" s="1" t="n">
        <f aca="false">D166</f>
        <v>1</v>
      </c>
      <c r="AA170" s="1" t="n">
        <f aca="false">E166</f>
        <v>8</v>
      </c>
    </row>
    <row r="171" customFormat="false" ht="12.8" hidden="false" customHeight="false" outlineLevel="0" collapsed="false">
      <c r="A171" s="1" t="n">
        <v>9</v>
      </c>
      <c r="B171" s="1" t="s">
        <v>36</v>
      </c>
      <c r="C171" s="1" t="n">
        <v>0</v>
      </c>
      <c r="H171" s="2" t="n">
        <v>81</v>
      </c>
      <c r="I171" s="1" t="n">
        <f aca="false">U175</f>
        <v>1.88</v>
      </c>
      <c r="J171" s="1" t="n">
        <f aca="false">V175</f>
        <v>14</v>
      </c>
      <c r="K171" s="1" t="n">
        <f aca="false">S175</f>
        <v>0.22</v>
      </c>
      <c r="L171" s="1" t="n">
        <f aca="false">T175</f>
        <v>5</v>
      </c>
      <c r="M171" s="2" t="n">
        <v>15</v>
      </c>
      <c r="N171" s="1" t="n">
        <f aca="false">P175</f>
        <v>0.65</v>
      </c>
      <c r="O171" s="1" t="n">
        <f aca="false">Q175</f>
        <v>5</v>
      </c>
      <c r="P171" s="1" t="n">
        <f aca="false">N175</f>
        <v>0.03</v>
      </c>
      <c r="Q171" s="1" t="n">
        <f aca="false">O175</f>
        <v>1</v>
      </c>
      <c r="R171" s="2" t="n">
        <v>0</v>
      </c>
      <c r="W171" s="2" t="n">
        <v>0</v>
      </c>
    </row>
    <row r="172" customFormat="false" ht="12.8" hidden="false" customHeight="false" outlineLevel="0" collapsed="false">
      <c r="A172" s="1" t="n">
        <v>9</v>
      </c>
      <c r="B172" s="1" t="s">
        <v>37</v>
      </c>
      <c r="C172" s="1" t="n">
        <v>0</v>
      </c>
      <c r="H172" s="2" t="n">
        <v>0</v>
      </c>
      <c r="M172" s="2" t="n">
        <f aca="false">46</f>
        <v>46</v>
      </c>
      <c r="N172" s="1" t="n">
        <f aca="false">0.29</f>
        <v>0.29</v>
      </c>
      <c r="O172" s="1" t="n">
        <f aca="false">5</f>
        <v>5</v>
      </c>
      <c r="P172" s="1" t="n">
        <f aca="false">1.28</f>
        <v>1.28</v>
      </c>
      <c r="Q172" s="1" t="n">
        <f aca="false">12</f>
        <v>12</v>
      </c>
      <c r="R172" s="2" t="n">
        <v>9</v>
      </c>
      <c r="S172" s="1" t="n">
        <f aca="false">0</f>
        <v>0</v>
      </c>
      <c r="T172" s="1" t="n">
        <f aca="false">0</f>
        <v>0</v>
      </c>
      <c r="U172" s="1" t="n">
        <f aca="false">0.22</f>
        <v>0.22</v>
      </c>
      <c r="V172" s="1" t="n">
        <f aca="false">2</f>
        <v>2</v>
      </c>
      <c r="W172" s="2" t="n">
        <v>41</v>
      </c>
      <c r="X172" s="1" t="n">
        <f aca="false">0.48</f>
        <v>0.48</v>
      </c>
      <c r="Y172" s="1" t="n">
        <f aca="false">5</f>
        <v>5</v>
      </c>
      <c r="Z172" s="1" t="n">
        <f aca="false">0.78</f>
        <v>0.78</v>
      </c>
      <c r="AA172" s="1" t="n">
        <f aca="false">7</f>
        <v>7</v>
      </c>
    </row>
    <row r="173" customFormat="false" ht="12.8" hidden="false" customHeight="false" outlineLevel="0" collapsed="false">
      <c r="A173" s="1" t="n">
        <v>9</v>
      </c>
      <c r="B173" s="1" t="s">
        <v>38</v>
      </c>
      <c r="C173" s="1" t="n">
        <v>0</v>
      </c>
      <c r="H173" s="2" t="n">
        <v>0</v>
      </c>
      <c r="M173" s="2" t="n">
        <v>32</v>
      </c>
      <c r="N173" s="1" t="n">
        <f aca="false">0.03</f>
        <v>0.03</v>
      </c>
      <c r="O173" s="1" t="n">
        <f aca="false">1</f>
        <v>1</v>
      </c>
      <c r="P173" s="1" t="n">
        <f aca="false">0.18</f>
        <v>0.18</v>
      </c>
      <c r="Q173" s="1" t="n">
        <f aca="false">2</f>
        <v>2</v>
      </c>
      <c r="R173" s="2" t="n">
        <v>31</v>
      </c>
      <c r="S173" s="1" t="n">
        <f aca="false">0.14</f>
        <v>0.14</v>
      </c>
      <c r="T173" s="1" t="n">
        <f aca="false">2</f>
        <v>2</v>
      </c>
      <c r="U173" s="1" t="n">
        <f aca="false">0.57</f>
        <v>0.57</v>
      </c>
      <c r="V173" s="1" t="n">
        <f aca="false">5</f>
        <v>5</v>
      </c>
      <c r="W173" s="2" t="n">
        <v>32</v>
      </c>
      <c r="X173" s="1" t="n">
        <f aca="false">0.3</f>
        <v>0.3</v>
      </c>
      <c r="Y173" s="1" t="n">
        <f aca="false">7</f>
        <v>7</v>
      </c>
      <c r="Z173" s="1" t="n">
        <f aca="false">0</f>
        <v>0</v>
      </c>
      <c r="AA173" s="1" t="n">
        <f aca="false">0</f>
        <v>0</v>
      </c>
    </row>
    <row r="174" customFormat="false" ht="12.8" hidden="false" customHeight="false" outlineLevel="0" collapsed="false">
      <c r="A174" s="1" t="n">
        <v>9</v>
      </c>
      <c r="B174" s="1" t="s">
        <v>39</v>
      </c>
      <c r="C174" s="1" t="n">
        <v>0</v>
      </c>
      <c r="H174" s="2" t="n">
        <v>0</v>
      </c>
      <c r="M174" s="2" t="n">
        <v>55</v>
      </c>
      <c r="N174" s="1" t="n">
        <f aca="false">P164</f>
        <v>0.28</v>
      </c>
      <c r="O174" s="1" t="n">
        <f aca="false">Q164</f>
        <v>7</v>
      </c>
      <c r="P174" s="1" t="n">
        <f aca="false">N164</f>
        <v>1.12</v>
      </c>
      <c r="Q174" s="1" t="n">
        <f aca="false">O164</f>
        <v>11</v>
      </c>
      <c r="R174" s="2" t="n">
        <v>38</v>
      </c>
      <c r="S174" s="1" t="n">
        <f aca="false">K164</f>
        <v>0.44</v>
      </c>
      <c r="T174" s="1" t="n">
        <f aca="false">L164</f>
        <v>4</v>
      </c>
      <c r="U174" s="1" t="n">
        <f aca="false">I164</f>
        <v>0.69</v>
      </c>
      <c r="V174" s="1" t="n">
        <f aca="false">J164</f>
        <v>5</v>
      </c>
      <c r="W174" s="2" t="n">
        <v>4</v>
      </c>
      <c r="X174" s="1" t="n">
        <f aca="false">F164</f>
        <v>0</v>
      </c>
      <c r="Y174" s="1" t="n">
        <f aca="false">G164</f>
        <v>0</v>
      </c>
      <c r="Z174" s="1" t="n">
        <f aca="false">D164</f>
        <v>0.7</v>
      </c>
      <c r="AA174" s="1" t="n">
        <f aca="false">E164</f>
        <v>2</v>
      </c>
    </row>
    <row r="175" customFormat="false" ht="12.8" hidden="false" customHeight="false" outlineLevel="0" collapsed="false">
      <c r="A175" s="1" t="n">
        <v>9</v>
      </c>
      <c r="B175" s="1" t="s">
        <v>40</v>
      </c>
      <c r="C175" s="1" t="n">
        <v>0</v>
      </c>
      <c r="H175" s="2" t="n">
        <v>0</v>
      </c>
      <c r="M175" s="2" t="n">
        <f aca="false">6+9</f>
        <v>15</v>
      </c>
      <c r="N175" s="1" t="n">
        <f aca="false">0+0.03</f>
        <v>0.03</v>
      </c>
      <c r="O175" s="1" t="n">
        <f aca="false">0+1</f>
        <v>1</v>
      </c>
      <c r="P175" s="1" t="n">
        <f aca="false">0.1+0.55</f>
        <v>0.65</v>
      </c>
      <c r="Q175" s="1" t="n">
        <f aca="false">2+3</f>
        <v>5</v>
      </c>
      <c r="R175" s="2" t="n">
        <f aca="false">33+48</f>
        <v>81</v>
      </c>
      <c r="S175" s="1" t="n">
        <f aca="false">0.2+0.02</f>
        <v>0.22</v>
      </c>
      <c r="T175" s="1" t="n">
        <f aca="false">4+1</f>
        <v>5</v>
      </c>
      <c r="U175" s="1" t="n">
        <f aca="false">0.71+1.17</f>
        <v>1.88</v>
      </c>
      <c r="V175" s="1" t="n">
        <f aca="false">6+8</f>
        <v>14</v>
      </c>
      <c r="W175" s="2" t="n">
        <v>0</v>
      </c>
    </row>
    <row r="176" customFormat="false" ht="12.8" hidden="false" customHeight="false" outlineLevel="0" collapsed="false">
      <c r="A176" s="1" t="n">
        <v>9</v>
      </c>
      <c r="B176" s="1" t="s">
        <v>41</v>
      </c>
      <c r="C176" s="1" t="n">
        <v>0</v>
      </c>
      <c r="H176" s="2" t="n">
        <v>0</v>
      </c>
      <c r="M176" s="2" t="n">
        <f aca="false">18+38</f>
        <v>56</v>
      </c>
      <c r="N176" s="1" t="n">
        <f aca="false">0.07+0.19</f>
        <v>0.26</v>
      </c>
      <c r="O176" s="1" t="n">
        <f aca="false">2+6</f>
        <v>8</v>
      </c>
      <c r="P176" s="1" t="n">
        <f aca="false">0.48+0.28</f>
        <v>0.76</v>
      </c>
      <c r="Q176" s="1" t="n">
        <f aca="false">2+5</f>
        <v>7</v>
      </c>
      <c r="R176" s="2" t="n">
        <f aca="false">38+6</f>
        <v>44</v>
      </c>
      <c r="S176" s="1" t="n">
        <f aca="false">0.65</f>
        <v>0.65</v>
      </c>
      <c r="T176" s="1" t="n">
        <f aca="false">4</f>
        <v>4</v>
      </c>
      <c r="U176" s="1" t="n">
        <f aca="false">0.3</f>
        <v>0.3</v>
      </c>
      <c r="V176" s="1" t="n">
        <f aca="false">7</f>
        <v>7</v>
      </c>
      <c r="W176" s="2" t="n">
        <v>0</v>
      </c>
    </row>
    <row r="177" customFormat="false" ht="12.8" hidden="false" customHeight="false" outlineLevel="0" collapsed="false">
      <c r="A177" s="1" t="n">
        <v>9</v>
      </c>
      <c r="B177" s="1" t="s">
        <v>42</v>
      </c>
      <c r="C177" s="1" t="n">
        <v>0</v>
      </c>
      <c r="H177" s="2" t="n">
        <v>40</v>
      </c>
      <c r="I177" s="1" t="n">
        <f aca="false">U163</f>
        <v>0.03</v>
      </c>
      <c r="J177" s="1" t="n">
        <f aca="false">V163</f>
        <v>1</v>
      </c>
      <c r="K177" s="1" t="n">
        <f aca="false">S163</f>
        <v>0.5</v>
      </c>
      <c r="L177" s="1" t="n">
        <f aca="false">T163</f>
        <v>7</v>
      </c>
      <c r="M177" s="2" t="n">
        <v>54</v>
      </c>
      <c r="N177" s="1" t="n">
        <f aca="false">P163</f>
        <v>0.75</v>
      </c>
      <c r="O177" s="1" t="n">
        <f aca="false">Q163</f>
        <v>9</v>
      </c>
      <c r="P177" s="1" t="n">
        <f aca="false">N163</f>
        <v>0.12</v>
      </c>
      <c r="Q177" s="1" t="n">
        <f aca="false">O163</f>
        <v>2</v>
      </c>
      <c r="R177" s="2" t="n">
        <v>0</v>
      </c>
      <c r="W177" s="2" t="n">
        <v>0</v>
      </c>
    </row>
    <row r="178" customFormat="false" ht="12.8" hidden="false" customHeight="false" outlineLevel="0" collapsed="false">
      <c r="A178" s="1" t="n">
        <v>9</v>
      </c>
      <c r="B178" s="1" t="s">
        <v>43</v>
      </c>
      <c r="C178" s="1" t="n">
        <v>0</v>
      </c>
      <c r="H178" s="2" t="n">
        <f aca="false">16+20</f>
        <v>36</v>
      </c>
      <c r="I178" s="1" t="n">
        <f aca="false">0+0.3</f>
        <v>0.3</v>
      </c>
      <c r="J178" s="1" t="n">
        <f aca="false">0+4</f>
        <v>4</v>
      </c>
      <c r="K178" s="1" t="n">
        <f aca="false">0.79+0.04</f>
        <v>0.83</v>
      </c>
      <c r="L178" s="1" t="n">
        <f aca="false">7+2</f>
        <v>9</v>
      </c>
      <c r="M178" s="2" t="n">
        <f aca="false">44+15</f>
        <v>59</v>
      </c>
      <c r="N178" s="1" t="n">
        <f aca="false">1.48+0.62</f>
        <v>2.1</v>
      </c>
      <c r="O178" s="1" t="n">
        <f aca="false">9+3</f>
        <v>12</v>
      </c>
      <c r="P178" s="1" t="n">
        <f aca="false">0.31+0.04</f>
        <v>0.35</v>
      </c>
      <c r="Q178" s="1" t="n">
        <f aca="false">5+1</f>
        <v>6</v>
      </c>
      <c r="R178" s="2" t="n">
        <v>0</v>
      </c>
      <c r="W178" s="2" t="n">
        <v>0</v>
      </c>
    </row>
    <row r="179" customFormat="false" ht="12.8" hidden="false" customHeight="false" outlineLevel="0" collapsed="false">
      <c r="A179" s="1" t="n">
        <v>9</v>
      </c>
      <c r="B179" s="1" t="s">
        <v>44</v>
      </c>
      <c r="C179" s="1" t="n">
        <v>32</v>
      </c>
      <c r="D179" s="1" t="n">
        <f aca="false">Z173</f>
        <v>0</v>
      </c>
      <c r="E179" s="1" t="n">
        <f aca="false">AA173</f>
        <v>0</v>
      </c>
      <c r="F179" s="1" t="n">
        <f aca="false">X173</f>
        <v>0.3</v>
      </c>
      <c r="G179" s="1" t="n">
        <f aca="false">Y173</f>
        <v>7</v>
      </c>
      <c r="H179" s="2" t="n">
        <v>31</v>
      </c>
      <c r="I179" s="1" t="n">
        <f aca="false">U173</f>
        <v>0.57</v>
      </c>
      <c r="J179" s="1" t="n">
        <f aca="false">V173</f>
        <v>5</v>
      </c>
      <c r="K179" s="1" t="n">
        <f aca="false">S173</f>
        <v>0.14</v>
      </c>
      <c r="L179" s="1" t="n">
        <f aca="false">T173</f>
        <v>2</v>
      </c>
      <c r="M179" s="2" t="n">
        <v>32</v>
      </c>
      <c r="N179" s="1" t="n">
        <f aca="false">P173</f>
        <v>0.18</v>
      </c>
      <c r="O179" s="1" t="n">
        <f aca="false">Q173</f>
        <v>2</v>
      </c>
      <c r="P179" s="1" t="n">
        <f aca="false">N173</f>
        <v>0.03</v>
      </c>
      <c r="Q179" s="1" t="n">
        <f aca="false">O173</f>
        <v>1</v>
      </c>
      <c r="R179" s="2" t="n">
        <v>0</v>
      </c>
      <c r="W179" s="2" t="n">
        <v>0</v>
      </c>
    </row>
    <row r="180" customFormat="false" ht="12.8" hidden="false" customHeight="false" outlineLevel="0" collapsed="false">
      <c r="A180" s="1" t="n">
        <v>9</v>
      </c>
      <c r="B180" s="1" t="s">
        <v>45</v>
      </c>
      <c r="C180" s="1" t="n">
        <v>0</v>
      </c>
      <c r="H180" s="2" t="n">
        <f aca="false">41</f>
        <v>41</v>
      </c>
      <c r="I180" s="1" t="n">
        <f aca="false">0.02</f>
        <v>0.02</v>
      </c>
      <c r="J180" s="1" t="n">
        <f aca="false">1</f>
        <v>1</v>
      </c>
      <c r="K180" s="1" t="n">
        <f aca="false">1.5</f>
        <v>1.5</v>
      </c>
      <c r="L180" s="1" t="n">
        <f aca="false">10</f>
        <v>10</v>
      </c>
      <c r="M180" s="2" t="n">
        <f aca="false">49+6</f>
        <v>55</v>
      </c>
      <c r="N180" s="1" t="n">
        <f aca="false">0.15+0</f>
        <v>0.15</v>
      </c>
      <c r="O180" s="1" t="n">
        <f aca="false">5+0</f>
        <v>5</v>
      </c>
      <c r="P180" s="1" t="n">
        <f aca="false">0.85+0.1</f>
        <v>0.95</v>
      </c>
      <c r="Q180" s="1" t="n">
        <f aca="false">8+2</f>
        <v>10</v>
      </c>
      <c r="R180" s="2" t="n">
        <v>0</v>
      </c>
      <c r="W180" s="2" t="n">
        <v>0</v>
      </c>
    </row>
    <row r="181" customFormat="false" ht="12.8" hidden="false" customHeight="false" outlineLevel="0" collapsed="false">
      <c r="A181" s="1" t="n">
        <v>9</v>
      </c>
      <c r="B181" s="1" t="s">
        <v>46</v>
      </c>
      <c r="C181" s="1" t="n">
        <v>11</v>
      </c>
      <c r="D181" s="1" t="n">
        <f aca="false">0</f>
        <v>0</v>
      </c>
      <c r="E181" s="1" t="n">
        <f aca="false">0</f>
        <v>0</v>
      </c>
      <c r="F181" s="1" t="n">
        <f aca="false">0.1</f>
        <v>0.1</v>
      </c>
      <c r="G181" s="1" t="n">
        <f aca="false">1</f>
        <v>1</v>
      </c>
      <c r="H181" s="2" t="n">
        <f aca="false">20+11</f>
        <v>31</v>
      </c>
      <c r="I181" s="1" t="n">
        <f aca="false">0.38+0.18</f>
        <v>0.56</v>
      </c>
      <c r="J181" s="1" t="n">
        <f aca="false">3+1</f>
        <v>4</v>
      </c>
      <c r="K181" s="1" t="n">
        <f aca="false">0.09+0.62</f>
        <v>0.71</v>
      </c>
      <c r="L181" s="1" t="n">
        <f aca="false">1+2</f>
        <v>3</v>
      </c>
      <c r="M181" s="2" t="n">
        <f aca="false">36+15</f>
        <v>51</v>
      </c>
      <c r="N181" s="1" t="n">
        <f aca="false">0.7+0.04</f>
        <v>0.74</v>
      </c>
      <c r="O181" s="1" t="n">
        <f aca="false">3+1</f>
        <v>4</v>
      </c>
      <c r="P181" s="1" t="n">
        <f aca="false">0.12+0.12</f>
        <v>0.24</v>
      </c>
      <c r="Q181" s="1" t="n">
        <f aca="false">3+2</f>
        <v>5</v>
      </c>
      <c r="R181" s="2" t="n">
        <v>0</v>
      </c>
      <c r="W181" s="2" t="n">
        <v>0</v>
      </c>
    </row>
    <row r="182" customFormat="false" ht="12.8" hidden="false" customHeight="false" outlineLevel="0" collapsed="false">
      <c r="A182" s="10" t="n">
        <v>10</v>
      </c>
      <c r="B182" s="10" t="s">
        <v>27</v>
      </c>
      <c r="C182" s="10" t="n">
        <v>0</v>
      </c>
      <c r="D182" s="10"/>
      <c r="E182" s="10"/>
      <c r="F182" s="10"/>
      <c r="G182" s="10"/>
      <c r="H182" s="11" t="n">
        <v>5</v>
      </c>
      <c r="I182" s="10" t="n">
        <f aca="false">0</f>
        <v>0</v>
      </c>
      <c r="J182" s="10" t="n">
        <f aca="false">0</f>
        <v>0</v>
      </c>
      <c r="K182" s="10" t="n">
        <f aca="false">0.7</f>
        <v>0.7</v>
      </c>
      <c r="L182" s="10" t="n">
        <f aca="false">3</f>
        <v>3</v>
      </c>
      <c r="M182" s="11" t="n">
        <f aca="false">41+1</f>
        <v>42</v>
      </c>
      <c r="N182" s="10" t="n">
        <f aca="false">0.44+0</f>
        <v>0.44</v>
      </c>
      <c r="O182" s="10" t="n">
        <f aca="false">4+0</f>
        <v>4</v>
      </c>
      <c r="P182" s="10" t="n">
        <f aca="false">1+0.31</f>
        <v>1.31</v>
      </c>
      <c r="Q182" s="10" t="n">
        <f aca="false">7+1</f>
        <v>8</v>
      </c>
      <c r="R182" s="11" t="n">
        <v>49</v>
      </c>
      <c r="S182" s="10" t="n">
        <f aca="false">0.36</f>
        <v>0.36</v>
      </c>
      <c r="T182" s="10" t="n">
        <f aca="false">7</f>
        <v>7</v>
      </c>
      <c r="U182" s="10" t="n">
        <f aca="false">0.56</f>
        <v>0.56</v>
      </c>
      <c r="V182" s="10" t="n">
        <f aca="false">5</f>
        <v>5</v>
      </c>
      <c r="W182" s="11" t="n">
        <v>0</v>
      </c>
      <c r="X182" s="10"/>
      <c r="Y182" s="10"/>
      <c r="Z182" s="10"/>
      <c r="AA182" s="10"/>
      <c r="AB182" s="12"/>
    </row>
    <row r="183" customFormat="false" ht="12.8" hidden="false" customHeight="false" outlineLevel="0" collapsed="false">
      <c r="A183" s="1" t="n">
        <v>10</v>
      </c>
      <c r="B183" s="1" t="s">
        <v>28</v>
      </c>
      <c r="C183" s="1" t="n">
        <v>0</v>
      </c>
      <c r="H183" s="2" t="n">
        <v>28</v>
      </c>
      <c r="I183" s="1" t="n">
        <f aca="false">U194</f>
        <v>0.59</v>
      </c>
      <c r="J183" s="1" t="n">
        <f aca="false">V194</f>
        <v>8</v>
      </c>
      <c r="K183" s="1" t="n">
        <f aca="false">S194</f>
        <v>0.66</v>
      </c>
      <c r="L183" s="1" t="n">
        <f aca="false">T194</f>
        <v>7</v>
      </c>
      <c r="M183" s="2" t="n">
        <v>63</v>
      </c>
      <c r="N183" s="1" t="n">
        <f aca="false">P194</f>
        <v>1.9</v>
      </c>
      <c r="O183" s="1" t="n">
        <f aca="false">Q194</f>
        <v>21</v>
      </c>
      <c r="P183" s="1" t="n">
        <f aca="false">N194</f>
        <v>0.61</v>
      </c>
      <c r="Q183" s="1" t="n">
        <f aca="false">O194</f>
        <v>8</v>
      </c>
      <c r="R183" s="2" t="n">
        <v>4</v>
      </c>
      <c r="S183" s="1" t="n">
        <f aca="false">K194</f>
        <v>0.13</v>
      </c>
      <c r="T183" s="1" t="n">
        <f aca="false">L194</f>
        <v>2</v>
      </c>
      <c r="U183" s="1" t="n">
        <f aca="false">I194</f>
        <v>0</v>
      </c>
      <c r="V183" s="1" t="n">
        <f aca="false">J194</f>
        <v>0</v>
      </c>
      <c r="W183" s="2" t="n">
        <v>0</v>
      </c>
    </row>
    <row r="184" customFormat="false" ht="12.8" hidden="false" customHeight="false" outlineLevel="0" collapsed="false">
      <c r="A184" s="1" t="n">
        <v>10</v>
      </c>
      <c r="B184" s="1" t="s">
        <v>29</v>
      </c>
      <c r="C184" s="1" t="n">
        <v>0</v>
      </c>
      <c r="H184" s="2" t="n">
        <v>30</v>
      </c>
      <c r="I184" s="1" t="n">
        <f aca="false">U199</f>
        <v>0.33</v>
      </c>
      <c r="J184" s="1" t="n">
        <f aca="false">V199</f>
        <v>3</v>
      </c>
      <c r="K184" s="1" t="n">
        <f aca="false">S199</f>
        <v>0.51</v>
      </c>
      <c r="L184" s="1" t="n">
        <f aca="false">T199</f>
        <v>9</v>
      </c>
      <c r="M184" s="2" t="n">
        <v>48</v>
      </c>
      <c r="N184" s="1" t="n">
        <f aca="false">P199</f>
        <v>1.14</v>
      </c>
      <c r="O184" s="1" t="n">
        <f aca="false">Q199</f>
        <v>8</v>
      </c>
      <c r="P184" s="1" t="n">
        <f aca="false">N199</f>
        <v>1.78</v>
      </c>
      <c r="Q184" s="1" t="n">
        <f aca="false">O199</f>
        <v>15</v>
      </c>
      <c r="R184" s="2" t="n">
        <v>17</v>
      </c>
      <c r="S184" s="1" t="n">
        <f aca="false">K199</f>
        <v>0.13</v>
      </c>
      <c r="T184" s="1" t="n">
        <f aca="false">L199</f>
        <v>3</v>
      </c>
      <c r="U184" s="1" t="n">
        <f aca="false">I199</f>
        <v>0</v>
      </c>
      <c r="V184" s="1" t="n">
        <f aca="false">J199</f>
        <v>0</v>
      </c>
      <c r="W184" s="2" t="n">
        <v>0</v>
      </c>
    </row>
    <row r="185" customFormat="false" ht="12.8" hidden="false" customHeight="false" outlineLevel="0" collapsed="false">
      <c r="A185" s="1" t="n">
        <v>10</v>
      </c>
      <c r="B185" s="1" t="s">
        <v>30</v>
      </c>
      <c r="C185" s="1" t="n">
        <v>0</v>
      </c>
      <c r="H185" s="2" t="n">
        <v>0</v>
      </c>
      <c r="M185" s="2" t="n">
        <v>11</v>
      </c>
      <c r="N185" s="1" t="n">
        <f aca="false">0.11</f>
        <v>0.11</v>
      </c>
      <c r="O185" s="1" t="n">
        <f aca="false">1</f>
        <v>1</v>
      </c>
      <c r="P185" s="1" t="n">
        <f aca="false">0.33</f>
        <v>0.33</v>
      </c>
      <c r="Q185" s="1" t="n">
        <f aca="false">4</f>
        <v>4</v>
      </c>
      <c r="R185" s="2" t="n">
        <v>85</v>
      </c>
      <c r="S185" s="1" t="n">
        <f aca="false">1.11</f>
        <v>1.11</v>
      </c>
      <c r="T185" s="1" t="n">
        <f aca="false">14</f>
        <v>14</v>
      </c>
      <c r="U185" s="1" t="n">
        <f aca="false">0.54</f>
        <v>0.54</v>
      </c>
      <c r="V185" s="1" t="n">
        <f aca="false">5</f>
        <v>5</v>
      </c>
      <c r="W185" s="2" t="n">
        <v>0</v>
      </c>
    </row>
    <row r="186" customFormat="false" ht="12.8" hidden="false" customHeight="false" outlineLevel="0" collapsed="false">
      <c r="A186" s="1" t="n">
        <v>10</v>
      </c>
      <c r="B186" s="1" t="s">
        <v>31</v>
      </c>
      <c r="C186" s="1" t="n">
        <v>0</v>
      </c>
      <c r="H186" s="2" t="n">
        <v>5</v>
      </c>
      <c r="I186" s="1" t="n">
        <f aca="false">U191</f>
        <v>0</v>
      </c>
      <c r="J186" s="1" t="n">
        <f aca="false">V191</f>
        <v>0</v>
      </c>
      <c r="K186" s="1" t="n">
        <f aca="false">S191</f>
        <v>0.12</v>
      </c>
      <c r="L186" s="1" t="n">
        <f aca="false">T191</f>
        <v>1</v>
      </c>
      <c r="M186" s="2" t="n">
        <v>92</v>
      </c>
      <c r="N186" s="1" t="n">
        <f aca="false">P191</f>
        <v>0.92</v>
      </c>
      <c r="O186" s="1" t="n">
        <f aca="false">Q191</f>
        <v>5</v>
      </c>
      <c r="P186" s="1" t="n">
        <f aca="false">N191</f>
        <v>0.44</v>
      </c>
      <c r="Q186" s="1" t="n">
        <f aca="false">O191</f>
        <v>9</v>
      </c>
      <c r="R186" s="2" t="n">
        <v>0</v>
      </c>
      <c r="W186" s="2" t="n">
        <v>0</v>
      </c>
    </row>
    <row r="187" customFormat="false" ht="12.8" hidden="false" customHeight="false" outlineLevel="0" collapsed="false">
      <c r="A187" s="1" t="n">
        <v>10</v>
      </c>
      <c r="B187" s="1" t="s">
        <v>32</v>
      </c>
      <c r="C187" s="1" t="n">
        <v>0</v>
      </c>
      <c r="H187" s="2" t="n">
        <f aca="false">10+15</f>
        <v>25</v>
      </c>
      <c r="I187" s="1" t="n">
        <f aca="false">0.39+0.11</f>
        <v>0.5</v>
      </c>
      <c r="J187" s="1" t="n">
        <f aca="false">1+2</f>
        <v>3</v>
      </c>
      <c r="K187" s="1" t="n">
        <f aca="false">0.12+0.55</f>
        <v>0.67</v>
      </c>
      <c r="L187" s="1" t="n">
        <f aca="false">2+5</f>
        <v>7</v>
      </c>
      <c r="M187" s="2" t="n">
        <f aca="false">9+62</f>
        <v>71</v>
      </c>
      <c r="N187" s="1" t="n">
        <f aca="false">0.01+1.35</f>
        <v>1.36</v>
      </c>
      <c r="O187" s="1" t="n">
        <f aca="false">1+12</f>
        <v>13</v>
      </c>
      <c r="P187" s="1" t="n">
        <f aca="false">0.12+1.37</f>
        <v>1.49</v>
      </c>
      <c r="Q187" s="1" t="n">
        <f aca="false">2+10</f>
        <v>12</v>
      </c>
      <c r="R187" s="2" t="n">
        <v>0</v>
      </c>
      <c r="W187" s="2" t="n">
        <v>0</v>
      </c>
    </row>
    <row r="188" customFormat="false" ht="12.8" hidden="false" customHeight="false" outlineLevel="0" collapsed="false">
      <c r="A188" s="1" t="n">
        <v>10</v>
      </c>
      <c r="B188" s="1" t="s">
        <v>33</v>
      </c>
      <c r="C188" s="1" t="n">
        <v>0</v>
      </c>
      <c r="H188" s="2" t="n">
        <v>0</v>
      </c>
      <c r="M188" s="2" t="n">
        <v>74</v>
      </c>
      <c r="N188" s="1" t="n">
        <f aca="false">P200</f>
        <v>0.57</v>
      </c>
      <c r="O188" s="1" t="n">
        <f aca="false">Q200</f>
        <v>13</v>
      </c>
      <c r="P188" s="1" t="n">
        <f aca="false">N200</f>
        <v>2.2</v>
      </c>
      <c r="Q188" s="1" t="n">
        <f aca="false">O200</f>
        <v>13</v>
      </c>
      <c r="R188" s="2" t="n">
        <v>21</v>
      </c>
      <c r="S188" s="1" t="n">
        <f aca="false">K200</f>
        <v>0.04</v>
      </c>
      <c r="T188" s="1" t="n">
        <f aca="false">L200</f>
        <v>2</v>
      </c>
      <c r="U188" s="1" t="n">
        <f aca="false">I200</f>
        <v>0</v>
      </c>
      <c r="V188" s="1" t="n">
        <f aca="false">J200</f>
        <v>0</v>
      </c>
      <c r="W188" s="2" t="n">
        <v>0</v>
      </c>
    </row>
    <row r="189" customFormat="false" ht="12.8" hidden="false" customHeight="false" outlineLevel="0" collapsed="false">
      <c r="A189" s="1" t="n">
        <v>10</v>
      </c>
      <c r="B189" s="1" t="s">
        <v>34</v>
      </c>
      <c r="C189" s="1" t="n">
        <v>0</v>
      </c>
      <c r="H189" s="2" t="n">
        <v>0</v>
      </c>
      <c r="M189" s="2" t="n">
        <v>14</v>
      </c>
      <c r="N189" s="1" t="n">
        <f aca="false">0</f>
        <v>0</v>
      </c>
      <c r="O189" s="1" t="n">
        <f aca="false">0</f>
        <v>0</v>
      </c>
      <c r="P189" s="1" t="n">
        <f aca="false">0.04</f>
        <v>0.04</v>
      </c>
      <c r="Q189" s="1" t="n">
        <f aca="false">2</f>
        <v>2</v>
      </c>
      <c r="R189" s="2" t="n">
        <v>44</v>
      </c>
      <c r="S189" s="1" t="n">
        <f aca="false">0.22</f>
        <v>0.22</v>
      </c>
      <c r="T189" s="1" t="n">
        <f aca="false">4</f>
        <v>4</v>
      </c>
      <c r="U189" s="1" t="n">
        <f aca="false">1.42</f>
        <v>1.42</v>
      </c>
      <c r="V189" s="1" t="n">
        <v>10</v>
      </c>
      <c r="W189" s="2" t="n">
        <v>36</v>
      </c>
      <c r="X189" s="1" t="n">
        <f aca="false">0.13</f>
        <v>0.13</v>
      </c>
      <c r="Y189" s="1" t="n">
        <f aca="false">4</f>
        <v>4</v>
      </c>
      <c r="Z189" s="1" t="n">
        <f aca="false">0.29</f>
        <v>0.29</v>
      </c>
      <c r="AA189" s="1" t="n">
        <f aca="false">4</f>
        <v>4</v>
      </c>
    </row>
    <row r="190" customFormat="false" ht="12.8" hidden="false" customHeight="false" outlineLevel="0" collapsed="false">
      <c r="A190" s="1" t="n">
        <v>10</v>
      </c>
      <c r="B190" s="1" t="s">
        <v>35</v>
      </c>
      <c r="C190" s="1" t="n">
        <v>0</v>
      </c>
      <c r="H190" s="2" t="n">
        <v>0</v>
      </c>
      <c r="M190" s="2" t="n">
        <v>94</v>
      </c>
      <c r="N190" s="1" t="n">
        <f aca="false">0.86</f>
        <v>0.86</v>
      </c>
      <c r="O190" s="1" t="n">
        <f aca="false">12</f>
        <v>12</v>
      </c>
      <c r="P190" s="1" t="n">
        <f aca="false">0.79</f>
        <v>0.79</v>
      </c>
      <c r="Q190" s="1" t="n">
        <f aca="false">8</f>
        <v>8</v>
      </c>
      <c r="R190" s="2" t="n">
        <v>0</v>
      </c>
      <c r="W190" s="2" t="n">
        <v>0</v>
      </c>
    </row>
    <row r="191" customFormat="false" ht="12.8" hidden="false" customHeight="false" outlineLevel="0" collapsed="false">
      <c r="A191" s="1" t="n">
        <v>10</v>
      </c>
      <c r="B191" s="1" t="s">
        <v>36</v>
      </c>
      <c r="C191" s="1" t="n">
        <v>0</v>
      </c>
      <c r="H191" s="2" t="n">
        <v>0</v>
      </c>
      <c r="M191" s="2" t="n">
        <f aca="false">43+49</f>
        <v>92</v>
      </c>
      <c r="N191" s="1" t="n">
        <f aca="false">0.07+0.37</f>
        <v>0.44</v>
      </c>
      <c r="O191" s="1" t="n">
        <f aca="false">1+8</f>
        <v>9</v>
      </c>
      <c r="P191" s="1" t="n">
        <f aca="false">0.88+0.04</f>
        <v>0.92</v>
      </c>
      <c r="Q191" s="1" t="n">
        <f aca="false">4+1</f>
        <v>5</v>
      </c>
      <c r="R191" s="2" t="n">
        <v>5</v>
      </c>
      <c r="S191" s="1" t="n">
        <f aca="false">0.12</f>
        <v>0.12</v>
      </c>
      <c r="T191" s="1" t="n">
        <f aca="false">1</f>
        <v>1</v>
      </c>
      <c r="U191" s="1" t="n">
        <f aca="false">0</f>
        <v>0</v>
      </c>
      <c r="V191" s="1" t="n">
        <f aca="false">0</f>
        <v>0</v>
      </c>
      <c r="W191" s="2" t="n">
        <v>0</v>
      </c>
    </row>
    <row r="192" customFormat="false" ht="12.8" hidden="false" customHeight="false" outlineLevel="0" collapsed="false">
      <c r="A192" s="1" t="n">
        <v>10</v>
      </c>
      <c r="B192" s="1" t="s">
        <v>37</v>
      </c>
      <c r="C192" s="1" t="n">
        <v>0</v>
      </c>
      <c r="H192" s="2" t="n">
        <v>0</v>
      </c>
      <c r="I192" s="1" t="n">
        <f aca="false">U187</f>
        <v>0</v>
      </c>
      <c r="J192" s="1" t="n">
        <f aca="false">V187</f>
        <v>0</v>
      </c>
      <c r="K192" s="1" t="n">
        <f aca="false">S187</f>
        <v>0</v>
      </c>
      <c r="L192" s="1" t="n">
        <f aca="false">T187</f>
        <v>0</v>
      </c>
      <c r="M192" s="2" t="n">
        <v>71</v>
      </c>
      <c r="N192" s="1" t="n">
        <f aca="false">P187</f>
        <v>1.49</v>
      </c>
      <c r="O192" s="1" t="n">
        <f aca="false">Q187</f>
        <v>12</v>
      </c>
      <c r="P192" s="1" t="n">
        <f aca="false">N187</f>
        <v>1.36</v>
      </c>
      <c r="Q192" s="1" t="n">
        <f aca="false">O187</f>
        <v>13</v>
      </c>
      <c r="R192" s="2" t="n">
        <v>25</v>
      </c>
      <c r="S192" s="1" t="n">
        <f aca="false">K187</f>
        <v>0.67</v>
      </c>
      <c r="T192" s="1" t="n">
        <f aca="false">L187</f>
        <v>7</v>
      </c>
      <c r="U192" s="1" t="n">
        <f aca="false">I187</f>
        <v>0.5</v>
      </c>
      <c r="V192" s="1" t="n">
        <f aca="false">J187</f>
        <v>3</v>
      </c>
      <c r="W192" s="2" t="n">
        <v>0</v>
      </c>
    </row>
    <row r="193" customFormat="false" ht="12.8" hidden="false" customHeight="false" outlineLevel="0" collapsed="false">
      <c r="A193" s="1" t="n">
        <v>10</v>
      </c>
      <c r="B193" s="1" t="s">
        <v>38</v>
      </c>
      <c r="C193" s="1" t="n">
        <v>0</v>
      </c>
      <c r="H193" s="2" t="n">
        <v>85</v>
      </c>
      <c r="I193" s="1" t="n">
        <f aca="false">U185</f>
        <v>0.54</v>
      </c>
      <c r="J193" s="1" t="n">
        <f aca="false">V185</f>
        <v>5</v>
      </c>
      <c r="K193" s="1" t="n">
        <f aca="false">S185</f>
        <v>1.11</v>
      </c>
      <c r="L193" s="1" t="n">
        <f aca="false">T185</f>
        <v>14</v>
      </c>
      <c r="M193" s="2" t="n">
        <v>11</v>
      </c>
      <c r="N193" s="1" t="n">
        <f aca="false">P185</f>
        <v>0.33</v>
      </c>
      <c r="O193" s="1" t="n">
        <f aca="false">Q185</f>
        <v>4</v>
      </c>
      <c r="P193" s="1" t="n">
        <f aca="false">N185</f>
        <v>0.11</v>
      </c>
      <c r="Q193" s="1" t="n">
        <f aca="false">O185</f>
        <v>1</v>
      </c>
      <c r="R193" s="2" t="n">
        <v>0</v>
      </c>
      <c r="W193" s="2" t="n">
        <v>0</v>
      </c>
    </row>
    <row r="194" customFormat="false" ht="12.8" hidden="false" customHeight="false" outlineLevel="0" collapsed="false">
      <c r="A194" s="1" t="n">
        <v>10</v>
      </c>
      <c r="B194" s="1" t="s">
        <v>39</v>
      </c>
      <c r="C194" s="1" t="n">
        <v>0</v>
      </c>
      <c r="H194" s="2" t="n">
        <f aca="false">4</f>
        <v>4</v>
      </c>
      <c r="I194" s="1" t="n">
        <f aca="false">0</f>
        <v>0</v>
      </c>
      <c r="J194" s="1" t="n">
        <f aca="false">0</f>
        <v>0</v>
      </c>
      <c r="K194" s="1" t="n">
        <f aca="false">0.13</f>
        <v>0.13</v>
      </c>
      <c r="L194" s="1" t="n">
        <f aca="false">2</f>
        <v>2</v>
      </c>
      <c r="M194" s="2" t="n">
        <f aca="false">41+4+18</f>
        <v>63</v>
      </c>
      <c r="N194" s="1" t="n">
        <f aca="false">0.45+0+0.16</f>
        <v>0.61</v>
      </c>
      <c r="O194" s="1" t="n">
        <f aca="false">6+0+2</f>
        <v>8</v>
      </c>
      <c r="P194" s="1" t="n">
        <f aca="false">1.07+0.2+0.63</f>
        <v>1.9</v>
      </c>
      <c r="Q194" s="1" t="n">
        <f aca="false">10+3+8</f>
        <v>21</v>
      </c>
      <c r="R194" s="2" t="n">
        <f aca="false">2+26</f>
        <v>28</v>
      </c>
      <c r="S194" s="1" t="n">
        <f aca="false">0.03+0.63</f>
        <v>0.66</v>
      </c>
      <c r="T194" s="1" t="n">
        <f aca="false">1+6</f>
        <v>7</v>
      </c>
      <c r="U194" s="1" t="n">
        <f aca="false">0+0.59</f>
        <v>0.59</v>
      </c>
      <c r="V194" s="1" t="n">
        <f aca="false">0+8</f>
        <v>8</v>
      </c>
      <c r="W194" s="2" t="n">
        <v>0</v>
      </c>
    </row>
    <row r="195" customFormat="false" ht="12.8" hidden="false" customHeight="false" outlineLevel="0" collapsed="false">
      <c r="A195" s="1" t="n">
        <v>10</v>
      </c>
      <c r="B195" s="1" t="s">
        <v>40</v>
      </c>
      <c r="C195" s="1" t="n">
        <v>0</v>
      </c>
      <c r="H195" s="2" t="n">
        <v>0</v>
      </c>
      <c r="M195" s="2" t="n">
        <v>9</v>
      </c>
      <c r="N195" s="1" t="n">
        <f aca="false">P197</f>
        <v>0.02</v>
      </c>
      <c r="O195" s="1" t="n">
        <f aca="false">Q197</f>
        <v>1</v>
      </c>
      <c r="P195" s="1" t="n">
        <f aca="false">N197</f>
        <v>0</v>
      </c>
      <c r="Q195" s="1" t="n">
        <f aca="false">O197</f>
        <v>0</v>
      </c>
      <c r="R195" s="2" t="n">
        <v>88</v>
      </c>
      <c r="S195" s="1" t="n">
        <f aca="false">K197</f>
        <v>0.23</v>
      </c>
      <c r="T195" s="1" t="n">
        <f aca="false">L197</f>
        <v>7</v>
      </c>
      <c r="U195" s="1" t="n">
        <f aca="false">I197</f>
        <v>1.01</v>
      </c>
      <c r="V195" s="1" t="n">
        <f aca="false">J197</f>
        <v>6</v>
      </c>
      <c r="W195" s="2" t="n">
        <v>0</v>
      </c>
    </row>
    <row r="196" customFormat="false" ht="12.8" hidden="false" customHeight="false" outlineLevel="0" collapsed="false">
      <c r="A196" s="1" t="n">
        <v>10</v>
      </c>
      <c r="B196" s="1" t="s">
        <v>41</v>
      </c>
      <c r="C196" s="1" t="n">
        <v>36</v>
      </c>
      <c r="D196" s="1" t="n">
        <f aca="false">Z189</f>
        <v>0.29</v>
      </c>
      <c r="E196" s="1" t="n">
        <f aca="false">AA189</f>
        <v>4</v>
      </c>
      <c r="F196" s="1" t="n">
        <f aca="false">X189</f>
        <v>0.13</v>
      </c>
      <c r="G196" s="1" t="n">
        <f aca="false">Y189</f>
        <v>4</v>
      </c>
      <c r="H196" s="2" t="n">
        <v>44</v>
      </c>
      <c r="I196" s="1" t="n">
        <f aca="false">U189</f>
        <v>1.42</v>
      </c>
      <c r="J196" s="1" t="n">
        <f aca="false">V189</f>
        <v>10</v>
      </c>
      <c r="K196" s="1" t="n">
        <f aca="false">S189</f>
        <v>0.22</v>
      </c>
      <c r="L196" s="1" t="n">
        <f aca="false">T189</f>
        <v>4</v>
      </c>
      <c r="M196" s="2" t="n">
        <v>14</v>
      </c>
      <c r="N196" s="1" t="n">
        <f aca="false">P189</f>
        <v>0.04</v>
      </c>
      <c r="O196" s="1" t="n">
        <f aca="false">Q189</f>
        <v>2</v>
      </c>
      <c r="P196" s="1" t="n">
        <f aca="false">O189</f>
        <v>0</v>
      </c>
      <c r="Q196" s="1" t="n">
        <f aca="false">N189</f>
        <v>0</v>
      </c>
      <c r="R196" s="2" t="n">
        <v>0</v>
      </c>
      <c r="W196" s="2" t="n">
        <v>0</v>
      </c>
    </row>
    <row r="197" customFormat="false" ht="12.8" hidden="false" customHeight="false" outlineLevel="0" collapsed="false">
      <c r="A197" s="1" t="n">
        <v>10</v>
      </c>
      <c r="B197" s="1" t="s">
        <v>42</v>
      </c>
      <c r="C197" s="1" t="n">
        <v>0</v>
      </c>
      <c r="H197" s="2" t="n">
        <v>88</v>
      </c>
      <c r="I197" s="1" t="n">
        <f aca="false">1.01</f>
        <v>1.01</v>
      </c>
      <c r="J197" s="1" t="n">
        <f aca="false">6</f>
        <v>6</v>
      </c>
      <c r="K197" s="1" t="n">
        <f aca="false">0.23</f>
        <v>0.23</v>
      </c>
      <c r="L197" s="1" t="n">
        <f aca="false">7</f>
        <v>7</v>
      </c>
      <c r="M197" s="2" t="n">
        <v>9</v>
      </c>
      <c r="N197" s="1" t="n">
        <f aca="false">0</f>
        <v>0</v>
      </c>
      <c r="O197" s="1" t="n">
        <f aca="false">0</f>
        <v>0</v>
      </c>
      <c r="P197" s="1" t="n">
        <f aca="false">0.02</f>
        <v>0.02</v>
      </c>
      <c r="Q197" s="1" t="n">
        <f aca="false">1</f>
        <v>1</v>
      </c>
      <c r="R197" s="2" t="n">
        <v>0</v>
      </c>
      <c r="W197" s="2" t="n">
        <v>0</v>
      </c>
    </row>
    <row r="198" customFormat="false" ht="12.8" hidden="false" customHeight="false" outlineLevel="0" collapsed="false">
      <c r="A198" s="1" t="n">
        <v>10</v>
      </c>
      <c r="B198" s="1" t="s">
        <v>43</v>
      </c>
      <c r="C198" s="1" t="n">
        <v>0</v>
      </c>
      <c r="H198" s="2" t="n">
        <v>49</v>
      </c>
      <c r="I198" s="1" t="n">
        <f aca="false">U182</f>
        <v>0.56</v>
      </c>
      <c r="J198" s="1" t="n">
        <f aca="false">V182</f>
        <v>5</v>
      </c>
      <c r="K198" s="1" t="n">
        <f aca="false">S182</f>
        <v>0.36</v>
      </c>
      <c r="L198" s="1" t="n">
        <f aca="false">T182</f>
        <v>7</v>
      </c>
      <c r="M198" s="2" t="n">
        <v>42</v>
      </c>
      <c r="N198" s="1" t="n">
        <f aca="false">P182</f>
        <v>1.31</v>
      </c>
      <c r="O198" s="1" t="n">
        <f aca="false">Q182</f>
        <v>8</v>
      </c>
      <c r="P198" s="1" t="n">
        <f aca="false">N182</f>
        <v>0.44</v>
      </c>
      <c r="Q198" s="1" t="n">
        <f aca="false">O182</f>
        <v>4</v>
      </c>
      <c r="R198" s="2" t="n">
        <v>5</v>
      </c>
      <c r="S198" s="1" t="n">
        <f aca="false">K182</f>
        <v>0.7</v>
      </c>
      <c r="T198" s="1" t="n">
        <f aca="false">L182</f>
        <v>3</v>
      </c>
      <c r="U198" s="1" t="n">
        <f aca="false">I182</f>
        <v>0</v>
      </c>
      <c r="V198" s="1" t="n">
        <f aca="false">J182</f>
        <v>0</v>
      </c>
      <c r="W198" s="2" t="n">
        <v>0</v>
      </c>
    </row>
    <row r="199" customFormat="false" ht="12.8" hidden="false" customHeight="false" outlineLevel="0" collapsed="false">
      <c r="A199" s="1" t="n">
        <v>10</v>
      </c>
      <c r="B199" s="1" t="s">
        <v>44</v>
      </c>
      <c r="C199" s="1" t="n">
        <v>0</v>
      </c>
      <c r="H199" s="2" t="n">
        <v>17</v>
      </c>
      <c r="I199" s="1" t="n">
        <f aca="false">0</f>
        <v>0</v>
      </c>
      <c r="J199" s="1" t="n">
        <f aca="false">0</f>
        <v>0</v>
      </c>
      <c r="K199" s="1" t="n">
        <f aca="false">0.13</f>
        <v>0.13</v>
      </c>
      <c r="L199" s="1" t="n">
        <f aca="false">3</f>
        <v>3</v>
      </c>
      <c r="M199" s="2" t="n">
        <f aca="false">2+3+43</f>
        <v>48</v>
      </c>
      <c r="N199" s="1" t="n">
        <f aca="false">1.1+0+0.68</f>
        <v>1.78</v>
      </c>
      <c r="O199" s="1" t="n">
        <f aca="false">2+0+13</f>
        <v>15</v>
      </c>
      <c r="P199" s="1" t="n">
        <f aca="false">0+0.36+0.78</f>
        <v>1.14</v>
      </c>
      <c r="Q199" s="1" t="n">
        <f aca="false">0+2+6</f>
        <v>8</v>
      </c>
      <c r="R199" s="2" t="n">
        <v>30</v>
      </c>
      <c r="S199" s="1" t="n">
        <f aca="false">0.51</f>
        <v>0.51</v>
      </c>
      <c r="T199" s="1" t="n">
        <f aca="false">9</f>
        <v>9</v>
      </c>
      <c r="U199" s="1" t="n">
        <f aca="false">0.33</f>
        <v>0.33</v>
      </c>
      <c r="V199" s="1" t="n">
        <f aca="false">3</f>
        <v>3</v>
      </c>
      <c r="W199" s="2" t="n">
        <v>0</v>
      </c>
    </row>
    <row r="200" customFormat="false" ht="12.8" hidden="false" customHeight="false" outlineLevel="0" collapsed="false">
      <c r="A200" s="1" t="n">
        <v>10</v>
      </c>
      <c r="B200" s="1" t="s">
        <v>45</v>
      </c>
      <c r="C200" s="1" t="n">
        <v>0</v>
      </c>
      <c r="H200" s="2" t="n">
        <v>21</v>
      </c>
      <c r="I200" s="1" t="n">
        <f aca="false">0</f>
        <v>0</v>
      </c>
      <c r="J200" s="1" t="n">
        <f aca="false">0</f>
        <v>0</v>
      </c>
      <c r="K200" s="1" t="n">
        <f aca="false">0.04</f>
        <v>0.04</v>
      </c>
      <c r="L200" s="1" t="n">
        <f aca="false">2</f>
        <v>2</v>
      </c>
      <c r="M200" s="2" t="n">
        <v>74</v>
      </c>
      <c r="N200" s="1" t="n">
        <f aca="false">2.2</f>
        <v>2.2</v>
      </c>
      <c r="O200" s="1" t="n">
        <f aca="false">13</f>
        <v>13</v>
      </c>
      <c r="P200" s="1" t="n">
        <f aca="false">0.57</f>
        <v>0.57</v>
      </c>
      <c r="Q200" s="1" t="n">
        <f aca="false">13</f>
        <v>13</v>
      </c>
      <c r="R200" s="2" t="n">
        <v>0</v>
      </c>
      <c r="W200" s="2" t="n">
        <v>0</v>
      </c>
    </row>
    <row r="201" customFormat="false" ht="12.8" hidden="false" customHeight="false" outlineLevel="0" collapsed="false">
      <c r="A201" s="1" t="n">
        <v>10</v>
      </c>
      <c r="B201" s="1" t="s">
        <v>46</v>
      </c>
      <c r="C201" s="1" t="n">
        <v>0</v>
      </c>
      <c r="H201" s="2" t="n">
        <v>0</v>
      </c>
      <c r="M201" s="2" t="n">
        <v>94</v>
      </c>
      <c r="N201" s="1" t="n">
        <f aca="false">P190</f>
        <v>0.79</v>
      </c>
      <c r="O201" s="1" t="n">
        <f aca="false">Q190</f>
        <v>8</v>
      </c>
      <c r="P201" s="1" t="n">
        <f aca="false">N190</f>
        <v>0.86</v>
      </c>
      <c r="Q201" s="1" t="n">
        <f aca="false">O190</f>
        <v>12</v>
      </c>
      <c r="R201" s="2" t="n">
        <v>0</v>
      </c>
      <c r="W201" s="2" t="n">
        <v>0</v>
      </c>
    </row>
    <row r="202" customFormat="false" ht="12.8" hidden="false" customHeight="false" outlineLevel="0" collapsed="false">
      <c r="A202" s="10" t="n">
        <v>11</v>
      </c>
      <c r="B202" s="10" t="s">
        <v>27</v>
      </c>
      <c r="C202" s="10" t="n">
        <v>42</v>
      </c>
      <c r="D202" s="10" t="n">
        <f aca="false">0.2</f>
        <v>0.2</v>
      </c>
      <c r="E202" s="10" t="n">
        <f aca="false">3</f>
        <v>3</v>
      </c>
      <c r="F202" s="10" t="n">
        <f aca="false">0.58</f>
        <v>0.58</v>
      </c>
      <c r="G202" s="10" t="n">
        <f aca="false">5</f>
        <v>5</v>
      </c>
      <c r="H202" s="11" t="n">
        <v>42</v>
      </c>
      <c r="I202" s="10" t="n">
        <f aca="false">0.28</f>
        <v>0.28</v>
      </c>
      <c r="J202" s="10" t="n">
        <f aca="false">7</f>
        <v>7</v>
      </c>
      <c r="K202" s="10" t="n">
        <f aca="false">0.22</f>
        <v>0.22</v>
      </c>
      <c r="L202" s="10" t="n">
        <f aca="false">2</f>
        <v>2</v>
      </c>
      <c r="M202" s="11" t="n">
        <v>10</v>
      </c>
      <c r="N202" s="10" t="n">
        <f aca="false">0.39</f>
        <v>0.39</v>
      </c>
      <c r="O202" s="10" t="n">
        <f aca="false">2</f>
        <v>2</v>
      </c>
      <c r="P202" s="10" t="n">
        <f aca="false">0</f>
        <v>0</v>
      </c>
      <c r="Q202" s="10" t="n">
        <f aca="false">0</f>
        <v>0</v>
      </c>
      <c r="R202" s="11" t="n">
        <v>0</v>
      </c>
      <c r="S202" s="10"/>
      <c r="T202" s="10"/>
      <c r="U202" s="10"/>
      <c r="V202" s="10"/>
      <c r="W202" s="11" t="n">
        <v>0</v>
      </c>
      <c r="X202" s="10"/>
      <c r="Y202" s="10"/>
      <c r="Z202" s="10"/>
      <c r="AA202" s="10"/>
      <c r="AB202" s="12"/>
    </row>
    <row r="203" customFormat="false" ht="12.8" hidden="false" customHeight="false" outlineLevel="0" collapsed="false">
      <c r="A203" s="1" t="n">
        <v>11</v>
      </c>
      <c r="B203" s="1" t="s">
        <v>28</v>
      </c>
      <c r="C203" s="1" t="n">
        <v>0</v>
      </c>
      <c r="H203" s="2" t="n">
        <v>0</v>
      </c>
      <c r="M203" s="2" t="n">
        <v>13</v>
      </c>
      <c r="N203" s="1" t="n">
        <f aca="false">0</f>
        <v>0</v>
      </c>
      <c r="O203" s="1" t="n">
        <f aca="false">0</f>
        <v>0</v>
      </c>
      <c r="P203" s="1" t="n">
        <f aca="false">0</f>
        <v>0</v>
      </c>
      <c r="Q203" s="1" t="n">
        <f aca="false">0</f>
        <v>0</v>
      </c>
      <c r="R203" s="2" t="n">
        <v>22</v>
      </c>
      <c r="S203" s="1" t="n">
        <f aca="false">0</f>
        <v>0</v>
      </c>
      <c r="T203" s="1" t="n">
        <f aca="false">0</f>
        <v>0</v>
      </c>
      <c r="U203" s="1" t="n">
        <f aca="false">0.62</f>
        <v>0.62</v>
      </c>
      <c r="V203" s="1" t="n">
        <f aca="false">3</f>
        <v>3</v>
      </c>
      <c r="W203" s="2" t="n">
        <v>62</v>
      </c>
      <c r="X203" s="1" t="n">
        <f aca="false">0.48</f>
        <v>0.48</v>
      </c>
      <c r="Y203" s="1" t="n">
        <f aca="false">9</f>
        <v>9</v>
      </c>
      <c r="Z203" s="1" t="n">
        <f aca="false">0.22</f>
        <v>0.22</v>
      </c>
      <c r="AA203" s="1" t="n">
        <f aca="false">3</f>
        <v>3</v>
      </c>
    </row>
    <row r="204" customFormat="false" ht="12.8" hidden="false" customHeight="false" outlineLevel="0" collapsed="false">
      <c r="A204" s="1" t="n">
        <v>11</v>
      </c>
      <c r="B204" s="1" t="s">
        <v>29</v>
      </c>
      <c r="C204" s="1" t="n">
        <v>0</v>
      </c>
      <c r="H204" s="2" t="n">
        <v>19</v>
      </c>
      <c r="I204" s="1" t="n">
        <f aca="false">0</f>
        <v>0</v>
      </c>
      <c r="J204" s="1" t="n">
        <f aca="false">0</f>
        <v>0</v>
      </c>
      <c r="K204" s="1" t="n">
        <f aca="false">0.25</f>
        <v>0.25</v>
      </c>
      <c r="L204" s="1" t="n">
        <f aca="false">3</f>
        <v>3</v>
      </c>
      <c r="M204" s="2" t="n">
        <v>78</v>
      </c>
      <c r="N204" s="1" t="n">
        <f aca="false">0.27</f>
        <v>0.27</v>
      </c>
      <c r="O204" s="1" t="n">
        <f aca="false">8</f>
        <v>8</v>
      </c>
      <c r="P204" s="1" t="n">
        <f aca="false">1.02</f>
        <v>1.02</v>
      </c>
      <c r="Q204" s="1" t="n">
        <f aca="false">17</f>
        <v>17</v>
      </c>
      <c r="R204" s="2" t="n">
        <v>0</v>
      </c>
      <c r="W204" s="2" t="n">
        <v>0</v>
      </c>
    </row>
    <row r="205" customFormat="false" ht="12.8" hidden="false" customHeight="false" outlineLevel="0" collapsed="false">
      <c r="A205" s="1" t="n">
        <v>11</v>
      </c>
      <c r="B205" s="1" t="s">
        <v>30</v>
      </c>
      <c r="C205" s="1" t="n">
        <v>40</v>
      </c>
      <c r="D205" s="1" t="n">
        <f aca="false">Z208</f>
        <v>2.24</v>
      </c>
      <c r="E205" s="1" t="n">
        <f aca="false">AA208</f>
        <v>10</v>
      </c>
      <c r="F205" s="1" t="n">
        <f aca="false">X208</f>
        <v>0.03</v>
      </c>
      <c r="G205" s="1" t="n">
        <f aca="false">Y208</f>
        <v>1</v>
      </c>
      <c r="H205" s="2" t="n">
        <v>48</v>
      </c>
      <c r="I205" s="1" t="n">
        <f aca="false">U208</f>
        <v>0.68</v>
      </c>
      <c r="J205" s="1" t="n">
        <f aca="false">V208</f>
        <v>9</v>
      </c>
      <c r="K205" s="1" t="n">
        <f aca="false">S208</f>
        <v>0.56</v>
      </c>
      <c r="L205" s="1" t="n">
        <f aca="false">T208</f>
        <v>10</v>
      </c>
      <c r="M205" s="2" t="n">
        <v>8</v>
      </c>
      <c r="N205" s="1" t="n">
        <f aca="false">P208</f>
        <v>0.55</v>
      </c>
      <c r="O205" s="1" t="n">
        <f aca="false">Q208</f>
        <v>2</v>
      </c>
      <c r="P205" s="1" t="n">
        <f aca="false">N208</f>
        <v>0</v>
      </c>
      <c r="Q205" s="1" t="n">
        <f aca="false">O208</f>
        <v>0</v>
      </c>
      <c r="R205" s="2" t="n">
        <v>0</v>
      </c>
      <c r="W205" s="2" t="n">
        <v>0</v>
      </c>
    </row>
    <row r="206" customFormat="false" ht="12.8" hidden="false" customHeight="false" outlineLevel="0" collapsed="false">
      <c r="A206" s="1" t="n">
        <v>11</v>
      </c>
      <c r="B206" s="1" t="s">
        <v>31</v>
      </c>
      <c r="C206" s="1" t="n">
        <f aca="false">18</f>
        <v>18</v>
      </c>
      <c r="H206" s="2" t="n">
        <f aca="false">13+27+17+3</f>
        <v>60</v>
      </c>
      <c r="I206" s="1" t="n">
        <f aca="false">0.28+0</f>
        <v>0.28</v>
      </c>
      <c r="J206" s="1" t="n">
        <f aca="false">4+0</f>
        <v>4</v>
      </c>
      <c r="K206" s="1" t="n">
        <f aca="false">0.23+0.25</f>
        <v>0.48</v>
      </c>
      <c r="L206" s="1" t="n">
        <f aca="false">5+4</f>
        <v>9</v>
      </c>
      <c r="M206" s="2" t="n">
        <f aca="false">2+13+5</f>
        <v>20</v>
      </c>
      <c r="N206" s="1" t="n">
        <f aca="false">0.39+0.53+0.38</f>
        <v>1.3</v>
      </c>
      <c r="O206" s="1" t="n">
        <f aca="false">1+1+1</f>
        <v>3</v>
      </c>
      <c r="P206" s="1" t="n">
        <f aca="false">0</f>
        <v>0</v>
      </c>
      <c r="Q206" s="1" t="n">
        <f aca="false">0</f>
        <v>0</v>
      </c>
      <c r="R206" s="2" t="n">
        <v>0</v>
      </c>
      <c r="W206" s="2" t="n">
        <v>0</v>
      </c>
    </row>
    <row r="207" customFormat="false" ht="12.8" hidden="false" customHeight="false" outlineLevel="0" collapsed="false">
      <c r="A207" s="1" t="n">
        <v>11</v>
      </c>
      <c r="B207" s="1" t="s">
        <v>32</v>
      </c>
      <c r="C207" s="1" t="n">
        <v>0</v>
      </c>
      <c r="H207" s="2" t="n">
        <v>21</v>
      </c>
      <c r="I207" s="1" t="n">
        <f aca="false">U218</f>
        <v>0.43</v>
      </c>
      <c r="J207" s="1" t="n">
        <f aca="false">V218</f>
        <v>4</v>
      </c>
      <c r="K207" s="1" t="n">
        <f aca="false">S218</f>
        <v>0.16</v>
      </c>
      <c r="L207" s="1" t="n">
        <f aca="false">T218</f>
        <v>3</v>
      </c>
      <c r="M207" s="2" t="n">
        <v>44</v>
      </c>
      <c r="N207" s="1" t="n">
        <f aca="false">P218</f>
        <v>0.82</v>
      </c>
      <c r="O207" s="1" t="n">
        <f aca="false">Q218</f>
        <v>7</v>
      </c>
      <c r="P207" s="1" t="n">
        <f aca="false">N218</f>
        <v>1.42</v>
      </c>
      <c r="Q207" s="1" t="n">
        <f aca="false">O218</f>
        <v>6</v>
      </c>
      <c r="R207" s="2" t="n">
        <v>30</v>
      </c>
      <c r="S207" s="1" t="n">
        <f aca="false">K218</f>
        <v>0.22</v>
      </c>
      <c r="T207" s="1" t="n">
        <f aca="false">L218</f>
        <v>3</v>
      </c>
      <c r="U207" s="1" t="n">
        <f aca="false">I218</f>
        <v>0.21</v>
      </c>
      <c r="V207" s="1" t="n">
        <f aca="false">J218</f>
        <v>4</v>
      </c>
      <c r="W207" s="2" t="n">
        <v>0</v>
      </c>
    </row>
    <row r="208" customFormat="false" ht="12.8" hidden="false" customHeight="false" outlineLevel="0" collapsed="false">
      <c r="A208" s="1" t="n">
        <v>11</v>
      </c>
      <c r="B208" s="1" t="s">
        <v>33</v>
      </c>
      <c r="C208" s="1" t="n">
        <v>0</v>
      </c>
      <c r="H208" s="2" t="n">
        <v>0</v>
      </c>
      <c r="M208" s="2" t="n">
        <v>8</v>
      </c>
      <c r="N208" s="1" t="n">
        <f aca="false">0</f>
        <v>0</v>
      </c>
      <c r="O208" s="1" t="n">
        <f aca="false">0</f>
        <v>0</v>
      </c>
      <c r="P208" s="1" t="n">
        <f aca="false">0.55</f>
        <v>0.55</v>
      </c>
      <c r="Q208" s="1" t="n">
        <f aca="false">2</f>
        <v>2</v>
      </c>
      <c r="R208" s="2" t="n">
        <v>48</v>
      </c>
      <c r="S208" s="1" t="n">
        <f aca="false">0.56</f>
        <v>0.56</v>
      </c>
      <c r="T208" s="1" t="n">
        <f aca="false">10</f>
        <v>10</v>
      </c>
      <c r="U208" s="1" t="n">
        <f aca="false">0.68</f>
        <v>0.68</v>
      </c>
      <c r="V208" s="1" t="n">
        <f aca="false">9</f>
        <v>9</v>
      </c>
      <c r="W208" s="2" t="n">
        <v>40</v>
      </c>
      <c r="X208" s="1" t="n">
        <f aca="false">0.03</f>
        <v>0.03</v>
      </c>
      <c r="Y208" s="1" t="n">
        <f aca="false">1</f>
        <v>1</v>
      </c>
      <c r="Z208" s="1" t="n">
        <f aca="false">2.24</f>
        <v>2.24</v>
      </c>
      <c r="AA208" s="1" t="n">
        <f aca="false">10</f>
        <v>10</v>
      </c>
    </row>
    <row r="209" customFormat="false" ht="12.8" hidden="false" customHeight="false" outlineLevel="0" collapsed="false">
      <c r="A209" s="1" t="n">
        <v>11</v>
      </c>
      <c r="B209" s="1" t="s">
        <v>34</v>
      </c>
      <c r="C209" s="1" t="n">
        <v>0</v>
      </c>
      <c r="H209" s="2" t="n">
        <v>0</v>
      </c>
      <c r="M209" s="2" t="n">
        <v>20</v>
      </c>
      <c r="N209" s="1" t="n">
        <f aca="false">P206</f>
        <v>0</v>
      </c>
      <c r="O209" s="1" t="n">
        <f aca="false">Q206</f>
        <v>0</v>
      </c>
      <c r="P209" s="1" t="n">
        <f aca="false">N206</f>
        <v>1.3</v>
      </c>
      <c r="Q209" s="1" t="n">
        <f aca="false">O206</f>
        <v>3</v>
      </c>
      <c r="R209" s="2" t="n">
        <v>60</v>
      </c>
      <c r="S209" s="1" t="n">
        <f aca="false">K206</f>
        <v>0.48</v>
      </c>
      <c r="T209" s="1" t="n">
        <f aca="false">L206</f>
        <v>9</v>
      </c>
      <c r="U209" s="1" t="n">
        <f aca="false">I206</f>
        <v>0.28</v>
      </c>
      <c r="V209" s="1" t="n">
        <f aca="false">J206</f>
        <v>4</v>
      </c>
      <c r="W209" s="2" t="n">
        <v>18</v>
      </c>
    </row>
    <row r="210" customFormat="false" ht="12.8" hidden="false" customHeight="false" outlineLevel="0" collapsed="false">
      <c r="A210" s="1" t="n">
        <v>11</v>
      </c>
      <c r="B210" s="1" t="s">
        <v>35</v>
      </c>
      <c r="C210" s="1" t="n">
        <v>0</v>
      </c>
      <c r="H210" s="2" t="n">
        <v>0</v>
      </c>
      <c r="M210" s="2" t="n">
        <v>10</v>
      </c>
      <c r="N210" s="1" t="n">
        <f aca="false">P202</f>
        <v>0</v>
      </c>
      <c r="O210" s="1" t="n">
        <f aca="false">Q202</f>
        <v>0</v>
      </c>
      <c r="P210" s="1" t="n">
        <f aca="false">N202</f>
        <v>0.39</v>
      </c>
      <c r="Q210" s="1" t="n">
        <f aca="false">O202</f>
        <v>2</v>
      </c>
      <c r="R210" s="2" t="n">
        <v>42</v>
      </c>
      <c r="S210" s="1" t="n">
        <f aca="false">K202</f>
        <v>0.22</v>
      </c>
      <c r="T210" s="1" t="n">
        <f aca="false">L202</f>
        <v>2</v>
      </c>
      <c r="U210" s="1" t="n">
        <f aca="false">I202</f>
        <v>0.28</v>
      </c>
      <c r="V210" s="1" t="n">
        <f aca="false">J202</f>
        <v>7</v>
      </c>
      <c r="W210" s="2" t="n">
        <v>42</v>
      </c>
      <c r="X210" s="1" t="n">
        <f aca="false">F202</f>
        <v>0.58</v>
      </c>
      <c r="Y210" s="1" t="n">
        <f aca="false">G202</f>
        <v>5</v>
      </c>
      <c r="Z210" s="1" t="n">
        <f aca="false">D202</f>
        <v>0.2</v>
      </c>
      <c r="AA210" s="1" t="n">
        <f aca="false">E202</f>
        <v>3</v>
      </c>
    </row>
    <row r="211" customFormat="false" ht="12.8" hidden="false" customHeight="false" outlineLevel="0" collapsed="false">
      <c r="A211" s="1" t="n">
        <v>11</v>
      </c>
      <c r="B211" s="1" t="s">
        <v>36</v>
      </c>
      <c r="C211" s="1" t="n">
        <v>62</v>
      </c>
      <c r="D211" s="1" t="n">
        <f aca="false">Z203</f>
        <v>0.22</v>
      </c>
      <c r="E211" s="1" t="n">
        <f aca="false">AA203</f>
        <v>3</v>
      </c>
      <c r="F211" s="1" t="n">
        <f aca="false">X203</f>
        <v>0.48</v>
      </c>
      <c r="G211" s="1" t="n">
        <f aca="false">Y203</f>
        <v>9</v>
      </c>
      <c r="H211" s="2" t="n">
        <v>22</v>
      </c>
      <c r="I211" s="1" t="n">
        <f aca="false">U203</f>
        <v>0.62</v>
      </c>
      <c r="J211" s="1" t="n">
        <f aca="false">V203</f>
        <v>3</v>
      </c>
      <c r="K211" s="1" t="n">
        <f aca="false">S203</f>
        <v>0</v>
      </c>
      <c r="L211" s="1" t="n">
        <f aca="false">T203</f>
        <v>0</v>
      </c>
      <c r="M211" s="2" t="n">
        <v>13</v>
      </c>
      <c r="N211" s="1" t="n">
        <f aca="false">N203</f>
        <v>0</v>
      </c>
      <c r="O211" s="1" t="n">
        <f aca="false">O203</f>
        <v>0</v>
      </c>
      <c r="P211" s="1" t="n">
        <f aca="false">P203</f>
        <v>0</v>
      </c>
      <c r="Q211" s="1" t="n">
        <f aca="false">Q203</f>
        <v>0</v>
      </c>
      <c r="R211" s="2" t="n">
        <v>0</v>
      </c>
      <c r="W211" s="2" t="n">
        <v>0</v>
      </c>
    </row>
    <row r="212" customFormat="false" ht="12.8" hidden="false" customHeight="false" outlineLevel="0" collapsed="false">
      <c r="A212" s="1" t="n">
        <v>11</v>
      </c>
      <c r="B212" s="1" t="s">
        <v>37</v>
      </c>
      <c r="C212" s="1" t="n">
        <v>0</v>
      </c>
      <c r="H212" s="2" t="n">
        <v>0</v>
      </c>
      <c r="M212" s="2" t="n">
        <v>16</v>
      </c>
      <c r="N212" s="1" t="n">
        <f aca="false">0</f>
        <v>0</v>
      </c>
      <c r="O212" s="1" t="n">
        <f aca="false">0</f>
        <v>0</v>
      </c>
      <c r="P212" s="1" t="n">
        <f aca="false">0.27</f>
        <v>0.27</v>
      </c>
      <c r="Q212" s="1" t="n">
        <f aca="false">1</f>
        <v>1</v>
      </c>
      <c r="R212" s="2" t="n">
        <v>25</v>
      </c>
      <c r="S212" s="1" t="n">
        <f aca="false">0.43</f>
        <v>0.43</v>
      </c>
      <c r="T212" s="1" t="n">
        <f aca="false">5</f>
        <v>5</v>
      </c>
      <c r="U212" s="1" t="n">
        <f aca="false">0.23</f>
        <v>0.23</v>
      </c>
      <c r="V212" s="1" t="n">
        <f aca="false">3</f>
        <v>3</v>
      </c>
      <c r="W212" s="2" t="n">
        <v>54</v>
      </c>
      <c r="X212" s="1" t="n">
        <f aca="false">0.79</f>
        <v>0.79</v>
      </c>
      <c r="Y212" s="1" t="n">
        <f aca="false">11</f>
        <v>11</v>
      </c>
      <c r="Z212" s="1" t="n">
        <f aca="false">0.65</f>
        <v>0.65</v>
      </c>
      <c r="AA212" s="1" t="n">
        <f aca="false">8</f>
        <v>8</v>
      </c>
    </row>
    <row r="213" customFormat="false" ht="12.8" hidden="false" customHeight="false" outlineLevel="0" collapsed="false">
      <c r="A213" s="1" t="n">
        <v>11</v>
      </c>
      <c r="B213" s="1" t="s">
        <v>38</v>
      </c>
      <c r="C213" s="1" t="n">
        <v>54</v>
      </c>
      <c r="D213" s="1" t="n">
        <f aca="false">Z212</f>
        <v>0.65</v>
      </c>
      <c r="E213" s="1" t="n">
        <f aca="false">AA212</f>
        <v>8</v>
      </c>
      <c r="F213" s="1" t="n">
        <f aca="false">X212</f>
        <v>0.79</v>
      </c>
      <c r="G213" s="1" t="n">
        <f aca="false">Y212</f>
        <v>11</v>
      </c>
      <c r="H213" s="2" t="n">
        <v>25</v>
      </c>
      <c r="I213" s="1" t="n">
        <f aca="false">U212</f>
        <v>0.23</v>
      </c>
      <c r="J213" s="1" t="n">
        <f aca="false">V212</f>
        <v>3</v>
      </c>
      <c r="K213" s="1" t="n">
        <f aca="false">S212</f>
        <v>0.43</v>
      </c>
      <c r="L213" s="1" t="n">
        <f aca="false">T212</f>
        <v>5</v>
      </c>
      <c r="M213" s="2" t="n">
        <v>16</v>
      </c>
      <c r="N213" s="1" t="n">
        <f aca="false">P212</f>
        <v>0.27</v>
      </c>
      <c r="O213" s="1" t="n">
        <f aca="false">Q212</f>
        <v>1</v>
      </c>
      <c r="P213" s="1" t="n">
        <f aca="false">N212</f>
        <v>0</v>
      </c>
      <c r="Q213" s="1" t="n">
        <f aca="false">O212</f>
        <v>0</v>
      </c>
      <c r="R213" s="2" t="n">
        <v>0</v>
      </c>
      <c r="W213" s="2" t="n">
        <v>0</v>
      </c>
    </row>
    <row r="214" customFormat="false" ht="12.8" hidden="false" customHeight="false" outlineLevel="0" collapsed="false">
      <c r="A214" s="1" t="n">
        <v>11</v>
      </c>
      <c r="B214" s="1" t="s">
        <v>39</v>
      </c>
      <c r="C214" s="1" t="n">
        <v>0</v>
      </c>
      <c r="H214" s="2" t="n">
        <v>0</v>
      </c>
      <c r="M214" s="2" t="n">
        <v>80</v>
      </c>
      <c r="N214" s="1" t="n">
        <f aca="false">P215</f>
        <v>0.29</v>
      </c>
      <c r="O214" s="1" t="n">
        <f aca="false">Q215</f>
        <v>5</v>
      </c>
      <c r="P214" s="1" t="n">
        <f aca="false">N215</f>
        <v>0.91</v>
      </c>
      <c r="Q214" s="1" t="n">
        <f aca="false">O215</f>
        <v>10</v>
      </c>
      <c r="R214" s="2" t="n">
        <v>16</v>
      </c>
      <c r="S214" s="1" t="n">
        <f aca="false">K215</f>
        <v>0.03</v>
      </c>
      <c r="T214" s="1" t="n">
        <f aca="false">L215</f>
        <v>1</v>
      </c>
      <c r="U214" s="1" t="n">
        <f aca="false">I215</f>
        <v>0.04</v>
      </c>
      <c r="V214" s="1" t="n">
        <f aca="false">J215</f>
        <v>2</v>
      </c>
      <c r="W214" s="2" t="n">
        <v>0</v>
      </c>
    </row>
    <row r="215" customFormat="false" ht="12.8" hidden="false" customHeight="false" outlineLevel="0" collapsed="false">
      <c r="A215" s="1" t="n">
        <v>11</v>
      </c>
      <c r="B215" s="1" t="s">
        <v>40</v>
      </c>
      <c r="C215" s="1" t="n">
        <v>0</v>
      </c>
      <c r="H215" s="2" t="n">
        <v>16</v>
      </c>
      <c r="I215" s="1" t="n">
        <f aca="false">0.04</f>
        <v>0.04</v>
      </c>
      <c r="J215" s="1" t="n">
        <f aca="false">2</f>
        <v>2</v>
      </c>
      <c r="K215" s="1" t="n">
        <f aca="false">0.03</f>
        <v>0.03</v>
      </c>
      <c r="L215" s="1" t="n">
        <f aca="false">1</f>
        <v>1</v>
      </c>
      <c r="M215" s="2" t="n">
        <v>80</v>
      </c>
      <c r="N215" s="1" t="n">
        <f aca="false">0.91</f>
        <v>0.91</v>
      </c>
      <c r="O215" s="1" t="n">
        <f aca="false">10</f>
        <v>10</v>
      </c>
      <c r="P215" s="1" t="n">
        <f aca="false">0.29</f>
        <v>0.29</v>
      </c>
      <c r="Q215" s="1" t="n">
        <f aca="false">5</f>
        <v>5</v>
      </c>
      <c r="R215" s="2" t="n">
        <v>0</v>
      </c>
      <c r="W215" s="2" t="n">
        <v>0</v>
      </c>
    </row>
    <row r="216" customFormat="false" ht="12.8" hidden="false" customHeight="false" outlineLevel="0" collapsed="false">
      <c r="A216" s="1" t="n">
        <v>11</v>
      </c>
      <c r="B216" s="1" t="s">
        <v>41</v>
      </c>
      <c r="C216" s="1" t="n">
        <v>0</v>
      </c>
      <c r="H216" s="2" t="n">
        <v>0</v>
      </c>
      <c r="M216" s="2" t="n">
        <v>48</v>
      </c>
      <c r="N216" s="1" t="n">
        <f aca="false">0.65</f>
        <v>0.65</v>
      </c>
      <c r="O216" s="1" t="n">
        <f aca="false">9</f>
        <v>9</v>
      </c>
      <c r="P216" s="1" t="n">
        <f aca="false">0.78</f>
        <v>0.78</v>
      </c>
      <c r="Q216" s="1" t="n">
        <f aca="false">9</f>
        <v>9</v>
      </c>
      <c r="R216" s="2" t="n">
        <v>53</v>
      </c>
      <c r="S216" s="1" t="n">
        <f aca="false">0.3</f>
        <v>0.3</v>
      </c>
      <c r="T216" s="1" t="n">
        <f aca="false">5</f>
        <v>5</v>
      </c>
      <c r="U216" s="1" t="n">
        <f aca="false">1.07</f>
        <v>1.07</v>
      </c>
      <c r="V216" s="1" t="n">
        <f aca="false">9</f>
        <v>9</v>
      </c>
      <c r="W216" s="2" t="n">
        <v>0</v>
      </c>
    </row>
    <row r="217" customFormat="false" ht="12.8" hidden="false" customHeight="false" outlineLevel="0" collapsed="false">
      <c r="A217" s="1" t="n">
        <v>11</v>
      </c>
      <c r="B217" s="1" t="s">
        <v>42</v>
      </c>
      <c r="C217" s="1" t="n">
        <v>0</v>
      </c>
      <c r="H217" s="2" t="n">
        <v>0</v>
      </c>
      <c r="M217" s="2" t="n">
        <v>78</v>
      </c>
      <c r="N217" s="1" t="n">
        <f aca="false">P204</f>
        <v>1.02</v>
      </c>
      <c r="O217" s="1" t="n">
        <f aca="false">Q204</f>
        <v>17</v>
      </c>
      <c r="P217" s="1" t="n">
        <f aca="false">N204</f>
        <v>0.27</v>
      </c>
      <c r="Q217" s="1" t="n">
        <f aca="false">O204</f>
        <v>8</v>
      </c>
      <c r="R217" s="2" t="n">
        <v>19</v>
      </c>
      <c r="S217" s="1" t="n">
        <f aca="false">K204</f>
        <v>0.25</v>
      </c>
      <c r="T217" s="1" t="n">
        <f aca="false">L204</f>
        <v>3</v>
      </c>
      <c r="U217" s="1" t="n">
        <f aca="false">I204</f>
        <v>0</v>
      </c>
      <c r="V217" s="1" t="n">
        <f aca="false">J204</f>
        <v>0</v>
      </c>
      <c r="W217" s="2" t="n">
        <v>0</v>
      </c>
    </row>
    <row r="218" customFormat="false" ht="12.8" hidden="false" customHeight="false" outlineLevel="0" collapsed="false">
      <c r="A218" s="1" t="n">
        <v>11</v>
      </c>
      <c r="B218" s="1" t="s">
        <v>43</v>
      </c>
      <c r="C218" s="1" t="n">
        <v>0</v>
      </c>
      <c r="H218" s="2" t="n">
        <v>30</v>
      </c>
      <c r="I218" s="1" t="n">
        <f aca="false">0.21</f>
        <v>0.21</v>
      </c>
      <c r="J218" s="1" t="n">
        <f aca="false">4</f>
        <v>4</v>
      </c>
      <c r="K218" s="1" t="n">
        <f aca="false">0.22</f>
        <v>0.22</v>
      </c>
      <c r="L218" s="1" t="n">
        <f aca="false">3</f>
        <v>3</v>
      </c>
      <c r="M218" s="2" t="n">
        <f aca="false">2+42</f>
        <v>44</v>
      </c>
      <c r="N218" s="1" t="n">
        <f aca="false">0.02+1.4</f>
        <v>1.42</v>
      </c>
      <c r="O218" s="1" t="n">
        <f aca="false">1+5</f>
        <v>6</v>
      </c>
      <c r="P218" s="1" t="n">
        <f aca="false">0+0.82</f>
        <v>0.82</v>
      </c>
      <c r="Q218" s="1" t="n">
        <f aca="false">0+7</f>
        <v>7</v>
      </c>
      <c r="R218" s="2" t="n">
        <v>21</v>
      </c>
      <c r="S218" s="1" t="n">
        <f aca="false">0.16</f>
        <v>0.16</v>
      </c>
      <c r="T218" s="1" t="n">
        <f aca="false">3</f>
        <v>3</v>
      </c>
      <c r="U218" s="1" t="n">
        <f aca="false">0.43</f>
        <v>0.43</v>
      </c>
      <c r="V218" s="1" t="n">
        <f aca="false">4</f>
        <v>4</v>
      </c>
      <c r="W218" s="2" t="n">
        <v>0</v>
      </c>
    </row>
    <row r="219" customFormat="false" ht="12.8" hidden="false" customHeight="false" outlineLevel="0" collapsed="false">
      <c r="A219" s="1" t="n">
        <v>11</v>
      </c>
      <c r="B219" s="1" t="s">
        <v>44</v>
      </c>
      <c r="C219" s="1" t="n">
        <v>0</v>
      </c>
      <c r="H219" s="2" t="n">
        <v>53</v>
      </c>
      <c r="I219" s="1" t="n">
        <f aca="false">U216</f>
        <v>1.07</v>
      </c>
      <c r="J219" s="1" t="n">
        <f aca="false">V216</f>
        <v>9</v>
      </c>
      <c r="K219" s="1" t="n">
        <f aca="false">S216</f>
        <v>0.3</v>
      </c>
      <c r="L219" s="1" t="n">
        <f aca="false">T216</f>
        <v>5</v>
      </c>
      <c r="M219" s="2" t="n">
        <v>48</v>
      </c>
      <c r="N219" s="1" t="n">
        <f aca="false">P216</f>
        <v>0.78</v>
      </c>
      <c r="O219" s="1" t="n">
        <f aca="false">Q216</f>
        <v>9</v>
      </c>
      <c r="P219" s="1" t="n">
        <f aca="false">N216</f>
        <v>0.65</v>
      </c>
      <c r="Q219" s="1" t="n">
        <f aca="false">O216</f>
        <v>9</v>
      </c>
      <c r="R219" s="2" t="n">
        <v>0</v>
      </c>
      <c r="W219" s="2" t="n">
        <v>0</v>
      </c>
    </row>
    <row r="220" customFormat="false" ht="12.8" hidden="false" customHeight="false" outlineLevel="0" collapsed="false">
      <c r="A220" s="1" t="n">
        <v>11</v>
      </c>
      <c r="B220" s="1" t="s">
        <v>45</v>
      </c>
      <c r="C220" s="1" t="n">
        <v>0</v>
      </c>
      <c r="H220" s="2" t="n">
        <v>0</v>
      </c>
      <c r="M220" s="2" t="n">
        <v>57</v>
      </c>
      <c r="N220" s="1" t="n">
        <f aca="false">P221</f>
        <v>0.53</v>
      </c>
      <c r="O220" s="1" t="n">
        <f aca="false">Q221</f>
        <v>7</v>
      </c>
      <c r="P220" s="1" t="n">
        <f aca="false">N221</f>
        <v>1</v>
      </c>
      <c r="Q220" s="1" t="n">
        <f aca="false">O221</f>
        <v>9</v>
      </c>
      <c r="R220" s="2" t="n">
        <v>39</v>
      </c>
      <c r="S220" s="1" t="n">
        <f aca="false">K221</f>
        <v>1.48</v>
      </c>
      <c r="T220" s="1" t="n">
        <f aca="false">L221</f>
        <v>8</v>
      </c>
      <c r="U220" s="1" t="n">
        <f aca="false">I221</f>
        <v>0.66</v>
      </c>
      <c r="V220" s="1" t="n">
        <f aca="false">J221</f>
        <v>5</v>
      </c>
      <c r="W220" s="2" t="n">
        <v>0</v>
      </c>
    </row>
    <row r="221" customFormat="false" ht="12.8" hidden="false" customHeight="false" outlineLevel="0" collapsed="false">
      <c r="A221" s="1" t="n">
        <v>11</v>
      </c>
      <c r="B221" s="1" t="s">
        <v>46</v>
      </c>
      <c r="C221" s="1" t="n">
        <v>0</v>
      </c>
      <c r="H221" s="2" t="n">
        <f aca="false">12+27</f>
        <v>39</v>
      </c>
      <c r="I221" s="1" t="n">
        <f aca="false">0+0.66</f>
        <v>0.66</v>
      </c>
      <c r="J221" s="1" t="n">
        <f aca="false">0+5</f>
        <v>5</v>
      </c>
      <c r="K221" s="1" t="n">
        <f aca="false">0.99+0.49</f>
        <v>1.48</v>
      </c>
      <c r="L221" s="1" t="n">
        <f aca="false">3+5</f>
        <v>8</v>
      </c>
      <c r="M221" s="2" t="n">
        <f aca="false">14+43</f>
        <v>57</v>
      </c>
      <c r="N221" s="1" t="n">
        <f aca="false">0.33+0.67</f>
        <v>1</v>
      </c>
      <c r="O221" s="1" t="n">
        <f aca="false">3+6</f>
        <v>9</v>
      </c>
      <c r="P221" s="1" t="n">
        <f aca="false">0.04+0.49</f>
        <v>0.53</v>
      </c>
      <c r="Q221" s="1" t="n">
        <f aca="false">1+6</f>
        <v>7</v>
      </c>
      <c r="R221" s="2" t="n">
        <v>0</v>
      </c>
      <c r="W221" s="2" t="n">
        <v>0</v>
      </c>
    </row>
    <row r="222" customFormat="false" ht="12.8" hidden="false" customHeight="false" outlineLevel="0" collapsed="false">
      <c r="A222" s="10" t="n">
        <v>12</v>
      </c>
      <c r="B222" s="10" t="s">
        <v>27</v>
      </c>
      <c r="C222" s="10" t="n">
        <v>0</v>
      </c>
      <c r="D222" s="10"/>
      <c r="E222" s="10"/>
      <c r="F222" s="10"/>
      <c r="G222" s="10"/>
      <c r="H222" s="11" t="n">
        <v>0</v>
      </c>
      <c r="I222" s="10"/>
      <c r="J222" s="10"/>
      <c r="K222" s="10"/>
      <c r="L222" s="10"/>
      <c r="M222" s="11" t="n">
        <f aca="false">M225</f>
        <v>32</v>
      </c>
      <c r="N222" s="10" t="n">
        <f aca="false">P225</f>
        <v>0.04</v>
      </c>
      <c r="O222" s="10" t="n">
        <f aca="false">Q225</f>
        <v>1</v>
      </c>
      <c r="P222" s="10" t="n">
        <f aca="false">N225</f>
        <v>0.15</v>
      </c>
      <c r="Q222" s="10" t="n">
        <f aca="false">O225</f>
        <v>8</v>
      </c>
      <c r="R222" s="11" t="n">
        <f aca="false">H225</f>
        <v>27</v>
      </c>
      <c r="S222" s="10" t="n">
        <f aca="false">K225</f>
        <v>0.31</v>
      </c>
      <c r="T222" s="10" t="n">
        <f aca="false">L225</f>
        <v>6</v>
      </c>
      <c r="U222" s="10" t="n">
        <f aca="false">I225</f>
        <v>0.46</v>
      </c>
      <c r="V222" s="10" t="n">
        <f aca="false">J225</f>
        <v>5</v>
      </c>
      <c r="W222" s="11" t="n">
        <f aca="false">C225</f>
        <v>36</v>
      </c>
      <c r="X222" s="10" t="n">
        <f aca="false">F225</f>
        <v>0.49</v>
      </c>
      <c r="Y222" s="10" t="n">
        <f aca="false">G225</f>
        <v>6</v>
      </c>
      <c r="Z222" s="10" t="n">
        <f aca="false">D225</f>
        <v>0.76</v>
      </c>
      <c r="AA222" s="10" t="n">
        <f aca="false">E225</f>
        <v>6</v>
      </c>
      <c r="AB222" s="12"/>
    </row>
    <row r="223" customFormat="false" ht="12.8" hidden="false" customHeight="false" outlineLevel="0" collapsed="false">
      <c r="A223" s="13" t="n">
        <v>12</v>
      </c>
      <c r="B223" s="1" t="s">
        <v>28</v>
      </c>
      <c r="C223" s="1" t="n">
        <v>0</v>
      </c>
      <c r="H223" s="2" t="n">
        <f aca="false">R233</f>
        <v>3</v>
      </c>
      <c r="I223" s="1" t="n">
        <f aca="false">U233</f>
        <v>0</v>
      </c>
      <c r="J223" s="1" t="n">
        <f aca="false">V233</f>
        <v>0</v>
      </c>
      <c r="K223" s="1" t="n">
        <f aca="false">S233</f>
        <v>0.17</v>
      </c>
      <c r="L223" s="1" t="n">
        <f aca="false">T233</f>
        <v>1</v>
      </c>
      <c r="M223" s="2" t="n">
        <f aca="false">57+13</f>
        <v>70</v>
      </c>
      <c r="N223" s="1" t="n">
        <f aca="false">P233</f>
        <v>0.33</v>
      </c>
      <c r="O223" s="1" t="n">
        <f aca="false">Q233</f>
        <v>7</v>
      </c>
      <c r="P223" s="1" t="n">
        <f aca="false">N233</f>
        <v>1.05</v>
      </c>
      <c r="Q223" s="1" t="n">
        <f aca="false">O233</f>
        <v>8</v>
      </c>
      <c r="R223" s="2" t="n">
        <f aca="false">H233</f>
        <v>26</v>
      </c>
      <c r="S223" s="1" t="n">
        <f aca="false">K233</f>
        <v>0.11</v>
      </c>
      <c r="T223" s="1" t="n">
        <f aca="false">L233</f>
        <v>1</v>
      </c>
      <c r="U223" s="1" t="n">
        <f aca="false">I233</f>
        <v>0.11</v>
      </c>
      <c r="V223" s="1" t="n">
        <f aca="false">J233</f>
        <v>1</v>
      </c>
      <c r="W223" s="2" t="n">
        <v>0</v>
      </c>
    </row>
    <row r="224" customFormat="false" ht="12.8" hidden="false" customHeight="false" outlineLevel="0" collapsed="false">
      <c r="A224" s="13" t="n">
        <v>12</v>
      </c>
      <c r="B224" s="1" t="s">
        <v>29</v>
      </c>
      <c r="C224" s="1" t="n">
        <v>0</v>
      </c>
      <c r="H224" s="2" t="n">
        <v>0</v>
      </c>
      <c r="M224" s="2" t="n">
        <f aca="false">95</f>
        <v>95</v>
      </c>
      <c r="N224" s="1" t="n">
        <f aca="false">1.01</f>
        <v>1.01</v>
      </c>
      <c r="O224" s="1" t="n">
        <f aca="false">13</f>
        <v>13</v>
      </c>
      <c r="P224" s="1" t="n">
        <f aca="false">0.71</f>
        <v>0.71</v>
      </c>
      <c r="Q224" s="1" t="n">
        <f aca="false">13</f>
        <v>13</v>
      </c>
      <c r="R224" s="2" t="n">
        <v>0</v>
      </c>
      <c r="W224" s="2" t="n">
        <v>0</v>
      </c>
    </row>
    <row r="225" customFormat="false" ht="12.8" hidden="false" customHeight="false" outlineLevel="0" collapsed="false">
      <c r="A225" s="13" t="n">
        <v>12</v>
      </c>
      <c r="B225" s="1" t="s">
        <v>30</v>
      </c>
      <c r="C225" s="1" t="n">
        <f aca="false">36</f>
        <v>36</v>
      </c>
      <c r="D225" s="1" t="n">
        <f aca="false">0.76</f>
        <v>0.76</v>
      </c>
      <c r="E225" s="1" t="n">
        <f aca="false">6</f>
        <v>6</v>
      </c>
      <c r="F225" s="1" t="n">
        <f aca="false">0.49</f>
        <v>0.49</v>
      </c>
      <c r="G225" s="1" t="n">
        <f aca="false">6</f>
        <v>6</v>
      </c>
      <c r="H225" s="2" t="n">
        <f aca="false">27</f>
        <v>27</v>
      </c>
      <c r="I225" s="1" t="n">
        <f aca="false">0.46</f>
        <v>0.46</v>
      </c>
      <c r="J225" s="1" t="n">
        <f aca="false">5</f>
        <v>5</v>
      </c>
      <c r="K225" s="1" t="n">
        <f aca="false">0.31</f>
        <v>0.31</v>
      </c>
      <c r="L225" s="1" t="n">
        <f aca="false">6</f>
        <v>6</v>
      </c>
      <c r="M225" s="2" t="n">
        <f aca="false">32</f>
        <v>32</v>
      </c>
      <c r="N225" s="1" t="n">
        <f aca="false">0.15</f>
        <v>0.15</v>
      </c>
      <c r="O225" s="1" t="n">
        <f aca="false">8</f>
        <v>8</v>
      </c>
      <c r="P225" s="1" t="n">
        <f aca="false">0.04</f>
        <v>0.04</v>
      </c>
      <c r="Q225" s="1" t="n">
        <f aca="false">1</f>
        <v>1</v>
      </c>
      <c r="R225" s="2" t="n">
        <v>0</v>
      </c>
      <c r="W225" s="2" t="n">
        <v>0</v>
      </c>
    </row>
    <row r="226" customFormat="false" ht="12.8" hidden="false" customHeight="false" outlineLevel="0" collapsed="false">
      <c r="A226" s="13" t="n">
        <v>12</v>
      </c>
      <c r="B226" s="1" t="s">
        <v>31</v>
      </c>
      <c r="C226" s="1" t="n">
        <v>0</v>
      </c>
      <c r="H226" s="2" t="n">
        <v>0</v>
      </c>
      <c r="M226" s="2" t="n">
        <f aca="false">M239</f>
        <v>69</v>
      </c>
      <c r="N226" s="1" t="n">
        <f aca="false">P239</f>
        <v>0.57</v>
      </c>
      <c r="O226" s="1" t="n">
        <f aca="false">Q239</f>
        <v>6</v>
      </c>
      <c r="P226" s="1" t="n">
        <f aca="false">N239</f>
        <v>1.75</v>
      </c>
      <c r="Q226" s="1" t="n">
        <f aca="false">O239</f>
        <v>23</v>
      </c>
      <c r="R226" s="2" t="n">
        <f aca="false">H239</f>
        <v>29</v>
      </c>
      <c r="S226" s="1" t="n">
        <f aca="false">K239</f>
        <v>0.71</v>
      </c>
      <c r="T226" s="1" t="n">
        <f aca="false">L239</f>
        <v>4</v>
      </c>
      <c r="U226" s="1" t="n">
        <f aca="false">I239</f>
        <v>0.47</v>
      </c>
      <c r="V226" s="1" t="n">
        <f aca="false">J239</f>
        <v>4</v>
      </c>
      <c r="W226" s="2" t="n">
        <v>0</v>
      </c>
    </row>
    <row r="227" customFormat="false" ht="12.8" hidden="false" customHeight="false" outlineLevel="0" collapsed="false">
      <c r="A227" s="13" t="n">
        <v>12</v>
      </c>
      <c r="B227" s="1" t="s">
        <v>32</v>
      </c>
      <c r="C227" s="1" t="n">
        <f aca="false">3</f>
        <v>3</v>
      </c>
      <c r="D227" s="1" t="n">
        <f aca="false">0</f>
        <v>0</v>
      </c>
      <c r="E227" s="1" t="n">
        <f aca="false">0</f>
        <v>0</v>
      </c>
      <c r="F227" s="1" t="n">
        <f aca="false">0.1</f>
        <v>0.1</v>
      </c>
      <c r="G227" s="1" t="n">
        <f aca="false">1</f>
        <v>1</v>
      </c>
      <c r="H227" s="2" t="n">
        <f aca="false">4</f>
        <v>4</v>
      </c>
      <c r="I227" s="1" t="n">
        <f aca="false">0.99</f>
        <v>0.99</v>
      </c>
      <c r="J227" s="1" t="n">
        <f aca="false">1</f>
        <v>1</v>
      </c>
      <c r="K227" s="1" t="n">
        <f aca="false">0.03</f>
        <v>0.03</v>
      </c>
      <c r="L227" s="1" t="n">
        <f aca="false">1</f>
        <v>1</v>
      </c>
      <c r="M227" s="2" t="n">
        <f aca="false">26+43</f>
        <v>69</v>
      </c>
      <c r="N227" s="1" t="n">
        <f aca="false">0.96+0.64</f>
        <v>1.6</v>
      </c>
      <c r="O227" s="1" t="n">
        <f aca="false">2+9</f>
        <v>11</v>
      </c>
      <c r="P227" s="1" t="n">
        <f aca="false">0.18+0.02</f>
        <v>0.2</v>
      </c>
      <c r="Q227" s="1" t="n">
        <f aca="false">4+1</f>
        <v>5</v>
      </c>
      <c r="R227" s="2" t="n">
        <f aca="false">21</f>
        <v>21</v>
      </c>
      <c r="S227" s="1" t="n">
        <f aca="false">0.58</f>
        <v>0.58</v>
      </c>
      <c r="T227" s="1" t="n">
        <f aca="false">2</f>
        <v>2</v>
      </c>
      <c r="U227" s="1" t="n">
        <f aca="false">0</f>
        <v>0</v>
      </c>
      <c r="V227" s="1" t="n">
        <f aca="false">0</f>
        <v>0</v>
      </c>
      <c r="W227" s="2" t="n">
        <v>0</v>
      </c>
    </row>
    <row r="228" customFormat="false" ht="12.8" hidden="false" customHeight="false" outlineLevel="0" collapsed="false">
      <c r="A228" s="13" t="n">
        <v>12</v>
      </c>
      <c r="B228" s="1" t="s">
        <v>33</v>
      </c>
      <c r="C228" s="13" t="n">
        <v>0</v>
      </c>
      <c r="H228" s="2" t="n">
        <v>0</v>
      </c>
      <c r="M228" s="2" t="n">
        <f aca="false">M231</f>
        <v>73</v>
      </c>
      <c r="N228" s="1" t="n">
        <f aca="false">P231</f>
        <v>0.02</v>
      </c>
      <c r="O228" s="1" t="n">
        <f aca="false">Q231</f>
        <v>1</v>
      </c>
      <c r="P228" s="1" t="n">
        <f aca="false">N231</f>
        <v>0.59</v>
      </c>
      <c r="Q228" s="1" t="n">
        <f aca="false">O231</f>
        <v>13</v>
      </c>
      <c r="R228" s="2" t="n">
        <f aca="false">H231</f>
        <v>23</v>
      </c>
      <c r="S228" s="1" t="n">
        <f aca="false">K231</f>
        <v>0.23</v>
      </c>
      <c r="T228" s="1" t="n">
        <f aca="false">L231</f>
        <v>4</v>
      </c>
      <c r="U228" s="1" t="n">
        <f aca="false">I231</f>
        <v>0</v>
      </c>
      <c r="V228" s="1" t="n">
        <f aca="false">J231</f>
        <v>0</v>
      </c>
      <c r="W228" s="2" t="n">
        <v>0</v>
      </c>
    </row>
    <row r="229" customFormat="false" ht="12.8" hidden="false" customHeight="false" outlineLevel="0" collapsed="false">
      <c r="A229" s="13" t="n">
        <v>12</v>
      </c>
      <c r="B229" s="1" t="s">
        <v>34</v>
      </c>
      <c r="C229" s="1" t="n">
        <v>0</v>
      </c>
      <c r="H229" s="2" t="n">
        <v>0</v>
      </c>
      <c r="M229" s="2" t="n">
        <f aca="false">21</f>
        <v>21</v>
      </c>
      <c r="N229" s="1" t="n">
        <f aca="false">0.06</f>
        <v>0.06</v>
      </c>
      <c r="O229" s="1" t="n">
        <f aca="false">1</f>
        <v>1</v>
      </c>
      <c r="P229" s="1" t="n">
        <f aca="false">0.14</f>
        <v>0.14</v>
      </c>
      <c r="Q229" s="1" t="n">
        <f aca="false">3</f>
        <v>3</v>
      </c>
      <c r="R229" s="2" t="n">
        <f aca="false">23</f>
        <v>23</v>
      </c>
      <c r="S229" s="1" t="n">
        <f aca="false">0.03</f>
        <v>0.03</v>
      </c>
      <c r="T229" s="1" t="n">
        <f aca="false">1</f>
        <v>1</v>
      </c>
      <c r="U229" s="1" t="n">
        <f aca="false">0.6</f>
        <v>0.6</v>
      </c>
      <c r="V229" s="1" t="n">
        <f aca="false">4</f>
        <v>4</v>
      </c>
      <c r="W229" s="2" t="n">
        <f aca="false">52</f>
        <v>52</v>
      </c>
      <c r="X229" s="1" t="n">
        <f aca="false">0.44</f>
        <v>0.44</v>
      </c>
      <c r="Y229" s="1" t="n">
        <f aca="false">6</f>
        <v>6</v>
      </c>
      <c r="Z229" s="1" t="n">
        <f aca="false">1.37</f>
        <v>1.37</v>
      </c>
      <c r="AA229" s="1" t="n">
        <f aca="false">10</f>
        <v>10</v>
      </c>
    </row>
    <row r="230" customFormat="false" ht="12.8" hidden="false" customHeight="false" outlineLevel="0" collapsed="false">
      <c r="A230" s="13" t="n">
        <v>12</v>
      </c>
      <c r="B230" s="1" t="s">
        <v>35</v>
      </c>
      <c r="C230" s="1" t="n">
        <f aca="false">20</f>
        <v>20</v>
      </c>
      <c r="D230" s="1" t="n">
        <f aca="false">0.33</f>
        <v>0.33</v>
      </c>
      <c r="E230" s="1" t="n">
        <f aca="false">2</f>
        <v>2</v>
      </c>
      <c r="F230" s="1" t="n">
        <f aca="false">0.1</f>
        <v>0.1</v>
      </c>
      <c r="G230" s="1" t="n">
        <f aca="false">2</f>
        <v>2</v>
      </c>
      <c r="H230" s="2" t="n">
        <f aca="false">8</f>
        <v>8</v>
      </c>
      <c r="I230" s="1" t="n">
        <f aca="false">0.87</f>
        <v>0.87</v>
      </c>
      <c r="J230" s="1" t="n">
        <f aca="false">2</f>
        <v>2</v>
      </c>
      <c r="K230" s="1" t="n">
        <f aca="false">0.51</f>
        <v>0.51</v>
      </c>
      <c r="L230" s="1" t="n">
        <f aca="false">1</f>
        <v>1</v>
      </c>
      <c r="M230" s="2" t="n">
        <f aca="false">41+17</f>
        <v>58</v>
      </c>
      <c r="N230" s="1" t="n">
        <f aca="false">0.05+0.13</f>
        <v>0.18</v>
      </c>
      <c r="O230" s="1" t="n">
        <f aca="false">2+3</f>
        <v>5</v>
      </c>
      <c r="P230" s="1" t="n">
        <f aca="false">0.7+0.1</f>
        <v>0.8</v>
      </c>
      <c r="Q230" s="1" t="n">
        <f aca="false">6+2</f>
        <v>8</v>
      </c>
      <c r="R230" s="2" t="n">
        <f aca="false">10</f>
        <v>10</v>
      </c>
      <c r="S230" s="1" t="n">
        <f aca="false">0.11</f>
        <v>0.11</v>
      </c>
      <c r="T230" s="1" t="n">
        <f aca="false">1</f>
        <v>1</v>
      </c>
      <c r="U230" s="1" t="n">
        <f aca="false">0.5</f>
        <v>0.5</v>
      </c>
      <c r="V230" s="1" t="n">
        <f aca="false">2</f>
        <v>2</v>
      </c>
      <c r="W230" s="2" t="n">
        <v>0</v>
      </c>
    </row>
    <row r="231" customFormat="false" ht="12.8" hidden="false" customHeight="false" outlineLevel="0" collapsed="false">
      <c r="A231" s="13" t="n">
        <v>12</v>
      </c>
      <c r="B231" s="1" t="s">
        <v>36</v>
      </c>
      <c r="C231" s="1" t="n">
        <v>0</v>
      </c>
      <c r="H231" s="2" t="n">
        <f aca="false">23</f>
        <v>23</v>
      </c>
      <c r="I231" s="1" t="n">
        <f aca="false">0</f>
        <v>0</v>
      </c>
      <c r="J231" s="1" t="n">
        <f aca="false">0</f>
        <v>0</v>
      </c>
      <c r="K231" s="1" t="n">
        <f aca="false">0.23</f>
        <v>0.23</v>
      </c>
      <c r="L231" s="1" t="n">
        <f aca="false">4</f>
        <v>4</v>
      </c>
      <c r="M231" s="2" t="n">
        <f aca="false">73</f>
        <v>73</v>
      </c>
      <c r="N231" s="1" t="n">
        <f aca="false">0.59</f>
        <v>0.59</v>
      </c>
      <c r="O231" s="1" t="n">
        <f aca="false">13</f>
        <v>13</v>
      </c>
      <c r="P231" s="1" t="n">
        <f aca="false">0.02</f>
        <v>0.02</v>
      </c>
      <c r="Q231" s="1" t="n">
        <f aca="false">1</f>
        <v>1</v>
      </c>
      <c r="R231" s="2" t="n">
        <v>0</v>
      </c>
      <c r="W231" s="2" t="n">
        <v>0</v>
      </c>
    </row>
    <row r="232" customFormat="false" ht="12.8" hidden="false" customHeight="false" outlineLevel="0" collapsed="false">
      <c r="A232" s="13" t="n">
        <v>12</v>
      </c>
      <c r="B232" s="1" t="s">
        <v>37</v>
      </c>
      <c r="C232" s="1" t="n">
        <f aca="false">W240</f>
        <v>30</v>
      </c>
      <c r="D232" s="1" t="n">
        <f aca="false">Z240</f>
        <v>0.34</v>
      </c>
      <c r="E232" s="1" t="n">
        <f aca="false">AA240</f>
        <v>3</v>
      </c>
      <c r="F232" s="1" t="n">
        <f aca="false">X240</f>
        <v>0.25</v>
      </c>
      <c r="G232" s="1" t="n">
        <f aca="false">Y240</f>
        <v>4</v>
      </c>
      <c r="H232" s="2" t="n">
        <f aca="false">R240</f>
        <v>33</v>
      </c>
      <c r="I232" s="1" t="n">
        <f aca="false">U240</f>
        <v>0.13</v>
      </c>
      <c r="J232" s="1" t="n">
        <f aca="false">V240</f>
        <v>1</v>
      </c>
      <c r="K232" s="1" t="n">
        <f aca="false">S240</f>
        <v>0.27</v>
      </c>
      <c r="L232" s="1" t="n">
        <f aca="false">T240</f>
        <v>5</v>
      </c>
      <c r="M232" s="2" t="n">
        <f aca="false">M240</f>
        <v>35</v>
      </c>
      <c r="N232" s="1" t="n">
        <f aca="false">P240</f>
        <v>0.19</v>
      </c>
      <c r="O232" s="1" t="n">
        <f aca="false">Q240</f>
        <v>3</v>
      </c>
      <c r="P232" s="1" t="n">
        <f aca="false">N240</f>
        <v>0.54</v>
      </c>
      <c r="Q232" s="1" t="n">
        <f aca="false">O240</f>
        <v>3</v>
      </c>
      <c r="R232" s="2" t="n">
        <v>0</v>
      </c>
      <c r="W232" s="2" t="n">
        <v>0</v>
      </c>
    </row>
    <row r="233" customFormat="false" ht="12.8" hidden="false" customHeight="false" outlineLevel="0" collapsed="false">
      <c r="A233" s="13" t="n">
        <v>12</v>
      </c>
      <c r="B233" s="1" t="s">
        <v>38</v>
      </c>
      <c r="C233" s="13" t="n">
        <v>0</v>
      </c>
      <c r="H233" s="2" t="n">
        <f aca="false">26</f>
        <v>26</v>
      </c>
      <c r="I233" s="1" t="n">
        <f aca="false">0.11</f>
        <v>0.11</v>
      </c>
      <c r="J233" s="1" t="n">
        <f aca="false">1</f>
        <v>1</v>
      </c>
      <c r="K233" s="1" t="n">
        <f aca="false">0.11</f>
        <v>0.11</v>
      </c>
      <c r="L233" s="1" t="n">
        <f aca="false">1</f>
        <v>1</v>
      </c>
      <c r="M233" s="2" t="n">
        <f aca="false">57+13</f>
        <v>70</v>
      </c>
      <c r="N233" s="1" t="n">
        <f aca="false">0.47+0.58</f>
        <v>1.05</v>
      </c>
      <c r="O233" s="1" t="n">
        <f aca="false">7+1</f>
        <v>8</v>
      </c>
      <c r="P233" s="1" t="n">
        <f aca="false">0.25+0.08</f>
        <v>0.33</v>
      </c>
      <c r="Q233" s="1" t="n">
        <f aca="false">6+1</f>
        <v>7</v>
      </c>
      <c r="R233" s="2" t="n">
        <f aca="false">3</f>
        <v>3</v>
      </c>
      <c r="S233" s="1" t="n">
        <f aca="false">0.17</f>
        <v>0.17</v>
      </c>
      <c r="T233" s="1" t="n">
        <f aca="false">1</f>
        <v>1</v>
      </c>
      <c r="U233" s="1" t="n">
        <f aca="false">0</f>
        <v>0</v>
      </c>
      <c r="V233" s="1" t="n">
        <f aca="false">0</f>
        <v>0</v>
      </c>
      <c r="W233" s="2" t="n">
        <v>0</v>
      </c>
    </row>
    <row r="234" customFormat="false" ht="12.8" hidden="false" customHeight="false" outlineLevel="0" collapsed="false">
      <c r="A234" s="13" t="n">
        <v>12</v>
      </c>
      <c r="B234" s="1" t="s">
        <v>39</v>
      </c>
      <c r="C234" s="1" t="n">
        <v>0</v>
      </c>
      <c r="H234" s="2" t="n">
        <v>0</v>
      </c>
      <c r="M234" s="2" t="n">
        <f aca="false">4</f>
        <v>4</v>
      </c>
      <c r="N234" s="1" t="n">
        <f aca="false">0</f>
        <v>0</v>
      </c>
      <c r="O234" s="1" t="n">
        <f aca="false">0</f>
        <v>0</v>
      </c>
      <c r="P234" s="1" t="n">
        <f aca="false">0.36</f>
        <v>0.36</v>
      </c>
      <c r="Q234" s="1" t="n">
        <f aca="false">2</f>
        <v>2</v>
      </c>
      <c r="R234" s="2" t="n">
        <f aca="false">15</f>
        <v>15</v>
      </c>
      <c r="S234" s="2" t="n">
        <f aca="false">0.11</f>
        <v>0.11</v>
      </c>
      <c r="T234" s="1" t="n">
        <f aca="false">1</f>
        <v>1</v>
      </c>
      <c r="U234" s="1" t="n">
        <f aca="false">0.51</f>
        <v>0.51</v>
      </c>
      <c r="V234" s="1" t="n">
        <f aca="false">4</f>
        <v>4</v>
      </c>
      <c r="W234" s="2" t="n">
        <f aca="false">74</f>
        <v>74</v>
      </c>
      <c r="X234" s="1" t="n">
        <f aca="false">0.61</f>
        <v>0.61</v>
      </c>
      <c r="Y234" s="1" t="n">
        <f aca="false">8</f>
        <v>8</v>
      </c>
      <c r="Z234" s="1" t="n">
        <f aca="false">1.31</f>
        <v>1.31</v>
      </c>
      <c r="AA234" s="1" t="n">
        <f aca="false">12</f>
        <v>12</v>
      </c>
    </row>
    <row r="235" customFormat="false" ht="12.8" hidden="false" customHeight="false" outlineLevel="0" collapsed="false">
      <c r="A235" s="13" t="n">
        <v>12</v>
      </c>
      <c r="B235" s="1" t="s">
        <v>40</v>
      </c>
      <c r="C235" s="13" t="n">
        <v>0</v>
      </c>
      <c r="H235" s="2" t="n">
        <f aca="false">R227</f>
        <v>21</v>
      </c>
      <c r="I235" s="1" t="n">
        <f aca="false">U227</f>
        <v>0</v>
      </c>
      <c r="J235" s="1" t="n">
        <f aca="false">V227</f>
        <v>0</v>
      </c>
      <c r="K235" s="1" t="n">
        <f aca="false">S227</f>
        <v>0.58</v>
      </c>
      <c r="L235" s="1" t="n">
        <f aca="false">T227</f>
        <v>2</v>
      </c>
      <c r="M235" s="2" t="n">
        <f aca="false">M227</f>
        <v>69</v>
      </c>
      <c r="N235" s="1" t="n">
        <f aca="false">P227</f>
        <v>0.2</v>
      </c>
      <c r="O235" s="1" t="n">
        <f aca="false">Q227</f>
        <v>5</v>
      </c>
      <c r="P235" s="1" t="n">
        <f aca="false">N227</f>
        <v>1.6</v>
      </c>
      <c r="Q235" s="1" t="n">
        <f aca="false">O227</f>
        <v>11</v>
      </c>
      <c r="R235" s="2" t="n">
        <f aca="false">H227</f>
        <v>4</v>
      </c>
      <c r="S235" s="1" t="n">
        <f aca="false">K227</f>
        <v>0.03</v>
      </c>
      <c r="T235" s="1" t="n">
        <f aca="false">L227</f>
        <v>1</v>
      </c>
      <c r="U235" s="1" t="n">
        <f aca="false">I227</f>
        <v>0.99</v>
      </c>
      <c r="V235" s="1" t="n">
        <f aca="false">J227</f>
        <v>1</v>
      </c>
      <c r="W235" s="2" t="n">
        <f aca="false">C227</f>
        <v>3</v>
      </c>
      <c r="X235" s="1" t="n">
        <f aca="false">F227</f>
        <v>0.1</v>
      </c>
      <c r="Y235" s="1" t="n">
        <f aca="false">G227</f>
        <v>1</v>
      </c>
      <c r="Z235" s="1" t="n">
        <f aca="false">D227</f>
        <v>0</v>
      </c>
      <c r="AA235" s="1" t="n">
        <f aca="false">E227</f>
        <v>0</v>
      </c>
    </row>
    <row r="236" customFormat="false" ht="12.8" hidden="false" customHeight="false" outlineLevel="0" collapsed="false">
      <c r="A236" s="13" t="n">
        <v>12</v>
      </c>
      <c r="B236" s="1" t="s">
        <v>41</v>
      </c>
      <c r="C236" s="1" t="n">
        <v>0</v>
      </c>
      <c r="H236" s="2" t="n">
        <f aca="false">R230</f>
        <v>10</v>
      </c>
      <c r="I236" s="1" t="n">
        <f aca="false">U230</f>
        <v>0.5</v>
      </c>
      <c r="J236" s="1" t="n">
        <f aca="false">V230</f>
        <v>2</v>
      </c>
      <c r="K236" s="1" t="n">
        <f aca="false">S230</f>
        <v>0.11</v>
      </c>
      <c r="L236" s="1" t="n">
        <f aca="false">T230</f>
        <v>1</v>
      </c>
      <c r="M236" s="2" t="n">
        <f aca="false">M230</f>
        <v>58</v>
      </c>
      <c r="N236" s="1" t="n">
        <f aca="false">P230</f>
        <v>0.8</v>
      </c>
      <c r="O236" s="1" t="n">
        <f aca="false">Q230</f>
        <v>8</v>
      </c>
      <c r="P236" s="1" t="n">
        <f aca="false">N230</f>
        <v>0.18</v>
      </c>
      <c r="Q236" s="1" t="n">
        <f aca="false">O230</f>
        <v>5</v>
      </c>
      <c r="R236" s="2" t="n">
        <f aca="false">H230</f>
        <v>8</v>
      </c>
      <c r="S236" s="1" t="n">
        <f aca="false">K230</f>
        <v>0.51</v>
      </c>
      <c r="T236" s="1" t="n">
        <f aca="false">L230</f>
        <v>1</v>
      </c>
      <c r="U236" s="1" t="n">
        <f aca="false">I230</f>
        <v>0.87</v>
      </c>
      <c r="V236" s="1" t="n">
        <f aca="false">J230</f>
        <v>2</v>
      </c>
      <c r="W236" s="2" t="n">
        <f aca="false">C230</f>
        <v>20</v>
      </c>
      <c r="X236" s="1" t="n">
        <f aca="false">F230</f>
        <v>0.1</v>
      </c>
      <c r="Y236" s="1" t="n">
        <f aca="false">G230</f>
        <v>2</v>
      </c>
      <c r="Z236" s="1" t="n">
        <f aca="false">D230</f>
        <v>0.33</v>
      </c>
      <c r="AA236" s="1" t="n">
        <f aca="false">E230</f>
        <v>2</v>
      </c>
    </row>
    <row r="237" customFormat="false" ht="12.8" hidden="false" customHeight="false" outlineLevel="0" collapsed="false">
      <c r="A237" s="13" t="n">
        <v>12</v>
      </c>
      <c r="B237" s="1" t="s">
        <v>42</v>
      </c>
      <c r="C237" s="1" t="n">
        <f aca="false">W229</f>
        <v>52</v>
      </c>
      <c r="D237" s="1" t="n">
        <f aca="false">Z229</f>
        <v>1.37</v>
      </c>
      <c r="E237" s="1" t="n">
        <f aca="false">AA229</f>
        <v>10</v>
      </c>
      <c r="F237" s="1" t="n">
        <f aca="false">X229</f>
        <v>0.44</v>
      </c>
      <c r="G237" s="1" t="n">
        <f aca="false">Y229</f>
        <v>6</v>
      </c>
      <c r="H237" s="2" t="n">
        <f aca="false">R229</f>
        <v>23</v>
      </c>
      <c r="I237" s="1" t="n">
        <f aca="false">U229</f>
        <v>0.6</v>
      </c>
      <c r="J237" s="1" t="n">
        <f aca="false">V229</f>
        <v>4</v>
      </c>
      <c r="K237" s="1" t="n">
        <f aca="false">S229</f>
        <v>0.03</v>
      </c>
      <c r="L237" s="1" t="n">
        <f aca="false">T229</f>
        <v>1</v>
      </c>
      <c r="M237" s="2" t="n">
        <f aca="false">M229</f>
        <v>21</v>
      </c>
      <c r="N237" s="1" t="n">
        <f aca="false">P229</f>
        <v>0.14</v>
      </c>
      <c r="O237" s="1" t="n">
        <f aca="false">Q229</f>
        <v>3</v>
      </c>
      <c r="P237" s="1" t="n">
        <f aca="false">N229</f>
        <v>0.06</v>
      </c>
      <c r="Q237" s="1" t="n">
        <f aca="false">O229</f>
        <v>1</v>
      </c>
      <c r="R237" s="2" t="n">
        <v>0</v>
      </c>
      <c r="W237" s="2" t="n">
        <v>0</v>
      </c>
    </row>
    <row r="238" customFormat="false" ht="12.8" hidden="false" customHeight="false" outlineLevel="0" collapsed="false">
      <c r="A238" s="13" t="n">
        <v>12</v>
      </c>
      <c r="B238" s="1" t="s">
        <v>43</v>
      </c>
      <c r="C238" s="1" t="n">
        <f aca="false">W234</f>
        <v>74</v>
      </c>
      <c r="D238" s="1" t="n">
        <f aca="false">Z234</f>
        <v>1.31</v>
      </c>
      <c r="E238" s="1" t="n">
        <f aca="false">AA234</f>
        <v>12</v>
      </c>
      <c r="F238" s="1" t="n">
        <f aca="false">X234</f>
        <v>0.61</v>
      </c>
      <c r="G238" s="1" t="n">
        <f aca="false">Y234</f>
        <v>8</v>
      </c>
      <c r="H238" s="2" t="n">
        <f aca="false">R234</f>
        <v>15</v>
      </c>
      <c r="I238" s="1" t="n">
        <f aca="false">U234</f>
        <v>0.51</v>
      </c>
      <c r="J238" s="1" t="n">
        <f aca="false">V234</f>
        <v>4</v>
      </c>
      <c r="K238" s="1" t="n">
        <f aca="false">S234</f>
        <v>0.11</v>
      </c>
      <c r="L238" s="1" t="n">
        <f aca="false">T234</f>
        <v>1</v>
      </c>
      <c r="M238" s="2" t="n">
        <f aca="false">M234</f>
        <v>4</v>
      </c>
      <c r="N238" s="1" t="n">
        <f aca="false">P234</f>
        <v>0.36</v>
      </c>
      <c r="O238" s="1" t="n">
        <f aca="false">Q234</f>
        <v>2</v>
      </c>
      <c r="P238" s="1" t="n">
        <f aca="false">N234</f>
        <v>0</v>
      </c>
      <c r="Q238" s="1" t="n">
        <f aca="false">O234</f>
        <v>0</v>
      </c>
      <c r="R238" s="2" t="n">
        <v>0</v>
      </c>
      <c r="W238" s="2" t="n">
        <v>0</v>
      </c>
    </row>
    <row r="239" customFormat="false" ht="12.8" hidden="false" customHeight="false" outlineLevel="0" collapsed="false">
      <c r="A239" s="13" t="n">
        <v>12</v>
      </c>
      <c r="B239" s="1" t="s">
        <v>44</v>
      </c>
      <c r="C239" s="1" t="n">
        <v>0</v>
      </c>
      <c r="H239" s="2" t="n">
        <f aca="false">21+8</f>
        <v>29</v>
      </c>
      <c r="I239" s="1" t="n">
        <f aca="false">0.25+0.22</f>
        <v>0.47</v>
      </c>
      <c r="J239" s="1" t="n">
        <f aca="false">3+1</f>
        <v>4</v>
      </c>
      <c r="K239" s="1" t="n">
        <f aca="false">0.71+0</f>
        <v>0.71</v>
      </c>
      <c r="L239" s="1" t="n">
        <f aca="false">4+0</f>
        <v>4</v>
      </c>
      <c r="M239" s="2" t="n">
        <f aca="false">14+55</f>
        <v>69</v>
      </c>
      <c r="N239" s="1" t="n">
        <f aca="false">0.33+1.42</f>
        <v>1.75</v>
      </c>
      <c r="O239" s="1" t="n">
        <f aca="false">4+19</f>
        <v>23</v>
      </c>
      <c r="P239" s="1" t="n">
        <f aca="false">0.32+0.25</f>
        <v>0.57</v>
      </c>
      <c r="Q239" s="1" t="n">
        <f aca="false">2+4</f>
        <v>6</v>
      </c>
      <c r="R239" s="2" t="n">
        <v>0</v>
      </c>
      <c r="W239" s="2" t="n">
        <v>0</v>
      </c>
    </row>
    <row r="240" customFormat="false" ht="12.8" hidden="false" customHeight="false" outlineLevel="0" collapsed="false">
      <c r="A240" s="13" t="n">
        <v>12</v>
      </c>
      <c r="B240" s="1" t="s">
        <v>45</v>
      </c>
      <c r="C240" s="1" t="n">
        <v>0</v>
      </c>
      <c r="H240" s="2" t="n">
        <v>0</v>
      </c>
      <c r="M240" s="2" t="n">
        <f aca="false">35</f>
        <v>35</v>
      </c>
      <c r="N240" s="1" t="n">
        <f aca="false">0.54</f>
        <v>0.54</v>
      </c>
      <c r="O240" s="1" t="n">
        <f aca="false">3</f>
        <v>3</v>
      </c>
      <c r="P240" s="1" t="n">
        <f aca="false">0.19</f>
        <v>0.19</v>
      </c>
      <c r="Q240" s="1" t="n">
        <f aca="false">3</f>
        <v>3</v>
      </c>
      <c r="R240" s="2" t="n">
        <f aca="false">2+31</f>
        <v>33</v>
      </c>
      <c r="S240" s="1" t="n">
        <f aca="false">0.03+0.24</f>
        <v>0.27</v>
      </c>
      <c r="T240" s="1" t="n">
        <f aca="false">1+4</f>
        <v>5</v>
      </c>
      <c r="U240" s="1" t="n">
        <f aca="false">0.13+0</f>
        <v>0.13</v>
      </c>
      <c r="V240" s="1" t="n">
        <f aca="false">1+0</f>
        <v>1</v>
      </c>
      <c r="W240" s="2" t="n">
        <f aca="false">30</f>
        <v>30</v>
      </c>
      <c r="X240" s="1" t="n">
        <f aca="false">0.25</f>
        <v>0.25</v>
      </c>
      <c r="Y240" s="1" t="n">
        <f aca="false">4</f>
        <v>4</v>
      </c>
      <c r="Z240" s="1" t="n">
        <f aca="false">0.34</f>
        <v>0.34</v>
      </c>
      <c r="AA240" s="1" t="n">
        <f aca="false">3</f>
        <v>3</v>
      </c>
    </row>
    <row r="241" customFormat="false" ht="12.8" hidden="false" customHeight="false" outlineLevel="0" collapsed="false">
      <c r="A241" s="14" t="n">
        <v>12</v>
      </c>
      <c r="B241" s="15" t="s">
        <v>46</v>
      </c>
      <c r="C241" s="15" t="n">
        <v>0</v>
      </c>
      <c r="D241" s="15"/>
      <c r="E241" s="15"/>
      <c r="F241" s="15"/>
      <c r="G241" s="15"/>
      <c r="H241" s="16" t="n">
        <v>0</v>
      </c>
      <c r="I241" s="15"/>
      <c r="J241" s="15"/>
      <c r="K241" s="15"/>
      <c r="L241" s="15"/>
      <c r="M241" s="16" t="n">
        <f aca="false">M224</f>
        <v>95</v>
      </c>
      <c r="N241" s="15" t="n">
        <f aca="false">P224</f>
        <v>0.71</v>
      </c>
      <c r="O241" s="15" t="n">
        <f aca="false">Q224</f>
        <v>13</v>
      </c>
      <c r="P241" s="15" t="n">
        <f aca="false">N224</f>
        <v>1.01</v>
      </c>
      <c r="Q241" s="15" t="n">
        <f aca="false">O224</f>
        <v>13</v>
      </c>
      <c r="R241" s="16" t="n">
        <v>0</v>
      </c>
      <c r="S241" s="15"/>
      <c r="T241" s="15"/>
      <c r="U241" s="15"/>
      <c r="V241" s="15"/>
      <c r="W241" s="16" t="n">
        <v>0</v>
      </c>
      <c r="X241" s="15"/>
      <c r="Y241" s="15"/>
      <c r="Z241" s="15"/>
      <c r="AA241" s="15"/>
      <c r="AB241" s="17"/>
    </row>
    <row r="242" customFormat="false" ht="12.8" hidden="false" customHeight="false" outlineLevel="0" collapsed="false">
      <c r="A242" s="10" t="n">
        <v>13</v>
      </c>
      <c r="B242" s="10" t="s">
        <v>27</v>
      </c>
      <c r="H242" s="2" t="n">
        <f aca="false">60</f>
        <v>60</v>
      </c>
      <c r="I242" s="1" t="n">
        <f aca="false">0.28</f>
        <v>0.28</v>
      </c>
      <c r="J242" s="1" t="n">
        <f aca="false">4</f>
        <v>4</v>
      </c>
      <c r="K242" s="1" t="n">
        <f aca="false">0.72</f>
        <v>0.72</v>
      </c>
      <c r="L242" s="1" t="n">
        <f aca="false">7</f>
        <v>7</v>
      </c>
      <c r="M242" s="2" t="n">
        <f aca="false">19+12</f>
        <v>31</v>
      </c>
      <c r="N242" s="1" t="n">
        <f aca="false">0+0.29</f>
        <v>0.29</v>
      </c>
      <c r="O242" s="1" t="n">
        <f aca="false">0+2</f>
        <v>2</v>
      </c>
      <c r="P242" s="1" t="n">
        <f aca="false">0.42+0.1</f>
        <v>0.52</v>
      </c>
      <c r="Q242" s="1" t="n">
        <f aca="false">6+2</f>
        <v>8</v>
      </c>
      <c r="R242" s="2" t="n">
        <f aca="false">4</f>
        <v>4</v>
      </c>
      <c r="S242" s="1" t="n">
        <f aca="false">0.42</f>
        <v>0.42</v>
      </c>
      <c r="T242" s="1" t="n">
        <f aca="false">1</f>
        <v>1</v>
      </c>
      <c r="U242" s="1" t="n">
        <f aca="false">0</f>
        <v>0</v>
      </c>
      <c r="V242" s="1" t="n">
        <f aca="false">0</f>
        <v>0</v>
      </c>
    </row>
    <row r="243" customFormat="false" ht="12.8" hidden="false" customHeight="false" outlineLevel="0" collapsed="false">
      <c r="A243" s="1" t="n">
        <v>13</v>
      </c>
      <c r="B243" s="1" t="s">
        <v>28</v>
      </c>
      <c r="H243" s="2" t="n">
        <v>38</v>
      </c>
      <c r="I243" s="1" t="n">
        <f aca="false">0.24</f>
        <v>0.24</v>
      </c>
      <c r="J243" s="1" t="n">
        <f aca="false">5</f>
        <v>5</v>
      </c>
      <c r="K243" s="1" t="n">
        <f aca="false">0.45</f>
        <v>0.45</v>
      </c>
      <c r="L243" s="1" t="n">
        <f aca="false">3</f>
        <v>3</v>
      </c>
      <c r="M243" s="2" t="n">
        <f aca="false">26+9</f>
        <v>35</v>
      </c>
      <c r="N243" s="1" t="n">
        <f aca="false">0+0</f>
        <v>0</v>
      </c>
      <c r="O243" s="1" t="n">
        <f aca="false">0+0</f>
        <v>0</v>
      </c>
      <c r="P243" s="1" t="n">
        <f aca="false">0.57+0.49</f>
        <v>1.06</v>
      </c>
      <c r="Q243" s="1" t="n">
        <f aca="false">3+2</f>
        <v>5</v>
      </c>
      <c r="R243" s="2" t="n">
        <f aca="false">25</f>
        <v>25</v>
      </c>
      <c r="S243" s="1" t="n">
        <f aca="false">0.02</f>
        <v>0.02</v>
      </c>
      <c r="T243" s="1" t="n">
        <f aca="false">1</f>
        <v>1</v>
      </c>
      <c r="U243" s="1" t="n">
        <f aca="false">0.46</f>
        <v>0.46</v>
      </c>
      <c r="V243" s="1" t="n">
        <f aca="false">1</f>
        <v>1</v>
      </c>
    </row>
    <row r="244" customFormat="false" ht="12.8" hidden="false" customHeight="false" outlineLevel="0" collapsed="false">
      <c r="A244" s="1" t="n">
        <v>13</v>
      </c>
      <c r="B244" s="1" t="s">
        <v>29</v>
      </c>
      <c r="H244" s="2" t="n">
        <f aca="false">R256</f>
        <v>60</v>
      </c>
      <c r="I244" s="1" t="n">
        <f aca="false">U256</f>
        <v>0.08</v>
      </c>
      <c r="J244" s="1" t="n">
        <f aca="false">V256</f>
        <v>1</v>
      </c>
      <c r="K244" s="1" t="n">
        <f aca="false">S256</f>
        <v>0.62</v>
      </c>
      <c r="L244" s="1" t="n">
        <f aca="false">T256</f>
        <v>6</v>
      </c>
      <c r="M244" s="2" t="n">
        <f aca="false">M256</f>
        <v>39</v>
      </c>
      <c r="N244" s="1" t="n">
        <f aca="false">P256</f>
        <v>1.21</v>
      </c>
      <c r="O244" s="1" t="n">
        <f aca="false">Q256</f>
        <v>7</v>
      </c>
      <c r="P244" s="1" t="n">
        <f aca="false">N256</f>
        <v>0.17</v>
      </c>
      <c r="Q244" s="1" t="n">
        <f aca="false">O256</f>
        <v>5</v>
      </c>
    </row>
    <row r="245" customFormat="false" ht="12.8" hidden="false" customHeight="false" outlineLevel="0" collapsed="false">
      <c r="A245" s="1" t="n">
        <v>13</v>
      </c>
      <c r="B245" s="1" t="s">
        <v>30</v>
      </c>
      <c r="M245" s="2" t="n">
        <f aca="false">64</f>
        <v>64</v>
      </c>
      <c r="N245" s="1" t="n">
        <f aca="false">0.09</f>
        <v>0.09</v>
      </c>
      <c r="O245" s="1" t="n">
        <f aca="false">3</f>
        <v>3</v>
      </c>
      <c r="P245" s="1" t="n">
        <f aca="false">0.84</f>
        <v>0.84</v>
      </c>
      <c r="Q245" s="1" t="n">
        <f aca="false">14</f>
        <v>14</v>
      </c>
      <c r="R245" s="2" t="n">
        <f aca="false">32</f>
        <v>32</v>
      </c>
      <c r="S245" s="1" t="n">
        <f aca="false">0.47</f>
        <v>0.47</v>
      </c>
      <c r="T245" s="1" t="n">
        <f aca="false">6</f>
        <v>6</v>
      </c>
      <c r="U245" s="1" t="n">
        <f aca="false">0.38</f>
        <v>0.38</v>
      </c>
      <c r="V245" s="1" t="n">
        <f aca="false">4</f>
        <v>4</v>
      </c>
    </row>
    <row r="246" customFormat="false" ht="12.8" hidden="false" customHeight="false" outlineLevel="0" collapsed="false">
      <c r="A246" s="1" t="n">
        <v>13</v>
      </c>
      <c r="B246" s="1" t="s">
        <v>31</v>
      </c>
      <c r="M246" s="2" t="n">
        <v>4</v>
      </c>
      <c r="N246" s="1" t="n">
        <f aca="false">P257</f>
        <v>0.12</v>
      </c>
      <c r="O246" s="1" t="n">
        <f aca="false">Q257</f>
        <v>1</v>
      </c>
      <c r="P246" s="1" t="n">
        <f aca="false">N257</f>
        <v>0.17</v>
      </c>
      <c r="Q246" s="1" t="n">
        <f aca="false">O257</f>
        <v>1</v>
      </c>
      <c r="R246" s="2" t="n">
        <v>54</v>
      </c>
      <c r="S246" s="1" t="n">
        <f aca="false">K257</f>
        <v>0.59</v>
      </c>
      <c r="T246" s="1" t="n">
        <f aca="false">L257</f>
        <v>10</v>
      </c>
      <c r="U246" s="1" t="n">
        <f aca="false">I257</f>
        <v>0.64</v>
      </c>
      <c r="V246" s="1" t="n">
        <f aca="false">J257</f>
        <v>3</v>
      </c>
      <c r="W246" s="2" t="n">
        <v>36</v>
      </c>
      <c r="X246" s="1" t="n">
        <f aca="false">F257</f>
        <v>0.07</v>
      </c>
      <c r="Y246" s="1" t="n">
        <f aca="false">G257</f>
        <v>3</v>
      </c>
      <c r="Z246" s="1" t="n">
        <f aca="false">D257</f>
        <v>0.09</v>
      </c>
      <c r="AA246" s="1" t="n">
        <f aca="false">E257</f>
        <v>1</v>
      </c>
    </row>
    <row r="247" customFormat="false" ht="12.8" hidden="false" customHeight="false" outlineLevel="0" collapsed="false">
      <c r="A247" s="1" t="n">
        <v>13</v>
      </c>
      <c r="B247" s="1" t="s">
        <v>32</v>
      </c>
      <c r="C247" s="1" t="n">
        <v>7</v>
      </c>
      <c r="D247" s="1" t="n">
        <f aca="false">Z253</f>
        <v>0.06</v>
      </c>
      <c r="E247" s="1" t="n">
        <f aca="false">AA253</f>
        <v>1</v>
      </c>
      <c r="F247" s="1" t="n">
        <f aca="false">X253</f>
        <v>0.06</v>
      </c>
      <c r="G247" s="1" t="n">
        <f aca="false">Y253</f>
        <v>2</v>
      </c>
      <c r="H247" s="2" t="n">
        <v>22</v>
      </c>
      <c r="I247" s="1" t="n">
        <f aca="false">U253</f>
        <v>0.26</v>
      </c>
      <c r="J247" s="1" t="n">
        <f aca="false">V253</f>
        <v>4</v>
      </c>
      <c r="K247" s="1" t="n">
        <f aca="false">S253</f>
        <v>0.01</v>
      </c>
      <c r="L247" s="1" t="n">
        <f aca="false">T253</f>
        <v>1</v>
      </c>
      <c r="M247" s="2" t="n">
        <v>68</v>
      </c>
      <c r="N247" s="1" t="n">
        <f aca="false">P253</f>
        <v>0.83</v>
      </c>
      <c r="O247" s="1" t="n">
        <f aca="false">Q253</f>
        <v>8</v>
      </c>
      <c r="P247" s="1" t="n">
        <f aca="false">N253</f>
        <v>0.29</v>
      </c>
      <c r="Q247" s="1" t="n">
        <f aca="false">O253</f>
        <v>4</v>
      </c>
    </row>
    <row r="248" customFormat="false" ht="12.8" hidden="false" customHeight="false" outlineLevel="0" collapsed="false">
      <c r="A248" s="1" t="n">
        <v>13</v>
      </c>
      <c r="B248" s="1" t="s">
        <v>33</v>
      </c>
      <c r="M248" s="2" t="n">
        <v>52</v>
      </c>
      <c r="N248" s="1" t="n">
        <f aca="false">0.84</f>
        <v>0.84</v>
      </c>
      <c r="O248" s="1" t="n">
        <f aca="false">8</f>
        <v>8</v>
      </c>
      <c r="P248" s="1" t="n">
        <f aca="false">0.69</f>
        <v>0.69</v>
      </c>
      <c r="Q248" s="1" t="n">
        <f aca="false">6</f>
        <v>6</v>
      </c>
      <c r="R248" s="2" t="n">
        <v>32</v>
      </c>
      <c r="S248" s="1" t="n">
        <f aca="false">0.32</f>
        <v>0.32</v>
      </c>
      <c r="T248" s="1" t="n">
        <f aca="false">4</f>
        <v>4</v>
      </c>
      <c r="U248" s="1" t="n">
        <f aca="false">0.23</f>
        <v>0.23</v>
      </c>
      <c r="V248" s="1" t="n">
        <f aca="false">2</f>
        <v>2</v>
      </c>
      <c r="W248" s="2" t="n">
        <v>13</v>
      </c>
      <c r="X248" s="1" t="n">
        <f aca="false">0.06</f>
        <v>0.06</v>
      </c>
      <c r="Y248" s="1" t="n">
        <f aca="false">2</f>
        <v>2</v>
      </c>
      <c r="Z248" s="1" t="n">
        <f aca="false">0</f>
        <v>0</v>
      </c>
      <c r="AA248" s="1" t="n">
        <f aca="false">0</f>
        <v>0</v>
      </c>
    </row>
    <row r="249" customFormat="false" ht="12.8" hidden="false" customHeight="false" outlineLevel="0" collapsed="false">
      <c r="A249" s="1" t="n">
        <v>13</v>
      </c>
      <c r="B249" s="1" t="s">
        <v>34</v>
      </c>
      <c r="C249" s="1" t="n">
        <v>13</v>
      </c>
      <c r="D249" s="1" t="n">
        <f aca="false">Z248</f>
        <v>0</v>
      </c>
      <c r="E249" s="1" t="n">
        <f aca="false">AA248</f>
        <v>0</v>
      </c>
      <c r="F249" s="1" t="n">
        <f aca="false">X248</f>
        <v>0.06</v>
      </c>
      <c r="G249" s="1" t="n">
        <f aca="false">X248</f>
        <v>0.06</v>
      </c>
      <c r="H249" s="2" t="n">
        <v>32</v>
      </c>
      <c r="I249" s="1" t="n">
        <f aca="false">U248</f>
        <v>0.23</v>
      </c>
      <c r="J249" s="1" t="n">
        <f aca="false">V248</f>
        <v>2</v>
      </c>
      <c r="K249" s="1" t="n">
        <f aca="false">S248</f>
        <v>0.32</v>
      </c>
      <c r="L249" s="1" t="n">
        <f aca="false">T248</f>
        <v>4</v>
      </c>
      <c r="M249" s="2" t="n">
        <v>52</v>
      </c>
      <c r="N249" s="1" t="n">
        <f aca="false">P248</f>
        <v>0.69</v>
      </c>
      <c r="O249" s="1" t="n">
        <f aca="false">Q248</f>
        <v>6</v>
      </c>
      <c r="P249" s="1" t="n">
        <f aca="false">N248</f>
        <v>0.84</v>
      </c>
      <c r="Q249" s="1" t="n">
        <f aca="false">O248</f>
        <v>8</v>
      </c>
    </row>
    <row r="250" customFormat="false" ht="12.8" hidden="false" customHeight="false" outlineLevel="0" collapsed="false">
      <c r="A250" s="1" t="n">
        <v>13</v>
      </c>
      <c r="B250" s="1" t="s">
        <v>35</v>
      </c>
      <c r="M250" s="2" t="n">
        <v>29</v>
      </c>
      <c r="N250" s="1" t="n">
        <f aca="false">P255</f>
        <v>0.17</v>
      </c>
      <c r="O250" s="1" t="n">
        <f aca="false">Q255</f>
        <v>2</v>
      </c>
      <c r="P250" s="1" t="n">
        <f aca="false">N255</f>
        <v>0.42</v>
      </c>
      <c r="Q250" s="1" t="n">
        <f aca="false">O255</f>
        <v>2</v>
      </c>
      <c r="R250" s="2" t="n">
        <v>72</v>
      </c>
      <c r="S250" s="1" t="n">
        <f aca="false">K255</f>
        <v>0.31</v>
      </c>
      <c r="T250" s="1" t="n">
        <f aca="false">L255</f>
        <v>6</v>
      </c>
      <c r="U250" s="1" t="n">
        <f aca="false">I255</f>
        <v>0.13</v>
      </c>
      <c r="V250" s="1" t="n">
        <f aca="false">J255</f>
        <v>3</v>
      </c>
    </row>
    <row r="251" customFormat="false" ht="12.8" hidden="false" customHeight="false" outlineLevel="0" collapsed="false">
      <c r="A251" s="1" t="n">
        <v>13</v>
      </c>
      <c r="B251" s="1" t="s">
        <v>36</v>
      </c>
      <c r="M251" s="2" t="n">
        <f aca="false">M261</f>
        <v>60</v>
      </c>
      <c r="N251" s="1" t="n">
        <f aca="false">P261</f>
        <v>0.53</v>
      </c>
      <c r="O251" s="1" t="n">
        <f aca="false">Q261</f>
        <v>8</v>
      </c>
      <c r="P251" s="1" t="n">
        <f aca="false">N261</f>
        <v>0.56</v>
      </c>
      <c r="Q251" s="1" t="n">
        <f aca="false">O261</f>
        <v>7</v>
      </c>
      <c r="R251" s="2" t="n">
        <f aca="false">H261</f>
        <v>35</v>
      </c>
      <c r="S251" s="1" t="n">
        <f aca="false">K261</f>
        <v>1.19</v>
      </c>
      <c r="T251" s="1" t="n">
        <f aca="false">L261</f>
        <v>8</v>
      </c>
      <c r="U251" s="1" t="n">
        <f aca="false">I261</f>
        <v>0.1</v>
      </c>
      <c r="V251" s="1" t="n">
        <f aca="false">J261</f>
        <v>2</v>
      </c>
    </row>
    <row r="252" customFormat="false" ht="12.8" hidden="false" customHeight="false" outlineLevel="0" collapsed="false">
      <c r="A252" s="1" t="n">
        <v>13</v>
      </c>
      <c r="B252" s="1" t="s">
        <v>37</v>
      </c>
      <c r="M252" s="2" t="n">
        <f aca="false">21+40</f>
        <v>61</v>
      </c>
      <c r="N252" s="1" t="n">
        <f aca="false">0.08+0.14</f>
        <v>0.22</v>
      </c>
      <c r="O252" s="1" t="n">
        <f aca="false">3+2</f>
        <v>5</v>
      </c>
      <c r="P252" s="1" t="n">
        <f aca="false">0.82+0.51</f>
        <v>1.33</v>
      </c>
      <c r="Q252" s="1" t="n">
        <f aca="false">9+5</f>
        <v>14</v>
      </c>
      <c r="R252" s="2" t="n">
        <f aca="false">38+8</f>
        <v>46</v>
      </c>
      <c r="S252" s="1" t="n">
        <f aca="false">1.26+0.14</f>
        <v>1.4</v>
      </c>
      <c r="T252" s="1" t="n">
        <f aca="false">6+2</f>
        <v>8</v>
      </c>
      <c r="U252" s="1" t="n">
        <f aca="false">0.64+0.26</f>
        <v>0.9</v>
      </c>
      <c r="V252" s="1" t="n">
        <f aca="false">8+1</f>
        <v>9</v>
      </c>
    </row>
    <row r="253" customFormat="false" ht="12.8" hidden="false" customHeight="false" outlineLevel="0" collapsed="false">
      <c r="A253" s="1" t="n">
        <v>13</v>
      </c>
      <c r="B253" s="1" t="s">
        <v>38</v>
      </c>
      <c r="M253" s="2" t="n">
        <v>68</v>
      </c>
      <c r="N253" s="1" t="n">
        <f aca="false">0.29</f>
        <v>0.29</v>
      </c>
      <c r="O253" s="1" t="n">
        <f aca="false">4</f>
        <v>4</v>
      </c>
      <c r="P253" s="1" t="n">
        <f aca="false">0.83</f>
        <v>0.83</v>
      </c>
      <c r="Q253" s="1" t="n">
        <f aca="false">8</f>
        <v>8</v>
      </c>
      <c r="R253" s="2" t="n">
        <v>22</v>
      </c>
      <c r="S253" s="1" t="n">
        <f aca="false">0.01</f>
        <v>0.01</v>
      </c>
      <c r="T253" s="1" t="n">
        <f aca="false">1</f>
        <v>1</v>
      </c>
      <c r="U253" s="1" t="n">
        <f aca="false">0.26</f>
        <v>0.26</v>
      </c>
      <c r="V253" s="1" t="n">
        <f aca="false">4</f>
        <v>4</v>
      </c>
      <c r="W253" s="2" t="n">
        <v>7</v>
      </c>
      <c r="X253" s="1" t="n">
        <f aca="false">0.06</f>
        <v>0.06</v>
      </c>
      <c r="Y253" s="1" t="n">
        <f aca="false">2</f>
        <v>2</v>
      </c>
      <c r="Z253" s="1" t="n">
        <f aca="false">0.06</f>
        <v>0.06</v>
      </c>
      <c r="AA253" s="1" t="n">
        <f aca="false">1</f>
        <v>1</v>
      </c>
    </row>
    <row r="254" customFormat="false" ht="12.8" hidden="false" customHeight="false" outlineLevel="0" collapsed="false">
      <c r="A254" s="1" t="n">
        <v>13</v>
      </c>
      <c r="B254" s="1" t="s">
        <v>39</v>
      </c>
      <c r="H254" s="2" t="n">
        <f aca="false">R242</f>
        <v>4</v>
      </c>
      <c r="I254" s="1" t="n">
        <f aca="false">U242</f>
        <v>0</v>
      </c>
      <c r="J254" s="1" t="n">
        <f aca="false">V242</f>
        <v>0</v>
      </c>
      <c r="K254" s="1" t="n">
        <f aca="false">S242</f>
        <v>0.42</v>
      </c>
      <c r="L254" s="1" t="n">
        <f aca="false">T242</f>
        <v>1</v>
      </c>
      <c r="M254" s="2" t="n">
        <f aca="false">M242</f>
        <v>31</v>
      </c>
      <c r="N254" s="1" t="n">
        <f aca="false">P242</f>
        <v>0.52</v>
      </c>
      <c r="O254" s="1" t="n">
        <f aca="false">Q242</f>
        <v>8</v>
      </c>
      <c r="P254" s="1" t="n">
        <f aca="false">N242</f>
        <v>0.29</v>
      </c>
      <c r="Q254" s="1" t="n">
        <f aca="false">O242</f>
        <v>2</v>
      </c>
      <c r="R254" s="2" t="n">
        <f aca="false">H242</f>
        <v>60</v>
      </c>
      <c r="S254" s="1" t="n">
        <f aca="false">K242</f>
        <v>0.72</v>
      </c>
      <c r="T254" s="1" t="n">
        <f aca="false">L242</f>
        <v>7</v>
      </c>
      <c r="U254" s="1" t="n">
        <f aca="false">I242</f>
        <v>0.28</v>
      </c>
      <c r="V254" s="1" t="n">
        <f aca="false">J242</f>
        <v>4</v>
      </c>
    </row>
    <row r="255" customFormat="false" ht="12.8" hidden="false" customHeight="false" outlineLevel="0" collapsed="false">
      <c r="A255" s="1" t="n">
        <v>13</v>
      </c>
      <c r="B255" s="1" t="s">
        <v>40</v>
      </c>
      <c r="H255" s="2" t="n">
        <v>72</v>
      </c>
      <c r="I255" s="1" t="n">
        <f aca="false">0.13</f>
        <v>0.13</v>
      </c>
      <c r="J255" s="1" t="n">
        <f aca="false">3</f>
        <v>3</v>
      </c>
      <c r="K255" s="1" t="n">
        <f aca="false">0.31</f>
        <v>0.31</v>
      </c>
      <c r="L255" s="1" t="n">
        <f aca="false">6</f>
        <v>6</v>
      </c>
      <c r="M255" s="2" t="n">
        <v>29</v>
      </c>
      <c r="N255" s="1" t="n">
        <f aca="false">0.42</f>
        <v>0.42</v>
      </c>
      <c r="O255" s="1" t="n">
        <f aca="false">2</f>
        <v>2</v>
      </c>
      <c r="P255" s="1" t="n">
        <f aca="false">0.17</f>
        <v>0.17</v>
      </c>
      <c r="Q255" s="1" t="n">
        <f aca="false">2</f>
        <v>2</v>
      </c>
    </row>
    <row r="256" customFormat="false" ht="12.8" hidden="false" customHeight="false" outlineLevel="0" collapsed="false">
      <c r="A256" s="1" t="n">
        <v>13</v>
      </c>
      <c r="B256" s="1" t="s">
        <v>41</v>
      </c>
      <c r="M256" s="2" t="n">
        <f aca="false">3+26+10</f>
        <v>39</v>
      </c>
      <c r="N256" s="1" t="n">
        <f aca="false">0+0.14+0.03</f>
        <v>0.17</v>
      </c>
      <c r="O256" s="1" t="n">
        <f aca="false">0+3+2</f>
        <v>5</v>
      </c>
      <c r="P256" s="1" t="n">
        <f aca="false">0.52+0.61+0.08</f>
        <v>1.21</v>
      </c>
      <c r="Q256" s="1" t="n">
        <f aca="false">1+4+2</f>
        <v>7</v>
      </c>
      <c r="R256" s="2" t="n">
        <f aca="false">9+51</f>
        <v>60</v>
      </c>
      <c r="S256" s="1" t="n">
        <f aca="false">0.12+0.5</f>
        <v>0.62</v>
      </c>
      <c r="T256" s="1" t="n">
        <f aca="false">1+5</f>
        <v>6</v>
      </c>
      <c r="U256" s="1" t="n">
        <f aca="false">0.08</f>
        <v>0.08</v>
      </c>
      <c r="V256" s="1" t="n">
        <f aca="false">1</f>
        <v>1</v>
      </c>
    </row>
    <row r="257" customFormat="false" ht="12.8" hidden="false" customHeight="false" outlineLevel="0" collapsed="false">
      <c r="A257" s="1" t="n">
        <v>13</v>
      </c>
      <c r="B257" s="1" t="s">
        <v>42</v>
      </c>
      <c r="C257" s="1" t="n">
        <v>36</v>
      </c>
      <c r="D257" s="1" t="n">
        <f aca="false">0.09</f>
        <v>0.09</v>
      </c>
      <c r="E257" s="1" t="n">
        <f aca="false">1</f>
        <v>1</v>
      </c>
      <c r="F257" s="1" t="n">
        <f aca="false">0.07</f>
        <v>0.07</v>
      </c>
      <c r="G257" s="1" t="n">
        <f aca="false">3</f>
        <v>3</v>
      </c>
      <c r="H257" s="2" t="n">
        <v>54</v>
      </c>
      <c r="I257" s="1" t="n">
        <f aca="false">0.64</f>
        <v>0.64</v>
      </c>
      <c r="J257" s="1" t="n">
        <f aca="false">3</f>
        <v>3</v>
      </c>
      <c r="K257" s="1" t="n">
        <f aca="false">0.59</f>
        <v>0.59</v>
      </c>
      <c r="L257" s="1" t="n">
        <f aca="false">10</f>
        <v>10</v>
      </c>
      <c r="M257" s="2" t="n">
        <v>4</v>
      </c>
      <c r="N257" s="1" t="n">
        <f aca="false">0.17</f>
        <v>0.17</v>
      </c>
      <c r="O257" s="1" t="n">
        <f aca="false">1</f>
        <v>1</v>
      </c>
      <c r="P257" s="1" t="n">
        <f aca="false">0.12</f>
        <v>0.12</v>
      </c>
      <c r="Q257" s="1" t="n">
        <f aca="false">1</f>
        <v>1</v>
      </c>
    </row>
    <row r="258" customFormat="false" ht="12.8" hidden="false" customHeight="false" outlineLevel="0" collapsed="false">
      <c r="A258" s="1" t="n">
        <v>13</v>
      </c>
      <c r="B258" s="1" t="s">
        <v>43</v>
      </c>
      <c r="H258" s="2" t="n">
        <f aca="false">R245</f>
        <v>32</v>
      </c>
      <c r="I258" s="1" t="n">
        <f aca="false">U245</f>
        <v>0.38</v>
      </c>
      <c r="J258" s="1" t="n">
        <f aca="false">V245</f>
        <v>4</v>
      </c>
      <c r="K258" s="1" t="n">
        <f aca="false">S245</f>
        <v>0.47</v>
      </c>
      <c r="L258" s="1" t="n">
        <f aca="false">T245</f>
        <v>6</v>
      </c>
      <c r="M258" s="2" t="n">
        <f aca="false">M245</f>
        <v>64</v>
      </c>
      <c r="N258" s="1" t="n">
        <f aca="false">P245</f>
        <v>0.84</v>
      </c>
      <c r="O258" s="1" t="n">
        <f aca="false">Q245</f>
        <v>14</v>
      </c>
      <c r="P258" s="1" t="n">
        <f aca="false">N245</f>
        <v>0.09</v>
      </c>
      <c r="Q258" s="1" t="n">
        <f aca="false">O245</f>
        <v>3</v>
      </c>
    </row>
    <row r="259" customFormat="false" ht="12.8" hidden="false" customHeight="false" outlineLevel="0" collapsed="false">
      <c r="A259" s="1" t="n">
        <v>13</v>
      </c>
      <c r="B259" s="1" t="s">
        <v>44</v>
      </c>
      <c r="H259" s="2" t="n">
        <f aca="false">R252</f>
        <v>46</v>
      </c>
      <c r="I259" s="1" t="n">
        <f aca="false">U252</f>
        <v>0.9</v>
      </c>
      <c r="J259" s="1" t="n">
        <f aca="false">V252</f>
        <v>9</v>
      </c>
      <c r="K259" s="1" t="n">
        <f aca="false">S252</f>
        <v>1.4</v>
      </c>
      <c r="L259" s="1" t="n">
        <f aca="false">T252</f>
        <v>8</v>
      </c>
      <c r="M259" s="2" t="n">
        <f aca="false">M252</f>
        <v>61</v>
      </c>
      <c r="N259" s="1" t="n">
        <f aca="false">P252</f>
        <v>1.33</v>
      </c>
      <c r="O259" s="1" t="n">
        <f aca="false">Q252</f>
        <v>14</v>
      </c>
      <c r="P259" s="1" t="n">
        <f aca="false">N252</f>
        <v>0.22</v>
      </c>
      <c r="Q259" s="1" t="n">
        <f aca="false">O252</f>
        <v>5</v>
      </c>
    </row>
    <row r="260" customFormat="false" ht="12.8" hidden="false" customHeight="false" outlineLevel="0" collapsed="false">
      <c r="A260" s="1" t="n">
        <v>13</v>
      </c>
      <c r="B260" s="1" t="s">
        <v>45</v>
      </c>
      <c r="H260" s="2" t="n">
        <f aca="false">R243</f>
        <v>25</v>
      </c>
      <c r="I260" s="1" t="n">
        <f aca="false">U243</f>
        <v>0.46</v>
      </c>
      <c r="J260" s="1" t="n">
        <f aca="false">V243</f>
        <v>1</v>
      </c>
      <c r="K260" s="1" t="n">
        <f aca="false">S243</f>
        <v>0.02</v>
      </c>
      <c r="L260" s="1" t="n">
        <f aca="false">T243</f>
        <v>1</v>
      </c>
      <c r="M260" s="2" t="n">
        <f aca="false">M243</f>
        <v>35</v>
      </c>
      <c r="N260" s="1" t="n">
        <f aca="false">P243</f>
        <v>1.06</v>
      </c>
      <c r="O260" s="1" t="n">
        <f aca="false">Q243</f>
        <v>5</v>
      </c>
      <c r="P260" s="1" t="n">
        <f aca="false">N243</f>
        <v>0</v>
      </c>
      <c r="Q260" s="1" t="n">
        <f aca="false">O243</f>
        <v>0</v>
      </c>
      <c r="R260" s="2" t="n">
        <f aca="false">H243</f>
        <v>38</v>
      </c>
      <c r="S260" s="1" t="n">
        <f aca="false">K243</f>
        <v>0.45</v>
      </c>
      <c r="T260" s="1" t="n">
        <f aca="false">L243</f>
        <v>3</v>
      </c>
      <c r="U260" s="1" t="n">
        <f aca="false">I243</f>
        <v>0.24</v>
      </c>
      <c r="V260" s="1" t="n">
        <f aca="false">J243</f>
        <v>5</v>
      </c>
    </row>
    <row r="261" customFormat="false" ht="12.8" hidden="false" customHeight="false" outlineLevel="0" collapsed="false">
      <c r="A261" s="1" t="n">
        <v>13</v>
      </c>
      <c r="B261" s="1" t="s">
        <v>46</v>
      </c>
      <c r="H261" s="2" t="n">
        <f aca="false">35</f>
        <v>35</v>
      </c>
      <c r="I261" s="1" t="n">
        <f aca="false">0.1</f>
        <v>0.1</v>
      </c>
      <c r="J261" s="1" t="n">
        <f aca="false">2</f>
        <v>2</v>
      </c>
      <c r="K261" s="1" t="n">
        <f aca="false">1.19</f>
        <v>1.19</v>
      </c>
      <c r="L261" s="1" t="n">
        <f aca="false">8</f>
        <v>8</v>
      </c>
      <c r="M261" s="2" t="n">
        <f aca="false">33+27</f>
        <v>60</v>
      </c>
      <c r="N261" s="1" t="n">
        <f aca="false">0.52+0.04</f>
        <v>0.56</v>
      </c>
      <c r="O261" s="1" t="n">
        <f aca="false">4+3</f>
        <v>7</v>
      </c>
      <c r="P261" s="1" t="n">
        <f aca="false">0.09+0.44</f>
        <v>0.53</v>
      </c>
      <c r="Q261" s="1" t="n">
        <f aca="false">3+5</f>
        <v>8</v>
      </c>
    </row>
    <row r="262" customFormat="false" ht="12.8" hidden="false" customHeight="false" outlineLevel="0" collapsed="false">
      <c r="A262" s="10" t="n">
        <v>14</v>
      </c>
      <c r="B262" s="10" t="s">
        <v>27</v>
      </c>
      <c r="C262" s="18" t="n">
        <f aca="false">W271</f>
        <v>10</v>
      </c>
      <c r="D262" s="18" t="n">
        <f aca="false">Z271</f>
        <v>0</v>
      </c>
      <c r="E262" s="18" t="n">
        <f aca="false">AA271</f>
        <v>0</v>
      </c>
      <c r="F262" s="18" t="n">
        <f aca="false">X271</f>
        <v>0.43</v>
      </c>
      <c r="G262" s="18" t="n">
        <f aca="false">Y271</f>
        <v>3</v>
      </c>
      <c r="H262" s="11" t="n">
        <f aca="false">R271</f>
        <v>58</v>
      </c>
      <c r="I262" s="18" t="n">
        <f aca="false">U271</f>
        <v>0.64</v>
      </c>
      <c r="J262" s="18" t="n">
        <f aca="false">V271</f>
        <v>11</v>
      </c>
      <c r="K262" s="18" t="n">
        <f aca="false">S271</f>
        <v>0.65</v>
      </c>
      <c r="L262" s="18" t="n">
        <f aca="false">T271</f>
        <v>7</v>
      </c>
      <c r="M262" s="11" t="n">
        <f aca="false">M271</f>
        <v>28</v>
      </c>
      <c r="N262" s="18" t="n">
        <f aca="false">P271</f>
        <v>0.56</v>
      </c>
      <c r="O262" s="18" t="n">
        <f aca="false">Q271</f>
        <v>4</v>
      </c>
      <c r="P262" s="18" t="n">
        <f aca="false">N271</f>
        <v>0.39</v>
      </c>
      <c r="Q262" s="18" t="n">
        <f aca="false">O271</f>
        <v>2</v>
      </c>
      <c r="R262" s="11"/>
      <c r="S262" s="18"/>
      <c r="T262" s="18"/>
      <c r="U262" s="18"/>
      <c r="V262" s="18"/>
      <c r="W262" s="11"/>
      <c r="X262" s="18"/>
      <c r="Y262" s="18"/>
      <c r="Z262" s="18"/>
      <c r="AA262" s="18"/>
      <c r="AB262" s="12"/>
    </row>
    <row r="263" customFormat="false" ht="12.8" hidden="false" customHeight="false" outlineLevel="0" collapsed="false">
      <c r="A263" s="1" t="n">
        <v>14</v>
      </c>
      <c r="B263" s="1" t="s">
        <v>28</v>
      </c>
      <c r="C263" s="1" t="n">
        <f aca="false">W269</f>
        <v>50</v>
      </c>
      <c r="D263" s="1" t="n">
        <f aca="false">Z269</f>
        <v>1.6</v>
      </c>
      <c r="E263" s="1" t="n">
        <f aca="false">AA269</f>
        <v>8</v>
      </c>
      <c r="F263" s="1" t="n">
        <f aca="false">X269</f>
        <v>0.45</v>
      </c>
      <c r="G263" s="1" t="n">
        <f aca="false">Y269</f>
        <v>6</v>
      </c>
      <c r="H263" s="2" t="n">
        <f aca="false">R269</f>
        <v>6</v>
      </c>
      <c r="I263" s="1" t="n">
        <f aca="false">U269</f>
        <v>0.04</v>
      </c>
      <c r="J263" s="1" t="n">
        <f aca="false">V269</f>
        <v>1</v>
      </c>
      <c r="K263" s="1" t="n">
        <f aca="false">S269</f>
        <v>0</v>
      </c>
      <c r="L263" s="1" t="n">
        <f aca="false">T269</f>
        <v>0</v>
      </c>
      <c r="M263" s="2" t="n">
        <f aca="false">M269</f>
        <v>32</v>
      </c>
      <c r="N263" s="1" t="n">
        <f aca="false">P269</f>
        <v>0.27</v>
      </c>
      <c r="O263" s="1" t="n">
        <f aca="false">Q269</f>
        <v>3</v>
      </c>
      <c r="P263" s="1" t="n">
        <f aca="false">N269</f>
        <v>0.18</v>
      </c>
      <c r="Q263" s="1" t="n">
        <f aca="false">O269</f>
        <v>3</v>
      </c>
      <c r="R263" s="2" t="n">
        <f aca="false">H269</f>
        <v>4</v>
      </c>
    </row>
    <row r="264" customFormat="false" ht="12.8" hidden="false" customHeight="false" outlineLevel="0" collapsed="false">
      <c r="A264" s="1" t="n">
        <v>14</v>
      </c>
      <c r="B264" s="1" t="s">
        <v>29</v>
      </c>
      <c r="M264" s="2" t="n">
        <f aca="false">96</f>
        <v>96</v>
      </c>
      <c r="N264" s="1" t="n">
        <f aca="false">1.01</f>
        <v>1.01</v>
      </c>
      <c r="O264" s="1" t="n">
        <f aca="false">16</f>
        <v>16</v>
      </c>
      <c r="P264" s="1" t="n">
        <f aca="false">0.29</f>
        <v>0.29</v>
      </c>
      <c r="Q264" s="1" t="n">
        <f aca="false">6</f>
        <v>6</v>
      </c>
    </row>
    <row r="265" customFormat="false" ht="12.8" hidden="false" customHeight="false" outlineLevel="0" collapsed="false">
      <c r="A265" s="1" t="n">
        <v>14</v>
      </c>
      <c r="B265" s="1" t="s">
        <v>30</v>
      </c>
      <c r="C265" s="1" t="n">
        <f aca="false">W274</f>
        <v>7</v>
      </c>
      <c r="D265" s="1" t="n">
        <f aca="false">Z274</f>
        <v>0.03</v>
      </c>
      <c r="E265" s="1" t="n">
        <f aca="false">AA274</f>
        <v>1</v>
      </c>
      <c r="F265" s="1" t="n">
        <f aca="false">X274</f>
        <v>0.17</v>
      </c>
      <c r="G265" s="1" t="n">
        <f aca="false">Y274</f>
        <v>3</v>
      </c>
      <c r="H265" s="2" t="n">
        <f aca="false">R274</f>
        <v>19</v>
      </c>
      <c r="I265" s="1" t="n">
        <f aca="false">U274</f>
        <v>0.63</v>
      </c>
      <c r="J265" s="1" t="n">
        <f aca="false">V274</f>
        <v>6</v>
      </c>
      <c r="K265" s="1" t="n">
        <f aca="false">S274</f>
        <v>0</v>
      </c>
      <c r="L265" s="1" t="n">
        <f aca="false">T274</f>
        <v>0</v>
      </c>
      <c r="M265" s="2" t="n">
        <f aca="false">M274</f>
        <v>69</v>
      </c>
      <c r="N265" s="1" t="n">
        <f aca="false">P274</f>
        <v>0.54</v>
      </c>
      <c r="O265" s="1" t="n">
        <f aca="false">Q274</f>
        <v>10</v>
      </c>
      <c r="P265" s="1" t="n">
        <f aca="false">N274</f>
        <v>0.09</v>
      </c>
      <c r="Q265" s="1" t="n">
        <f aca="false">O274</f>
        <v>3</v>
      </c>
    </row>
    <row r="266" customFormat="false" ht="12.8" hidden="false" customHeight="false" outlineLevel="0" collapsed="false">
      <c r="A266" s="1" t="n">
        <v>14</v>
      </c>
      <c r="B266" s="1" t="s">
        <v>31</v>
      </c>
      <c r="M266" s="2" t="n">
        <f aca="false">15+26</f>
        <v>41</v>
      </c>
      <c r="N266" s="1" t="n">
        <f aca="false">0.03+0</f>
        <v>0.03</v>
      </c>
      <c r="O266" s="1" t="n">
        <f aca="false">1+0</f>
        <v>1</v>
      </c>
      <c r="P266" s="1" t="n">
        <f aca="false">0.7+1.02</f>
        <v>1.72</v>
      </c>
      <c r="Q266" s="1" t="n">
        <f aca="false">3+6</f>
        <v>9</v>
      </c>
      <c r="R266" s="2" t="n">
        <f aca="false">40+15</f>
        <v>55</v>
      </c>
      <c r="S266" s="1" t="n">
        <f aca="false">0.43+0</f>
        <v>0.43</v>
      </c>
      <c r="T266" s="1" t="n">
        <f aca="false">3+0</f>
        <v>3</v>
      </c>
      <c r="U266" s="1" t="n">
        <f aca="false">1.03+0.07</f>
        <v>1.1</v>
      </c>
      <c r="V266" s="1" t="n">
        <f aca="false">7+2</f>
        <v>9</v>
      </c>
    </row>
    <row r="267" customFormat="false" ht="12.8" hidden="false" customHeight="false" outlineLevel="0" collapsed="false">
      <c r="A267" s="1" t="n">
        <v>14</v>
      </c>
      <c r="B267" s="1" t="s">
        <v>32</v>
      </c>
      <c r="H267" s="2" t="n">
        <f aca="false">36</f>
        <v>36</v>
      </c>
      <c r="I267" s="1" t="n">
        <f aca="false">0.29</f>
        <v>0.29</v>
      </c>
      <c r="J267" s="1" t="n">
        <f aca="false">4</f>
        <v>4</v>
      </c>
      <c r="K267" s="1" t="n">
        <f aca="false">0.47</f>
        <v>0.47</v>
      </c>
      <c r="L267" s="1" t="n">
        <f aca="false">8</f>
        <v>8</v>
      </c>
      <c r="M267" s="2" t="n">
        <f aca="false">60</f>
        <v>60</v>
      </c>
      <c r="N267" s="1" t="n">
        <f aca="false">0.83</f>
        <v>0.83</v>
      </c>
      <c r="O267" s="1" t="n">
        <f aca="false">7</f>
        <v>7</v>
      </c>
      <c r="P267" s="1" t="n">
        <f aca="false">0.73</f>
        <v>0.73</v>
      </c>
      <c r="Q267" s="1" t="n">
        <f aca="false">7</f>
        <v>7</v>
      </c>
    </row>
    <row r="268" customFormat="false" ht="12.8" hidden="false" customHeight="false" outlineLevel="0" collapsed="false">
      <c r="A268" s="1" t="n">
        <v>14</v>
      </c>
      <c r="B268" s="1" t="s">
        <v>33</v>
      </c>
      <c r="M268" s="2" t="n">
        <f aca="false">M267</f>
        <v>60</v>
      </c>
      <c r="N268" s="1" t="n">
        <f aca="false">P267</f>
        <v>0.73</v>
      </c>
      <c r="O268" s="1" t="n">
        <f aca="false">Q267</f>
        <v>7</v>
      </c>
      <c r="P268" s="1" t="n">
        <f aca="false">N267</f>
        <v>0.83</v>
      </c>
      <c r="Q268" s="1" t="n">
        <f aca="false">O267</f>
        <v>7</v>
      </c>
      <c r="R268" s="2" t="n">
        <f aca="false">H267</f>
        <v>36</v>
      </c>
      <c r="S268" s="1" t="n">
        <f aca="false">K267</f>
        <v>0.47</v>
      </c>
      <c r="T268" s="1" t="n">
        <f aca="false">L267</f>
        <v>8</v>
      </c>
      <c r="U268" s="1" t="n">
        <f aca="false">I267</f>
        <v>0.29</v>
      </c>
      <c r="V268" s="1" t="n">
        <f aca="false">J267</f>
        <v>4</v>
      </c>
    </row>
    <row r="269" customFormat="false" ht="12.8" hidden="false" customHeight="false" outlineLevel="0" collapsed="false">
      <c r="A269" s="1" t="n">
        <v>14</v>
      </c>
      <c r="B269" s="1" t="s">
        <v>34</v>
      </c>
      <c r="H269" s="2" t="n">
        <f aca="false">4</f>
        <v>4</v>
      </c>
      <c r="I269" s="1" t="n">
        <f aca="false">0.02</f>
        <v>0.02</v>
      </c>
      <c r="J269" s="1" t="n">
        <f aca="false">1</f>
        <v>1</v>
      </c>
      <c r="K269" s="1" t="n">
        <f aca="false">0.08</f>
        <v>0.08</v>
      </c>
      <c r="L269" s="1" t="n">
        <f aca="false">1</f>
        <v>1</v>
      </c>
      <c r="M269" s="2" t="n">
        <f aca="false">22+10</f>
        <v>32</v>
      </c>
      <c r="N269" s="1" t="n">
        <f aca="false">0.18+0</f>
        <v>0.18</v>
      </c>
      <c r="O269" s="1" t="n">
        <f aca="false">3+0</f>
        <v>3</v>
      </c>
      <c r="P269" s="1" t="n">
        <f aca="false">0.15+0.12</f>
        <v>0.27</v>
      </c>
      <c r="Q269" s="1" t="n">
        <f aca="false">2+1</f>
        <v>3</v>
      </c>
      <c r="R269" s="2" t="n">
        <f aca="false">6</f>
        <v>6</v>
      </c>
      <c r="S269" s="1" t="n">
        <f aca="false">0</f>
        <v>0</v>
      </c>
      <c r="T269" s="1" t="n">
        <f aca="false">0</f>
        <v>0</v>
      </c>
      <c r="U269" s="1" t="n">
        <f aca="false">0.04</f>
        <v>0.04</v>
      </c>
      <c r="V269" s="1" t="n">
        <f aca="false">1</f>
        <v>1</v>
      </c>
      <c r="W269" s="2" t="n">
        <f aca="false">50</f>
        <v>50</v>
      </c>
      <c r="X269" s="1" t="n">
        <f aca="false">0.45</f>
        <v>0.45</v>
      </c>
      <c r="Y269" s="1" t="n">
        <f aca="false">6</f>
        <v>6</v>
      </c>
      <c r="Z269" s="1" t="n">
        <f aca="false">1.6</f>
        <v>1.6</v>
      </c>
      <c r="AA269" s="1" t="n">
        <f aca="false">8</f>
        <v>8</v>
      </c>
    </row>
    <row r="270" customFormat="false" ht="12.8" hidden="false" customHeight="false" outlineLevel="0" collapsed="false">
      <c r="A270" s="1" t="n">
        <v>14</v>
      </c>
      <c r="B270" s="1" t="s">
        <v>35</v>
      </c>
      <c r="M270" s="2" t="n">
        <f aca="false">69</f>
        <v>69</v>
      </c>
      <c r="N270" s="1" t="n">
        <f aca="false">0.33</f>
        <v>0.33</v>
      </c>
      <c r="O270" s="1" t="n">
        <f aca="false">6</f>
        <v>6</v>
      </c>
      <c r="P270" s="1" t="n">
        <f aca="false">1.31</f>
        <v>1.31</v>
      </c>
      <c r="Q270" s="1" t="n">
        <f aca="false">10</f>
        <v>10</v>
      </c>
      <c r="R270" s="2" t="n">
        <f aca="false">26</f>
        <v>26</v>
      </c>
      <c r="S270" s="1" t="n">
        <f aca="false">0.16</f>
        <v>0.16</v>
      </c>
      <c r="T270" s="1" t="n">
        <f aca="false">2</f>
        <v>2</v>
      </c>
      <c r="U270" s="1" t="n">
        <f aca="false">0.2</f>
        <v>0.2</v>
      </c>
      <c r="V270" s="1" t="n">
        <f aca="false">2</f>
        <v>2</v>
      </c>
    </row>
    <row r="271" customFormat="false" ht="12.8" hidden="false" customHeight="false" outlineLevel="0" collapsed="false">
      <c r="A271" s="1" t="n">
        <v>14</v>
      </c>
      <c r="B271" s="1" t="s">
        <v>36</v>
      </c>
      <c r="M271" s="2" t="n">
        <f aca="false">28</f>
        <v>28</v>
      </c>
      <c r="N271" s="1" t="n">
        <f aca="false">0.39</f>
        <v>0.39</v>
      </c>
      <c r="O271" s="1" t="n">
        <f aca="false">2</f>
        <v>2</v>
      </c>
      <c r="P271" s="1" t="n">
        <f aca="false">0.56</f>
        <v>0.56</v>
      </c>
      <c r="Q271" s="1" t="n">
        <f aca="false">4</f>
        <v>4</v>
      </c>
      <c r="R271" s="2" t="n">
        <f aca="false">2+56</f>
        <v>58</v>
      </c>
      <c r="S271" s="1" t="n">
        <f aca="false">0+0.65</f>
        <v>0.65</v>
      </c>
      <c r="T271" s="1" t="n">
        <f aca="false">0+7</f>
        <v>7</v>
      </c>
      <c r="U271" s="1" t="n">
        <f aca="false">0.24+0.4</f>
        <v>0.64</v>
      </c>
      <c r="V271" s="1" t="n">
        <f aca="false">1+10</f>
        <v>11</v>
      </c>
      <c r="W271" s="2" t="n">
        <f aca="false">10</f>
        <v>10</v>
      </c>
      <c r="X271" s="1" t="n">
        <f aca="false">0.43</f>
        <v>0.43</v>
      </c>
      <c r="Y271" s="1" t="n">
        <f aca="false">3</f>
        <v>3</v>
      </c>
      <c r="Z271" s="1" t="n">
        <f aca="false">0</f>
        <v>0</v>
      </c>
      <c r="AA271" s="1" t="n">
        <f aca="false">0</f>
        <v>0</v>
      </c>
    </row>
    <row r="272" customFormat="false" ht="12.8" hidden="false" customHeight="false" outlineLevel="0" collapsed="false">
      <c r="A272" s="1" t="n">
        <v>14</v>
      </c>
      <c r="B272" s="1" t="s">
        <v>37</v>
      </c>
      <c r="M272" s="2" t="n">
        <f aca="false">M264</f>
        <v>96</v>
      </c>
      <c r="N272" s="1" t="n">
        <f aca="false">P264</f>
        <v>0.29</v>
      </c>
      <c r="O272" s="1" t="n">
        <f aca="false">Q264</f>
        <v>6</v>
      </c>
      <c r="P272" s="1" t="n">
        <f aca="false">N264</f>
        <v>1.01</v>
      </c>
      <c r="Q272" s="1" t="n">
        <f aca="false">O264</f>
        <v>16</v>
      </c>
    </row>
    <row r="273" customFormat="false" ht="12.8" hidden="false" customHeight="false" outlineLevel="0" collapsed="false">
      <c r="A273" s="1" t="n">
        <v>14</v>
      </c>
      <c r="B273" s="1" t="s">
        <v>38</v>
      </c>
      <c r="H273" s="2" t="n">
        <f aca="false">R270</f>
        <v>26</v>
      </c>
      <c r="I273" s="1" t="n">
        <f aca="false">U270</f>
        <v>0.2</v>
      </c>
      <c r="J273" s="1" t="n">
        <f aca="false">V270</f>
        <v>2</v>
      </c>
      <c r="K273" s="1" t="n">
        <f aca="false">S270</f>
        <v>0.16</v>
      </c>
      <c r="L273" s="1" t="n">
        <f aca="false">T270</f>
        <v>2</v>
      </c>
      <c r="M273" s="2" t="n">
        <f aca="false">M270</f>
        <v>69</v>
      </c>
      <c r="N273" s="1" t="n">
        <f aca="false">P270</f>
        <v>1.31</v>
      </c>
      <c r="O273" s="1" t="n">
        <f aca="false">Q270</f>
        <v>10</v>
      </c>
      <c r="P273" s="1" t="n">
        <f aca="false">N270</f>
        <v>0.33</v>
      </c>
      <c r="Q273" s="1" t="n">
        <f aca="false">O270</f>
        <v>6</v>
      </c>
    </row>
    <row r="274" customFormat="false" ht="12.8" hidden="false" customHeight="false" outlineLevel="0" collapsed="false">
      <c r="A274" s="1" t="n">
        <v>14</v>
      </c>
      <c r="B274" s="1" t="s">
        <v>39</v>
      </c>
      <c r="M274" s="2" t="n">
        <f aca="false">69</f>
        <v>69</v>
      </c>
      <c r="N274" s="1" t="n">
        <f aca="false">0.09</f>
        <v>0.09</v>
      </c>
      <c r="O274" s="1" t="n">
        <f aca="false">3</f>
        <v>3</v>
      </c>
      <c r="P274" s="1" t="n">
        <f aca="false">0.54</f>
        <v>0.54</v>
      </c>
      <c r="Q274" s="1" t="n">
        <f aca="false">10</f>
        <v>10</v>
      </c>
      <c r="R274" s="2" t="n">
        <f aca="false">19</f>
        <v>19</v>
      </c>
      <c r="S274" s="1" t="n">
        <f aca="false">0</f>
        <v>0</v>
      </c>
      <c r="T274" s="1" t="n">
        <f aca="false">0</f>
        <v>0</v>
      </c>
      <c r="U274" s="1" t="n">
        <f aca="false">0.63</f>
        <v>0.63</v>
      </c>
      <c r="V274" s="1" t="n">
        <f aca="false">6</f>
        <v>6</v>
      </c>
      <c r="W274" s="2" t="n">
        <f aca="false">7</f>
        <v>7</v>
      </c>
      <c r="X274" s="1" t="n">
        <f aca="false">0.17</f>
        <v>0.17</v>
      </c>
      <c r="Y274" s="1" t="n">
        <f aca="false">3</f>
        <v>3</v>
      </c>
      <c r="Z274" s="1" t="n">
        <f aca="false">0.03</f>
        <v>0.03</v>
      </c>
      <c r="AA274" s="1" t="n">
        <f aca="false">1</f>
        <v>1</v>
      </c>
    </row>
    <row r="275" customFormat="false" ht="12.8" hidden="false" customHeight="false" outlineLevel="0" collapsed="false">
      <c r="A275" s="1" t="n">
        <v>14</v>
      </c>
      <c r="B275" s="1" t="s">
        <v>40</v>
      </c>
      <c r="M275" s="2" t="n">
        <f aca="false">M278</f>
        <v>92</v>
      </c>
      <c r="N275" s="1" t="n">
        <f aca="false">P278</f>
        <v>1.03</v>
      </c>
      <c r="O275" s="1" t="n">
        <f aca="false">Q278</f>
        <v>14</v>
      </c>
      <c r="P275" s="1" t="n">
        <f aca="false">N278</f>
        <v>0.72</v>
      </c>
      <c r="Q275" s="1" t="n">
        <f aca="false">O278</f>
        <v>11</v>
      </c>
      <c r="R275" s="2" t="n">
        <f aca="false">H278</f>
        <v>5</v>
      </c>
      <c r="S275" s="1" t="n">
        <f aca="false">K278</f>
        <v>0.19</v>
      </c>
      <c r="T275" s="1" t="n">
        <f aca="false">L278</f>
        <v>1</v>
      </c>
      <c r="U275" s="1" t="n">
        <f aca="false">I278</f>
        <v>0</v>
      </c>
      <c r="V275" s="1" t="n">
        <f aca="false">J278</f>
        <v>0</v>
      </c>
    </row>
    <row r="276" customFormat="false" ht="12.8" hidden="false" customHeight="false" outlineLevel="0" collapsed="false">
      <c r="A276" s="1" t="n">
        <v>14</v>
      </c>
      <c r="B276" s="1" t="s">
        <v>41</v>
      </c>
      <c r="H276" s="2" t="n">
        <f aca="false">R266</f>
        <v>55</v>
      </c>
      <c r="I276" s="1" t="n">
        <f aca="false">U266</f>
        <v>1.1</v>
      </c>
      <c r="J276" s="1" t="n">
        <f aca="false">V266</f>
        <v>9</v>
      </c>
      <c r="K276" s="1" t="n">
        <f aca="false">S266</f>
        <v>0.43</v>
      </c>
      <c r="L276" s="1" t="n">
        <f aca="false">T266</f>
        <v>3</v>
      </c>
      <c r="M276" s="2" t="n">
        <f aca="false">M266</f>
        <v>41</v>
      </c>
      <c r="N276" s="1" t="n">
        <f aca="false">P266</f>
        <v>1.72</v>
      </c>
      <c r="O276" s="1" t="n">
        <f aca="false">Q266</f>
        <v>9</v>
      </c>
      <c r="P276" s="1" t="n">
        <f aca="false">O266</f>
        <v>1</v>
      </c>
      <c r="Q276" s="1" t="n">
        <f aca="false">P266</f>
        <v>1.72</v>
      </c>
    </row>
    <row r="277" customFormat="false" ht="12.8" hidden="false" customHeight="false" outlineLevel="0" collapsed="false">
      <c r="A277" s="1" t="n">
        <v>14</v>
      </c>
      <c r="B277" s="1" t="s">
        <v>42</v>
      </c>
      <c r="C277" s="1" t="n">
        <f aca="false">W280</f>
        <v>35</v>
      </c>
      <c r="D277" s="1" t="n">
        <f aca="false">Z280</f>
        <v>0.7</v>
      </c>
      <c r="E277" s="1" t="n">
        <f aca="false">AA280</f>
        <v>2</v>
      </c>
      <c r="F277" s="1" t="n">
        <f aca="false">X280</f>
        <v>0.24</v>
      </c>
      <c r="G277" s="1" t="n">
        <f aca="false">Y280</f>
        <v>6</v>
      </c>
      <c r="H277" s="2" t="n">
        <f aca="false">R280</f>
        <v>30</v>
      </c>
      <c r="I277" s="1" t="n">
        <f aca="false">U280</f>
        <v>0.18</v>
      </c>
      <c r="J277" s="1" t="n">
        <f aca="false">V280</f>
        <v>2</v>
      </c>
      <c r="K277" s="1" t="n">
        <f aca="false">S280</f>
        <v>0.3</v>
      </c>
      <c r="L277" s="1" t="n">
        <f aca="false">T280</f>
        <v>5</v>
      </c>
      <c r="M277" s="2" t="n">
        <f aca="false">M280</f>
        <v>29</v>
      </c>
      <c r="N277" s="1" t="n">
        <f aca="false">P280</f>
        <v>0.26</v>
      </c>
      <c r="O277" s="1" t="n">
        <f aca="false">Q280</f>
        <v>4</v>
      </c>
      <c r="P277" s="1" t="n">
        <f aca="false">N280</f>
        <v>0</v>
      </c>
      <c r="Q277" s="1" t="n">
        <f aca="false">O280</f>
        <v>0</v>
      </c>
    </row>
    <row r="278" customFormat="false" ht="12.8" hidden="false" customHeight="false" outlineLevel="0" collapsed="false">
      <c r="A278" s="1" t="n">
        <v>14</v>
      </c>
      <c r="B278" s="1" t="s">
        <v>43</v>
      </c>
      <c r="H278" s="2" t="n">
        <v>5</v>
      </c>
      <c r="I278" s="1" t="n">
        <f aca="false">0</f>
        <v>0</v>
      </c>
      <c r="J278" s="1" t="n">
        <f aca="false">0</f>
        <v>0</v>
      </c>
      <c r="K278" s="1" t="n">
        <f aca="false">0.19</f>
        <v>0.19</v>
      </c>
      <c r="L278" s="1" t="n">
        <f aca="false">1</f>
        <v>1</v>
      </c>
      <c r="M278" s="2" t="n">
        <f aca="false">80+12</f>
        <v>92</v>
      </c>
      <c r="N278" s="1" t="n">
        <f aca="false">0.7+0.02</f>
        <v>0.72</v>
      </c>
      <c r="O278" s="1" t="n">
        <f aca="false">10+1</f>
        <v>11</v>
      </c>
      <c r="P278" s="1" t="n">
        <f aca="false">1+0.03</f>
        <v>1.03</v>
      </c>
      <c r="Q278" s="1" t="n">
        <f aca="false">13+1</f>
        <v>14</v>
      </c>
    </row>
    <row r="279" customFormat="false" ht="12.8" hidden="false" customHeight="false" outlineLevel="0" collapsed="false">
      <c r="A279" s="1" t="n">
        <v>14</v>
      </c>
      <c r="B279" s="1" t="s">
        <v>44</v>
      </c>
      <c r="M279" s="2" t="n">
        <f aca="false">33+52</f>
        <v>85</v>
      </c>
      <c r="N279" s="1" t="n">
        <f aca="false">0.13+0.25</f>
        <v>0.38</v>
      </c>
      <c r="O279" s="1" t="n">
        <f aca="false">1+7</f>
        <v>8</v>
      </c>
      <c r="P279" s="1" t="n">
        <f aca="false">0.81+0.55</f>
        <v>1.36</v>
      </c>
      <c r="Q279" s="1" t="n">
        <f aca="false">5+9</f>
        <v>14</v>
      </c>
      <c r="R279" s="2" t="n">
        <f aca="false">10</f>
        <v>10</v>
      </c>
      <c r="S279" s="1" t="n">
        <f aca="false">0.2</f>
        <v>0.2</v>
      </c>
      <c r="T279" s="1" t="n">
        <f aca="false">2</f>
        <v>2</v>
      </c>
      <c r="U279" s="1" t="n">
        <f aca="false">0.91</f>
        <v>0.91</v>
      </c>
      <c r="V279" s="1" t="n">
        <f aca="false">7</f>
        <v>7</v>
      </c>
    </row>
    <row r="280" customFormat="false" ht="12.8" hidden="false" customHeight="false" outlineLevel="0" collapsed="false">
      <c r="A280" s="1" t="n">
        <v>14</v>
      </c>
      <c r="B280" s="1" t="s">
        <v>45</v>
      </c>
      <c r="M280" s="2" t="n">
        <v>29</v>
      </c>
      <c r="N280" s="1" t="n">
        <f aca="false">0</f>
        <v>0</v>
      </c>
      <c r="O280" s="1" t="n">
        <f aca="false">0</f>
        <v>0</v>
      </c>
      <c r="P280" s="1" t="n">
        <f aca="false">0.26</f>
        <v>0.26</v>
      </c>
      <c r="Q280" s="1" t="n">
        <f aca="false">4</f>
        <v>4</v>
      </c>
      <c r="R280" s="2" t="n">
        <v>30</v>
      </c>
      <c r="S280" s="1" t="n">
        <f aca="false">0.3</f>
        <v>0.3</v>
      </c>
      <c r="T280" s="1" t="n">
        <f aca="false">5</f>
        <v>5</v>
      </c>
      <c r="U280" s="1" t="n">
        <f aca="false">0.18</f>
        <v>0.18</v>
      </c>
      <c r="V280" s="1" t="n">
        <f aca="false">2</f>
        <v>2</v>
      </c>
      <c r="W280" s="2" t="n">
        <v>35</v>
      </c>
      <c r="X280" s="1" t="n">
        <f aca="false">0.24</f>
        <v>0.24</v>
      </c>
      <c r="Y280" s="1" t="n">
        <f aca="false">6</f>
        <v>6</v>
      </c>
      <c r="Z280" s="1" t="n">
        <f aca="false">0.7</f>
        <v>0.7</v>
      </c>
      <c r="AA280" s="1" t="n">
        <f aca="false">2</f>
        <v>2</v>
      </c>
    </row>
    <row r="281" customFormat="false" ht="12.8" hidden="false" customHeight="false" outlineLevel="0" collapsed="false">
      <c r="A281" s="1" t="n">
        <v>14</v>
      </c>
      <c r="B281" s="1" t="s">
        <v>46</v>
      </c>
      <c r="H281" s="2" t="n">
        <f aca="false">R279</f>
        <v>10</v>
      </c>
      <c r="I281" s="1" t="n">
        <f aca="false">U279</f>
        <v>0.91</v>
      </c>
      <c r="J281" s="1" t="n">
        <f aca="false">V279</f>
        <v>7</v>
      </c>
      <c r="K281" s="1" t="n">
        <f aca="false">S279</f>
        <v>0.2</v>
      </c>
      <c r="L281" s="1" t="n">
        <f aca="false">T279</f>
        <v>2</v>
      </c>
      <c r="M281" s="2" t="n">
        <f aca="false">M279</f>
        <v>85</v>
      </c>
      <c r="N281" s="1" t="n">
        <f aca="false">P279</f>
        <v>1.36</v>
      </c>
      <c r="O281" s="1" t="n">
        <f aca="false">Q279</f>
        <v>14</v>
      </c>
      <c r="P281" s="1" t="n">
        <f aca="false">N279</f>
        <v>0.38</v>
      </c>
      <c r="Q281" s="1" t="n">
        <f aca="false">O279</f>
        <v>8</v>
      </c>
    </row>
    <row r="282" customFormat="false" ht="12.8" hidden="false" customHeight="false" outlineLevel="0" collapsed="false">
      <c r="A282" s="10" t="n">
        <v>15</v>
      </c>
      <c r="B282" s="10" t="s">
        <v>27</v>
      </c>
      <c r="C282" s="18" t="n">
        <f aca="false">16</f>
        <v>16</v>
      </c>
      <c r="D282" s="18" t="n">
        <f aca="false">0.38</f>
        <v>0.38</v>
      </c>
      <c r="E282" s="18" t="n">
        <f aca="false">1</f>
        <v>1</v>
      </c>
      <c r="F282" s="18" t="n">
        <f aca="false">0.12</f>
        <v>0.12</v>
      </c>
      <c r="G282" s="18" t="n">
        <f aca="false">4</f>
        <v>4</v>
      </c>
      <c r="H282" s="11" t="n">
        <f aca="false">5+20</f>
        <v>25</v>
      </c>
      <c r="I282" s="18" t="n">
        <f aca="false">0.03+0.05</f>
        <v>0.08</v>
      </c>
      <c r="J282" s="18" t="n">
        <f aca="false">1+2</f>
        <v>3</v>
      </c>
      <c r="K282" s="18" t="n">
        <f aca="false">0.03+0.53</f>
        <v>0.56</v>
      </c>
      <c r="L282" s="18" t="n">
        <f aca="false">1+5</f>
        <v>6</v>
      </c>
      <c r="M282" s="11" t="n">
        <f aca="false">25+30</f>
        <v>55</v>
      </c>
      <c r="N282" s="18" t="n">
        <f aca="false">0.02+0.99</f>
        <v>1.01</v>
      </c>
      <c r="O282" s="18" t="n">
        <f aca="false">1+4</f>
        <v>5</v>
      </c>
      <c r="P282" s="18" t="n">
        <f aca="false">0.21+0.16</f>
        <v>0.37</v>
      </c>
      <c r="Q282" s="18" t="n">
        <f aca="false">5+2</f>
        <v>7</v>
      </c>
      <c r="R282" s="11" t="n">
        <f aca="false">11</f>
        <v>11</v>
      </c>
      <c r="S282" s="18" t="n">
        <f aca="false">0.75</f>
        <v>0.75</v>
      </c>
      <c r="T282" s="18" t="n">
        <f aca="false">5</f>
        <v>5</v>
      </c>
      <c r="U282" s="18" t="n">
        <f aca="false">0</f>
        <v>0</v>
      </c>
      <c r="V282" s="18" t="n">
        <f aca="false">0</f>
        <v>0</v>
      </c>
      <c r="W282" s="11"/>
      <c r="X282" s="18"/>
      <c r="Y282" s="18"/>
      <c r="Z282" s="18"/>
      <c r="AA282" s="18"/>
      <c r="AB282" s="12"/>
    </row>
    <row r="283" customFormat="false" ht="12.8" hidden="false" customHeight="false" outlineLevel="0" collapsed="false">
      <c r="A283" s="1" t="n">
        <v>15</v>
      </c>
      <c r="B283" s="1" t="s">
        <v>28</v>
      </c>
      <c r="M283" s="2" t="n">
        <f aca="false">30</f>
        <v>30</v>
      </c>
      <c r="N283" s="1" t="n">
        <f aca="false">0.22</f>
        <v>0.22</v>
      </c>
      <c r="O283" s="1" t="n">
        <f aca="false">2</f>
        <v>2</v>
      </c>
      <c r="P283" s="1" t="n">
        <f aca="false">0.26</f>
        <v>0.26</v>
      </c>
      <c r="Q283" s="1" t="n">
        <f aca="false">3</f>
        <v>3</v>
      </c>
      <c r="R283" s="2" t="n">
        <f aca="false">20</f>
        <v>20</v>
      </c>
      <c r="S283" s="1" t="n">
        <f aca="false">0.08</f>
        <v>0.08</v>
      </c>
      <c r="T283" s="1" t="n">
        <f aca="false">2</f>
        <v>2</v>
      </c>
      <c r="U283" s="1" t="n">
        <f aca="false">0.52</f>
        <v>0.52</v>
      </c>
      <c r="V283" s="1" t="n">
        <f aca="false">4</f>
        <v>4</v>
      </c>
      <c r="W283" s="2" t="n">
        <f aca="false">44</f>
        <v>44</v>
      </c>
      <c r="X283" s="1" t="n">
        <f aca="false">0.46</f>
        <v>0.46</v>
      </c>
      <c r="Y283" s="1" t="n">
        <f aca="false">5</f>
        <v>5</v>
      </c>
      <c r="Z283" s="1" t="n">
        <f aca="false">0.06</f>
        <v>0.06</v>
      </c>
      <c r="AA283" s="1" t="n">
        <f aca="false">1</f>
        <v>1</v>
      </c>
    </row>
    <row r="284" customFormat="false" ht="12.8" hidden="false" customHeight="false" outlineLevel="0" collapsed="false">
      <c r="A284" s="1" t="n">
        <v>15</v>
      </c>
      <c r="B284" s="1" t="s">
        <v>29</v>
      </c>
      <c r="C284" s="1" t="n">
        <f aca="false">W285</f>
        <v>8</v>
      </c>
      <c r="D284" s="1" t="n">
        <f aca="false">Z285</f>
        <v>0.08</v>
      </c>
      <c r="E284" s="1" t="n">
        <f aca="false">AA285</f>
        <v>1</v>
      </c>
      <c r="F284" s="1" t="n">
        <f aca="false">X285</f>
        <v>0.2</v>
      </c>
      <c r="G284" s="1" t="n">
        <f aca="false">Y285</f>
        <v>3</v>
      </c>
      <c r="H284" s="2" t="n">
        <f aca="false">R285</f>
        <v>42</v>
      </c>
      <c r="I284" s="1" t="n">
        <f aca="false">U285</f>
        <v>1.62</v>
      </c>
      <c r="J284" s="1" t="n">
        <f aca="false">V285</f>
        <v>5</v>
      </c>
      <c r="K284" s="1" t="n">
        <f aca="false">S285</f>
        <v>0.75</v>
      </c>
      <c r="L284" s="1" t="n">
        <f aca="false">T285</f>
        <v>12</v>
      </c>
      <c r="M284" s="2" t="n">
        <f aca="false">M285</f>
        <v>46</v>
      </c>
      <c r="N284" s="1" t="n">
        <f aca="false">P285</f>
        <v>0.88</v>
      </c>
      <c r="O284" s="1" t="n">
        <f aca="false">Q285</f>
        <v>6</v>
      </c>
      <c r="P284" s="1" t="n">
        <f aca="false">N285</f>
        <v>0.4</v>
      </c>
      <c r="Q284" s="1" t="n">
        <f aca="false">O285</f>
        <v>5</v>
      </c>
    </row>
    <row r="285" customFormat="false" ht="12.8" hidden="false" customHeight="false" outlineLevel="0" collapsed="false">
      <c r="A285" s="1" t="n">
        <v>15</v>
      </c>
      <c r="B285" s="1" t="s">
        <v>30</v>
      </c>
      <c r="M285" s="2" t="n">
        <f aca="false">46</f>
        <v>46</v>
      </c>
      <c r="N285" s="1" t="n">
        <f aca="false">0.4</f>
        <v>0.4</v>
      </c>
      <c r="O285" s="1" t="n">
        <f aca="false">5</f>
        <v>5</v>
      </c>
      <c r="P285" s="1" t="n">
        <f aca="false">0.88</f>
        <v>0.88</v>
      </c>
      <c r="Q285" s="1" t="n">
        <f aca="false">6</f>
        <v>6</v>
      </c>
      <c r="R285" s="2" t="n">
        <f aca="false">42</f>
        <v>42</v>
      </c>
      <c r="S285" s="1" t="n">
        <f aca="false">0.75</f>
        <v>0.75</v>
      </c>
      <c r="T285" s="1" t="n">
        <f aca="false">12</f>
        <v>12</v>
      </c>
      <c r="U285" s="1" t="n">
        <f aca="false">1.62</f>
        <v>1.62</v>
      </c>
      <c r="V285" s="1" t="n">
        <f aca="false">5</f>
        <v>5</v>
      </c>
      <c r="W285" s="2" t="n">
        <f aca="false">8</f>
        <v>8</v>
      </c>
      <c r="X285" s="1" t="n">
        <f aca="false">0.2</f>
        <v>0.2</v>
      </c>
      <c r="Y285" s="1" t="n">
        <f aca="false">3</f>
        <v>3</v>
      </c>
      <c r="Z285" s="1" t="n">
        <f aca="false">0.08</f>
        <v>0.08</v>
      </c>
      <c r="AA285" s="1" t="n">
        <f aca="false">1</f>
        <v>1</v>
      </c>
    </row>
    <row r="286" customFormat="false" ht="12.8" hidden="false" customHeight="false" outlineLevel="0" collapsed="false">
      <c r="A286" s="1" t="n">
        <v>15</v>
      </c>
      <c r="B286" s="1" t="s">
        <v>31</v>
      </c>
      <c r="H286" s="2" t="n">
        <f aca="false">R292</f>
        <v>31</v>
      </c>
      <c r="I286" s="1" t="n">
        <f aca="false">U292</f>
        <v>0.04</v>
      </c>
      <c r="J286" s="1" t="n">
        <f aca="false">V292</f>
        <v>1</v>
      </c>
      <c r="K286" s="1" t="n">
        <f aca="false">S292</f>
        <v>0.28</v>
      </c>
      <c r="L286" s="1" t="n">
        <f aca="false">T292</f>
        <v>5</v>
      </c>
      <c r="M286" s="2" t="n">
        <f aca="false">M292</f>
        <v>66</v>
      </c>
      <c r="N286" s="1" t="n">
        <f aca="false">P292</f>
        <v>1.42</v>
      </c>
      <c r="O286" s="1" t="n">
        <f aca="false">Q292</f>
        <v>11</v>
      </c>
      <c r="P286" s="1" t="n">
        <f aca="false">N292</f>
        <v>0.23</v>
      </c>
      <c r="Q286" s="1" t="n">
        <f aca="false">O292</f>
        <v>6</v>
      </c>
    </row>
    <row r="287" customFormat="false" ht="12.8" hidden="false" customHeight="false" outlineLevel="0" collapsed="false">
      <c r="A287" s="1" t="n">
        <v>15</v>
      </c>
      <c r="B287" s="1" t="s">
        <v>32</v>
      </c>
      <c r="H287" s="2" t="n">
        <f aca="false">27</f>
        <v>27</v>
      </c>
      <c r="I287" s="1" t="n">
        <f aca="false">0.02</f>
        <v>0.02</v>
      </c>
      <c r="J287" s="1" t="n">
        <f aca="false">1</f>
        <v>1</v>
      </c>
      <c r="K287" s="1" t="n">
        <f aca="false">0.67</f>
        <v>0.67</v>
      </c>
      <c r="L287" s="1" t="n">
        <f aca="false">7</f>
        <v>7</v>
      </c>
      <c r="M287" s="2" t="n">
        <f aca="false">30+16</f>
        <v>46</v>
      </c>
      <c r="N287" s="1" t="n">
        <f aca="false">0.03+0.44</f>
        <v>0.47</v>
      </c>
      <c r="O287" s="1" t="n">
        <f aca="false">1+7</f>
        <v>8</v>
      </c>
      <c r="P287" s="1" t="n">
        <f aca="false">0.72+0.51</f>
        <v>1.23</v>
      </c>
      <c r="Q287" s="1" t="n">
        <f aca="false">4+4</f>
        <v>8</v>
      </c>
      <c r="R287" s="2" t="n">
        <f aca="false">23</f>
        <v>23</v>
      </c>
      <c r="S287" s="1" t="n">
        <f aca="false">0.27</f>
        <v>0.27</v>
      </c>
      <c r="T287" s="1" t="n">
        <f aca="false">6</f>
        <v>6</v>
      </c>
      <c r="U287" s="1" t="n">
        <f aca="false">0.25</f>
        <v>0.25</v>
      </c>
      <c r="V287" s="1" t="n">
        <f aca="false">4</f>
        <v>4</v>
      </c>
    </row>
    <row r="288" customFormat="false" ht="12.8" hidden="false" customHeight="false" outlineLevel="0" collapsed="false">
      <c r="A288" s="1" t="n">
        <v>15</v>
      </c>
      <c r="B288" s="1" t="s">
        <v>33</v>
      </c>
      <c r="M288" s="2" t="n">
        <f aca="false">43</f>
        <v>43</v>
      </c>
      <c r="N288" s="1" t="n">
        <f aca="false">0.14</f>
        <v>0.14</v>
      </c>
      <c r="O288" s="1" t="n">
        <f aca="false">4</f>
        <v>4</v>
      </c>
      <c r="P288" s="1" t="n">
        <f aca="false">0.21</f>
        <v>0.21</v>
      </c>
      <c r="Q288" s="1" t="n">
        <f aca="false">4</f>
        <v>4</v>
      </c>
      <c r="R288" s="2" t="n">
        <f aca="false">11</f>
        <v>11</v>
      </c>
      <c r="S288" s="1" t="n">
        <f aca="false">0.05</f>
        <v>0.05</v>
      </c>
      <c r="T288" s="1" t="n">
        <f aca="false">2</f>
        <v>2</v>
      </c>
      <c r="U288" s="1" t="n">
        <f aca="false">0.82</f>
        <v>0.82</v>
      </c>
      <c r="V288" s="1" t="n">
        <f aca="false">4</f>
        <v>4</v>
      </c>
      <c r="W288" s="2" t="n">
        <f aca="false">41</f>
        <v>41</v>
      </c>
      <c r="X288" s="1" t="n">
        <f aca="false">0.26</f>
        <v>0.26</v>
      </c>
      <c r="Y288" s="1" t="n">
        <f aca="false">4</f>
        <v>4</v>
      </c>
      <c r="Z288" s="1" t="n">
        <f aca="false">0.6</f>
        <v>0.6</v>
      </c>
      <c r="AA288" s="1" t="n">
        <f aca="false">5</f>
        <v>5</v>
      </c>
    </row>
    <row r="289" customFormat="false" ht="12.8" hidden="false" customHeight="false" outlineLevel="0" collapsed="false">
      <c r="A289" s="1" t="n">
        <v>15</v>
      </c>
      <c r="B289" s="1" t="s">
        <v>34</v>
      </c>
      <c r="H289" s="2" t="n">
        <f aca="false">R282</f>
        <v>11</v>
      </c>
      <c r="I289" s="1" t="n">
        <f aca="false">U282</f>
        <v>0</v>
      </c>
      <c r="J289" s="1" t="n">
        <f aca="false">V282</f>
        <v>0</v>
      </c>
      <c r="K289" s="1" t="n">
        <f aca="false">S282</f>
        <v>0.75</v>
      </c>
      <c r="L289" s="1" t="n">
        <f aca="false">T282</f>
        <v>5</v>
      </c>
      <c r="M289" s="2" t="n">
        <f aca="false">M282</f>
        <v>55</v>
      </c>
      <c r="N289" s="1" t="n">
        <f aca="false">P282</f>
        <v>0.37</v>
      </c>
      <c r="O289" s="1" t="n">
        <f aca="false">Q282</f>
        <v>7</v>
      </c>
      <c r="P289" s="1" t="n">
        <f aca="false">N282</f>
        <v>1.01</v>
      </c>
      <c r="Q289" s="1" t="n">
        <f aca="false">O282</f>
        <v>5</v>
      </c>
      <c r="R289" s="2" t="n">
        <f aca="false">H282</f>
        <v>25</v>
      </c>
      <c r="S289" s="1" t="n">
        <f aca="false">K282</f>
        <v>0.56</v>
      </c>
      <c r="T289" s="1" t="n">
        <f aca="false">L282</f>
        <v>6</v>
      </c>
      <c r="U289" s="1" t="n">
        <f aca="false">I282</f>
        <v>0.08</v>
      </c>
      <c r="V289" s="1" t="n">
        <f aca="false">J282</f>
        <v>3</v>
      </c>
      <c r="W289" s="2" t="n">
        <f aca="false">C282</f>
        <v>16</v>
      </c>
      <c r="X289" s="1" t="n">
        <f aca="false">F282</f>
        <v>0.12</v>
      </c>
      <c r="Y289" s="1" t="n">
        <f aca="false">G282</f>
        <v>4</v>
      </c>
      <c r="Z289" s="1" t="n">
        <f aca="false">D282</f>
        <v>0.38</v>
      </c>
      <c r="AA289" s="1" t="n">
        <f aca="false">E282</f>
        <v>1</v>
      </c>
    </row>
    <row r="290" customFormat="false" ht="12.8" hidden="false" customHeight="false" outlineLevel="0" collapsed="false">
      <c r="A290" s="1" t="n">
        <v>15</v>
      </c>
      <c r="B290" s="1" t="s">
        <v>35</v>
      </c>
      <c r="C290" s="1" t="n">
        <f aca="false">W288</f>
        <v>41</v>
      </c>
      <c r="D290" s="1" t="n">
        <f aca="false">Z288</f>
        <v>0.6</v>
      </c>
      <c r="E290" s="1" t="n">
        <f aca="false">AA288</f>
        <v>5</v>
      </c>
      <c r="F290" s="1" t="n">
        <f aca="false">X288</f>
        <v>0.26</v>
      </c>
      <c r="G290" s="1" t="n">
        <f aca="false">Y288</f>
        <v>4</v>
      </c>
      <c r="H290" s="2" t="n">
        <f aca="false">R288</f>
        <v>11</v>
      </c>
      <c r="I290" s="1" t="n">
        <f aca="false">U288</f>
        <v>0.82</v>
      </c>
      <c r="J290" s="1" t="n">
        <f aca="false">V288</f>
        <v>4</v>
      </c>
      <c r="K290" s="1" t="n">
        <f aca="false">S288</f>
        <v>0.05</v>
      </c>
      <c r="L290" s="1" t="n">
        <f aca="false">T288</f>
        <v>2</v>
      </c>
      <c r="M290" s="2" t="n">
        <f aca="false">M288</f>
        <v>43</v>
      </c>
      <c r="N290" s="1" t="n">
        <f aca="false">P288</f>
        <v>0.21</v>
      </c>
      <c r="O290" s="1" t="n">
        <f aca="false">Q288</f>
        <v>4</v>
      </c>
      <c r="P290" s="1" t="n">
        <f aca="false">N288</f>
        <v>0.14</v>
      </c>
      <c r="Q290" s="1" t="n">
        <f aca="false">O288</f>
        <v>4</v>
      </c>
    </row>
    <row r="291" customFormat="false" ht="12.8" hidden="false" customHeight="false" outlineLevel="0" collapsed="false">
      <c r="A291" s="1" t="n">
        <v>15</v>
      </c>
      <c r="B291" s="1" t="s">
        <v>36</v>
      </c>
      <c r="M291" s="2" t="n">
        <f aca="false">M297</f>
        <v>46</v>
      </c>
      <c r="N291" s="1" t="n">
        <f aca="false">P297</f>
        <v>0.17</v>
      </c>
      <c r="O291" s="1" t="n">
        <f aca="false">Q297</f>
        <v>4</v>
      </c>
      <c r="P291" s="1" t="n">
        <f aca="false">N297</f>
        <v>0.45</v>
      </c>
      <c r="Q291" s="1" t="n">
        <f aca="false">O297</f>
        <v>7</v>
      </c>
      <c r="R291" s="2" t="n">
        <f aca="false">H297</f>
        <v>37</v>
      </c>
      <c r="S291" s="1" t="n">
        <f aca="false">K297</f>
        <v>0.14</v>
      </c>
      <c r="T291" s="1" t="n">
        <f aca="false">L297</f>
        <v>2</v>
      </c>
      <c r="U291" s="1" t="n">
        <f aca="false">I297</f>
        <v>0.12</v>
      </c>
      <c r="V291" s="1" t="n">
        <f aca="false">J297</f>
        <v>4</v>
      </c>
      <c r="W291" s="2" t="n">
        <f aca="false">C297</f>
        <v>12</v>
      </c>
      <c r="X291" s="1" t="n">
        <f aca="false">F297</f>
        <v>0.38</v>
      </c>
      <c r="Y291" s="1" t="n">
        <f aca="false">G297</f>
        <v>5</v>
      </c>
      <c r="Z291" s="1" t="n">
        <f aca="false">D297</f>
        <v>0</v>
      </c>
      <c r="AA291" s="1" t="n">
        <f aca="false">E297</f>
        <v>0</v>
      </c>
    </row>
    <row r="292" customFormat="false" ht="12.8" hidden="false" customHeight="false" outlineLevel="0" collapsed="false">
      <c r="A292" s="1" t="n">
        <v>15</v>
      </c>
      <c r="B292" s="1" t="s">
        <v>37</v>
      </c>
      <c r="M292" s="2" t="n">
        <f aca="false">2+64</f>
        <v>66</v>
      </c>
      <c r="N292" s="1" t="n">
        <f aca="false">0+0.23</f>
        <v>0.23</v>
      </c>
      <c r="O292" s="1" t="n">
        <f aca="false">0+6</f>
        <v>6</v>
      </c>
      <c r="P292" s="1" t="n">
        <f aca="false">0.3+1.12</f>
        <v>1.42</v>
      </c>
      <c r="Q292" s="1" t="n">
        <f aca="false">1+10</f>
        <v>11</v>
      </c>
      <c r="R292" s="2" t="n">
        <f aca="false">26+5</f>
        <v>31</v>
      </c>
      <c r="S292" s="1" t="n">
        <f aca="false">0.28</f>
        <v>0.28</v>
      </c>
      <c r="T292" s="1" t="n">
        <f aca="false">5</f>
        <v>5</v>
      </c>
      <c r="U292" s="1" t="n">
        <f aca="false">0.04</f>
        <v>0.04</v>
      </c>
      <c r="V292" s="1" t="n">
        <f aca="false">1</f>
        <v>1</v>
      </c>
    </row>
    <row r="293" customFormat="false" ht="12.8" hidden="false" customHeight="false" outlineLevel="0" collapsed="false">
      <c r="A293" s="1" t="n">
        <v>15</v>
      </c>
      <c r="B293" s="1" t="s">
        <v>38</v>
      </c>
      <c r="M293" s="2" t="n">
        <f aca="false">24</f>
        <v>24</v>
      </c>
      <c r="N293" s="1" t="n">
        <f aca="false">0.06</f>
        <v>0.06</v>
      </c>
      <c r="O293" s="1" t="n">
        <f aca="false">2</f>
        <v>2</v>
      </c>
      <c r="P293" s="1" t="n">
        <f aca="false">0.4</f>
        <v>0.4</v>
      </c>
      <c r="Q293" s="1" t="n">
        <f aca="false">3</f>
        <v>3</v>
      </c>
      <c r="R293" s="2" t="n">
        <f aca="false">11</f>
        <v>11</v>
      </c>
      <c r="S293" s="1" t="n">
        <f aca="false">0</f>
        <v>0</v>
      </c>
      <c r="T293" s="1" t="n">
        <f aca="false">0</f>
        <v>0</v>
      </c>
      <c r="U293" s="1" t="n">
        <f aca="false">0.21</f>
        <v>0.21</v>
      </c>
      <c r="V293" s="1" t="n">
        <f aca="false">3</f>
        <v>3</v>
      </c>
      <c r="W293" s="2" t="n">
        <f aca="false">59</f>
        <v>59</v>
      </c>
      <c r="X293" s="1" t="n">
        <f aca="false">0.16</f>
        <v>0.16</v>
      </c>
      <c r="Y293" s="1" t="n">
        <f aca="false">3</f>
        <v>3</v>
      </c>
      <c r="Z293" s="1" t="n">
        <f aca="false">1.26</f>
        <v>1.26</v>
      </c>
      <c r="AA293" s="1" t="n">
        <f aca="false">12</f>
        <v>12</v>
      </c>
    </row>
    <row r="294" customFormat="false" ht="12.8" hidden="false" customHeight="false" outlineLevel="0" collapsed="false">
      <c r="A294" s="1" t="n">
        <v>15</v>
      </c>
      <c r="B294" s="1" t="s">
        <v>39</v>
      </c>
      <c r="M294" s="2" t="n">
        <f aca="false">15</f>
        <v>15</v>
      </c>
      <c r="N294" s="1" t="n">
        <f aca="false">0.2</f>
        <v>0.2</v>
      </c>
      <c r="O294" s="1" t="n">
        <f aca="false">2</f>
        <v>2</v>
      </c>
      <c r="P294" s="1" t="n">
        <f aca="false">0.2</f>
        <v>0.2</v>
      </c>
      <c r="Q294" s="1" t="n">
        <f aca="false">3</f>
        <v>3</v>
      </c>
      <c r="R294" s="2" t="n">
        <f aca="false">16+14</f>
        <v>30</v>
      </c>
      <c r="S294" s="1" t="n">
        <f aca="false">0+0.03</f>
        <v>0.03</v>
      </c>
      <c r="T294" s="1" t="n">
        <f aca="false">0+1</f>
        <v>1</v>
      </c>
      <c r="U294" s="1" t="n">
        <f aca="false">0.15+0</f>
        <v>0.15</v>
      </c>
      <c r="V294" s="1" t="n">
        <f aca="false">2+0</f>
        <v>2</v>
      </c>
      <c r="W294" s="2" t="n">
        <f aca="false">27+21+3</f>
        <v>51</v>
      </c>
      <c r="X294" s="1" t="n">
        <f aca="false">0.47</f>
        <v>0.47</v>
      </c>
      <c r="Y294" s="1" t="n">
        <f aca="false">7</f>
        <v>7</v>
      </c>
      <c r="Z294" s="1" t="n">
        <f aca="false">1.12</f>
        <v>1.12</v>
      </c>
      <c r="AA294" s="1" t="n">
        <f aca="false">10</f>
        <v>10</v>
      </c>
    </row>
    <row r="295" customFormat="false" ht="12.8" hidden="false" customHeight="false" outlineLevel="0" collapsed="false">
      <c r="A295" s="1" t="n">
        <v>15</v>
      </c>
      <c r="B295" s="1" t="s">
        <v>40</v>
      </c>
      <c r="H295" s="2" t="n">
        <f aca="false">39</f>
        <v>39</v>
      </c>
      <c r="I295" s="1" t="n">
        <f aca="false">0.23</f>
        <v>0.23</v>
      </c>
      <c r="J295" s="1" t="n">
        <f aca="false">2</f>
        <v>2</v>
      </c>
      <c r="K295" s="1" t="n">
        <f aca="false">0.47</f>
        <v>0.47</v>
      </c>
      <c r="L295" s="1" t="n">
        <f aca="false">8</f>
        <v>8</v>
      </c>
      <c r="M295" s="2" t="n">
        <f aca="false">55+2</f>
        <v>57</v>
      </c>
      <c r="N295" s="1" t="n">
        <f aca="false">0.65</f>
        <v>0.65</v>
      </c>
      <c r="O295" s="1" t="n">
        <f aca="false">8</f>
        <v>8</v>
      </c>
      <c r="P295" s="1" t="n">
        <f aca="false">0.46</f>
        <v>0.46</v>
      </c>
      <c r="Q295" s="1" t="n">
        <f aca="false">4</f>
        <v>4</v>
      </c>
    </row>
    <row r="296" customFormat="false" ht="12.8" hidden="false" customHeight="false" outlineLevel="0" collapsed="false">
      <c r="A296" s="1" t="n">
        <v>15</v>
      </c>
      <c r="B296" s="1" t="s">
        <v>41</v>
      </c>
      <c r="C296" s="1" t="n">
        <f aca="false">W293</f>
        <v>59</v>
      </c>
      <c r="D296" s="1" t="n">
        <f aca="false">Z293</f>
        <v>1.26</v>
      </c>
      <c r="E296" s="1" t="n">
        <f aca="false">AA293</f>
        <v>12</v>
      </c>
      <c r="F296" s="1" t="n">
        <f aca="false">X293</f>
        <v>0.16</v>
      </c>
      <c r="G296" s="1" t="n">
        <f aca="false">Y293</f>
        <v>3</v>
      </c>
      <c r="H296" s="2" t="n">
        <f aca="false">R293</f>
        <v>11</v>
      </c>
      <c r="I296" s="1" t="n">
        <f aca="false">U293</f>
        <v>0.21</v>
      </c>
      <c r="J296" s="1" t="n">
        <f aca="false">V293</f>
        <v>3</v>
      </c>
      <c r="K296" s="1" t="n">
        <f aca="false">S293</f>
        <v>0</v>
      </c>
      <c r="L296" s="1" t="n">
        <f aca="false">T293</f>
        <v>0</v>
      </c>
      <c r="M296" s="2" t="n">
        <f aca="false">M293</f>
        <v>24</v>
      </c>
      <c r="N296" s="1" t="n">
        <f aca="false">P293</f>
        <v>0.4</v>
      </c>
      <c r="O296" s="1" t="n">
        <f aca="false">Q293</f>
        <v>3</v>
      </c>
      <c r="P296" s="1" t="n">
        <f aca="false">N293</f>
        <v>0.06</v>
      </c>
      <c r="Q296" s="1" t="n">
        <f aca="false">O293</f>
        <v>2</v>
      </c>
    </row>
    <row r="297" customFormat="false" ht="12.8" hidden="false" customHeight="false" outlineLevel="0" collapsed="false">
      <c r="A297" s="1" t="n">
        <v>15</v>
      </c>
      <c r="B297" s="1" t="s">
        <v>42</v>
      </c>
      <c r="C297" s="1" t="n">
        <f aca="false">12</f>
        <v>12</v>
      </c>
      <c r="D297" s="1" t="n">
        <v>0</v>
      </c>
      <c r="E297" s="1" t="n">
        <f aca="false">0</f>
        <v>0</v>
      </c>
      <c r="F297" s="1" t="n">
        <f aca="false">0.38</f>
        <v>0.38</v>
      </c>
      <c r="G297" s="1" t="n">
        <f aca="false">5</f>
        <v>5</v>
      </c>
      <c r="H297" s="2" t="n">
        <f aca="false">37</f>
        <v>37</v>
      </c>
      <c r="I297" s="1" t="n">
        <f aca="false">0.12</f>
        <v>0.12</v>
      </c>
      <c r="J297" s="1" t="n">
        <f aca="false">4</f>
        <v>4</v>
      </c>
      <c r="K297" s="1" t="n">
        <f aca="false">0.14</f>
        <v>0.14</v>
      </c>
      <c r="L297" s="1" t="n">
        <f aca="false">2</f>
        <v>2</v>
      </c>
      <c r="M297" s="2" t="n">
        <f aca="false">46</f>
        <v>46</v>
      </c>
      <c r="N297" s="1" t="n">
        <f aca="false">0.45</f>
        <v>0.45</v>
      </c>
      <c r="O297" s="1" t="n">
        <f aca="false">7</f>
        <v>7</v>
      </c>
      <c r="P297" s="1" t="n">
        <f aca="false">0.17</f>
        <v>0.17</v>
      </c>
      <c r="Q297" s="1" t="n">
        <f aca="false">4</f>
        <v>4</v>
      </c>
    </row>
    <row r="298" customFormat="false" ht="12.8" hidden="false" customHeight="false" outlineLevel="0" collapsed="false">
      <c r="A298" s="1" t="n">
        <v>15</v>
      </c>
      <c r="B298" s="1" t="s">
        <v>43</v>
      </c>
      <c r="C298" s="1" t="n">
        <f aca="false">W283</f>
        <v>44</v>
      </c>
      <c r="D298" s="1" t="n">
        <f aca="false">Z283</f>
        <v>0.06</v>
      </c>
      <c r="E298" s="1" t="n">
        <f aca="false">AA283</f>
        <v>1</v>
      </c>
      <c r="F298" s="1" t="n">
        <f aca="false">X283</f>
        <v>0.46</v>
      </c>
      <c r="G298" s="1" t="n">
        <f aca="false">Y283</f>
        <v>5</v>
      </c>
      <c r="H298" s="2" t="n">
        <f aca="false">R283</f>
        <v>20</v>
      </c>
      <c r="I298" s="1" t="n">
        <f aca="false">U283</f>
        <v>0.52</v>
      </c>
      <c r="J298" s="1" t="n">
        <f aca="false">V283</f>
        <v>4</v>
      </c>
      <c r="K298" s="1" t="n">
        <f aca="false">S283</f>
        <v>0.08</v>
      </c>
      <c r="L298" s="1" t="n">
        <f aca="false">T283</f>
        <v>2</v>
      </c>
      <c r="M298" s="2" t="n">
        <f aca="false">M283</f>
        <v>30</v>
      </c>
      <c r="N298" s="1" t="n">
        <f aca="false">P283</f>
        <v>0.26</v>
      </c>
      <c r="O298" s="1" t="n">
        <f aca="false">Q283</f>
        <v>3</v>
      </c>
      <c r="P298" s="1" t="n">
        <f aca="false">N283</f>
        <v>0.22</v>
      </c>
      <c r="Q298" s="1" t="n">
        <f aca="false">O283</f>
        <v>2</v>
      </c>
    </row>
    <row r="299" customFormat="false" ht="12.8" hidden="false" customHeight="false" outlineLevel="0" collapsed="false">
      <c r="A299" s="1" t="n">
        <v>15</v>
      </c>
      <c r="B299" s="1" t="s">
        <v>44</v>
      </c>
      <c r="H299" s="2" t="n">
        <f aca="false">R287</f>
        <v>23</v>
      </c>
      <c r="I299" s="1" t="n">
        <f aca="false">U287</f>
        <v>0.25</v>
      </c>
      <c r="J299" s="1" t="n">
        <f aca="false">V287</f>
        <v>4</v>
      </c>
      <c r="K299" s="1" t="n">
        <f aca="false">S287</f>
        <v>0.27</v>
      </c>
      <c r="L299" s="1" t="n">
        <f aca="false">T287</f>
        <v>6</v>
      </c>
      <c r="M299" s="2" t="n">
        <f aca="false">M287</f>
        <v>46</v>
      </c>
      <c r="N299" s="1" t="n">
        <f aca="false">P287</f>
        <v>1.23</v>
      </c>
      <c r="O299" s="1" t="n">
        <f aca="false">Q287</f>
        <v>8</v>
      </c>
      <c r="P299" s="1" t="n">
        <f aca="false">N287</f>
        <v>0.47</v>
      </c>
      <c r="Q299" s="1" t="n">
        <f aca="false">O287</f>
        <v>8</v>
      </c>
      <c r="R299" s="2" t="n">
        <f aca="false">H287</f>
        <v>27</v>
      </c>
      <c r="S299" s="1" t="n">
        <f aca="false">K287</f>
        <v>0.67</v>
      </c>
      <c r="T299" s="1" t="n">
        <f aca="false">L287</f>
        <v>7</v>
      </c>
      <c r="U299" s="1" t="n">
        <f aca="false">I287</f>
        <v>0.02</v>
      </c>
      <c r="V299" s="1" t="n">
        <f aca="false">J287</f>
        <v>1</v>
      </c>
    </row>
    <row r="300" customFormat="false" ht="12.8" hidden="false" customHeight="false" outlineLevel="0" collapsed="false">
      <c r="A300" s="1" t="n">
        <v>15</v>
      </c>
      <c r="B300" s="1" t="s">
        <v>45</v>
      </c>
      <c r="M300" s="2" t="n">
        <f aca="false">M295</f>
        <v>57</v>
      </c>
      <c r="N300" s="1" t="n">
        <f aca="false">P295</f>
        <v>0.46</v>
      </c>
      <c r="O300" s="1" t="n">
        <f aca="false">Q295</f>
        <v>4</v>
      </c>
      <c r="P300" s="1" t="n">
        <f aca="false">N295</f>
        <v>0.65</v>
      </c>
      <c r="Q300" s="1" t="n">
        <f aca="false">O295</f>
        <v>8</v>
      </c>
      <c r="R300" s="2" t="n">
        <f aca="false">H295</f>
        <v>39</v>
      </c>
      <c r="S300" s="1" t="n">
        <f aca="false">K295</f>
        <v>0.47</v>
      </c>
      <c r="T300" s="1" t="n">
        <f aca="false">L295</f>
        <v>8</v>
      </c>
      <c r="U300" s="1" t="n">
        <f aca="false">I295</f>
        <v>0.23</v>
      </c>
      <c r="V300" s="1" t="n">
        <f aca="false">J295</f>
        <v>2</v>
      </c>
    </row>
    <row r="301" customFormat="false" ht="12.8" hidden="false" customHeight="false" outlineLevel="0" collapsed="false">
      <c r="A301" s="1" t="n">
        <v>15</v>
      </c>
      <c r="B301" s="1" t="s">
        <v>46</v>
      </c>
      <c r="C301" s="1" t="n">
        <f aca="false">W294</f>
        <v>51</v>
      </c>
      <c r="D301" s="1" t="n">
        <f aca="false">Z294</f>
        <v>1.12</v>
      </c>
      <c r="E301" s="1" t="n">
        <f aca="false">AA294</f>
        <v>10</v>
      </c>
      <c r="F301" s="1" t="n">
        <f aca="false">X294</f>
        <v>0.47</v>
      </c>
      <c r="G301" s="1" t="n">
        <f aca="false">Y294</f>
        <v>7</v>
      </c>
      <c r="H301" s="2" t="n">
        <f aca="false">R294</f>
        <v>30</v>
      </c>
      <c r="I301" s="1" t="n">
        <f aca="false">U294</f>
        <v>0.15</v>
      </c>
      <c r="J301" s="1" t="n">
        <f aca="false">V294</f>
        <v>2</v>
      </c>
      <c r="K301" s="1" t="n">
        <f aca="false">S294</f>
        <v>0.03</v>
      </c>
      <c r="L301" s="1" t="n">
        <f aca="false">T294</f>
        <v>1</v>
      </c>
      <c r="M301" s="2" t="n">
        <f aca="false">M294</f>
        <v>15</v>
      </c>
      <c r="N301" s="1" t="n">
        <f aca="false">P294</f>
        <v>0.2</v>
      </c>
      <c r="O301" s="1" t="n">
        <f aca="false">Q294</f>
        <v>3</v>
      </c>
      <c r="P301" s="1" t="n">
        <f aca="false">N294</f>
        <v>0.2</v>
      </c>
      <c r="Q301" s="1" t="n">
        <f aca="false">O294</f>
        <v>2</v>
      </c>
    </row>
    <row r="302" customFormat="false" ht="12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1"/>
      <c r="I302" s="18"/>
      <c r="J302" s="18"/>
      <c r="K302" s="18"/>
      <c r="L302" s="18"/>
      <c r="M302" s="11"/>
      <c r="N302" s="18"/>
      <c r="O302" s="18"/>
      <c r="P302" s="18"/>
      <c r="Q302" s="18"/>
      <c r="R302" s="11"/>
      <c r="S302" s="18"/>
      <c r="T302" s="18"/>
      <c r="U302" s="18"/>
      <c r="V302" s="18"/>
      <c r="W302" s="11"/>
      <c r="X302" s="18"/>
      <c r="Y302" s="18"/>
      <c r="Z302" s="18"/>
      <c r="AA302" s="18"/>
      <c r="AB302" s="12"/>
    </row>
  </sheetData>
  <autoFilter ref="A1:AB2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1735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2022-10-23T17:05:26Z</dcterms:created>
  <dc:creator/>
  <dc:description/>
  <dc:language>en-US</dc:language>
  <cp:lastModifiedBy/>
  <dcterms:modified xsi:type="dcterms:W3CDTF">2022-11-16T21:19:13Z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