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580" windowHeight="16320" tabRatio="500"/>
  </bookViews>
  <sheets>
    <sheet name="4001" sheetId="1" r:id="rId1"/>
  </sheets>
  <definedNames>
    <definedName name="_xlnm._FilterDatabase" localSheetId="0" hidden="1">'4001'!$A$3:$M$29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25" i="1"/>
  <c r="B18" i="1"/>
  <c r="B24" i="1"/>
  <c r="B9" i="1"/>
  <c r="B15" i="1"/>
  <c r="B21" i="1"/>
  <c r="B8" i="1"/>
  <c r="B14" i="1"/>
  <c r="B20" i="1"/>
  <c r="B11" i="1"/>
  <c r="B17" i="1"/>
  <c r="B23" i="1"/>
  <c r="B10" i="1"/>
  <c r="B16" i="1"/>
  <c r="B22" i="1"/>
  <c r="E35" i="1"/>
  <c r="H14" i="1"/>
  <c r="F14" i="1"/>
  <c r="G14" i="1"/>
  <c r="J14" i="1"/>
  <c r="M14" i="1"/>
  <c r="E6" i="1"/>
  <c r="F6" i="1"/>
  <c r="G6" i="1"/>
  <c r="H6" i="1"/>
  <c r="J6" i="1"/>
  <c r="H7" i="1"/>
  <c r="F7" i="1"/>
  <c r="G7" i="1"/>
  <c r="J7" i="1"/>
  <c r="H4" i="1"/>
  <c r="F4" i="1"/>
  <c r="G4" i="1"/>
  <c r="J4" i="1"/>
  <c r="F5" i="1"/>
  <c r="G5" i="1"/>
  <c r="H5" i="1"/>
  <c r="J5" i="1"/>
  <c r="E10" i="1"/>
  <c r="F10" i="1"/>
  <c r="G10" i="1"/>
  <c r="H10" i="1"/>
  <c r="J10" i="1"/>
  <c r="H11" i="1"/>
  <c r="F11" i="1"/>
  <c r="G11" i="1"/>
  <c r="J11" i="1"/>
  <c r="H8" i="1"/>
  <c r="F8" i="1"/>
  <c r="G8" i="1"/>
  <c r="J8" i="1"/>
  <c r="F9" i="1"/>
  <c r="G9" i="1"/>
  <c r="H9" i="1"/>
  <c r="J9" i="1"/>
  <c r="J12" i="1"/>
  <c r="J13" i="1"/>
  <c r="E16" i="1"/>
  <c r="F16" i="1"/>
  <c r="G16" i="1"/>
  <c r="H16" i="1"/>
  <c r="J16" i="1"/>
  <c r="H17" i="1"/>
  <c r="F17" i="1"/>
  <c r="G17" i="1"/>
  <c r="J17" i="1"/>
  <c r="F15" i="1"/>
  <c r="G15" i="1"/>
  <c r="H15" i="1"/>
  <c r="J15" i="1"/>
  <c r="J18" i="1"/>
  <c r="J19" i="1"/>
  <c r="E22" i="1"/>
  <c r="F22" i="1"/>
  <c r="G22" i="1"/>
  <c r="H22" i="1"/>
  <c r="J22" i="1"/>
  <c r="H23" i="1"/>
  <c r="F23" i="1"/>
  <c r="G23" i="1"/>
  <c r="J23" i="1"/>
  <c r="H20" i="1"/>
  <c r="F20" i="1"/>
  <c r="G20" i="1"/>
  <c r="J20" i="1"/>
  <c r="F21" i="1"/>
  <c r="G21" i="1"/>
  <c r="H21" i="1"/>
  <c r="J21" i="1"/>
  <c r="J24" i="1"/>
  <c r="J25" i="1"/>
  <c r="J26" i="1"/>
  <c r="J27" i="1"/>
  <c r="J28" i="1"/>
  <c r="H29" i="1"/>
  <c r="F29" i="1"/>
  <c r="G29" i="1"/>
  <c r="J29" i="1"/>
  <c r="M6" i="1"/>
  <c r="M7" i="1"/>
  <c r="M4" i="1"/>
  <c r="M5" i="1"/>
  <c r="M10" i="1"/>
  <c r="M11" i="1"/>
  <c r="M8" i="1"/>
  <c r="M9" i="1"/>
  <c r="M12" i="1"/>
  <c r="M13" i="1"/>
  <c r="M16" i="1"/>
  <c r="M17" i="1"/>
  <c r="M15" i="1"/>
  <c r="M18" i="1"/>
  <c r="M19" i="1"/>
  <c r="M22" i="1"/>
  <c r="M23" i="1"/>
  <c r="M20" i="1"/>
  <c r="M21" i="1"/>
  <c r="M24" i="1"/>
  <c r="M25" i="1"/>
  <c r="M26" i="1"/>
  <c r="M27" i="1"/>
  <c r="M28" i="1"/>
  <c r="M29" i="1"/>
  <c r="L14" i="1"/>
  <c r="E29" i="1"/>
  <c r="D29" i="1"/>
  <c r="E11" i="1"/>
  <c r="D11" i="1"/>
  <c r="E7" i="1"/>
  <c r="D7" i="1"/>
  <c r="E17" i="1"/>
  <c r="D17" i="1"/>
  <c r="E23" i="1"/>
  <c r="D23" i="1"/>
  <c r="E5" i="1"/>
  <c r="D5" i="1"/>
  <c r="E15" i="1"/>
  <c r="D15" i="1"/>
  <c r="E21" i="1"/>
  <c r="D21" i="1"/>
  <c r="E9" i="1"/>
  <c r="D9" i="1"/>
  <c r="D12" i="1"/>
  <c r="E12" i="1"/>
  <c r="E18" i="1"/>
  <c r="D18" i="1"/>
  <c r="D24" i="1"/>
  <c r="E24" i="1"/>
  <c r="E28" i="1"/>
  <c r="D28" i="1"/>
  <c r="D20" i="1"/>
  <c r="E20" i="1"/>
  <c r="D14" i="1"/>
  <c r="E14" i="1"/>
  <c r="D8" i="1"/>
  <c r="E8" i="1"/>
  <c r="D4" i="1"/>
  <c r="E4" i="1"/>
  <c r="D22" i="1"/>
  <c r="D16" i="1"/>
  <c r="D10" i="1"/>
  <c r="D6" i="1"/>
  <c r="E13" i="1"/>
  <c r="D13" i="1"/>
  <c r="E19" i="1"/>
  <c r="D19" i="1"/>
  <c r="E25" i="1"/>
  <c r="D25" i="1"/>
  <c r="E26" i="1"/>
  <c r="D26" i="1"/>
  <c r="E27" i="1"/>
  <c r="D27" i="1"/>
  <c r="L29" i="1"/>
  <c r="K29" i="1"/>
  <c r="L6" i="1"/>
  <c r="K6" i="1"/>
  <c r="L7" i="1"/>
  <c r="K7" i="1"/>
  <c r="L4" i="1"/>
  <c r="K4" i="1"/>
  <c r="L5" i="1"/>
  <c r="K5" i="1"/>
  <c r="L22" i="1"/>
  <c r="K22" i="1"/>
  <c r="L23" i="1"/>
  <c r="K23" i="1"/>
  <c r="L20" i="1"/>
  <c r="K20" i="1"/>
  <c r="H13" i="1"/>
  <c r="G13" i="1"/>
  <c r="H12" i="1"/>
  <c r="G12" i="1"/>
  <c r="F13" i="1"/>
  <c r="F12" i="1"/>
  <c r="F18" i="1"/>
  <c r="G18" i="1"/>
  <c r="H18" i="1"/>
  <c r="K18" i="1"/>
  <c r="L18" i="1"/>
  <c r="F19" i="1"/>
  <c r="G19" i="1"/>
  <c r="H19" i="1"/>
  <c r="K19" i="1"/>
  <c r="L19" i="1"/>
  <c r="K12" i="1"/>
  <c r="L12" i="1"/>
  <c r="K13" i="1"/>
  <c r="L13" i="1"/>
  <c r="L9" i="1"/>
  <c r="K9" i="1"/>
  <c r="L8" i="1"/>
  <c r="K8" i="1"/>
  <c r="F27" i="1"/>
  <c r="H27" i="1"/>
  <c r="G27" i="1"/>
  <c r="F28" i="1"/>
  <c r="H28" i="1"/>
  <c r="G28" i="1"/>
  <c r="F24" i="1"/>
  <c r="H24" i="1"/>
  <c r="G24" i="1"/>
  <c r="F25" i="1"/>
  <c r="H25" i="1"/>
  <c r="G25" i="1"/>
  <c r="F26" i="1"/>
  <c r="H26" i="1"/>
  <c r="G26" i="1"/>
  <c r="L25" i="1"/>
  <c r="K25" i="1"/>
  <c r="L24" i="1"/>
  <c r="K24" i="1"/>
  <c r="K14" i="1"/>
  <c r="L21" i="1"/>
  <c r="K21" i="1"/>
  <c r="L16" i="1"/>
  <c r="L17" i="1"/>
  <c r="L15" i="1"/>
  <c r="L11" i="1"/>
  <c r="L10" i="1"/>
  <c r="L28" i="1"/>
  <c r="L27" i="1"/>
  <c r="L26" i="1"/>
  <c r="K16" i="1"/>
  <c r="K17" i="1"/>
  <c r="K15" i="1"/>
  <c r="K11" i="1"/>
  <c r="K10" i="1"/>
  <c r="K27" i="1"/>
  <c r="K26" i="1"/>
  <c r="K28" i="1"/>
</calcChain>
</file>

<file path=xl/sharedStrings.xml><?xml version="1.0" encoding="utf-8"?>
<sst xmlns="http://schemas.openxmlformats.org/spreadsheetml/2006/main" count="89" uniqueCount="65">
  <si>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</si>
  <si>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</si>
  <si>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</si>
  <si>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</si>
  <si>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</si>
  <si>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</si>
  <si>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</si>
  <si>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^(?:LV|LV Sub|HV|LDNO .*) HH Metered$</t>
  </si>
  <si>
    <t>Total kWh/year</t>
  </si>
  <si>
    <t>Rate 2 kWh/year</t>
  </si>
  <si>
    <t>Load factor (kW/kVA)</t>
  </si>
  <si>
    <t>^(?:|LDNO .*)HV HH Metered$</t>
  </si>
  <si>
    <t>Electric home</t>
  </si>
  <si>
    <t>Peak to average load ratio</t>
  </si>
  <si>
    <t>Standard home</t>
  </si>
  <si>
    <t>Business kVA</t>
  </si>
  <si>
    <t>4001. Consumption assumptions for illustrative customers</t>
  </si>
  <si>
    <t>Peak kW</t>
  </si>
  <si>
    <t>Off-peak kW</t>
  </si>
  <si>
    <t>Other kW</t>
  </si>
  <si>
    <t>Order</t>
  </si>
  <si>
    <t>^(?:Small|LV).*(?:Non[- ]Domestic(?: [UT]|$)|HH Metered$)</t>
  </si>
  <si>
    <t>^(?:Small|LV).*Non[- ]Domestic(?: [UT]|$)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</si>
  <si>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</si>
  <si>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</si>
  <si>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</si>
  <si>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</si>
  <si>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</si>
  <si>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</si>
  <si>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</si>
  <si>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</si>
  <si>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</si>
  <si>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</si>
  <si>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</si>
  <si>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</si>
  <si>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</si>
  <si>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</si>
  <si>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</si>
  <si>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</si>
  <si>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</si>
  <si>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</si>
  <si>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</si>
  <si>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</si>
  <si>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</si>
  <si>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</si>
  <si>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</si>
  <si>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</si>
  <si>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</si>
  <si>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</si>
  <si>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</si>
  <si>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</si>
  <si>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</si>
  <si>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</si>
  <si>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</si>
  <si>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standard</t>
  </si>
  <si>
    <t>Domestic electric heat</t>
  </si>
  <si>
    <t>Generator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</si>
  <si>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</si>
  <si>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</si>
  <si>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</si>
  <si>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</si>
  <si>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</si>
  <si>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</si>
  <si>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^HV.*Gener</t>
  </si>
  <si>
    <t>(?:^|: )(?:LV Network Domestic|Domestic [UT])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</si>
</sst>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477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4" fontId="0" fillId="4" borderId="0" xfId="0" applyNumberFormat="1" applyFill="1" applyAlignment="1">
      <alignment horizontal="center" vertical="center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166" fontId="0" fillId="6" borderId="0" xfId="1" applyNumberFormat="1" applyFont="1" applyFill="1" applyAlignment="1" applyProtection="1">
      <alignment horizontal="center" vertical="center" wrapText="1"/>
      <protection locked="0"/>
    </xf>
    <xf numFmtId="165" fontId="0" fillId="6" borderId="0" xfId="1" applyNumberFormat="1" applyFont="1" applyFill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 applyProtection="1">
      <alignment horizontal="left" vertical="center" wrapText="1"/>
      <protection locked="0"/>
    </xf>
  </cellXfs>
  <cellStyles count="47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Normal" xfId="0" builtinId="0"/>
    <cellStyle name="Percent" xfId="1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abSelected="1" workbookViewId="0">
      <selection activeCell="A2" sqref="A2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0.5" style="4" customWidth="1"/>
    <col min="4" max="9" width="13.83203125" style="4" customWidth="1"/>
    <col min="10" max="16384" width="14.1640625" style="4"/>
  </cols>
  <sheetData>
    <row r="1" spans="1:13" ht="19">
      <c r="A1" s="1" t="s">
        <v>16</v>
      </c>
      <c r="B1" s="1"/>
      <c r="C1" s="1"/>
      <c r="D1" s="1"/>
      <c r="E1" s="1"/>
      <c r="F1" s="1"/>
      <c r="G1" s="1"/>
      <c r="H1" s="1"/>
      <c r="I1" s="1"/>
    </row>
    <row r="3" spans="1:13" ht="28">
      <c r="B3" s="2" t="s">
        <v>20</v>
      </c>
      <c r="C3" s="2" t="s">
        <v>6</v>
      </c>
      <c r="D3" s="2" t="s">
        <v>4</v>
      </c>
      <c r="E3" s="2" t="s">
        <v>2</v>
      </c>
      <c r="F3" s="2" t="s">
        <v>3</v>
      </c>
      <c r="G3" s="2" t="s">
        <v>1</v>
      </c>
      <c r="H3" s="2" t="s">
        <v>5</v>
      </c>
      <c r="I3" s="2" t="s">
        <v>0</v>
      </c>
      <c r="J3" s="2" t="s">
        <v>8</v>
      </c>
      <c r="K3" s="2" t="s">
        <v>9</v>
      </c>
      <c r="L3" s="2" t="s">
        <v>10</v>
      </c>
      <c r="M3" s="2" t="s">
        <v>13</v>
      </c>
    </row>
    <row r="4" spans="1:13">
      <c r="A4" s="3" t="s">
        <v>39</v>
      </c>
      <c r="B4" s="8">
        <v>110</v>
      </c>
      <c r="C4" s="8" t="s">
        <v>22</v>
      </c>
      <c r="D4" s="5">
        <f>D$34</f>
        <v>66</v>
      </c>
      <c r="E4" s="5">
        <f>E$34</f>
        <v>0</v>
      </c>
      <c r="F4" s="6">
        <f>F$34*$I4</f>
        <v>16.099999999999998</v>
      </c>
      <c r="G4" s="6">
        <f>G$34*$I4</f>
        <v>0</v>
      </c>
      <c r="H4" s="6">
        <f>H$34*$I4</f>
        <v>4.7352941176470598</v>
      </c>
      <c r="I4" s="7">
        <v>23</v>
      </c>
      <c r="J4" s="9">
        <f t="shared" ref="J4:J29" si="0">(D4*F4+E4*G4+(168-D4-E4)*H4)*365/7</f>
        <v>80592</v>
      </c>
      <c r="K4" s="9">
        <f t="shared" ref="K4:K29" si="1">E4*G4*365/7</f>
        <v>0</v>
      </c>
      <c r="L4" s="10">
        <f t="shared" ref="L4:L29" si="2">J4/365/24/I4</f>
        <v>0.4</v>
      </c>
      <c r="M4" s="11">
        <f t="shared" ref="M4:M29" si="3">MAX(F4,H4)/J4*365*24</f>
        <v>1.7499999999999998</v>
      </c>
    </row>
    <row r="5" spans="1:13">
      <c r="A5" s="3" t="s">
        <v>38</v>
      </c>
      <c r="B5" s="8">
        <v>120</v>
      </c>
      <c r="C5" s="8" t="s">
        <v>22</v>
      </c>
      <c r="D5" s="5">
        <f>D$36</f>
        <v>0</v>
      </c>
      <c r="E5" s="5">
        <f>E$36</f>
        <v>0</v>
      </c>
      <c r="F5" s="6">
        <f>F$36*$I5</f>
        <v>0</v>
      </c>
      <c r="G5" s="6">
        <f>G$36*$I5</f>
        <v>0</v>
      </c>
      <c r="H5" s="6">
        <f>H$36*$I5</f>
        <v>20.7</v>
      </c>
      <c r="I5" s="7">
        <v>23</v>
      </c>
      <c r="J5" s="9">
        <f t="shared" si="0"/>
        <v>181332</v>
      </c>
      <c r="K5" s="9">
        <f t="shared" si="1"/>
        <v>0</v>
      </c>
      <c r="L5" s="10">
        <f t="shared" si="2"/>
        <v>0.9</v>
      </c>
      <c r="M5" s="11">
        <f t="shared" si="3"/>
        <v>1</v>
      </c>
    </row>
    <row r="6" spans="1:13">
      <c r="A6" s="3" t="s">
        <v>37</v>
      </c>
      <c r="B6" s="8">
        <v>130</v>
      </c>
      <c r="C6" s="8" t="s">
        <v>22</v>
      </c>
      <c r="D6" s="5">
        <f>D$35</f>
        <v>0</v>
      </c>
      <c r="E6" s="5">
        <f>E$35</f>
        <v>74.666666666666671</v>
      </c>
      <c r="F6" s="6">
        <f>F$35*$I6</f>
        <v>0</v>
      </c>
      <c r="G6" s="6">
        <f>G$35*$I6</f>
        <v>20.7</v>
      </c>
      <c r="H6" s="6">
        <f>H$35*$I6</f>
        <v>0</v>
      </c>
      <c r="I6" s="7">
        <v>23</v>
      </c>
      <c r="J6" s="9">
        <f t="shared" si="0"/>
        <v>80592</v>
      </c>
      <c r="K6" s="9">
        <f t="shared" si="1"/>
        <v>80592</v>
      </c>
      <c r="L6" s="10">
        <f t="shared" si="2"/>
        <v>0.4</v>
      </c>
      <c r="M6" s="11">
        <f t="shared" si="3"/>
        <v>0</v>
      </c>
    </row>
    <row r="7" spans="1:13">
      <c r="A7" s="3" t="s">
        <v>40</v>
      </c>
      <c r="B7" s="8">
        <v>145</v>
      </c>
      <c r="C7" s="8" t="s">
        <v>22</v>
      </c>
      <c r="D7" s="5">
        <f>D$37</f>
        <v>0</v>
      </c>
      <c r="E7" s="5">
        <f>E$37</f>
        <v>0</v>
      </c>
      <c r="F7" s="6">
        <f>F$37*$I7</f>
        <v>0</v>
      </c>
      <c r="G7" s="6">
        <f>G$37*$I7</f>
        <v>0</v>
      </c>
      <c r="H7" s="6">
        <f>H$37*$I7</f>
        <v>9.2000000000000011</v>
      </c>
      <c r="I7" s="7">
        <v>23</v>
      </c>
      <c r="J7" s="9">
        <f t="shared" si="0"/>
        <v>80592</v>
      </c>
      <c r="K7" s="9">
        <f t="shared" si="1"/>
        <v>0</v>
      </c>
      <c r="L7" s="10">
        <f t="shared" si="2"/>
        <v>0.4</v>
      </c>
      <c r="M7" s="11">
        <f t="shared" si="3"/>
        <v>1</v>
      </c>
    </row>
    <row r="8" spans="1:13">
      <c r="A8" s="3" t="s">
        <v>43</v>
      </c>
      <c r="B8" s="8">
        <f>100+B4</f>
        <v>210</v>
      </c>
      <c r="C8" s="8" t="s">
        <v>21</v>
      </c>
      <c r="D8" s="5">
        <f>D$34</f>
        <v>66</v>
      </c>
      <c r="E8" s="5">
        <f>E$34</f>
        <v>0</v>
      </c>
      <c r="F8" s="6">
        <f>F$34*$I8</f>
        <v>48.3</v>
      </c>
      <c r="G8" s="6">
        <f>G$34*$I8</f>
        <v>0</v>
      </c>
      <c r="H8" s="6">
        <f>H$34*$I8</f>
        <v>14.205882352941179</v>
      </c>
      <c r="I8" s="7">
        <v>69</v>
      </c>
      <c r="J8" s="9">
        <f t="shared" si="0"/>
        <v>241776</v>
      </c>
      <c r="K8" s="9">
        <f t="shared" si="1"/>
        <v>0</v>
      </c>
      <c r="L8" s="10">
        <f t="shared" si="2"/>
        <v>0.39999999999999997</v>
      </c>
      <c r="M8" s="11">
        <f t="shared" si="3"/>
        <v>1.7499999999999998</v>
      </c>
    </row>
    <row r="9" spans="1:13">
      <c r="A9" s="3" t="s">
        <v>44</v>
      </c>
      <c r="B9" s="8">
        <f>100+B5</f>
        <v>220</v>
      </c>
      <c r="C9" s="8" t="s">
        <v>21</v>
      </c>
      <c r="D9" s="5">
        <f>D$36</f>
        <v>0</v>
      </c>
      <c r="E9" s="5">
        <f>E$36</f>
        <v>0</v>
      </c>
      <c r="F9" s="6">
        <f>F$36*$I9</f>
        <v>0</v>
      </c>
      <c r="G9" s="6">
        <f>G$36*$I9</f>
        <v>0</v>
      </c>
      <c r="H9" s="6">
        <f>H$36*$I9</f>
        <v>62.1</v>
      </c>
      <c r="I9" s="7">
        <v>69</v>
      </c>
      <c r="J9" s="9">
        <f t="shared" si="0"/>
        <v>543996.00000000012</v>
      </c>
      <c r="K9" s="9">
        <f t="shared" si="1"/>
        <v>0</v>
      </c>
      <c r="L9" s="10">
        <f t="shared" si="2"/>
        <v>0.90000000000000024</v>
      </c>
      <c r="M9" s="11">
        <f t="shared" si="3"/>
        <v>0.99999999999999978</v>
      </c>
    </row>
    <row r="10" spans="1:13">
      <c r="A10" s="3" t="s">
        <v>41</v>
      </c>
      <c r="B10" s="8">
        <f>100+B6</f>
        <v>230</v>
      </c>
      <c r="C10" s="8" t="s">
        <v>21</v>
      </c>
      <c r="D10" s="5">
        <f>D$35</f>
        <v>0</v>
      </c>
      <c r="E10" s="5">
        <f>E$35</f>
        <v>74.666666666666671</v>
      </c>
      <c r="F10" s="6">
        <f>F$35*$I10</f>
        <v>0</v>
      </c>
      <c r="G10" s="6">
        <f>G$35*$I10</f>
        <v>62.1</v>
      </c>
      <c r="H10" s="6">
        <f>H$35*$I10</f>
        <v>0</v>
      </c>
      <c r="I10" s="7">
        <v>69</v>
      </c>
      <c r="J10" s="9">
        <f t="shared" si="0"/>
        <v>241776</v>
      </c>
      <c r="K10" s="9">
        <f t="shared" si="1"/>
        <v>241776</v>
      </c>
      <c r="L10" s="10">
        <f t="shared" si="2"/>
        <v>0.39999999999999997</v>
      </c>
      <c r="M10" s="11">
        <f t="shared" si="3"/>
        <v>0</v>
      </c>
    </row>
    <row r="11" spans="1:13">
      <c r="A11" s="3" t="s">
        <v>42</v>
      </c>
      <c r="B11" s="8">
        <f>100+B7</f>
        <v>245</v>
      </c>
      <c r="C11" s="8" t="s">
        <v>21</v>
      </c>
      <c r="D11" s="5">
        <f>D$37</f>
        <v>0</v>
      </c>
      <c r="E11" s="5">
        <f>E$37</f>
        <v>0</v>
      </c>
      <c r="F11" s="6">
        <f>F$37*$I11</f>
        <v>0</v>
      </c>
      <c r="G11" s="6">
        <f>G$37*$I11</f>
        <v>0</v>
      </c>
      <c r="H11" s="6">
        <f>H$37*$I11</f>
        <v>27.6</v>
      </c>
      <c r="I11" s="7">
        <v>69</v>
      </c>
      <c r="J11" s="9">
        <f t="shared" si="0"/>
        <v>241776</v>
      </c>
      <c r="K11" s="9">
        <f t="shared" si="1"/>
        <v>0</v>
      </c>
      <c r="L11" s="10">
        <f t="shared" si="2"/>
        <v>0.39999999999999997</v>
      </c>
      <c r="M11" s="11">
        <f t="shared" si="3"/>
        <v>1</v>
      </c>
    </row>
    <row r="12" spans="1:13">
      <c r="A12" s="3" t="s">
        <v>57</v>
      </c>
      <c r="B12" s="8">
        <v>255</v>
      </c>
      <c r="C12" s="8" t="s">
        <v>21</v>
      </c>
      <c r="D12" s="5">
        <f>D$33</f>
        <v>35</v>
      </c>
      <c r="E12" s="5">
        <f>E$33</f>
        <v>49</v>
      </c>
      <c r="F12" s="6">
        <f>10*F$33</f>
        <v>11</v>
      </c>
      <c r="G12" s="6">
        <f>10*G$33</f>
        <v>16</v>
      </c>
      <c r="H12" s="6">
        <f>10*H$33</f>
        <v>4.3481735159817365</v>
      </c>
      <c r="I12" s="7">
        <v>69</v>
      </c>
      <c r="J12" s="9">
        <f t="shared" si="0"/>
        <v>80000</v>
      </c>
      <c r="K12" s="9">
        <f t="shared" si="1"/>
        <v>40880</v>
      </c>
      <c r="L12" s="10">
        <f t="shared" si="2"/>
        <v>0.13235391436701741</v>
      </c>
      <c r="M12" s="11">
        <f t="shared" si="3"/>
        <v>1.2045000000000001</v>
      </c>
    </row>
    <row r="13" spans="1:13">
      <c r="A13" s="3" t="s">
        <v>58</v>
      </c>
      <c r="B13" s="8">
        <v>265</v>
      </c>
      <c r="C13" s="8" t="s">
        <v>21</v>
      </c>
      <c r="D13" s="5">
        <f>D$32</f>
        <v>35</v>
      </c>
      <c r="E13" s="5">
        <f>E$32</f>
        <v>49</v>
      </c>
      <c r="F13" s="6">
        <f>25*F$32</f>
        <v>20</v>
      </c>
      <c r="G13" s="6">
        <f>25*G$32</f>
        <v>6.25</v>
      </c>
      <c r="H13" s="6">
        <f>25*H$32</f>
        <v>9.7103310502283122</v>
      </c>
      <c r="I13" s="7">
        <v>69</v>
      </c>
      <c r="J13" s="9">
        <f t="shared" si="0"/>
        <v>95000.000000000015</v>
      </c>
      <c r="K13" s="9">
        <f t="shared" si="1"/>
        <v>15968.75</v>
      </c>
      <c r="L13" s="10">
        <f t="shared" si="2"/>
        <v>0.15717027331083319</v>
      </c>
      <c r="M13" s="11">
        <f t="shared" si="3"/>
        <v>1.8442105263157891</v>
      </c>
    </row>
    <row r="14" spans="1:13">
      <c r="A14" s="3" t="s">
        <v>47</v>
      </c>
      <c r="B14" s="8">
        <f t="shared" ref="B14:B25" si="4">B8+100</f>
        <v>310</v>
      </c>
      <c r="C14" s="8" t="s">
        <v>7</v>
      </c>
      <c r="D14" s="5">
        <f>D$34</f>
        <v>66</v>
      </c>
      <c r="E14" s="5">
        <f>E$34</f>
        <v>0</v>
      </c>
      <c r="F14" s="6">
        <f>F$34*$I14</f>
        <v>350</v>
      </c>
      <c r="G14" s="6">
        <f>G$34*$I14</f>
        <v>0</v>
      </c>
      <c r="H14" s="6">
        <f>H$34*$I14</f>
        <v>102.94117647058826</v>
      </c>
      <c r="I14" s="7">
        <v>500</v>
      </c>
      <c r="J14" s="9">
        <f t="shared" si="0"/>
        <v>1752000</v>
      </c>
      <c r="K14" s="9">
        <f t="shared" si="1"/>
        <v>0</v>
      </c>
      <c r="L14" s="10">
        <f t="shared" si="2"/>
        <v>0.4</v>
      </c>
      <c r="M14" s="11">
        <f t="shared" si="3"/>
        <v>1.75</v>
      </c>
    </row>
    <row r="15" spans="1:13">
      <c r="A15" s="3" t="s">
        <v>48</v>
      </c>
      <c r="B15" s="8">
        <f t="shared" si="4"/>
        <v>320</v>
      </c>
      <c r="C15" s="8" t="s">
        <v>7</v>
      </c>
      <c r="D15" s="5">
        <f>D$36</f>
        <v>0</v>
      </c>
      <c r="E15" s="5">
        <f>E$36</f>
        <v>0</v>
      </c>
      <c r="F15" s="6">
        <f>F$36*$I15</f>
        <v>0</v>
      </c>
      <c r="G15" s="6">
        <f>G$36*$I15</f>
        <v>0</v>
      </c>
      <c r="H15" s="6">
        <f>H$36*$I15</f>
        <v>450</v>
      </c>
      <c r="I15" s="7">
        <v>500</v>
      </c>
      <c r="J15" s="9">
        <f t="shared" si="0"/>
        <v>3942000</v>
      </c>
      <c r="K15" s="9">
        <f t="shared" si="1"/>
        <v>0</v>
      </c>
      <c r="L15" s="10">
        <f t="shared" si="2"/>
        <v>0.9</v>
      </c>
      <c r="M15" s="11">
        <f t="shared" si="3"/>
        <v>1</v>
      </c>
    </row>
    <row r="16" spans="1:13">
      <c r="A16" s="12" t="s">
        <v>45</v>
      </c>
      <c r="B16" s="8">
        <f t="shared" si="4"/>
        <v>330</v>
      </c>
      <c r="C16" s="8" t="s">
        <v>7</v>
      </c>
      <c r="D16" s="5">
        <f>D$35</f>
        <v>0</v>
      </c>
      <c r="E16" s="5">
        <f>E$35</f>
        <v>74.666666666666671</v>
      </c>
      <c r="F16" s="6">
        <f>F$35*$I16</f>
        <v>0</v>
      </c>
      <c r="G16" s="6">
        <f>G$35*$I16</f>
        <v>450</v>
      </c>
      <c r="H16" s="6">
        <f>H$35*$I16</f>
        <v>0</v>
      </c>
      <c r="I16" s="7">
        <v>500</v>
      </c>
      <c r="J16" s="9">
        <f t="shared" si="0"/>
        <v>1752000</v>
      </c>
      <c r="K16" s="9">
        <f t="shared" si="1"/>
        <v>1752000</v>
      </c>
      <c r="L16" s="10">
        <f t="shared" si="2"/>
        <v>0.4</v>
      </c>
      <c r="M16" s="11">
        <f t="shared" si="3"/>
        <v>0</v>
      </c>
    </row>
    <row r="17" spans="1:13">
      <c r="A17" s="3" t="s">
        <v>46</v>
      </c>
      <c r="B17" s="8">
        <f t="shared" si="4"/>
        <v>345</v>
      </c>
      <c r="C17" s="8" t="s">
        <v>7</v>
      </c>
      <c r="D17" s="5">
        <f>D$37</f>
        <v>0</v>
      </c>
      <c r="E17" s="5">
        <f>E$37</f>
        <v>0</v>
      </c>
      <c r="F17" s="6">
        <f>F$37*$I17</f>
        <v>0</v>
      </c>
      <c r="G17" s="6">
        <f>G$37*$I17</f>
        <v>0</v>
      </c>
      <c r="H17" s="6">
        <f>H$37*$I17</f>
        <v>200</v>
      </c>
      <c r="I17" s="7">
        <v>500</v>
      </c>
      <c r="J17" s="9">
        <f t="shared" si="0"/>
        <v>1752000</v>
      </c>
      <c r="K17" s="9">
        <f t="shared" si="1"/>
        <v>0</v>
      </c>
      <c r="L17" s="10">
        <f t="shared" si="2"/>
        <v>0.4</v>
      </c>
      <c r="M17" s="11">
        <f t="shared" si="3"/>
        <v>1</v>
      </c>
    </row>
    <row r="18" spans="1:13">
      <c r="A18" s="12" t="s">
        <v>59</v>
      </c>
      <c r="B18" s="8">
        <f t="shared" si="4"/>
        <v>355</v>
      </c>
      <c r="C18" s="8" t="s">
        <v>7</v>
      </c>
      <c r="D18" s="5">
        <f>D$33</f>
        <v>35</v>
      </c>
      <c r="E18" s="5">
        <f>E$33</f>
        <v>49</v>
      </c>
      <c r="F18" s="6">
        <f>100*F$33</f>
        <v>110.00000000000001</v>
      </c>
      <c r="G18" s="6">
        <f>100*G$33</f>
        <v>160</v>
      </c>
      <c r="H18" s="6">
        <f>100*H$33</f>
        <v>43.481735159817362</v>
      </c>
      <c r="I18" s="7">
        <v>500</v>
      </c>
      <c r="J18" s="9">
        <f t="shared" si="0"/>
        <v>800000</v>
      </c>
      <c r="K18" s="9">
        <f t="shared" si="1"/>
        <v>408800</v>
      </c>
      <c r="L18" s="10">
        <f t="shared" si="2"/>
        <v>0.18264840182648401</v>
      </c>
      <c r="M18" s="11">
        <f t="shared" si="3"/>
        <v>1.2045000000000001</v>
      </c>
    </row>
    <row r="19" spans="1:13">
      <c r="A19" s="3" t="s">
        <v>60</v>
      </c>
      <c r="B19" s="8">
        <f t="shared" si="4"/>
        <v>365</v>
      </c>
      <c r="C19" s="8" t="s">
        <v>7</v>
      </c>
      <c r="D19" s="5">
        <f>D$32</f>
        <v>35</v>
      </c>
      <c r="E19" s="5">
        <f>E$32</f>
        <v>49</v>
      </c>
      <c r="F19" s="6">
        <f>250*F$32</f>
        <v>200</v>
      </c>
      <c r="G19" s="6">
        <f>250*G$32</f>
        <v>62.5</v>
      </c>
      <c r="H19" s="6">
        <f>250*H$32</f>
        <v>97.103310502283136</v>
      </c>
      <c r="I19" s="7">
        <v>500</v>
      </c>
      <c r="J19" s="9">
        <f t="shared" si="0"/>
        <v>950000.00000000023</v>
      </c>
      <c r="K19" s="9">
        <f t="shared" si="1"/>
        <v>159687.5</v>
      </c>
      <c r="L19" s="10">
        <f t="shared" si="2"/>
        <v>0.21689497716894982</v>
      </c>
      <c r="M19" s="11">
        <f t="shared" si="3"/>
        <v>1.8442105263157891</v>
      </c>
    </row>
    <row r="20" spans="1:13">
      <c r="A20" s="3" t="s">
        <v>51</v>
      </c>
      <c r="B20" s="8">
        <f t="shared" si="4"/>
        <v>410</v>
      </c>
      <c r="C20" s="8" t="s">
        <v>11</v>
      </c>
      <c r="D20" s="5">
        <f>D$34</f>
        <v>66</v>
      </c>
      <c r="E20" s="5">
        <f>E$34</f>
        <v>0</v>
      </c>
      <c r="F20" s="6">
        <f>F$34*$I20</f>
        <v>3500</v>
      </c>
      <c r="G20" s="6">
        <f>G$34*$I20</f>
        <v>0</v>
      </c>
      <c r="H20" s="6">
        <f>H$34*$I20</f>
        <v>1029.4117647058827</v>
      </c>
      <c r="I20" s="7">
        <v>5000</v>
      </c>
      <c r="J20" s="9">
        <f t="shared" si="0"/>
        <v>17520000</v>
      </c>
      <c r="K20" s="9">
        <f t="shared" si="1"/>
        <v>0</v>
      </c>
      <c r="L20" s="10">
        <f t="shared" si="2"/>
        <v>0.4</v>
      </c>
      <c r="M20" s="11">
        <f t="shared" si="3"/>
        <v>1.75</v>
      </c>
    </row>
    <row r="21" spans="1:13">
      <c r="A21" s="3" t="s">
        <v>52</v>
      </c>
      <c r="B21" s="8">
        <f t="shared" si="4"/>
        <v>420</v>
      </c>
      <c r="C21" s="8" t="s">
        <v>11</v>
      </c>
      <c r="D21" s="5">
        <f>D$36</f>
        <v>0</v>
      </c>
      <c r="E21" s="5">
        <f>E$36</f>
        <v>0</v>
      </c>
      <c r="F21" s="6">
        <f>F$36*$I21</f>
        <v>0</v>
      </c>
      <c r="G21" s="6">
        <f>G$36*$I21</f>
        <v>0</v>
      </c>
      <c r="H21" s="6">
        <f>H$36*$I21</f>
        <v>4500</v>
      </c>
      <c r="I21" s="7">
        <v>5000</v>
      </c>
      <c r="J21" s="9">
        <f t="shared" si="0"/>
        <v>39420000</v>
      </c>
      <c r="K21" s="9">
        <f t="shared" si="1"/>
        <v>0</v>
      </c>
      <c r="L21" s="10">
        <f t="shared" si="2"/>
        <v>0.9</v>
      </c>
      <c r="M21" s="11">
        <f t="shared" si="3"/>
        <v>1</v>
      </c>
    </row>
    <row r="22" spans="1:13">
      <c r="A22" s="3" t="s">
        <v>49</v>
      </c>
      <c r="B22" s="8">
        <f t="shared" si="4"/>
        <v>430</v>
      </c>
      <c r="C22" s="8" t="s">
        <v>11</v>
      </c>
      <c r="D22" s="5">
        <f>D$35</f>
        <v>0</v>
      </c>
      <c r="E22" s="5">
        <f>E$35</f>
        <v>74.666666666666671</v>
      </c>
      <c r="F22" s="6">
        <f>F$35*$I22</f>
        <v>0</v>
      </c>
      <c r="G22" s="6">
        <f>G$35*$I22</f>
        <v>4500</v>
      </c>
      <c r="H22" s="6">
        <f>H$35*$I22</f>
        <v>0</v>
      </c>
      <c r="I22" s="7">
        <v>5000</v>
      </c>
      <c r="J22" s="9">
        <f t="shared" si="0"/>
        <v>17520000</v>
      </c>
      <c r="K22" s="9">
        <f t="shared" si="1"/>
        <v>17520000</v>
      </c>
      <c r="L22" s="10">
        <f t="shared" si="2"/>
        <v>0.4</v>
      </c>
      <c r="M22" s="11">
        <f t="shared" si="3"/>
        <v>0</v>
      </c>
    </row>
    <row r="23" spans="1:13">
      <c r="A23" s="3" t="s">
        <v>50</v>
      </c>
      <c r="B23" s="8">
        <f t="shared" si="4"/>
        <v>445</v>
      </c>
      <c r="C23" s="8" t="s">
        <v>11</v>
      </c>
      <c r="D23" s="5">
        <f>D$37</f>
        <v>0</v>
      </c>
      <c r="E23" s="5">
        <f>E$37</f>
        <v>0</v>
      </c>
      <c r="F23" s="6">
        <f>F$37*$I23</f>
        <v>0</v>
      </c>
      <c r="G23" s="6">
        <f>G$37*$I23</f>
        <v>0</v>
      </c>
      <c r="H23" s="6">
        <f>H$37*$I23</f>
        <v>2000</v>
      </c>
      <c r="I23" s="7">
        <v>5000</v>
      </c>
      <c r="J23" s="9">
        <f t="shared" si="0"/>
        <v>17520000</v>
      </c>
      <c r="K23" s="9">
        <f t="shared" si="1"/>
        <v>0</v>
      </c>
      <c r="L23" s="10">
        <f t="shared" si="2"/>
        <v>0.4</v>
      </c>
      <c r="M23" s="11">
        <f t="shared" si="3"/>
        <v>1</v>
      </c>
    </row>
    <row r="24" spans="1:13">
      <c r="A24" s="3" t="s">
        <v>61</v>
      </c>
      <c r="B24" s="8">
        <f t="shared" si="4"/>
        <v>455</v>
      </c>
      <c r="C24" s="8" t="s">
        <v>11</v>
      </c>
      <c r="D24" s="5">
        <f>D$33</f>
        <v>35</v>
      </c>
      <c r="E24" s="5">
        <f>E$33</f>
        <v>49</v>
      </c>
      <c r="F24" s="6">
        <f>1000*F$33</f>
        <v>1100</v>
      </c>
      <c r="G24" s="6">
        <f>1000*G$33</f>
        <v>1600</v>
      </c>
      <c r="H24" s="6">
        <f>1000*H$33</f>
        <v>434.81735159817362</v>
      </c>
      <c r="I24" s="7">
        <v>5000</v>
      </c>
      <c r="J24" s="9">
        <f t="shared" si="0"/>
        <v>8000000</v>
      </c>
      <c r="K24" s="9">
        <f t="shared" si="1"/>
        <v>4088000</v>
      </c>
      <c r="L24" s="10">
        <f t="shared" si="2"/>
        <v>0.18264840182648401</v>
      </c>
      <c r="M24" s="11">
        <f t="shared" si="3"/>
        <v>1.2045000000000001</v>
      </c>
    </row>
    <row r="25" spans="1:13">
      <c r="A25" s="12" t="s">
        <v>62</v>
      </c>
      <c r="B25" s="8">
        <f t="shared" si="4"/>
        <v>465</v>
      </c>
      <c r="C25" s="8" t="s">
        <v>11</v>
      </c>
      <c r="D25" s="5">
        <f t="shared" ref="D25:E27" si="5">D$32</f>
        <v>35</v>
      </c>
      <c r="E25" s="5">
        <f t="shared" si="5"/>
        <v>49</v>
      </c>
      <c r="F25" s="6">
        <f>2500*F$32</f>
        <v>2000</v>
      </c>
      <c r="G25" s="6">
        <f>2500*G$32</f>
        <v>625</v>
      </c>
      <c r="H25" s="6">
        <f>2500*H$32</f>
        <v>971.03310502283125</v>
      </c>
      <c r="I25" s="7">
        <v>5000</v>
      </c>
      <c r="J25" s="9">
        <f t="shared" si="0"/>
        <v>9500000</v>
      </c>
      <c r="K25" s="9">
        <f t="shared" si="1"/>
        <v>1596875</v>
      </c>
      <c r="L25" s="10">
        <f t="shared" si="2"/>
        <v>0.21689497716894979</v>
      </c>
      <c r="M25" s="11">
        <f t="shared" si="3"/>
        <v>1.8442105263157895</v>
      </c>
    </row>
    <row r="26" spans="1:13">
      <c r="A26" s="3" t="s">
        <v>53</v>
      </c>
      <c r="B26" s="8">
        <v>700</v>
      </c>
      <c r="C26" s="8" t="s">
        <v>64</v>
      </c>
      <c r="D26" s="5">
        <f t="shared" si="5"/>
        <v>35</v>
      </c>
      <c r="E26" s="5">
        <f t="shared" si="5"/>
        <v>49</v>
      </c>
      <c r="F26" s="6">
        <f>F$32/2</f>
        <v>0.4</v>
      </c>
      <c r="G26" s="6">
        <f>G$32/2</f>
        <v>0.125</v>
      </c>
      <c r="H26" s="6">
        <f>H$32/2</f>
        <v>0.19420662100456626</v>
      </c>
      <c r="I26" s="7">
        <v>6</v>
      </c>
      <c r="J26" s="9">
        <f t="shared" si="0"/>
        <v>1900</v>
      </c>
      <c r="K26" s="9">
        <f t="shared" si="1"/>
        <v>319.375</v>
      </c>
      <c r="L26" s="10">
        <f t="shared" si="2"/>
        <v>3.6149162861491634E-2</v>
      </c>
      <c r="M26" s="11">
        <f t="shared" si="3"/>
        <v>1.8442105263157895</v>
      </c>
    </row>
    <row r="27" spans="1:13">
      <c r="A27" s="3" t="s">
        <v>54</v>
      </c>
      <c r="B27" s="8">
        <v>720</v>
      </c>
      <c r="C27" s="8" t="s">
        <v>64</v>
      </c>
      <c r="D27" s="5">
        <f t="shared" si="5"/>
        <v>35</v>
      </c>
      <c r="E27" s="5">
        <f t="shared" si="5"/>
        <v>49</v>
      </c>
      <c r="F27" s="6">
        <f>F$32</f>
        <v>0.8</v>
      </c>
      <c r="G27" s="6">
        <f>G$32</f>
        <v>0.25</v>
      </c>
      <c r="H27" s="6">
        <f>H$32</f>
        <v>0.38841324200913252</v>
      </c>
      <c r="I27" s="7">
        <v>9</v>
      </c>
      <c r="J27" s="9">
        <f t="shared" si="0"/>
        <v>3800</v>
      </c>
      <c r="K27" s="9">
        <f t="shared" si="1"/>
        <v>638.75</v>
      </c>
      <c r="L27" s="10">
        <f t="shared" si="2"/>
        <v>4.8198883815322176E-2</v>
      </c>
      <c r="M27" s="11">
        <f t="shared" si="3"/>
        <v>1.8442105263157895</v>
      </c>
    </row>
    <row r="28" spans="1:13">
      <c r="A28" s="12" t="s">
        <v>55</v>
      </c>
      <c r="B28" s="8">
        <v>740</v>
      </c>
      <c r="C28" s="8" t="s">
        <v>64</v>
      </c>
      <c r="D28" s="5">
        <f>D$33</f>
        <v>35</v>
      </c>
      <c r="E28" s="5">
        <f>E$33</f>
        <v>49</v>
      </c>
      <c r="F28" s="6">
        <f>F$33</f>
        <v>1.1000000000000001</v>
      </c>
      <c r="G28" s="6">
        <f>G$33</f>
        <v>1.6</v>
      </c>
      <c r="H28" s="6">
        <f>H$33</f>
        <v>0.43481735159817364</v>
      </c>
      <c r="I28" s="7">
        <v>18</v>
      </c>
      <c r="J28" s="9">
        <f t="shared" si="0"/>
        <v>8000.0000000000009</v>
      </c>
      <c r="K28" s="9">
        <f t="shared" si="1"/>
        <v>4088.0000000000005</v>
      </c>
      <c r="L28" s="10">
        <f t="shared" si="2"/>
        <v>5.0735667174023343E-2</v>
      </c>
      <c r="M28" s="11">
        <f t="shared" si="3"/>
        <v>1.2045000000000001</v>
      </c>
    </row>
    <row r="29" spans="1:13">
      <c r="A29" s="3" t="s">
        <v>56</v>
      </c>
      <c r="B29" s="8">
        <v>805</v>
      </c>
      <c r="C29" s="8" t="s">
        <v>63</v>
      </c>
      <c r="D29" s="5">
        <f>D$37</f>
        <v>0</v>
      </c>
      <c r="E29" s="5">
        <f>E$37</f>
        <v>0</v>
      </c>
      <c r="F29" s="6">
        <f>F$37*$I29</f>
        <v>0</v>
      </c>
      <c r="G29" s="6">
        <f>G$37*$I29</f>
        <v>0</v>
      </c>
      <c r="H29" s="6">
        <f>H$37*$I29</f>
        <v>600</v>
      </c>
      <c r="I29" s="7">
        <v>1500</v>
      </c>
      <c r="J29" s="9">
        <f t="shared" si="0"/>
        <v>5256000</v>
      </c>
      <c r="K29" s="9">
        <f t="shared" si="1"/>
        <v>0</v>
      </c>
      <c r="L29" s="10">
        <f t="shared" si="2"/>
        <v>0.4</v>
      </c>
      <c r="M29" s="11">
        <f t="shared" si="3"/>
        <v>1</v>
      </c>
    </row>
    <row r="30" spans="1:13">
      <c r="B30" s="13"/>
    </row>
    <row r="31" spans="1:13">
      <c r="C31" s="16" t="s">
        <v>35</v>
      </c>
      <c r="D31" s="2" t="s">
        <v>23</v>
      </c>
      <c r="E31" s="2" t="s">
        <v>24</v>
      </c>
      <c r="F31" s="2" t="s">
        <v>17</v>
      </c>
      <c r="G31" s="2" t="s">
        <v>18</v>
      </c>
      <c r="H31" s="2" t="s">
        <v>19</v>
      </c>
    </row>
    <row r="32" spans="1:13" ht="15" customHeight="1">
      <c r="B32" s="3" t="s">
        <v>31</v>
      </c>
      <c r="C32" s="17" t="s">
        <v>25</v>
      </c>
      <c r="D32" s="15">
        <v>35</v>
      </c>
      <c r="E32" s="15">
        <v>49</v>
      </c>
      <c r="F32" s="14">
        <v>0.8</v>
      </c>
      <c r="G32" s="14">
        <v>0.25</v>
      </c>
      <c r="H32" s="14">
        <v>0.38841324200913252</v>
      </c>
      <c r="I32" s="3" t="s">
        <v>14</v>
      </c>
    </row>
    <row r="33" spans="1:9" ht="15" customHeight="1">
      <c r="B33" s="3" t="s">
        <v>32</v>
      </c>
      <c r="C33" s="17" t="s">
        <v>7</v>
      </c>
      <c r="D33" s="15">
        <v>35</v>
      </c>
      <c r="E33" s="15">
        <v>49</v>
      </c>
      <c r="F33" s="14">
        <v>1.1000000000000001</v>
      </c>
      <c r="G33" s="14">
        <v>1.6</v>
      </c>
      <c r="H33" s="14">
        <v>0.43481735159817364</v>
      </c>
      <c r="I33" s="3" t="s">
        <v>12</v>
      </c>
    </row>
    <row r="34" spans="1:9" ht="15" customHeight="1">
      <c r="A34" s="1"/>
      <c r="B34" s="3" t="s">
        <v>33</v>
      </c>
      <c r="C34" s="17" t="s">
        <v>21</v>
      </c>
      <c r="D34" s="15">
        <v>66</v>
      </c>
      <c r="E34" s="15">
        <v>0</v>
      </c>
      <c r="F34" s="14">
        <v>0.7</v>
      </c>
      <c r="G34" s="14">
        <v>0</v>
      </c>
      <c r="H34" s="14">
        <v>0.20588235294117652</v>
      </c>
      <c r="I34" s="3" t="s">
        <v>15</v>
      </c>
    </row>
    <row r="35" spans="1:9" ht="15" customHeight="1">
      <c r="A35" s="1"/>
      <c r="B35" s="3" t="s">
        <v>34</v>
      </c>
      <c r="C35" s="17" t="s">
        <v>22</v>
      </c>
      <c r="D35" s="15">
        <v>0</v>
      </c>
      <c r="E35" s="15">
        <f>168/0.9*0.4</f>
        <v>74.666666666666671</v>
      </c>
      <c r="F35" s="14">
        <v>0</v>
      </c>
      <c r="G35" s="14">
        <v>0.9</v>
      </c>
      <c r="H35" s="14">
        <v>0</v>
      </c>
      <c r="I35" s="3" t="s">
        <v>26</v>
      </c>
    </row>
    <row r="36" spans="1:9" ht="15" customHeight="1">
      <c r="A36" s="1"/>
      <c r="B36" s="3" t="s">
        <v>29</v>
      </c>
      <c r="C36" s="17" t="s">
        <v>11</v>
      </c>
      <c r="D36" s="15">
        <v>0</v>
      </c>
      <c r="E36" s="15">
        <v>0</v>
      </c>
      <c r="F36" s="14">
        <v>0</v>
      </c>
      <c r="G36" s="14">
        <v>0</v>
      </c>
      <c r="H36" s="14">
        <v>0.9</v>
      </c>
      <c r="I36" s="3" t="s">
        <v>27</v>
      </c>
    </row>
    <row r="37" spans="1:9" ht="15" customHeight="1">
      <c r="A37" s="1"/>
      <c r="B37" s="3" t="s">
        <v>36</v>
      </c>
      <c r="C37" s="17" t="s">
        <v>30</v>
      </c>
      <c r="D37" s="15">
        <v>0</v>
      </c>
      <c r="E37" s="15">
        <v>0</v>
      </c>
      <c r="F37" s="14">
        <v>0</v>
      </c>
      <c r="G37" s="14">
        <v>0</v>
      </c>
      <c r="H37" s="14">
        <v>0.4</v>
      </c>
      <c r="I37" s="3" t="s">
        <v>28</v>
      </c>
    </row>
    <row r="38" spans="1:9" ht="15" customHeight="1">
      <c r="A38" s="1"/>
      <c r="B38" s="1"/>
      <c r="C38" s="1"/>
      <c r="D38" s="1"/>
      <c r="E38" s="1"/>
      <c r="F38" s="1"/>
      <c r="G38" s="1"/>
      <c r="H38" s="1"/>
      <c r="I38" s="1"/>
    </row>
  </sheetData>
  <autoFilter ref="A3:M29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2014-11-13T22:37:15Z</dcterms:modified>
  <cp:category/>
</cp:coreProperties>
</file>