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725"/>
  <workbookPr showInkAnnotation="0" codeName="ThisWorkbook" autoCompressPictures="0"/>
  <bookViews>
    <workbookView xWindow="0" yWindow="-460" windowWidth="28800" windowHeight="18000" tabRatio="735"/>
  </bookViews>
  <sheets>
    <sheet name="Index" sheetId="1" r:id="rId1"/>
    <sheet name="Inputs" sheetId="2" r:id="rId2"/>
    <sheet name="Allowed revenue -DPCR4" sheetId="3" r:id="rId3"/>
    <sheet name="FBPQ T4" sheetId="4" r:id="rId4"/>
    <sheet name="FBPQ LR1" sheetId="5" r:id="rId5"/>
    <sheet name="FBPQ LR1 - V5 opt3" sheetId="6" r:id="rId6"/>
    <sheet name="FBPQ LR4" sheetId="7" r:id="rId7"/>
    <sheet name="FBPQ LR6" sheetId="8" r:id="rId8"/>
    <sheet name="FBPQ NL1" sheetId="9" r:id="rId9"/>
    <sheet name="NL9 - Legal &amp; Safety" sheetId="10" r:id="rId10"/>
    <sheet name="FBPQ C2" sheetId="11" r:id="rId11"/>
    <sheet name="Reductions to net capex" sheetId="12" r:id="rId12"/>
    <sheet name="RRP 1.3" sheetId="13" r:id="rId13"/>
    <sheet name="RRP 2.3" sheetId="14" r:id="rId14"/>
    <sheet name="RRP 2.4" sheetId="15" r:id="rId15"/>
    <sheet name="RRP 2.6" sheetId="16" r:id="rId16"/>
    <sheet name="RRP 5.1" sheetId="28" r:id="rId17"/>
    <sheet name="Summary of revenue" sheetId="18" r:id="rId18"/>
    <sheet name="Data-MEAV" sheetId="19" r:id="rId19"/>
    <sheet name="Calc-MEAV" sheetId="20" r:id="rId20"/>
    <sheet name="Calc-Units" sheetId="21" r:id="rId21"/>
    <sheet name="Calc-Net capex" sheetId="22" r:id="rId22"/>
    <sheet name="Calc-Opex" sheetId="23" r:id="rId23"/>
    <sheet name="Calc-Drivers" sheetId="24" r:id="rId24"/>
    <sheet name="Calc-Allocation" sheetId="25" r:id="rId25"/>
    <sheet name="Calc-Summary" sheetId="26" r:id="rId26"/>
    <sheet name="CDCM discounts" sheetId="27" r:id="rId27"/>
    <sheet name="EDCM discounts" sheetId="29" r:id="rId28"/>
    <sheet name="UMS discounts" sheetId="30" r:id="rId29"/>
  </sheets>
  <definedNames>
    <definedName name="_xlnm._FilterDatabase" localSheetId="0" hidden="1">Index!$A$5:$B$37</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1" i="26" l="1"/>
  <c r="A1" i="25"/>
  <c r="A1" i="23"/>
  <c r="G47" i="25"/>
  <c r="L47" i="25"/>
  <c r="L51" i="25"/>
  <c r="E47" i="25"/>
  <c r="K47" i="25"/>
  <c r="K51" i="25"/>
  <c r="L52" i="25"/>
  <c r="G75" i="25"/>
  <c r="M75" i="25"/>
  <c r="M77" i="25"/>
  <c r="K52" i="25"/>
  <c r="F75" i="25"/>
  <c r="L75" i="25"/>
  <c r="L77" i="25"/>
  <c r="R77" i="25"/>
  <c r="M81" i="25"/>
  <c r="E9" i="26"/>
  <c r="E28" i="29"/>
  <c r="L81" i="25"/>
  <c r="F9" i="26"/>
  <c r="I28" i="29"/>
  <c r="E54" i="29"/>
  <c r="E63" i="29"/>
  <c r="H47" i="25"/>
  <c r="M47" i="25"/>
  <c r="M51" i="25"/>
  <c r="M52" i="25"/>
  <c r="H75" i="25"/>
  <c r="N75" i="25"/>
  <c r="N77" i="25"/>
  <c r="N81" i="25"/>
  <c r="D9" i="26"/>
  <c r="D28" i="29"/>
  <c r="H28" i="29"/>
  <c r="D54" i="29"/>
  <c r="D63" i="29"/>
  <c r="I47" i="25"/>
  <c r="N47" i="25"/>
  <c r="N51" i="25"/>
  <c r="N52" i="25"/>
  <c r="J47" i="25"/>
  <c r="O47" i="25"/>
  <c r="O51" i="25"/>
  <c r="O52" i="25"/>
  <c r="I75" i="25"/>
  <c r="O75" i="25"/>
  <c r="O77" i="25"/>
  <c r="O81" i="25"/>
  <c r="C9" i="26"/>
  <c r="C28" i="29"/>
  <c r="G28" i="29"/>
  <c r="C54" i="29"/>
  <c r="C63" i="29"/>
  <c r="S81" i="25"/>
  <c r="B9" i="26"/>
  <c r="B28" i="29"/>
  <c r="F28" i="29"/>
  <c r="B54" i="29"/>
  <c r="B63" i="29"/>
  <c r="E53" i="29"/>
  <c r="E62" i="29"/>
  <c r="D53" i="29"/>
  <c r="D62" i="29"/>
  <c r="G9" i="20"/>
  <c r="G6" i="20"/>
  <c r="G7" i="20"/>
  <c r="G8" i="20"/>
  <c r="G11" i="20"/>
  <c r="H9" i="20"/>
  <c r="G10" i="20"/>
  <c r="H10" i="20"/>
  <c r="G22" i="24"/>
  <c r="L7" i="23"/>
  <c r="S7" i="23"/>
  <c r="Z7" i="23"/>
  <c r="L8" i="23"/>
  <c r="S8" i="23"/>
  <c r="Z8" i="23"/>
  <c r="L9" i="23"/>
  <c r="S9" i="23"/>
  <c r="Z9" i="23"/>
  <c r="L10" i="23"/>
  <c r="S10" i="23"/>
  <c r="Z10" i="23"/>
  <c r="L11" i="23"/>
  <c r="S11" i="23"/>
  <c r="Z11" i="23"/>
  <c r="L12" i="23"/>
  <c r="S12" i="23"/>
  <c r="Z12" i="23"/>
  <c r="Z28" i="23"/>
  <c r="Z29" i="23"/>
  <c r="Z30" i="23"/>
  <c r="Z31" i="23"/>
  <c r="Z32" i="23"/>
  <c r="Z33" i="23"/>
  <c r="Z34" i="23"/>
  <c r="Z35" i="23"/>
  <c r="Z36" i="23"/>
  <c r="Z37" i="23"/>
  <c r="Z38" i="23"/>
  <c r="Z39" i="23"/>
  <c r="Z47" i="23"/>
  <c r="L13" i="23"/>
  <c r="S13" i="23"/>
  <c r="Z13" i="23"/>
  <c r="L14" i="23"/>
  <c r="S14" i="23"/>
  <c r="Z14" i="23"/>
  <c r="L15" i="23"/>
  <c r="S15" i="23"/>
  <c r="Z15" i="23"/>
  <c r="L16" i="23"/>
  <c r="S16" i="23"/>
  <c r="Z16" i="23"/>
  <c r="L17" i="23"/>
  <c r="S17" i="23"/>
  <c r="Z17" i="23"/>
  <c r="L18" i="23"/>
  <c r="S18" i="23"/>
  <c r="Z18" i="23"/>
  <c r="L19" i="23"/>
  <c r="S19" i="23"/>
  <c r="Z19" i="23"/>
  <c r="L20" i="23"/>
  <c r="S20" i="23"/>
  <c r="Z20" i="23"/>
  <c r="L21" i="23"/>
  <c r="S21" i="23"/>
  <c r="Z21" i="23"/>
  <c r="Z22" i="23"/>
  <c r="Z23" i="23"/>
  <c r="L24" i="23"/>
  <c r="S24" i="23"/>
  <c r="Z24" i="23"/>
  <c r="L25" i="23"/>
  <c r="S25" i="23"/>
  <c r="Z25" i="23"/>
  <c r="L26" i="23"/>
  <c r="S26" i="23"/>
  <c r="Z26" i="23"/>
  <c r="L27" i="23"/>
  <c r="S27" i="23"/>
  <c r="Z27" i="23"/>
  <c r="Z48" i="23"/>
  <c r="Z49" i="23"/>
  <c r="F10" i="26"/>
  <c r="G29" i="29"/>
  <c r="C44" i="29"/>
  <c r="C53" i="29"/>
  <c r="C62" i="29"/>
  <c r="B53" i="29"/>
  <c r="B62" i="29"/>
  <c r="E52" i="29"/>
  <c r="E61" i="29"/>
  <c r="D52" i="29"/>
  <c r="D61" i="29"/>
  <c r="C52" i="29"/>
  <c r="C61" i="29"/>
  <c r="B52" i="29"/>
  <c r="B61" i="29"/>
  <c r="I29" i="29"/>
  <c r="E42" i="29"/>
  <c r="E51" i="29"/>
  <c r="E60" i="29"/>
  <c r="D51" i="29"/>
  <c r="D60" i="29"/>
  <c r="C51" i="29"/>
  <c r="C60" i="29"/>
  <c r="B51" i="29"/>
  <c r="B60" i="29"/>
  <c r="E50" i="29"/>
  <c r="E59" i="29"/>
  <c r="D50" i="29"/>
  <c r="D59" i="29"/>
  <c r="C50" i="29"/>
  <c r="C59" i="29"/>
  <c r="B50" i="29"/>
  <c r="B59" i="29"/>
  <c r="H6" i="20"/>
  <c r="D22" i="24"/>
  <c r="O7" i="23"/>
  <c r="C22" i="24"/>
  <c r="P7" i="23"/>
  <c r="V7" i="23"/>
  <c r="AC7" i="23"/>
  <c r="O8" i="23"/>
  <c r="P8" i="23"/>
  <c r="V8" i="23"/>
  <c r="AC8" i="23"/>
  <c r="O9" i="23"/>
  <c r="P9" i="23"/>
  <c r="V9" i="23"/>
  <c r="AC9" i="23"/>
  <c r="O10" i="23"/>
  <c r="P10" i="23"/>
  <c r="V10" i="23"/>
  <c r="AC10" i="23"/>
  <c r="O11" i="23"/>
  <c r="P11" i="23"/>
  <c r="V11" i="23"/>
  <c r="AC11" i="23"/>
  <c r="O12" i="23"/>
  <c r="P12" i="23"/>
  <c r="V12" i="23"/>
  <c r="AC12" i="23"/>
  <c r="AC28" i="23"/>
  <c r="AC29" i="23"/>
  <c r="AC30" i="23"/>
  <c r="AC31" i="23"/>
  <c r="AC32" i="23"/>
  <c r="AC33" i="23"/>
  <c r="AC34" i="23"/>
  <c r="AC35" i="23"/>
  <c r="AC36" i="23"/>
  <c r="AC37" i="23"/>
  <c r="AC38" i="23"/>
  <c r="AC39" i="23"/>
  <c r="AC47" i="23"/>
  <c r="O13" i="23"/>
  <c r="P13" i="23"/>
  <c r="V13" i="23"/>
  <c r="AC13" i="23"/>
  <c r="O14" i="23"/>
  <c r="P14" i="23"/>
  <c r="V14" i="23"/>
  <c r="AC14" i="23"/>
  <c r="O15" i="23"/>
  <c r="P15" i="23"/>
  <c r="V15" i="23"/>
  <c r="AC15" i="23"/>
  <c r="O16" i="23"/>
  <c r="P16" i="23"/>
  <c r="V16" i="23"/>
  <c r="AC16" i="23"/>
  <c r="O17" i="23"/>
  <c r="P17" i="23"/>
  <c r="V17" i="23"/>
  <c r="AC17" i="23"/>
  <c r="O18" i="23"/>
  <c r="P18" i="23"/>
  <c r="V18" i="23"/>
  <c r="AC18" i="23"/>
  <c r="O19" i="23"/>
  <c r="P19" i="23"/>
  <c r="V19" i="23"/>
  <c r="AC19" i="23"/>
  <c r="O20" i="23"/>
  <c r="P20" i="23"/>
  <c r="V20" i="23"/>
  <c r="AC20" i="23"/>
  <c r="O21" i="23"/>
  <c r="P21" i="23"/>
  <c r="V21" i="23"/>
  <c r="AC21" i="23"/>
  <c r="AC22" i="23"/>
  <c r="AC23" i="23"/>
  <c r="O24" i="23"/>
  <c r="P24" i="23"/>
  <c r="V24" i="23"/>
  <c r="AC24" i="23"/>
  <c r="O25" i="23"/>
  <c r="P25" i="23"/>
  <c r="V25" i="23"/>
  <c r="AC25" i="23"/>
  <c r="O26" i="23"/>
  <c r="P26" i="23"/>
  <c r="V26" i="23"/>
  <c r="AC26" i="23"/>
  <c r="O27" i="23"/>
  <c r="P27" i="23"/>
  <c r="V27" i="23"/>
  <c r="AC27" i="23"/>
  <c r="AC48" i="23"/>
  <c r="AC49" i="23"/>
  <c r="C10" i="26"/>
  <c r="B13" i="26"/>
  <c r="B23" i="30"/>
  <c r="H8" i="20"/>
  <c r="F22" i="24"/>
  <c r="M7" i="23"/>
  <c r="T7" i="23"/>
  <c r="AA7" i="23"/>
  <c r="M8" i="23"/>
  <c r="T8" i="23"/>
  <c r="AA8" i="23"/>
  <c r="M9" i="23"/>
  <c r="T9" i="23"/>
  <c r="AA9" i="23"/>
  <c r="M10" i="23"/>
  <c r="T10" i="23"/>
  <c r="AA10" i="23"/>
  <c r="M11" i="23"/>
  <c r="T11" i="23"/>
  <c r="AA11" i="23"/>
  <c r="M12" i="23"/>
  <c r="T12" i="23"/>
  <c r="AA12" i="23"/>
  <c r="AA28" i="23"/>
  <c r="AA29" i="23"/>
  <c r="AA30" i="23"/>
  <c r="AA31" i="23"/>
  <c r="AA32" i="23"/>
  <c r="AA33" i="23"/>
  <c r="AA34" i="23"/>
  <c r="AA35" i="23"/>
  <c r="AA36" i="23"/>
  <c r="AA37" i="23"/>
  <c r="AA38" i="23"/>
  <c r="AA39" i="23"/>
  <c r="AA47" i="23"/>
  <c r="M13" i="23"/>
  <c r="T13" i="23"/>
  <c r="AA13" i="23"/>
  <c r="M14" i="23"/>
  <c r="T14" i="23"/>
  <c r="AA14" i="23"/>
  <c r="M15" i="23"/>
  <c r="T15" i="23"/>
  <c r="AA15" i="23"/>
  <c r="M16" i="23"/>
  <c r="T16" i="23"/>
  <c r="AA16" i="23"/>
  <c r="M17" i="23"/>
  <c r="T17" i="23"/>
  <c r="AA17" i="23"/>
  <c r="M18" i="23"/>
  <c r="T18" i="23"/>
  <c r="AA18" i="23"/>
  <c r="M19" i="23"/>
  <c r="T19" i="23"/>
  <c r="AA19" i="23"/>
  <c r="M20" i="23"/>
  <c r="T20" i="23"/>
  <c r="AA20" i="23"/>
  <c r="M21" i="23"/>
  <c r="T21" i="23"/>
  <c r="AA21" i="23"/>
  <c r="AA22" i="23"/>
  <c r="AA23" i="23"/>
  <c r="M24" i="23"/>
  <c r="T24" i="23"/>
  <c r="AA24" i="23"/>
  <c r="M25" i="23"/>
  <c r="T25" i="23"/>
  <c r="AA25" i="23"/>
  <c r="M26" i="23"/>
  <c r="T26" i="23"/>
  <c r="AA26" i="23"/>
  <c r="M27" i="23"/>
  <c r="T27" i="23"/>
  <c r="AA27" i="23"/>
  <c r="AA48" i="23"/>
  <c r="AA49" i="23"/>
  <c r="E10" i="26"/>
  <c r="C13" i="26"/>
  <c r="B22" i="30"/>
  <c r="C5" i="27"/>
  <c r="D5" i="27"/>
  <c r="E5" i="27"/>
  <c r="F5" i="27"/>
  <c r="C6" i="27"/>
  <c r="D6" i="27"/>
  <c r="D13" i="26"/>
  <c r="E6" i="27"/>
  <c r="E13" i="26"/>
  <c r="F6" i="27"/>
  <c r="A1" i="30"/>
  <c r="A1" i="29"/>
  <c r="B10" i="29"/>
  <c r="B11" i="29"/>
  <c r="B12" i="29"/>
  <c r="B13" i="29"/>
  <c r="B15" i="29"/>
  <c r="B20" i="29"/>
  <c r="H29" i="29"/>
  <c r="F29" i="29"/>
  <c r="E29" i="29"/>
  <c r="H7" i="20"/>
  <c r="E22" i="24"/>
  <c r="N7" i="23"/>
  <c r="U7" i="23"/>
  <c r="AB7" i="23"/>
  <c r="N8" i="23"/>
  <c r="U8" i="23"/>
  <c r="AB8" i="23"/>
  <c r="N9" i="23"/>
  <c r="U9" i="23"/>
  <c r="AB9" i="23"/>
  <c r="N10" i="23"/>
  <c r="U10" i="23"/>
  <c r="AB10" i="23"/>
  <c r="N11" i="23"/>
  <c r="U11" i="23"/>
  <c r="AB11" i="23"/>
  <c r="N12" i="23"/>
  <c r="U12" i="23"/>
  <c r="AB12" i="23"/>
  <c r="AB28" i="23"/>
  <c r="AB29" i="23"/>
  <c r="AB30" i="23"/>
  <c r="AB31" i="23"/>
  <c r="AB32" i="23"/>
  <c r="AB33" i="23"/>
  <c r="AB34" i="23"/>
  <c r="AB35" i="23"/>
  <c r="AB36" i="23"/>
  <c r="AB37" i="23"/>
  <c r="AB38" i="23"/>
  <c r="AB39" i="23"/>
  <c r="AB47" i="23"/>
  <c r="N13" i="23"/>
  <c r="U13" i="23"/>
  <c r="AB13" i="23"/>
  <c r="N14" i="23"/>
  <c r="U14" i="23"/>
  <c r="AB14" i="23"/>
  <c r="N15" i="23"/>
  <c r="U15" i="23"/>
  <c r="AB15" i="23"/>
  <c r="N16" i="23"/>
  <c r="U16" i="23"/>
  <c r="AB16" i="23"/>
  <c r="N17" i="23"/>
  <c r="U17" i="23"/>
  <c r="AB17" i="23"/>
  <c r="N18" i="23"/>
  <c r="U18" i="23"/>
  <c r="AB18" i="23"/>
  <c r="N19" i="23"/>
  <c r="U19" i="23"/>
  <c r="AB19" i="23"/>
  <c r="N20" i="23"/>
  <c r="U20" i="23"/>
  <c r="AB20" i="23"/>
  <c r="N21" i="23"/>
  <c r="U21" i="23"/>
  <c r="AB21" i="23"/>
  <c r="AB22" i="23"/>
  <c r="AB23" i="23"/>
  <c r="N24" i="23"/>
  <c r="U24" i="23"/>
  <c r="AB24" i="23"/>
  <c r="N25" i="23"/>
  <c r="U25" i="23"/>
  <c r="AB25" i="23"/>
  <c r="N26" i="23"/>
  <c r="U26" i="23"/>
  <c r="AB26" i="23"/>
  <c r="N27" i="23"/>
  <c r="U27" i="23"/>
  <c r="AB27" i="23"/>
  <c r="AB48" i="23"/>
  <c r="AB49" i="23"/>
  <c r="D10" i="26"/>
  <c r="D29" i="29"/>
  <c r="C29" i="29"/>
  <c r="W7" i="23"/>
  <c r="AD7" i="23"/>
  <c r="W8" i="23"/>
  <c r="AD8" i="23"/>
  <c r="W9" i="23"/>
  <c r="AD9" i="23"/>
  <c r="W10" i="23"/>
  <c r="AD10" i="23"/>
  <c r="W11" i="23"/>
  <c r="AD11" i="23"/>
  <c r="W12" i="23"/>
  <c r="AD12" i="23"/>
  <c r="AD28" i="23"/>
  <c r="AD29" i="23"/>
  <c r="AD30" i="23"/>
  <c r="AD31" i="23"/>
  <c r="AD32" i="23"/>
  <c r="AD33" i="23"/>
  <c r="AD34" i="23"/>
  <c r="AD35" i="23"/>
  <c r="AD36" i="23"/>
  <c r="AD37" i="23"/>
  <c r="AD38" i="23"/>
  <c r="AD39" i="23"/>
  <c r="AD47" i="23"/>
  <c r="W13" i="23"/>
  <c r="AD13" i="23"/>
  <c r="W14" i="23"/>
  <c r="AD14" i="23"/>
  <c r="W15" i="23"/>
  <c r="AD15" i="23"/>
  <c r="W16" i="23"/>
  <c r="AD16" i="23"/>
  <c r="W17" i="23"/>
  <c r="AD17" i="23"/>
  <c r="W18" i="23"/>
  <c r="AD18" i="23"/>
  <c r="W19" i="23"/>
  <c r="AD19" i="23"/>
  <c r="W20" i="23"/>
  <c r="AD20" i="23"/>
  <c r="W21" i="23"/>
  <c r="AD21" i="23"/>
  <c r="AD22" i="23"/>
  <c r="AD23" i="23"/>
  <c r="W24" i="23"/>
  <c r="AD24" i="23"/>
  <c r="W25" i="23"/>
  <c r="AD25" i="23"/>
  <c r="W26" i="23"/>
  <c r="AD26" i="23"/>
  <c r="W27" i="23"/>
  <c r="AD27" i="23"/>
  <c r="AD48" i="23"/>
  <c r="AD49" i="23"/>
  <c r="B10" i="26"/>
  <c r="B29" i="29"/>
  <c r="B23" i="29"/>
  <c r="B22" i="29"/>
  <c r="B21" i="29"/>
  <c r="C15" i="29"/>
  <c r="B8" i="29"/>
  <c r="C8" i="29"/>
  <c r="B7" i="29"/>
  <c r="C7" i="29"/>
  <c r="B6" i="29"/>
  <c r="C6" i="29"/>
  <c r="O31" i="25"/>
  <c r="O41" i="25"/>
  <c r="P31" i="25"/>
  <c r="P41" i="25"/>
  <c r="Q31" i="25"/>
  <c r="Q41" i="25"/>
  <c r="R31" i="25"/>
  <c r="R41" i="25"/>
  <c r="S31" i="25"/>
  <c r="S41" i="25"/>
  <c r="N41" i="25"/>
  <c r="O34" i="25"/>
  <c r="P34" i="25"/>
  <c r="Q34" i="25"/>
  <c r="R34" i="25"/>
  <c r="S34" i="25"/>
  <c r="O35" i="25"/>
  <c r="D10" i="25"/>
  <c r="D22" i="25"/>
  <c r="D23" i="25"/>
  <c r="D24" i="25"/>
  <c r="C47" i="25"/>
  <c r="D32" i="24"/>
  <c r="C32" i="24"/>
  <c r="E32" i="24"/>
  <c r="C42" i="22"/>
  <c r="K5" i="22"/>
  <c r="L5" i="22"/>
  <c r="O9" i="22"/>
  <c r="G9" i="22"/>
  <c r="C39" i="22"/>
  <c r="O6" i="22"/>
  <c r="G6" i="22"/>
  <c r="H9" i="22"/>
  <c r="C43" i="22"/>
  <c r="L6" i="22"/>
  <c r="O10" i="22"/>
  <c r="G10" i="22"/>
  <c r="H10" i="22"/>
  <c r="G17" i="24"/>
  <c r="F61" i="25"/>
  <c r="F62" i="25"/>
  <c r="F63" i="25"/>
  <c r="F64" i="25"/>
  <c r="F65" i="25"/>
  <c r="F66" i="25"/>
  <c r="P63" i="25"/>
  <c r="P65" i="25"/>
  <c r="P69" i="25"/>
  <c r="G68" i="25"/>
  <c r="Q63" i="25"/>
  <c r="Q69" i="25"/>
  <c r="R69" i="25"/>
  <c r="H6" i="22"/>
  <c r="D17" i="24"/>
  <c r="C17" i="24"/>
  <c r="C41" i="22"/>
  <c r="O8" i="22"/>
  <c r="G8" i="22"/>
  <c r="H8" i="22"/>
  <c r="F17" i="24"/>
  <c r="C40" i="22"/>
  <c r="O7" i="22"/>
  <c r="G7" i="22"/>
  <c r="H7" i="22"/>
  <c r="E17" i="24"/>
  <c r="B5" i="22"/>
  <c r="A1" i="27"/>
  <c r="D37" i="23"/>
  <c r="I37" i="23"/>
  <c r="P66" i="25"/>
  <c r="O11" i="25"/>
  <c r="D18" i="25"/>
  <c r="O19" i="25"/>
  <c r="D19" i="25"/>
  <c r="O20" i="25"/>
  <c r="D20" i="25"/>
  <c r="O21" i="25"/>
  <c r="D21" i="25"/>
  <c r="S27" i="25"/>
  <c r="O36" i="25"/>
  <c r="P36" i="25"/>
  <c r="Q36" i="25"/>
  <c r="R36" i="25"/>
  <c r="S36" i="25"/>
  <c r="O33" i="25"/>
  <c r="P33" i="25"/>
  <c r="Q33" i="25"/>
  <c r="R33" i="25"/>
  <c r="S33" i="25"/>
  <c r="O16" i="25"/>
  <c r="O18" i="25"/>
  <c r="D12" i="25"/>
  <c r="O22" i="25"/>
  <c r="D13" i="25"/>
  <c r="O23" i="25"/>
  <c r="D14" i="25"/>
  <c r="D15" i="25"/>
  <c r="C50" i="22"/>
  <c r="C51" i="22"/>
  <c r="C55" i="22"/>
  <c r="F41" i="22"/>
  <c r="I41" i="22"/>
  <c r="F51" i="22"/>
  <c r="F39" i="22"/>
  <c r="I39" i="22"/>
  <c r="C49" i="22"/>
  <c r="F49" i="22"/>
  <c r="F42" i="22"/>
  <c r="I42" i="22"/>
  <c r="C52" i="22"/>
  <c r="F52" i="22"/>
  <c r="F21" i="22"/>
  <c r="F22" i="22"/>
  <c r="F43" i="22"/>
  <c r="I43" i="22"/>
  <c r="C53" i="22"/>
  <c r="F53" i="22"/>
  <c r="F40" i="22"/>
  <c r="I40" i="22"/>
  <c r="F50" i="22"/>
  <c r="D7" i="23"/>
  <c r="L13" i="15"/>
  <c r="L14" i="15"/>
  <c r="L18" i="15"/>
  <c r="L19" i="15"/>
  <c r="E7" i="23"/>
  <c r="L12" i="15"/>
  <c r="L17" i="15"/>
  <c r="F7" i="23"/>
  <c r="L11" i="15"/>
  <c r="L16" i="15"/>
  <c r="L24" i="15"/>
  <c r="H7" i="23"/>
  <c r="I7" i="23"/>
  <c r="E81" i="19"/>
  <c r="H81" i="19"/>
  <c r="G81" i="19"/>
  <c r="I81" i="19"/>
  <c r="E82" i="19"/>
  <c r="H82" i="19"/>
  <c r="G82" i="19"/>
  <c r="I82" i="19"/>
  <c r="E83" i="19"/>
  <c r="H83" i="19"/>
  <c r="G83" i="19"/>
  <c r="I83" i="19"/>
  <c r="E84" i="19"/>
  <c r="H84" i="19"/>
  <c r="G84" i="19"/>
  <c r="I84" i="19"/>
  <c r="E85" i="19"/>
  <c r="H85" i="19"/>
  <c r="G85" i="19"/>
  <c r="I85" i="19"/>
  <c r="E86" i="19"/>
  <c r="H86" i="19"/>
  <c r="G86" i="19"/>
  <c r="I86" i="19"/>
  <c r="E87" i="19"/>
  <c r="H87" i="19"/>
  <c r="G87" i="19"/>
  <c r="I87" i="19"/>
  <c r="E88" i="19"/>
  <c r="H88" i="19"/>
  <c r="G88" i="19"/>
  <c r="I88" i="19"/>
  <c r="E89" i="19"/>
  <c r="H89" i="19"/>
  <c r="G89" i="19"/>
  <c r="I89" i="19"/>
  <c r="E90" i="19"/>
  <c r="H90" i="19"/>
  <c r="G90" i="19"/>
  <c r="I90" i="19"/>
  <c r="E91" i="19"/>
  <c r="H91" i="19"/>
  <c r="G91" i="19"/>
  <c r="I91" i="19"/>
  <c r="E92" i="19"/>
  <c r="H92" i="19"/>
  <c r="G92" i="19"/>
  <c r="I92" i="19"/>
  <c r="E93" i="19"/>
  <c r="H93" i="19"/>
  <c r="G93" i="19"/>
  <c r="I93" i="19"/>
  <c r="E94" i="19"/>
  <c r="H94" i="19"/>
  <c r="G94" i="19"/>
  <c r="I94" i="19"/>
  <c r="E95" i="19"/>
  <c r="H95" i="19"/>
  <c r="G95" i="19"/>
  <c r="I95" i="19"/>
  <c r="E96" i="19"/>
  <c r="H96" i="19"/>
  <c r="G96" i="19"/>
  <c r="I96" i="19"/>
  <c r="E97" i="19"/>
  <c r="H97" i="19"/>
  <c r="G97" i="19"/>
  <c r="I97" i="19"/>
  <c r="E98" i="19"/>
  <c r="H98" i="19"/>
  <c r="G98" i="19"/>
  <c r="I98" i="19"/>
  <c r="E99" i="19"/>
  <c r="H99" i="19"/>
  <c r="G99" i="19"/>
  <c r="I99" i="19"/>
  <c r="E100" i="19"/>
  <c r="H100" i="19"/>
  <c r="G100" i="19"/>
  <c r="I100" i="19"/>
  <c r="E101" i="19"/>
  <c r="H101" i="19"/>
  <c r="G101" i="19"/>
  <c r="I101" i="19"/>
  <c r="E102" i="19"/>
  <c r="H102" i="19"/>
  <c r="G102" i="19"/>
  <c r="I102" i="19"/>
  <c r="E103" i="19"/>
  <c r="H103" i="19"/>
  <c r="G103" i="19"/>
  <c r="I103" i="19"/>
  <c r="E104" i="19"/>
  <c r="H104" i="19"/>
  <c r="G104" i="19"/>
  <c r="I104" i="19"/>
  <c r="E105" i="19"/>
  <c r="H105" i="19"/>
  <c r="G105" i="19"/>
  <c r="I105" i="19"/>
  <c r="E106" i="19"/>
  <c r="H106" i="19"/>
  <c r="G106" i="19"/>
  <c r="I106" i="19"/>
  <c r="E107" i="19"/>
  <c r="H107" i="19"/>
  <c r="G107" i="19"/>
  <c r="I107" i="19"/>
  <c r="E108" i="19"/>
  <c r="H108" i="19"/>
  <c r="G108" i="19"/>
  <c r="I108" i="19"/>
  <c r="E109" i="19"/>
  <c r="H109" i="19"/>
  <c r="G109" i="19"/>
  <c r="I109" i="19"/>
  <c r="E110" i="19"/>
  <c r="H110" i="19"/>
  <c r="G110" i="19"/>
  <c r="I110" i="19"/>
  <c r="E111" i="19"/>
  <c r="H111" i="19"/>
  <c r="G111" i="19"/>
  <c r="I111" i="19"/>
  <c r="E112" i="19"/>
  <c r="H112" i="19"/>
  <c r="G112" i="19"/>
  <c r="I112" i="19"/>
  <c r="E113" i="19"/>
  <c r="H113" i="19"/>
  <c r="G113" i="19"/>
  <c r="I113" i="19"/>
  <c r="E114" i="19"/>
  <c r="H114" i="19"/>
  <c r="G114" i="19"/>
  <c r="I114" i="19"/>
  <c r="E115" i="19"/>
  <c r="H115" i="19"/>
  <c r="G115" i="19"/>
  <c r="I115" i="19"/>
  <c r="E116" i="19"/>
  <c r="H116" i="19"/>
  <c r="G116" i="19"/>
  <c r="I116" i="19"/>
  <c r="E117" i="19"/>
  <c r="H117" i="19"/>
  <c r="G117" i="19"/>
  <c r="I117" i="19"/>
  <c r="E118" i="19"/>
  <c r="H118" i="19"/>
  <c r="G118" i="19"/>
  <c r="I118" i="19"/>
  <c r="E119" i="19"/>
  <c r="H119" i="19"/>
  <c r="G119" i="19"/>
  <c r="I119" i="19"/>
  <c r="E120" i="19"/>
  <c r="H120" i="19"/>
  <c r="G120" i="19"/>
  <c r="I120" i="19"/>
  <c r="E149" i="19"/>
  <c r="H149" i="19"/>
  <c r="G149" i="19"/>
  <c r="I149" i="19"/>
  <c r="E150" i="19"/>
  <c r="H150" i="19"/>
  <c r="G150" i="19"/>
  <c r="I150" i="19"/>
  <c r="E20" i="19"/>
  <c r="H20" i="19"/>
  <c r="G20" i="19"/>
  <c r="I20" i="19"/>
  <c r="E21" i="19"/>
  <c r="H21" i="19"/>
  <c r="G21" i="19"/>
  <c r="I21" i="19"/>
  <c r="E22" i="19"/>
  <c r="H22" i="19"/>
  <c r="G22" i="19"/>
  <c r="I22" i="19"/>
  <c r="E23" i="19"/>
  <c r="H23" i="19"/>
  <c r="G23" i="19"/>
  <c r="I23" i="19"/>
  <c r="E24" i="19"/>
  <c r="H24" i="19"/>
  <c r="G24" i="19"/>
  <c r="I24" i="19"/>
  <c r="E25" i="19"/>
  <c r="H25" i="19"/>
  <c r="G25" i="19"/>
  <c r="I25" i="19"/>
  <c r="E26" i="19"/>
  <c r="H26" i="19"/>
  <c r="G26" i="19"/>
  <c r="I26" i="19"/>
  <c r="E27" i="19"/>
  <c r="H27" i="19"/>
  <c r="G27" i="19"/>
  <c r="I27" i="19"/>
  <c r="E28" i="19"/>
  <c r="H28" i="19"/>
  <c r="G28" i="19"/>
  <c r="I28" i="19"/>
  <c r="E29" i="19"/>
  <c r="H29" i="19"/>
  <c r="G29" i="19"/>
  <c r="I29" i="19"/>
  <c r="E30" i="19"/>
  <c r="H30" i="19"/>
  <c r="G30" i="19"/>
  <c r="I30" i="19"/>
  <c r="E31" i="19"/>
  <c r="H31" i="19"/>
  <c r="G31" i="19"/>
  <c r="I31" i="19"/>
  <c r="E32" i="19"/>
  <c r="H32" i="19"/>
  <c r="G32" i="19"/>
  <c r="I32" i="19"/>
  <c r="E33" i="19"/>
  <c r="H33" i="19"/>
  <c r="G33" i="19"/>
  <c r="I33" i="19"/>
  <c r="E34" i="19"/>
  <c r="H34" i="19"/>
  <c r="G34" i="19"/>
  <c r="I34" i="19"/>
  <c r="E35" i="19"/>
  <c r="H35" i="19"/>
  <c r="G35" i="19"/>
  <c r="I35" i="19"/>
  <c r="E36" i="19"/>
  <c r="H36" i="19"/>
  <c r="G36" i="19"/>
  <c r="I36" i="19"/>
  <c r="E37" i="19"/>
  <c r="H37" i="19"/>
  <c r="G37" i="19"/>
  <c r="I37" i="19"/>
  <c r="E38" i="19"/>
  <c r="H38" i="19"/>
  <c r="G38" i="19"/>
  <c r="I38" i="19"/>
  <c r="E39" i="19"/>
  <c r="H39" i="19"/>
  <c r="G39" i="19"/>
  <c r="I39" i="19"/>
  <c r="E62" i="19"/>
  <c r="H62" i="19"/>
  <c r="G62" i="19"/>
  <c r="I62" i="19"/>
  <c r="E63" i="19"/>
  <c r="H63" i="19"/>
  <c r="G63" i="19"/>
  <c r="I63" i="19"/>
  <c r="E69" i="19"/>
  <c r="H69" i="19"/>
  <c r="G69" i="19"/>
  <c r="I69" i="19"/>
  <c r="E70" i="19"/>
  <c r="H70" i="19"/>
  <c r="G70" i="19"/>
  <c r="I70" i="19"/>
  <c r="E75" i="19"/>
  <c r="H75" i="19"/>
  <c r="G75" i="19"/>
  <c r="I75" i="19"/>
  <c r="E76" i="19"/>
  <c r="H76" i="19"/>
  <c r="G76" i="19"/>
  <c r="I76" i="19"/>
  <c r="E77" i="19"/>
  <c r="H77" i="19"/>
  <c r="G77" i="19"/>
  <c r="I77" i="19"/>
  <c r="E78" i="19"/>
  <c r="H78" i="19"/>
  <c r="G78" i="19"/>
  <c r="I78" i="19"/>
  <c r="E42" i="19"/>
  <c r="H42" i="19"/>
  <c r="G42" i="19"/>
  <c r="I42" i="19"/>
  <c r="E43" i="19"/>
  <c r="H43" i="19"/>
  <c r="G43" i="19"/>
  <c r="I43" i="19"/>
  <c r="E44" i="19"/>
  <c r="H44" i="19"/>
  <c r="G44" i="19"/>
  <c r="I44" i="19"/>
  <c r="E45" i="19"/>
  <c r="H45" i="19"/>
  <c r="G45" i="19"/>
  <c r="I45" i="19"/>
  <c r="E46" i="19"/>
  <c r="H46" i="19"/>
  <c r="G46" i="19"/>
  <c r="I46" i="19"/>
  <c r="E47" i="19"/>
  <c r="H47" i="19"/>
  <c r="G47" i="19"/>
  <c r="I47" i="19"/>
  <c r="E48" i="19"/>
  <c r="H48" i="19"/>
  <c r="G48" i="19"/>
  <c r="I48" i="19"/>
  <c r="E49" i="19"/>
  <c r="H49" i="19"/>
  <c r="G49" i="19"/>
  <c r="I49" i="19"/>
  <c r="E50" i="19"/>
  <c r="H50" i="19"/>
  <c r="G50" i="19"/>
  <c r="I50" i="19"/>
  <c r="E51" i="19"/>
  <c r="H51" i="19"/>
  <c r="G51" i="19"/>
  <c r="I51" i="19"/>
  <c r="E52" i="19"/>
  <c r="H52" i="19"/>
  <c r="G52" i="19"/>
  <c r="I52" i="19"/>
  <c r="E53" i="19"/>
  <c r="H53" i="19"/>
  <c r="G53" i="19"/>
  <c r="I53" i="19"/>
  <c r="E54" i="19"/>
  <c r="H54" i="19"/>
  <c r="G54" i="19"/>
  <c r="I54" i="19"/>
  <c r="E55" i="19"/>
  <c r="H55" i="19"/>
  <c r="G55" i="19"/>
  <c r="I55" i="19"/>
  <c r="E56" i="19"/>
  <c r="H56" i="19"/>
  <c r="G56" i="19"/>
  <c r="I56" i="19"/>
  <c r="E59" i="19"/>
  <c r="H59" i="19"/>
  <c r="G59" i="19"/>
  <c r="I59" i="19"/>
  <c r="E60" i="19"/>
  <c r="H60" i="19"/>
  <c r="G60" i="19"/>
  <c r="I60" i="19"/>
  <c r="E61" i="19"/>
  <c r="H61" i="19"/>
  <c r="G61" i="19"/>
  <c r="I61" i="19"/>
  <c r="E64" i="19"/>
  <c r="H64" i="19"/>
  <c r="G64" i="19"/>
  <c r="I64" i="19"/>
  <c r="E65" i="19"/>
  <c r="H65" i="19"/>
  <c r="G65" i="19"/>
  <c r="I65" i="19"/>
  <c r="E66" i="19"/>
  <c r="H66" i="19"/>
  <c r="G66" i="19"/>
  <c r="I66" i="19"/>
  <c r="E67" i="19"/>
  <c r="H67" i="19"/>
  <c r="G67" i="19"/>
  <c r="I67" i="19"/>
  <c r="E68" i="19"/>
  <c r="H68" i="19"/>
  <c r="G68" i="19"/>
  <c r="I68" i="19"/>
  <c r="E71" i="19"/>
  <c r="H71" i="19"/>
  <c r="G71" i="19"/>
  <c r="I71" i="19"/>
  <c r="E72" i="19"/>
  <c r="H72" i="19"/>
  <c r="G72" i="19"/>
  <c r="I72" i="19"/>
  <c r="E158" i="19"/>
  <c r="H158" i="19"/>
  <c r="G158" i="19"/>
  <c r="I158" i="19"/>
  <c r="E159" i="19"/>
  <c r="H159" i="19"/>
  <c r="G159" i="19"/>
  <c r="I159" i="19"/>
  <c r="E160" i="19"/>
  <c r="H160" i="19"/>
  <c r="G160" i="19"/>
  <c r="I160" i="19"/>
  <c r="E161" i="19"/>
  <c r="H161" i="19"/>
  <c r="G161" i="19"/>
  <c r="I161" i="19"/>
  <c r="E162" i="19"/>
  <c r="H162" i="19"/>
  <c r="G162" i="19"/>
  <c r="I162" i="19"/>
  <c r="E163" i="19"/>
  <c r="H163" i="19"/>
  <c r="G163" i="19"/>
  <c r="I163" i="19"/>
  <c r="E153" i="19"/>
  <c r="H153" i="19"/>
  <c r="G153" i="19"/>
  <c r="I153" i="19"/>
  <c r="E154" i="19"/>
  <c r="H154" i="19"/>
  <c r="G154" i="19"/>
  <c r="I154" i="19"/>
  <c r="E121" i="19"/>
  <c r="H121" i="19"/>
  <c r="G121" i="19"/>
  <c r="I121" i="19"/>
  <c r="E122" i="19"/>
  <c r="H122" i="19"/>
  <c r="G122" i="19"/>
  <c r="I122" i="19"/>
  <c r="E123" i="19"/>
  <c r="H123" i="19"/>
  <c r="G123" i="19"/>
  <c r="I123" i="19"/>
  <c r="E124" i="19"/>
  <c r="H124" i="19"/>
  <c r="G124" i="19"/>
  <c r="I124" i="19"/>
  <c r="E125" i="19"/>
  <c r="H125" i="19"/>
  <c r="G125" i="19"/>
  <c r="I125" i="19"/>
  <c r="E126" i="19"/>
  <c r="H126" i="19"/>
  <c r="G126" i="19"/>
  <c r="I126" i="19"/>
  <c r="E127" i="19"/>
  <c r="H127" i="19"/>
  <c r="G127" i="19"/>
  <c r="I127" i="19"/>
  <c r="E128" i="19"/>
  <c r="H128" i="19"/>
  <c r="G128" i="19"/>
  <c r="I128" i="19"/>
  <c r="E129" i="19"/>
  <c r="H129" i="19"/>
  <c r="G129" i="19"/>
  <c r="I129" i="19"/>
  <c r="E130" i="19"/>
  <c r="H130" i="19"/>
  <c r="G130" i="19"/>
  <c r="I130" i="19"/>
  <c r="E131" i="19"/>
  <c r="H131" i="19"/>
  <c r="G131" i="19"/>
  <c r="I131" i="19"/>
  <c r="E132" i="19"/>
  <c r="H132" i="19"/>
  <c r="G132" i="19"/>
  <c r="I132" i="19"/>
  <c r="E133" i="19"/>
  <c r="H133" i="19"/>
  <c r="G133" i="19"/>
  <c r="I133" i="19"/>
  <c r="E134" i="19"/>
  <c r="H134" i="19"/>
  <c r="G134" i="19"/>
  <c r="I134" i="19"/>
  <c r="E135" i="19"/>
  <c r="H135" i="19"/>
  <c r="G135" i="19"/>
  <c r="I135" i="19"/>
  <c r="E136" i="19"/>
  <c r="H136" i="19"/>
  <c r="G136" i="19"/>
  <c r="I136" i="19"/>
  <c r="E137" i="19"/>
  <c r="H137" i="19"/>
  <c r="G137" i="19"/>
  <c r="I137" i="19"/>
  <c r="E138" i="19"/>
  <c r="H138" i="19"/>
  <c r="G138" i="19"/>
  <c r="I138" i="19"/>
  <c r="E139" i="19"/>
  <c r="H139" i="19"/>
  <c r="G139" i="19"/>
  <c r="I139" i="19"/>
  <c r="E140" i="19"/>
  <c r="H140" i="19"/>
  <c r="G140" i="19"/>
  <c r="I140" i="19"/>
  <c r="E141" i="19"/>
  <c r="H141" i="19"/>
  <c r="G141" i="19"/>
  <c r="I141" i="19"/>
  <c r="E142" i="19"/>
  <c r="H142" i="19"/>
  <c r="G142" i="19"/>
  <c r="I142" i="19"/>
  <c r="E143" i="19"/>
  <c r="H143" i="19"/>
  <c r="G143" i="19"/>
  <c r="I143" i="19"/>
  <c r="E144" i="19"/>
  <c r="H144" i="19"/>
  <c r="G144" i="19"/>
  <c r="I144" i="19"/>
  <c r="E145" i="19"/>
  <c r="H145" i="19"/>
  <c r="G145" i="19"/>
  <c r="I145" i="19"/>
  <c r="E146" i="19"/>
  <c r="H146" i="19"/>
  <c r="G146" i="19"/>
  <c r="I146" i="19"/>
  <c r="D8" i="23"/>
  <c r="G44" i="15"/>
  <c r="G45" i="15"/>
  <c r="G46" i="15"/>
  <c r="G47" i="15"/>
  <c r="G48" i="15"/>
  <c r="G49" i="15"/>
  <c r="G50" i="15"/>
  <c r="G51" i="15"/>
  <c r="G52" i="15"/>
  <c r="G53" i="15"/>
  <c r="G54" i="15"/>
  <c r="G55" i="15"/>
  <c r="G71" i="15"/>
  <c r="H71" i="15"/>
  <c r="E8" i="23"/>
  <c r="G38" i="15"/>
  <c r="G39" i="15"/>
  <c r="G40" i="15"/>
  <c r="F71" i="15"/>
  <c r="F8" i="23"/>
  <c r="G41" i="15"/>
  <c r="G42" i="15"/>
  <c r="G43" i="15"/>
  <c r="G8" i="23"/>
  <c r="G31" i="15"/>
  <c r="G32" i="15"/>
  <c r="G33" i="15"/>
  <c r="G34" i="15"/>
  <c r="G35" i="15"/>
  <c r="G36" i="15"/>
  <c r="G37" i="15"/>
  <c r="E71" i="15"/>
  <c r="H8" i="23"/>
  <c r="I8" i="23"/>
  <c r="D9" i="23"/>
  <c r="I9" i="23"/>
  <c r="D10" i="23"/>
  <c r="E10" i="23"/>
  <c r="F10" i="23"/>
  <c r="G10" i="23"/>
  <c r="H10" i="23"/>
  <c r="I10" i="23"/>
  <c r="D11" i="23"/>
  <c r="G20" i="14"/>
  <c r="G21" i="14"/>
  <c r="G22" i="14"/>
  <c r="G23" i="14"/>
  <c r="G24" i="14"/>
  <c r="G25" i="14"/>
  <c r="G26" i="14"/>
  <c r="G27" i="14"/>
  <c r="E11" i="23"/>
  <c r="G17" i="14"/>
  <c r="G18" i="14"/>
  <c r="F11" i="23"/>
  <c r="G19" i="14"/>
  <c r="G11" i="23"/>
  <c r="G11" i="14"/>
  <c r="G13" i="14"/>
  <c r="G14" i="14"/>
  <c r="H11" i="23"/>
  <c r="I11" i="23"/>
  <c r="D12" i="23"/>
  <c r="E12" i="23"/>
  <c r="F12" i="23"/>
  <c r="H12" i="23"/>
  <c r="I12" i="23"/>
  <c r="D13" i="23"/>
  <c r="I13" i="23"/>
  <c r="D14" i="23"/>
  <c r="I14" i="23"/>
  <c r="D15" i="23"/>
  <c r="I15" i="23"/>
  <c r="D16" i="23"/>
  <c r="I16" i="23"/>
  <c r="D17" i="23"/>
  <c r="I17" i="23"/>
  <c r="D18" i="23"/>
  <c r="I18" i="23"/>
  <c r="D19" i="23"/>
  <c r="I19" i="23"/>
  <c r="D20" i="23"/>
  <c r="I20" i="23"/>
  <c r="D21" i="23"/>
  <c r="I21" i="23"/>
  <c r="D24" i="23"/>
  <c r="I24" i="23"/>
  <c r="D25" i="23"/>
  <c r="I25" i="23"/>
  <c r="D26" i="23"/>
  <c r="I26" i="23"/>
  <c r="D27" i="23"/>
  <c r="I27" i="23"/>
  <c r="P68" i="25"/>
  <c r="Q65" i="25"/>
  <c r="Q68" i="25"/>
  <c r="R68" i="25"/>
  <c r="J75" i="25"/>
  <c r="F8" i="26"/>
  <c r="E8" i="26"/>
  <c r="D8" i="26"/>
  <c r="C8" i="26"/>
  <c r="B8" i="26"/>
  <c r="F7" i="26"/>
  <c r="E7" i="26"/>
  <c r="D7" i="26"/>
  <c r="C7" i="26"/>
  <c r="J48" i="25"/>
  <c r="B7" i="26"/>
  <c r="E48" i="25"/>
  <c r="F6" i="26"/>
  <c r="G48" i="25"/>
  <c r="E6" i="26"/>
  <c r="H48" i="25"/>
  <c r="D6" i="26"/>
  <c r="I48" i="25"/>
  <c r="C6" i="26"/>
  <c r="B6" i="26"/>
  <c r="AQ7" i="23"/>
  <c r="AQ8" i="23"/>
  <c r="AQ9" i="23"/>
  <c r="AQ10" i="23"/>
  <c r="AQ11" i="23"/>
  <c r="AQ12" i="23"/>
  <c r="AQ13" i="23"/>
  <c r="AQ14" i="23"/>
  <c r="AQ15" i="23"/>
  <c r="AQ16" i="23"/>
  <c r="AQ17" i="23"/>
  <c r="AQ18" i="23"/>
  <c r="AQ19" i="23"/>
  <c r="AQ20" i="23"/>
  <c r="AQ21" i="23"/>
  <c r="AQ22" i="23"/>
  <c r="AQ23" i="23"/>
  <c r="AQ24" i="23"/>
  <c r="AQ25" i="23"/>
  <c r="AQ26" i="23"/>
  <c r="AQ27" i="23"/>
  <c r="AQ28" i="23"/>
  <c r="AQ29" i="23"/>
  <c r="AQ30" i="23"/>
  <c r="AQ31" i="23"/>
  <c r="AQ32" i="23"/>
  <c r="AQ33" i="23"/>
  <c r="AQ34" i="23"/>
  <c r="AQ35" i="23"/>
  <c r="AQ36" i="23"/>
  <c r="AQ37" i="23"/>
  <c r="AQ38" i="23"/>
  <c r="AQ39" i="23"/>
  <c r="AQ41" i="23"/>
  <c r="AR7" i="23"/>
  <c r="AR8" i="23"/>
  <c r="AR9" i="23"/>
  <c r="AR10" i="23"/>
  <c r="AR11" i="23"/>
  <c r="AR12" i="23"/>
  <c r="AR13" i="23"/>
  <c r="AR14" i="23"/>
  <c r="AR15" i="23"/>
  <c r="AR16" i="23"/>
  <c r="AR17" i="23"/>
  <c r="AR18" i="23"/>
  <c r="AR19" i="23"/>
  <c r="AR20" i="23"/>
  <c r="AR21" i="23"/>
  <c r="AR22" i="23"/>
  <c r="AR23" i="23"/>
  <c r="AR24" i="23"/>
  <c r="AR25" i="23"/>
  <c r="AR26" i="23"/>
  <c r="AR27" i="23"/>
  <c r="AR28" i="23"/>
  <c r="AR29" i="23"/>
  <c r="AR30" i="23"/>
  <c r="AR31" i="23"/>
  <c r="AR32" i="23"/>
  <c r="AR33" i="23"/>
  <c r="AR34" i="23"/>
  <c r="AR35" i="23"/>
  <c r="AR36" i="23"/>
  <c r="AR37" i="23"/>
  <c r="AR38" i="23"/>
  <c r="AR39" i="23"/>
  <c r="AR41" i="23"/>
  <c r="AS7" i="23"/>
  <c r="AS8" i="23"/>
  <c r="AS9" i="23"/>
  <c r="AS10" i="23"/>
  <c r="AS11" i="23"/>
  <c r="AS12" i="23"/>
  <c r="AS13" i="23"/>
  <c r="AS14" i="23"/>
  <c r="AS15" i="23"/>
  <c r="AS16" i="23"/>
  <c r="AS17" i="23"/>
  <c r="AS18" i="23"/>
  <c r="AS19" i="23"/>
  <c r="AS20" i="23"/>
  <c r="AS21" i="23"/>
  <c r="AS22" i="23"/>
  <c r="AS23" i="23"/>
  <c r="AS24" i="23"/>
  <c r="AS25" i="23"/>
  <c r="AS26" i="23"/>
  <c r="AS27" i="23"/>
  <c r="AS28" i="23"/>
  <c r="AS29" i="23"/>
  <c r="AS30" i="23"/>
  <c r="AS31" i="23"/>
  <c r="AS32" i="23"/>
  <c r="AS33" i="23"/>
  <c r="AS34" i="23"/>
  <c r="AS35" i="23"/>
  <c r="AS36" i="23"/>
  <c r="AS37" i="23"/>
  <c r="AS38" i="23"/>
  <c r="AS39" i="23"/>
  <c r="AS41" i="23"/>
  <c r="AT7" i="23"/>
  <c r="AT8" i="23"/>
  <c r="AT9" i="23"/>
  <c r="AT10" i="23"/>
  <c r="AT11" i="23"/>
  <c r="AT12" i="23"/>
  <c r="AT13" i="23"/>
  <c r="AT14" i="23"/>
  <c r="AT15" i="23"/>
  <c r="AT16" i="23"/>
  <c r="AT17" i="23"/>
  <c r="AT18" i="23"/>
  <c r="AT19" i="23"/>
  <c r="AT20" i="23"/>
  <c r="AT21" i="23"/>
  <c r="AT22" i="23"/>
  <c r="AT23" i="23"/>
  <c r="AT24" i="23"/>
  <c r="AT25" i="23"/>
  <c r="AT26" i="23"/>
  <c r="AT27" i="23"/>
  <c r="AT28" i="23"/>
  <c r="AT29" i="23"/>
  <c r="AT30" i="23"/>
  <c r="AT31" i="23"/>
  <c r="AT32" i="23"/>
  <c r="AT33" i="23"/>
  <c r="AT34" i="23"/>
  <c r="AT35" i="23"/>
  <c r="AT36" i="23"/>
  <c r="AT37" i="23"/>
  <c r="AT38" i="23"/>
  <c r="AT39" i="23"/>
  <c r="AT41" i="23"/>
  <c r="AU7" i="23"/>
  <c r="AU8" i="23"/>
  <c r="AU9" i="23"/>
  <c r="AU10" i="23"/>
  <c r="AU11" i="23"/>
  <c r="AU12" i="23"/>
  <c r="AU13" i="23"/>
  <c r="AU14" i="23"/>
  <c r="AU15" i="23"/>
  <c r="AU16" i="23"/>
  <c r="AU17" i="23"/>
  <c r="AU18" i="23"/>
  <c r="AU19" i="23"/>
  <c r="AU20" i="23"/>
  <c r="AU21" i="23"/>
  <c r="AU22" i="23"/>
  <c r="AU23" i="23"/>
  <c r="AU24" i="23"/>
  <c r="AU25" i="23"/>
  <c r="AU26" i="23"/>
  <c r="AU27" i="23"/>
  <c r="AU28" i="23"/>
  <c r="AU29" i="23"/>
  <c r="AU30" i="23"/>
  <c r="AU31" i="23"/>
  <c r="AU32" i="23"/>
  <c r="AU33" i="23"/>
  <c r="AU34" i="23"/>
  <c r="AU35" i="23"/>
  <c r="AU36" i="23"/>
  <c r="AU37" i="23"/>
  <c r="AU38" i="23"/>
  <c r="AU39" i="23"/>
  <c r="AU41" i="23"/>
  <c r="AQ40" i="23"/>
  <c r="AQ42" i="23"/>
  <c r="E49" i="25"/>
  <c r="F5" i="26"/>
  <c r="AR42" i="23"/>
  <c r="G49" i="25"/>
  <c r="E5" i="26"/>
  <c r="AS42" i="23"/>
  <c r="H49" i="25"/>
  <c r="D5" i="26"/>
  <c r="AT42" i="23"/>
  <c r="I49" i="25"/>
  <c r="C5" i="26"/>
  <c r="AU42" i="23"/>
  <c r="J49" i="25"/>
  <c r="B5" i="26"/>
  <c r="D75" i="25"/>
  <c r="Q66" i="25"/>
  <c r="R66" i="25"/>
  <c r="G61" i="25"/>
  <c r="G66" i="25"/>
  <c r="R65" i="25"/>
  <c r="G65" i="25"/>
  <c r="G64" i="25"/>
  <c r="R63" i="25"/>
  <c r="G63" i="25"/>
  <c r="G62" i="25"/>
  <c r="C51" i="25"/>
  <c r="P16" i="25"/>
  <c r="P18" i="25"/>
  <c r="E12" i="25"/>
  <c r="P22" i="25"/>
  <c r="E13" i="25"/>
  <c r="E15" i="25"/>
  <c r="Q16" i="25"/>
  <c r="Q18" i="25"/>
  <c r="G12" i="25"/>
  <c r="Q22" i="25"/>
  <c r="G13" i="25"/>
  <c r="G15" i="25"/>
  <c r="R16" i="25"/>
  <c r="R18" i="25"/>
  <c r="H12" i="25"/>
  <c r="R22" i="25"/>
  <c r="H13" i="25"/>
  <c r="H15" i="25"/>
  <c r="S16" i="25"/>
  <c r="S18" i="25"/>
  <c r="I12" i="25"/>
  <c r="S22" i="25"/>
  <c r="I13" i="25"/>
  <c r="I15" i="25"/>
  <c r="C49" i="25"/>
  <c r="O49" i="25"/>
  <c r="N49" i="25"/>
  <c r="M49" i="25"/>
  <c r="L49" i="25"/>
  <c r="K49" i="25"/>
  <c r="P11" i="25"/>
  <c r="E18" i="25"/>
  <c r="Q11" i="25"/>
  <c r="G18" i="25"/>
  <c r="R11" i="25"/>
  <c r="H18" i="25"/>
  <c r="S11" i="25"/>
  <c r="I18" i="25"/>
  <c r="C48" i="25"/>
  <c r="O48" i="25"/>
  <c r="N48" i="25"/>
  <c r="M48" i="25"/>
  <c r="L48" i="25"/>
  <c r="K48" i="25"/>
  <c r="O37" i="25"/>
  <c r="O38" i="25"/>
  <c r="S39" i="25"/>
  <c r="S35" i="25"/>
  <c r="S37" i="25"/>
  <c r="S38" i="25"/>
  <c r="R35" i="25"/>
  <c r="R37" i="25"/>
  <c r="R38" i="25"/>
  <c r="Q35" i="25"/>
  <c r="Q37" i="25"/>
  <c r="Q38" i="25"/>
  <c r="P35" i="25"/>
  <c r="P37" i="25"/>
  <c r="P38" i="25"/>
  <c r="O29" i="25"/>
  <c r="P29" i="25"/>
  <c r="Q29" i="25"/>
  <c r="R29" i="25"/>
  <c r="S30" i="25"/>
  <c r="R30" i="25"/>
  <c r="Q30" i="25"/>
  <c r="P30" i="25"/>
  <c r="I10" i="25"/>
  <c r="S19" i="25"/>
  <c r="I19" i="25"/>
  <c r="S20" i="25"/>
  <c r="I20" i="25"/>
  <c r="S21" i="25"/>
  <c r="I21" i="25"/>
  <c r="I22" i="25"/>
  <c r="I30" i="25"/>
  <c r="H10" i="25"/>
  <c r="R19" i="25"/>
  <c r="H19" i="25"/>
  <c r="R20" i="25"/>
  <c r="H20" i="25"/>
  <c r="R21" i="25"/>
  <c r="H21" i="25"/>
  <c r="H22" i="25"/>
  <c r="H30" i="25"/>
  <c r="G10" i="25"/>
  <c r="Q19" i="25"/>
  <c r="G19" i="25"/>
  <c r="Q20" i="25"/>
  <c r="G20" i="25"/>
  <c r="Q21" i="25"/>
  <c r="G21" i="25"/>
  <c r="G22" i="25"/>
  <c r="G30" i="25"/>
  <c r="E10" i="25"/>
  <c r="P19" i="25"/>
  <c r="E19" i="25"/>
  <c r="P20" i="25"/>
  <c r="E20" i="25"/>
  <c r="P21" i="25"/>
  <c r="E21" i="25"/>
  <c r="E22" i="25"/>
  <c r="E30" i="25"/>
  <c r="D30" i="25"/>
  <c r="S29" i="25"/>
  <c r="I29" i="25"/>
  <c r="H29" i="25"/>
  <c r="G29" i="25"/>
  <c r="E29" i="25"/>
  <c r="D29" i="25"/>
  <c r="I28" i="25"/>
  <c r="H28" i="25"/>
  <c r="G28" i="25"/>
  <c r="E28" i="25"/>
  <c r="D28" i="25"/>
  <c r="S26" i="25"/>
  <c r="S25" i="25"/>
  <c r="R25" i="25"/>
  <c r="Q25" i="25"/>
  <c r="P25" i="25"/>
  <c r="O25" i="25"/>
  <c r="S24" i="25"/>
  <c r="R24" i="25"/>
  <c r="Q24" i="25"/>
  <c r="P24" i="25"/>
  <c r="O24" i="25"/>
  <c r="I23" i="25"/>
  <c r="I24" i="25"/>
  <c r="H23" i="25"/>
  <c r="H24" i="25"/>
  <c r="G23" i="25"/>
  <c r="G24" i="25"/>
  <c r="E23" i="25"/>
  <c r="E24" i="25"/>
  <c r="S23" i="25"/>
  <c r="R23" i="25"/>
  <c r="Q23" i="25"/>
  <c r="P23" i="25"/>
  <c r="S17" i="25"/>
  <c r="R17" i="25"/>
  <c r="Q17" i="25"/>
  <c r="P17" i="25"/>
  <c r="O17" i="25"/>
  <c r="S14" i="25"/>
  <c r="P14" i="25"/>
  <c r="S13" i="25"/>
  <c r="Q13" i="25"/>
  <c r="O13" i="25"/>
  <c r="F13" i="25"/>
  <c r="S12" i="25"/>
  <c r="R12" i="25"/>
  <c r="Q12" i="25"/>
  <c r="P12" i="25"/>
  <c r="O12" i="25"/>
  <c r="S10" i="25"/>
  <c r="R10" i="25"/>
  <c r="Q10" i="25"/>
  <c r="P10" i="25"/>
  <c r="O10" i="25"/>
  <c r="S9" i="25"/>
  <c r="R9" i="25"/>
  <c r="Q9" i="25"/>
  <c r="P9" i="25"/>
  <c r="O9" i="25"/>
  <c r="H27" i="24"/>
  <c r="H26" i="24"/>
  <c r="H25" i="24"/>
  <c r="H22" i="24"/>
  <c r="H21" i="24"/>
  <c r="D20" i="24"/>
  <c r="H20" i="24"/>
  <c r="G20" i="24"/>
  <c r="F20" i="24"/>
  <c r="D19" i="24"/>
  <c r="H19" i="24"/>
  <c r="G19" i="24"/>
  <c r="F19" i="24"/>
  <c r="H18" i="24"/>
  <c r="A1" i="24"/>
  <c r="AD50" i="23"/>
  <c r="AC50" i="23"/>
  <c r="AB50" i="23"/>
  <c r="AA50" i="23"/>
  <c r="Z50" i="23"/>
  <c r="AD41" i="23"/>
  <c r="Z41" i="23"/>
  <c r="Z40" i="23"/>
  <c r="AD42" i="23"/>
  <c r="AC41" i="23"/>
  <c r="AC42" i="23"/>
  <c r="AB41" i="23"/>
  <c r="AB42" i="23"/>
  <c r="AA41" i="23"/>
  <c r="AA42" i="23"/>
  <c r="Z42" i="23"/>
  <c r="AN7" i="23"/>
  <c r="AN8" i="23"/>
  <c r="AN9" i="23"/>
  <c r="AN10" i="23"/>
  <c r="AN11" i="23"/>
  <c r="AN12" i="23"/>
  <c r="AN13" i="23"/>
  <c r="AN14" i="23"/>
  <c r="AN15" i="23"/>
  <c r="AN16" i="23"/>
  <c r="AN17" i="23"/>
  <c r="AN18" i="23"/>
  <c r="AN19" i="23"/>
  <c r="AN20" i="23"/>
  <c r="AN21" i="23"/>
  <c r="D22" i="23"/>
  <c r="AN22" i="23"/>
  <c r="D23" i="23"/>
  <c r="AN23" i="23"/>
  <c r="AN24" i="23"/>
  <c r="AN25" i="23"/>
  <c r="AN26" i="23"/>
  <c r="AN27" i="23"/>
  <c r="D28" i="23"/>
  <c r="AN28" i="23"/>
  <c r="D29" i="23"/>
  <c r="AN29" i="23"/>
  <c r="D30" i="23"/>
  <c r="AN30" i="23"/>
  <c r="D31" i="23"/>
  <c r="AN31" i="23"/>
  <c r="D32" i="23"/>
  <c r="AN32" i="23"/>
  <c r="D33" i="23"/>
  <c r="AN33" i="23"/>
  <c r="D34" i="23"/>
  <c r="AN34" i="23"/>
  <c r="D35" i="23"/>
  <c r="AN35" i="23"/>
  <c r="D36" i="23"/>
  <c r="AN36" i="23"/>
  <c r="AN37" i="23"/>
  <c r="D38" i="23"/>
  <c r="AN38" i="23"/>
  <c r="D39" i="23"/>
  <c r="AN39" i="23"/>
  <c r="AN40" i="23"/>
  <c r="AM7" i="23"/>
  <c r="AM8" i="23"/>
  <c r="AM9" i="23"/>
  <c r="AM10" i="23"/>
  <c r="AM11" i="23"/>
  <c r="AM12" i="23"/>
  <c r="AM13" i="23"/>
  <c r="AM14" i="23"/>
  <c r="AM15" i="23"/>
  <c r="AM16" i="23"/>
  <c r="AM17" i="23"/>
  <c r="AM18" i="23"/>
  <c r="AM19" i="23"/>
  <c r="AM20" i="23"/>
  <c r="AM21" i="23"/>
  <c r="AM22" i="23"/>
  <c r="AM23" i="23"/>
  <c r="AM24" i="23"/>
  <c r="AM25" i="23"/>
  <c r="AM26" i="23"/>
  <c r="AM27" i="23"/>
  <c r="AM28" i="23"/>
  <c r="AM29" i="23"/>
  <c r="AM30" i="23"/>
  <c r="AM31" i="23"/>
  <c r="AM32" i="23"/>
  <c r="AM33" i="23"/>
  <c r="AM34" i="23"/>
  <c r="AM35" i="23"/>
  <c r="AM36" i="23"/>
  <c r="AM37" i="23"/>
  <c r="AM38" i="23"/>
  <c r="AM39" i="23"/>
  <c r="AM40" i="23"/>
  <c r="I22" i="23"/>
  <c r="O22" i="23"/>
  <c r="V22" i="23"/>
  <c r="I23" i="23"/>
  <c r="O23" i="23"/>
  <c r="V23" i="23"/>
  <c r="I28" i="23"/>
  <c r="O28" i="23"/>
  <c r="V28" i="23"/>
  <c r="I29" i="23"/>
  <c r="O29" i="23"/>
  <c r="V29" i="23"/>
  <c r="I30" i="23"/>
  <c r="O30" i="23"/>
  <c r="V30" i="23"/>
  <c r="I31" i="23"/>
  <c r="O31" i="23"/>
  <c r="V31" i="23"/>
  <c r="I32" i="23"/>
  <c r="O32" i="23"/>
  <c r="V32" i="23"/>
  <c r="I33" i="23"/>
  <c r="O33" i="23"/>
  <c r="V33" i="23"/>
  <c r="I34" i="23"/>
  <c r="O34" i="23"/>
  <c r="V34" i="23"/>
  <c r="I35" i="23"/>
  <c r="O35" i="23"/>
  <c r="V35" i="23"/>
  <c r="I36" i="23"/>
  <c r="O36" i="23"/>
  <c r="V36" i="23"/>
  <c r="O37" i="23"/>
  <c r="V37" i="23"/>
  <c r="I38" i="23"/>
  <c r="O38" i="23"/>
  <c r="V38" i="23"/>
  <c r="I39" i="23"/>
  <c r="O39" i="23"/>
  <c r="V39" i="23"/>
  <c r="V40" i="23"/>
  <c r="N22" i="23"/>
  <c r="U22" i="23"/>
  <c r="N23" i="23"/>
  <c r="U23" i="23"/>
  <c r="N28" i="23"/>
  <c r="U28" i="23"/>
  <c r="N29" i="23"/>
  <c r="U29" i="23"/>
  <c r="N30" i="23"/>
  <c r="U30" i="23"/>
  <c r="N31" i="23"/>
  <c r="U31" i="23"/>
  <c r="N32" i="23"/>
  <c r="U32" i="23"/>
  <c r="N33" i="23"/>
  <c r="U33" i="23"/>
  <c r="N34" i="23"/>
  <c r="U34" i="23"/>
  <c r="N35" i="23"/>
  <c r="U35" i="23"/>
  <c r="N36" i="23"/>
  <c r="U36" i="23"/>
  <c r="N37" i="23"/>
  <c r="U37" i="23"/>
  <c r="N38" i="23"/>
  <c r="U38" i="23"/>
  <c r="N39" i="23"/>
  <c r="U39" i="23"/>
  <c r="U40" i="23"/>
  <c r="M22" i="23"/>
  <c r="T22" i="23"/>
  <c r="M23" i="23"/>
  <c r="T23" i="23"/>
  <c r="M28" i="23"/>
  <c r="T28" i="23"/>
  <c r="M29" i="23"/>
  <c r="T29" i="23"/>
  <c r="M30" i="23"/>
  <c r="T30" i="23"/>
  <c r="M31" i="23"/>
  <c r="T31" i="23"/>
  <c r="M32" i="23"/>
  <c r="T32" i="23"/>
  <c r="M33" i="23"/>
  <c r="T33" i="23"/>
  <c r="M34" i="23"/>
  <c r="T34" i="23"/>
  <c r="M35" i="23"/>
  <c r="T35" i="23"/>
  <c r="M36" i="23"/>
  <c r="T36" i="23"/>
  <c r="M37" i="23"/>
  <c r="T37" i="23"/>
  <c r="M38" i="23"/>
  <c r="T38" i="23"/>
  <c r="M39" i="23"/>
  <c r="T39" i="23"/>
  <c r="T40" i="23"/>
  <c r="L22" i="23"/>
  <c r="S22" i="23"/>
  <c r="L23" i="23"/>
  <c r="S23" i="23"/>
  <c r="L28" i="23"/>
  <c r="S28" i="23"/>
  <c r="L29" i="23"/>
  <c r="S29" i="23"/>
  <c r="L30" i="23"/>
  <c r="S30" i="23"/>
  <c r="L31" i="23"/>
  <c r="S31" i="23"/>
  <c r="L32" i="23"/>
  <c r="S32" i="23"/>
  <c r="L33" i="23"/>
  <c r="S33" i="23"/>
  <c r="L34" i="23"/>
  <c r="S34" i="23"/>
  <c r="L35" i="23"/>
  <c r="S35" i="23"/>
  <c r="L36" i="23"/>
  <c r="S36" i="23"/>
  <c r="L37" i="23"/>
  <c r="S37" i="23"/>
  <c r="L38" i="23"/>
  <c r="S38" i="23"/>
  <c r="L39" i="23"/>
  <c r="S39" i="23"/>
  <c r="S40" i="23"/>
  <c r="D40" i="23"/>
  <c r="E40" i="23"/>
  <c r="F40" i="23"/>
  <c r="G40" i="23"/>
  <c r="H40" i="23"/>
  <c r="I40" i="23"/>
  <c r="P39" i="23"/>
  <c r="W39" i="23"/>
  <c r="P38" i="23"/>
  <c r="W38" i="23"/>
  <c r="P37" i="23"/>
  <c r="W37" i="23"/>
  <c r="P36" i="23"/>
  <c r="W36" i="23"/>
  <c r="P35" i="23"/>
  <c r="W35" i="23"/>
  <c r="P34" i="23"/>
  <c r="W34" i="23"/>
  <c r="P33" i="23"/>
  <c r="W33" i="23"/>
  <c r="P32" i="23"/>
  <c r="W32" i="23"/>
  <c r="P31" i="23"/>
  <c r="W31" i="23"/>
  <c r="P30" i="23"/>
  <c r="W30" i="23"/>
  <c r="P29" i="23"/>
  <c r="W29" i="23"/>
  <c r="P28" i="23"/>
  <c r="W28" i="23"/>
  <c r="P23" i="23"/>
  <c r="W23" i="23"/>
  <c r="P22" i="23"/>
  <c r="W22" i="23"/>
  <c r="C110" i="22"/>
  <c r="C100" i="22"/>
  <c r="C99" i="22"/>
  <c r="C98" i="22"/>
  <c r="C97" i="22"/>
  <c r="C96" i="22"/>
  <c r="C90" i="22"/>
  <c r="C89" i="22"/>
  <c r="C88" i="22"/>
  <c r="C87" i="22"/>
  <c r="C79" i="22"/>
  <c r="C78" i="22"/>
  <c r="C77" i="22"/>
  <c r="C76" i="22"/>
  <c r="I227" i="6"/>
  <c r="J227" i="6"/>
  <c r="K227" i="6"/>
  <c r="L227" i="6"/>
  <c r="M227" i="6"/>
  <c r="I250" i="6"/>
  <c r="J250" i="6"/>
  <c r="K250" i="6"/>
  <c r="L250" i="6"/>
  <c r="M250" i="6"/>
  <c r="C75" i="22"/>
  <c r="C69" i="22"/>
  <c r="C68" i="22"/>
  <c r="C67" i="22"/>
  <c r="C66" i="22"/>
  <c r="I53" i="22"/>
  <c r="I49" i="22"/>
  <c r="I50" i="22"/>
  <c r="J53" i="22"/>
  <c r="I52" i="22"/>
  <c r="J52" i="22"/>
  <c r="I51" i="22"/>
  <c r="J51" i="22"/>
  <c r="J50" i="22"/>
  <c r="J49" i="22"/>
  <c r="F31" i="22"/>
  <c r="C31" i="22"/>
  <c r="F30" i="22"/>
  <c r="C30" i="22"/>
  <c r="F29" i="22"/>
  <c r="C29" i="22"/>
  <c r="F28" i="22"/>
  <c r="C28" i="22"/>
  <c r="I22" i="22"/>
  <c r="C22" i="22"/>
  <c r="I21" i="22"/>
  <c r="C21" i="22"/>
  <c r="I20" i="22"/>
  <c r="F20" i="22"/>
  <c r="C20" i="22"/>
  <c r="I19" i="22"/>
  <c r="F19" i="22"/>
  <c r="C19" i="22"/>
  <c r="A1" i="22"/>
  <c r="B8" i="21"/>
  <c r="B5" i="21"/>
  <c r="B6" i="21"/>
  <c r="B7" i="21"/>
  <c r="F14" i="21"/>
  <c r="E14" i="21"/>
  <c r="F13" i="21"/>
  <c r="E13" i="21"/>
  <c r="D13" i="21"/>
  <c r="A1" i="21"/>
  <c r="H11" i="20"/>
  <c r="A1" i="20"/>
  <c r="E157" i="19"/>
  <c r="H157" i="19"/>
  <c r="G157" i="19"/>
  <c r="I157" i="19"/>
  <c r="E156" i="19"/>
  <c r="H156" i="19"/>
  <c r="G156" i="19"/>
  <c r="I156" i="19"/>
  <c r="E155" i="19"/>
  <c r="H155" i="19"/>
  <c r="G155" i="19"/>
  <c r="I155" i="19"/>
  <c r="E152" i="19"/>
  <c r="H152" i="19"/>
  <c r="G152" i="19"/>
  <c r="I152" i="19"/>
  <c r="E151" i="19"/>
  <c r="H151" i="19"/>
  <c r="G151" i="19"/>
  <c r="I151" i="19"/>
  <c r="E148" i="19"/>
  <c r="H148" i="19"/>
  <c r="G148" i="19"/>
  <c r="I148" i="19"/>
  <c r="E147" i="19"/>
  <c r="H147" i="19"/>
  <c r="G147" i="19"/>
  <c r="I147" i="19"/>
  <c r="E80" i="19"/>
  <c r="H80" i="19"/>
  <c r="G80" i="19"/>
  <c r="I80" i="19"/>
  <c r="E79" i="19"/>
  <c r="H79" i="19"/>
  <c r="G79" i="19"/>
  <c r="I79" i="19"/>
  <c r="E74" i="19"/>
  <c r="H74" i="19"/>
  <c r="G74" i="19"/>
  <c r="I74" i="19"/>
  <c r="E73" i="19"/>
  <c r="H73" i="19"/>
  <c r="G73" i="19"/>
  <c r="I73" i="19"/>
  <c r="E58" i="19"/>
  <c r="H58" i="19"/>
  <c r="G58" i="19"/>
  <c r="I58" i="19"/>
  <c r="E57" i="19"/>
  <c r="H57" i="19"/>
  <c r="G57" i="19"/>
  <c r="I57" i="19"/>
  <c r="E41" i="19"/>
  <c r="H41" i="19"/>
  <c r="G41" i="19"/>
  <c r="I41" i="19"/>
  <c r="E40" i="19"/>
  <c r="H40" i="19"/>
  <c r="G40" i="19"/>
  <c r="I40" i="19"/>
  <c r="G34" i="16"/>
  <c r="G89" i="15"/>
  <c r="F89" i="15"/>
  <c r="E82" i="15"/>
  <c r="E83" i="15"/>
  <c r="E84" i="15"/>
  <c r="E85" i="15"/>
  <c r="E86" i="15"/>
  <c r="E87" i="15"/>
  <c r="E88" i="15"/>
  <c r="E89" i="15"/>
  <c r="I62" i="15"/>
  <c r="I63" i="15"/>
  <c r="I64" i="15"/>
  <c r="I65" i="15"/>
  <c r="I66" i="15"/>
  <c r="I67" i="15"/>
  <c r="I68" i="15"/>
  <c r="I69" i="15"/>
  <c r="I70" i="15"/>
  <c r="I71" i="15"/>
  <c r="E56" i="15"/>
  <c r="F56" i="15"/>
  <c r="G56" i="15"/>
  <c r="E75" i="15"/>
  <c r="I72" i="15"/>
  <c r="I73" i="15"/>
  <c r="H73" i="15"/>
  <c r="G73" i="15"/>
  <c r="F73" i="15"/>
  <c r="E73" i="15"/>
  <c r="E58" i="15"/>
  <c r="F58" i="15"/>
  <c r="G58" i="15"/>
  <c r="G57" i="15"/>
  <c r="E21" i="15"/>
  <c r="E23" i="15"/>
  <c r="E25" i="15"/>
  <c r="F21" i="15"/>
  <c r="F23" i="15"/>
  <c r="F25" i="15"/>
  <c r="G21" i="15"/>
  <c r="G23" i="15"/>
  <c r="G25" i="15"/>
  <c r="H21" i="15"/>
  <c r="H23" i="15"/>
  <c r="H25" i="15"/>
  <c r="I21" i="15"/>
  <c r="I23" i="15"/>
  <c r="I25" i="15"/>
  <c r="J21" i="15"/>
  <c r="J23" i="15"/>
  <c r="J25" i="15"/>
  <c r="K21" i="15"/>
  <c r="K23" i="15"/>
  <c r="K25" i="15"/>
  <c r="L25" i="15"/>
  <c r="L23" i="15"/>
  <c r="L22" i="15"/>
  <c r="L15" i="15"/>
  <c r="L20" i="15"/>
  <c r="L21" i="15"/>
  <c r="L10" i="15"/>
  <c r="G48" i="14"/>
  <c r="K40" i="14"/>
  <c r="I40" i="14"/>
  <c r="K34" i="14"/>
  <c r="I34" i="14"/>
  <c r="G28" i="14"/>
  <c r="G30" i="14"/>
  <c r="G31" i="14"/>
  <c r="G33" i="14"/>
  <c r="G34" i="14"/>
  <c r="F34" i="14"/>
  <c r="E34" i="14"/>
  <c r="V137" i="10"/>
  <c r="U137" i="10"/>
  <c r="T137" i="10"/>
  <c r="S137" i="10"/>
  <c r="N137" i="10"/>
  <c r="M137" i="10"/>
  <c r="L137" i="10"/>
  <c r="K137" i="10"/>
  <c r="F137" i="10"/>
  <c r="E137" i="10"/>
  <c r="D137" i="10"/>
  <c r="C137" i="10"/>
  <c r="V136" i="10"/>
  <c r="U136" i="10"/>
  <c r="T136" i="10"/>
  <c r="S136" i="10"/>
  <c r="N136" i="10"/>
  <c r="M136" i="10"/>
  <c r="L136" i="10"/>
  <c r="K136" i="10"/>
  <c r="F136" i="10"/>
  <c r="E136" i="10"/>
  <c r="D136" i="10"/>
  <c r="C136" i="10"/>
  <c r="V135" i="10"/>
  <c r="U135" i="10"/>
  <c r="T135" i="10"/>
  <c r="S135" i="10"/>
  <c r="N135" i="10"/>
  <c r="M135" i="10"/>
  <c r="L135" i="10"/>
  <c r="K135" i="10"/>
  <c r="F135" i="10"/>
  <c r="E135" i="10"/>
  <c r="D135" i="10"/>
  <c r="C135" i="10"/>
  <c r="V134" i="10"/>
  <c r="U134" i="10"/>
  <c r="T134" i="10"/>
  <c r="S134" i="10"/>
  <c r="N134" i="10"/>
  <c r="K134" i="10"/>
  <c r="F134" i="10"/>
  <c r="E134" i="10"/>
  <c r="D134" i="10"/>
  <c r="C134" i="10"/>
  <c r="X129" i="10"/>
  <c r="V129" i="10"/>
  <c r="U129" i="10"/>
  <c r="T129" i="10"/>
  <c r="S125" i="10"/>
  <c r="S126" i="10"/>
  <c r="S127" i="10"/>
  <c r="S128" i="10"/>
  <c r="S129" i="10"/>
  <c r="P129" i="10"/>
  <c r="N129" i="10"/>
  <c r="M129" i="10"/>
  <c r="L129" i="10"/>
  <c r="K125" i="10"/>
  <c r="K126" i="10"/>
  <c r="K127" i="10"/>
  <c r="K128" i="10"/>
  <c r="K129" i="10"/>
  <c r="H129" i="10"/>
  <c r="F129" i="10"/>
  <c r="E129" i="10"/>
  <c r="D129" i="10"/>
  <c r="C125" i="10"/>
  <c r="C126" i="10"/>
  <c r="C127" i="10"/>
  <c r="C128" i="10"/>
  <c r="C129" i="10"/>
  <c r="X120" i="10"/>
  <c r="W120" i="10"/>
  <c r="V120" i="10"/>
  <c r="U120" i="10"/>
  <c r="T120" i="10"/>
  <c r="S120" i="10"/>
  <c r="P120" i="10"/>
  <c r="O120" i="10"/>
  <c r="N120" i="10"/>
  <c r="M120" i="10"/>
  <c r="L120" i="10"/>
  <c r="K120" i="10"/>
  <c r="H120" i="10"/>
  <c r="F120" i="10"/>
  <c r="E120" i="10"/>
  <c r="D120" i="10"/>
  <c r="C120" i="10"/>
  <c r="X111" i="10"/>
  <c r="W111" i="10"/>
  <c r="V111" i="10"/>
  <c r="U111" i="10"/>
  <c r="T111" i="10"/>
  <c r="S107" i="10"/>
  <c r="S108" i="10"/>
  <c r="S109" i="10"/>
  <c r="S110" i="10"/>
  <c r="S111" i="10"/>
  <c r="P111" i="10"/>
  <c r="O111" i="10"/>
  <c r="N111" i="10"/>
  <c r="M111" i="10"/>
  <c r="L111" i="10"/>
  <c r="K107" i="10"/>
  <c r="K108" i="10"/>
  <c r="K109" i="10"/>
  <c r="K110" i="10"/>
  <c r="K111" i="10"/>
  <c r="H111" i="10"/>
  <c r="G111" i="10"/>
  <c r="F111" i="10"/>
  <c r="E111" i="10"/>
  <c r="D111" i="10"/>
  <c r="C107" i="10"/>
  <c r="C108" i="10"/>
  <c r="C109" i="10"/>
  <c r="C110" i="10"/>
  <c r="C111" i="10"/>
  <c r="F97" i="10"/>
  <c r="G97" i="10"/>
  <c r="H97" i="10"/>
  <c r="F98" i="10"/>
  <c r="G98" i="10"/>
  <c r="H98" i="10"/>
  <c r="F99" i="10"/>
  <c r="G99" i="10"/>
  <c r="H99" i="10"/>
  <c r="F100" i="10"/>
  <c r="G100" i="10"/>
  <c r="H100" i="10"/>
  <c r="H101" i="10"/>
  <c r="G101" i="10"/>
  <c r="F101" i="10"/>
  <c r="E101" i="10"/>
  <c r="D97" i="10"/>
  <c r="D98" i="10"/>
  <c r="D99" i="10"/>
  <c r="D100" i="10"/>
  <c r="D101" i="10"/>
  <c r="C97" i="10"/>
  <c r="C98" i="10"/>
  <c r="C99" i="10"/>
  <c r="C100" i="10"/>
  <c r="C101" i="10"/>
  <c r="W91" i="10"/>
  <c r="V91" i="10"/>
  <c r="U91" i="10"/>
  <c r="T91" i="10"/>
  <c r="S91" i="10"/>
  <c r="O91" i="10"/>
  <c r="N91" i="10"/>
  <c r="M91" i="10"/>
  <c r="L91" i="10"/>
  <c r="K91" i="10"/>
  <c r="G91" i="10"/>
  <c r="F91" i="10"/>
  <c r="E91" i="10"/>
  <c r="D91" i="10"/>
  <c r="C91" i="10"/>
  <c r="W90" i="10"/>
  <c r="V90" i="10"/>
  <c r="U90" i="10"/>
  <c r="T90" i="10"/>
  <c r="S90" i="10"/>
  <c r="O90" i="10"/>
  <c r="N90" i="10"/>
  <c r="M90" i="10"/>
  <c r="L90" i="10"/>
  <c r="K90" i="10"/>
  <c r="G90" i="10"/>
  <c r="F90" i="10"/>
  <c r="E90" i="10"/>
  <c r="D90" i="10"/>
  <c r="C90" i="10"/>
  <c r="W89" i="10"/>
  <c r="V89" i="10"/>
  <c r="U89" i="10"/>
  <c r="T89" i="10"/>
  <c r="S89" i="10"/>
  <c r="O89" i="10"/>
  <c r="N89" i="10"/>
  <c r="M89" i="10"/>
  <c r="L89" i="10"/>
  <c r="K89" i="10"/>
  <c r="G89" i="10"/>
  <c r="F89" i="10"/>
  <c r="E89" i="10"/>
  <c r="D89" i="10"/>
  <c r="C89" i="10"/>
  <c r="W88" i="10"/>
  <c r="V88" i="10"/>
  <c r="U88" i="10"/>
  <c r="T88" i="10"/>
  <c r="S88" i="10"/>
  <c r="O88" i="10"/>
  <c r="N88" i="10"/>
  <c r="M88" i="10"/>
  <c r="L88" i="10"/>
  <c r="K88" i="10"/>
  <c r="G88" i="10"/>
  <c r="F88" i="10"/>
  <c r="E88" i="10"/>
  <c r="D88" i="10"/>
  <c r="C88" i="10"/>
  <c r="X83" i="10"/>
  <c r="W83" i="10"/>
  <c r="V83" i="10"/>
  <c r="U83" i="10"/>
  <c r="T83" i="10"/>
  <c r="S79" i="10"/>
  <c r="S80" i="10"/>
  <c r="S81" i="10"/>
  <c r="S82" i="10"/>
  <c r="S83" i="10"/>
  <c r="P83" i="10"/>
  <c r="O83" i="10"/>
  <c r="N83" i="10"/>
  <c r="M83" i="10"/>
  <c r="L83" i="10"/>
  <c r="K79" i="10"/>
  <c r="K80" i="10"/>
  <c r="K81" i="10"/>
  <c r="K82" i="10"/>
  <c r="K83" i="10"/>
  <c r="H83" i="10"/>
  <c r="G83" i="10"/>
  <c r="F83" i="10"/>
  <c r="E83" i="10"/>
  <c r="D83" i="10"/>
  <c r="C79" i="10"/>
  <c r="C80" i="10"/>
  <c r="C81" i="10"/>
  <c r="C82" i="10"/>
  <c r="C83" i="10"/>
  <c r="X74" i="10"/>
  <c r="W74" i="10"/>
  <c r="V74" i="10"/>
  <c r="U74" i="10"/>
  <c r="T74" i="10"/>
  <c r="S74" i="10"/>
  <c r="P74" i="10"/>
  <c r="O74" i="10"/>
  <c r="N74" i="10"/>
  <c r="M74" i="10"/>
  <c r="L74" i="10"/>
  <c r="K74" i="10"/>
  <c r="H74" i="10"/>
  <c r="G74" i="10"/>
  <c r="F74" i="10"/>
  <c r="E74" i="10"/>
  <c r="D74" i="10"/>
  <c r="C74" i="10"/>
  <c r="X65" i="10"/>
  <c r="W65" i="10"/>
  <c r="V65" i="10"/>
  <c r="U65" i="10"/>
  <c r="T65" i="10"/>
  <c r="S61" i="10"/>
  <c r="S62" i="10"/>
  <c r="S63" i="10"/>
  <c r="S64" i="10"/>
  <c r="S65" i="10"/>
  <c r="P65" i="10"/>
  <c r="O65" i="10"/>
  <c r="N65" i="10"/>
  <c r="M65" i="10"/>
  <c r="L65" i="10"/>
  <c r="K61" i="10"/>
  <c r="K62" i="10"/>
  <c r="K63" i="10"/>
  <c r="K64" i="10"/>
  <c r="K65" i="10"/>
  <c r="H65" i="10"/>
  <c r="G65" i="10"/>
  <c r="F65" i="10"/>
  <c r="E65" i="10"/>
  <c r="D65" i="10"/>
  <c r="C61" i="10"/>
  <c r="C62" i="10"/>
  <c r="C63" i="10"/>
  <c r="C64" i="10"/>
  <c r="C65" i="10"/>
  <c r="H55" i="10"/>
  <c r="G55" i="10"/>
  <c r="F55" i="10"/>
  <c r="E55" i="10"/>
  <c r="D55" i="10"/>
  <c r="C55" i="10"/>
  <c r="M46" i="10"/>
  <c r="L46" i="10"/>
  <c r="K46" i="10"/>
  <c r="J46" i="10"/>
  <c r="I46" i="10"/>
  <c r="H46" i="10"/>
  <c r="G46" i="10"/>
  <c r="F46" i="10"/>
  <c r="E46" i="10"/>
  <c r="D46" i="10"/>
  <c r="M37" i="10"/>
  <c r="L37" i="10"/>
  <c r="K37" i="10"/>
  <c r="J37" i="10"/>
  <c r="I37" i="10"/>
  <c r="H37" i="10"/>
  <c r="G37" i="10"/>
  <c r="F37" i="10"/>
  <c r="E37" i="10"/>
  <c r="D37" i="10"/>
  <c r="M10" i="10"/>
  <c r="M25" i="10"/>
  <c r="L10" i="10"/>
  <c r="L25" i="10"/>
  <c r="K10" i="10"/>
  <c r="K25" i="10"/>
  <c r="J10" i="10"/>
  <c r="J25" i="10"/>
  <c r="I10" i="10"/>
  <c r="I25" i="10"/>
  <c r="H10" i="10"/>
  <c r="H25" i="10"/>
  <c r="G10" i="10"/>
  <c r="G25" i="10"/>
  <c r="F10" i="10"/>
  <c r="F25" i="10"/>
  <c r="E10" i="10"/>
  <c r="E25" i="10"/>
  <c r="D10" i="10"/>
  <c r="D25" i="10"/>
  <c r="Q153" i="9"/>
  <c r="T153" i="9"/>
  <c r="S153" i="9"/>
  <c r="P153" i="9"/>
  <c r="O153" i="9"/>
  <c r="Q152" i="9"/>
  <c r="T152" i="9"/>
  <c r="S152" i="9"/>
  <c r="P152" i="9"/>
  <c r="O152" i="9"/>
  <c r="Q151" i="9"/>
  <c r="T151" i="9"/>
  <c r="S151" i="9"/>
  <c r="P151" i="9"/>
  <c r="O151" i="9"/>
  <c r="Q148" i="9"/>
  <c r="T148" i="9"/>
  <c r="S148" i="9"/>
  <c r="P148" i="9"/>
  <c r="O148" i="9"/>
  <c r="Q147" i="9"/>
  <c r="T147" i="9"/>
  <c r="S147" i="9"/>
  <c r="P147" i="9"/>
  <c r="O147" i="9"/>
  <c r="Q146" i="9"/>
  <c r="T146" i="9"/>
  <c r="S146" i="9"/>
  <c r="P146" i="9"/>
  <c r="O146" i="9"/>
  <c r="Q138" i="9"/>
  <c r="T138" i="9"/>
  <c r="S138" i="9"/>
  <c r="P138" i="9"/>
  <c r="O138" i="9"/>
  <c r="Q137" i="9"/>
  <c r="T137" i="9"/>
  <c r="S137" i="9"/>
  <c r="P137" i="9"/>
  <c r="O137" i="9"/>
  <c r="Q136" i="9"/>
  <c r="T136" i="9"/>
  <c r="S136" i="9"/>
  <c r="P136" i="9"/>
  <c r="O136" i="9"/>
  <c r="Q135" i="9"/>
  <c r="T135" i="9"/>
  <c r="S135" i="9"/>
  <c r="P135" i="9"/>
  <c r="O135" i="9"/>
  <c r="Q134" i="9"/>
  <c r="T134" i="9"/>
  <c r="S134" i="9"/>
  <c r="P134" i="9"/>
  <c r="O134" i="9"/>
  <c r="Q133" i="9"/>
  <c r="T133" i="9"/>
  <c r="S133" i="9"/>
  <c r="P133" i="9"/>
  <c r="O133" i="9"/>
  <c r="Q132" i="9"/>
  <c r="T132" i="9"/>
  <c r="S132" i="9"/>
  <c r="P132" i="9"/>
  <c r="O132" i="9"/>
  <c r="Q131" i="9"/>
  <c r="T131" i="9"/>
  <c r="S131" i="9"/>
  <c r="P131" i="9"/>
  <c r="O131" i="9"/>
  <c r="Q130" i="9"/>
  <c r="T130" i="9"/>
  <c r="S130" i="9"/>
  <c r="P130" i="9"/>
  <c r="O130" i="9"/>
  <c r="Q129" i="9"/>
  <c r="T129" i="9"/>
  <c r="S129" i="9"/>
  <c r="P129" i="9"/>
  <c r="O129" i="9"/>
  <c r="Q128" i="9"/>
  <c r="T128" i="9"/>
  <c r="S128" i="9"/>
  <c r="P128" i="9"/>
  <c r="O128" i="9"/>
  <c r="Q127" i="9"/>
  <c r="T127" i="9"/>
  <c r="S127" i="9"/>
  <c r="P127" i="9"/>
  <c r="O127" i="9"/>
  <c r="Q126" i="9"/>
  <c r="T126" i="9"/>
  <c r="S126" i="9"/>
  <c r="P126" i="9"/>
  <c r="O126" i="9"/>
  <c r="Q125" i="9"/>
  <c r="T125" i="9"/>
  <c r="S125" i="9"/>
  <c r="P125" i="9"/>
  <c r="O125" i="9"/>
  <c r="Q124" i="9"/>
  <c r="T124" i="9"/>
  <c r="S124" i="9"/>
  <c r="P124" i="9"/>
  <c r="O124" i="9"/>
  <c r="Q123" i="9"/>
  <c r="T123" i="9"/>
  <c r="S123" i="9"/>
  <c r="P123" i="9"/>
  <c r="O123" i="9"/>
  <c r="Q122" i="9"/>
  <c r="T122" i="9"/>
  <c r="S122" i="9"/>
  <c r="P122" i="9"/>
  <c r="O122" i="9"/>
  <c r="Q121" i="9"/>
  <c r="T121" i="9"/>
  <c r="S121" i="9"/>
  <c r="P121" i="9"/>
  <c r="O121" i="9"/>
  <c r="Q120" i="9"/>
  <c r="T120" i="9"/>
  <c r="S120" i="9"/>
  <c r="P120" i="9"/>
  <c r="O120" i="9"/>
  <c r="Q119" i="9"/>
  <c r="T119" i="9"/>
  <c r="S119" i="9"/>
  <c r="P119" i="9"/>
  <c r="O119" i="9"/>
  <c r="Q118" i="9"/>
  <c r="T118" i="9"/>
  <c r="S118" i="9"/>
  <c r="P118" i="9"/>
  <c r="O118" i="9"/>
  <c r="Q117" i="9"/>
  <c r="T117" i="9"/>
  <c r="S117" i="9"/>
  <c r="P117" i="9"/>
  <c r="O117" i="9"/>
  <c r="Q116" i="9"/>
  <c r="T116" i="9"/>
  <c r="S116" i="9"/>
  <c r="P116" i="9"/>
  <c r="O116" i="9"/>
  <c r="Q115" i="9"/>
  <c r="T115" i="9"/>
  <c r="S115" i="9"/>
  <c r="P115" i="9"/>
  <c r="O115" i="9"/>
  <c r="Q114" i="9"/>
  <c r="T114" i="9"/>
  <c r="S114" i="9"/>
  <c r="P114" i="9"/>
  <c r="O114" i="9"/>
  <c r="Q113" i="9"/>
  <c r="T113" i="9"/>
  <c r="S113" i="9"/>
  <c r="P113" i="9"/>
  <c r="O113" i="9"/>
  <c r="Q112" i="9"/>
  <c r="T112" i="9"/>
  <c r="S112" i="9"/>
  <c r="P112" i="9"/>
  <c r="O112" i="9"/>
  <c r="Q111" i="9"/>
  <c r="T111" i="9"/>
  <c r="S111" i="9"/>
  <c r="P111" i="9"/>
  <c r="O111" i="9"/>
  <c r="Q110" i="9"/>
  <c r="T110" i="9"/>
  <c r="S110" i="9"/>
  <c r="P110" i="9"/>
  <c r="O110" i="9"/>
  <c r="Q109" i="9"/>
  <c r="T109" i="9"/>
  <c r="S109" i="9"/>
  <c r="P109" i="9"/>
  <c r="O109" i="9"/>
  <c r="Q101" i="9"/>
  <c r="T101" i="9"/>
  <c r="S101" i="9"/>
  <c r="P101" i="9"/>
  <c r="O101" i="9"/>
  <c r="Q100" i="9"/>
  <c r="T100" i="9"/>
  <c r="S100" i="9"/>
  <c r="P100" i="9"/>
  <c r="O100" i="9"/>
  <c r="Q99" i="9"/>
  <c r="T99" i="9"/>
  <c r="S99" i="9"/>
  <c r="P99" i="9"/>
  <c r="O99" i="9"/>
  <c r="Q98" i="9"/>
  <c r="T98" i="9"/>
  <c r="S98" i="9"/>
  <c r="P98" i="9"/>
  <c r="O98" i="9"/>
  <c r="Q97" i="9"/>
  <c r="T97" i="9"/>
  <c r="S97" i="9"/>
  <c r="P97" i="9"/>
  <c r="O97" i="9"/>
  <c r="Q96" i="9"/>
  <c r="T96" i="9"/>
  <c r="S96" i="9"/>
  <c r="P96" i="9"/>
  <c r="O96" i="9"/>
  <c r="Q95" i="9"/>
  <c r="T95" i="9"/>
  <c r="S95" i="9"/>
  <c r="P95" i="9"/>
  <c r="O95" i="9"/>
  <c r="Q94" i="9"/>
  <c r="T94" i="9"/>
  <c r="S94" i="9"/>
  <c r="P94" i="9"/>
  <c r="O94" i="9"/>
  <c r="Q93" i="9"/>
  <c r="T93" i="9"/>
  <c r="S93" i="9"/>
  <c r="P93" i="9"/>
  <c r="O93" i="9"/>
  <c r="Q92" i="9"/>
  <c r="T92" i="9"/>
  <c r="S92" i="9"/>
  <c r="P92" i="9"/>
  <c r="O92" i="9"/>
  <c r="Q91" i="9"/>
  <c r="T91" i="9"/>
  <c r="S91" i="9"/>
  <c r="P91" i="9"/>
  <c r="O91" i="9"/>
  <c r="Q90" i="9"/>
  <c r="T90" i="9"/>
  <c r="S90" i="9"/>
  <c r="P90" i="9"/>
  <c r="O90" i="9"/>
  <c r="Q89" i="9"/>
  <c r="T89" i="9"/>
  <c r="S89" i="9"/>
  <c r="P89" i="9"/>
  <c r="O89" i="9"/>
  <c r="Q88" i="9"/>
  <c r="T88" i="9"/>
  <c r="S88" i="9"/>
  <c r="P88" i="9"/>
  <c r="O88" i="9"/>
  <c r="Q87" i="9"/>
  <c r="T87" i="9"/>
  <c r="S87" i="9"/>
  <c r="P87" i="9"/>
  <c r="O87" i="9"/>
  <c r="Q86" i="9"/>
  <c r="T86" i="9"/>
  <c r="S86" i="9"/>
  <c r="P86" i="9"/>
  <c r="O86" i="9"/>
  <c r="Q85" i="9"/>
  <c r="T85" i="9"/>
  <c r="S85" i="9"/>
  <c r="P85" i="9"/>
  <c r="O85" i="9"/>
  <c r="Q84" i="9"/>
  <c r="T84" i="9"/>
  <c r="S84" i="9"/>
  <c r="P84" i="9"/>
  <c r="O84" i="9"/>
  <c r="Q83" i="9"/>
  <c r="T83" i="9"/>
  <c r="S83" i="9"/>
  <c r="P83" i="9"/>
  <c r="O83" i="9"/>
  <c r="Q82" i="9"/>
  <c r="T82" i="9"/>
  <c r="S82" i="9"/>
  <c r="P82" i="9"/>
  <c r="O82" i="9"/>
  <c r="Q81" i="9"/>
  <c r="T81" i="9"/>
  <c r="S81" i="9"/>
  <c r="P81" i="9"/>
  <c r="O81" i="9"/>
  <c r="Q80" i="9"/>
  <c r="T80" i="9"/>
  <c r="S80" i="9"/>
  <c r="P80" i="9"/>
  <c r="O80" i="9"/>
  <c r="Q79" i="9"/>
  <c r="T79" i="9"/>
  <c r="S79" i="9"/>
  <c r="P79" i="9"/>
  <c r="O79" i="9"/>
  <c r="Q78" i="9"/>
  <c r="T78" i="9"/>
  <c r="S78" i="9"/>
  <c r="P78" i="9"/>
  <c r="O78" i="9"/>
  <c r="Q77" i="9"/>
  <c r="T77" i="9"/>
  <c r="S77" i="9"/>
  <c r="P77" i="9"/>
  <c r="O77" i="9"/>
  <c r="Q76" i="9"/>
  <c r="T76" i="9"/>
  <c r="S76" i="9"/>
  <c r="P76" i="9"/>
  <c r="O76" i="9"/>
  <c r="Q68" i="9"/>
  <c r="T68" i="9"/>
  <c r="S68" i="9"/>
  <c r="P68" i="9"/>
  <c r="O68" i="9"/>
  <c r="Q67" i="9"/>
  <c r="T67" i="9"/>
  <c r="S67" i="9"/>
  <c r="P67" i="9"/>
  <c r="O67" i="9"/>
  <c r="Q66" i="9"/>
  <c r="T66" i="9"/>
  <c r="S66" i="9"/>
  <c r="P66" i="9"/>
  <c r="O66" i="9"/>
  <c r="Q65" i="9"/>
  <c r="T65" i="9"/>
  <c r="S65" i="9"/>
  <c r="P65" i="9"/>
  <c r="O65" i="9"/>
  <c r="Q64" i="9"/>
  <c r="T64" i="9"/>
  <c r="S64" i="9"/>
  <c r="P64" i="9"/>
  <c r="O64" i="9"/>
  <c r="Q63" i="9"/>
  <c r="T63" i="9"/>
  <c r="S63" i="9"/>
  <c r="P63" i="9"/>
  <c r="O63" i="9"/>
  <c r="Q62" i="9"/>
  <c r="T62" i="9"/>
  <c r="S62" i="9"/>
  <c r="P62" i="9"/>
  <c r="O62" i="9"/>
  <c r="Q61" i="9"/>
  <c r="T61" i="9"/>
  <c r="S61" i="9"/>
  <c r="P61" i="9"/>
  <c r="O61" i="9"/>
  <c r="Q60" i="9"/>
  <c r="T60" i="9"/>
  <c r="S60" i="9"/>
  <c r="P60" i="9"/>
  <c r="O60" i="9"/>
  <c r="Q59" i="9"/>
  <c r="T59" i="9"/>
  <c r="S59" i="9"/>
  <c r="P59" i="9"/>
  <c r="O59" i="9"/>
  <c r="Q58" i="9"/>
  <c r="T58" i="9"/>
  <c r="S58" i="9"/>
  <c r="P58" i="9"/>
  <c r="O58" i="9"/>
  <c r="Q57" i="9"/>
  <c r="T57" i="9"/>
  <c r="S57" i="9"/>
  <c r="P57" i="9"/>
  <c r="O57" i="9"/>
  <c r="Q56" i="9"/>
  <c r="T56" i="9"/>
  <c r="S56" i="9"/>
  <c r="P56" i="9"/>
  <c r="O56" i="9"/>
  <c r="Q55" i="9"/>
  <c r="T55" i="9"/>
  <c r="S55" i="9"/>
  <c r="P55" i="9"/>
  <c r="O55" i="9"/>
  <c r="Q54" i="9"/>
  <c r="T54" i="9"/>
  <c r="S54" i="9"/>
  <c r="P54" i="9"/>
  <c r="O54" i="9"/>
  <c r="Q53" i="9"/>
  <c r="T53" i="9"/>
  <c r="S53" i="9"/>
  <c r="P53" i="9"/>
  <c r="O53" i="9"/>
  <c r="Q52" i="9"/>
  <c r="T52" i="9"/>
  <c r="S52" i="9"/>
  <c r="P52" i="9"/>
  <c r="O52" i="9"/>
  <c r="Q51" i="9"/>
  <c r="T51" i="9"/>
  <c r="S51" i="9"/>
  <c r="P51" i="9"/>
  <c r="O51" i="9"/>
  <c r="Q50" i="9"/>
  <c r="T50" i="9"/>
  <c r="S50" i="9"/>
  <c r="P50" i="9"/>
  <c r="O50" i="9"/>
  <c r="Q49" i="9"/>
  <c r="T49" i="9"/>
  <c r="S49" i="9"/>
  <c r="P49" i="9"/>
  <c r="O49" i="9"/>
  <c r="Q48" i="9"/>
  <c r="T48" i="9"/>
  <c r="S48" i="9"/>
  <c r="P48" i="9"/>
  <c r="O48" i="9"/>
  <c r="Q47" i="9"/>
  <c r="T47" i="9"/>
  <c r="S47" i="9"/>
  <c r="P47" i="9"/>
  <c r="O47" i="9"/>
  <c r="Q46" i="9"/>
  <c r="T46" i="9"/>
  <c r="S46" i="9"/>
  <c r="P46" i="9"/>
  <c r="O46" i="9"/>
  <c r="Q45" i="9"/>
  <c r="T45" i="9"/>
  <c r="S45" i="9"/>
  <c r="P45" i="9"/>
  <c r="O45" i="9"/>
  <c r="Q44" i="9"/>
  <c r="T44" i="9"/>
  <c r="S44" i="9"/>
  <c r="P44" i="9"/>
  <c r="O44" i="9"/>
  <c r="Q43" i="9"/>
  <c r="T43" i="9"/>
  <c r="S43" i="9"/>
  <c r="P43" i="9"/>
  <c r="O43" i="9"/>
  <c r="Q35" i="9"/>
  <c r="T35" i="9"/>
  <c r="S35" i="9"/>
  <c r="P35" i="9"/>
  <c r="O35" i="9"/>
  <c r="Q34" i="9"/>
  <c r="T34" i="9"/>
  <c r="S34" i="9"/>
  <c r="P34" i="9"/>
  <c r="O34" i="9"/>
  <c r="Q33" i="9"/>
  <c r="T33" i="9"/>
  <c r="S33" i="9"/>
  <c r="P33" i="9"/>
  <c r="O33" i="9"/>
  <c r="Q32" i="9"/>
  <c r="T32" i="9"/>
  <c r="S32" i="9"/>
  <c r="P32" i="9"/>
  <c r="O32" i="9"/>
  <c r="Q31" i="9"/>
  <c r="T31" i="9"/>
  <c r="S31" i="9"/>
  <c r="P31" i="9"/>
  <c r="O31" i="9"/>
  <c r="Q30" i="9"/>
  <c r="T30" i="9"/>
  <c r="S30" i="9"/>
  <c r="P30" i="9"/>
  <c r="O30" i="9"/>
  <c r="Q29" i="9"/>
  <c r="T29" i="9"/>
  <c r="S29" i="9"/>
  <c r="P29" i="9"/>
  <c r="O29" i="9"/>
  <c r="Q28" i="9"/>
  <c r="T28" i="9"/>
  <c r="S28" i="9"/>
  <c r="P28" i="9"/>
  <c r="O28" i="9"/>
  <c r="Q27" i="9"/>
  <c r="T27" i="9"/>
  <c r="S27" i="9"/>
  <c r="P27" i="9"/>
  <c r="O27" i="9"/>
  <c r="Q26" i="9"/>
  <c r="T26" i="9"/>
  <c r="S26" i="9"/>
  <c r="P26" i="9"/>
  <c r="O26" i="9"/>
  <c r="Q25" i="9"/>
  <c r="T25" i="9"/>
  <c r="S25" i="9"/>
  <c r="P25" i="9"/>
  <c r="O25" i="9"/>
  <c r="Q24" i="9"/>
  <c r="T24" i="9"/>
  <c r="S24" i="9"/>
  <c r="P24" i="9"/>
  <c r="O24" i="9"/>
  <c r="Q23" i="9"/>
  <c r="T23" i="9"/>
  <c r="S23" i="9"/>
  <c r="P23" i="9"/>
  <c r="O23" i="9"/>
  <c r="Q22" i="9"/>
  <c r="T22" i="9"/>
  <c r="S22" i="9"/>
  <c r="P22" i="9"/>
  <c r="O22" i="9"/>
  <c r="Q21" i="9"/>
  <c r="T21" i="9"/>
  <c r="S21" i="9"/>
  <c r="P21" i="9"/>
  <c r="O21" i="9"/>
  <c r="Q20" i="9"/>
  <c r="T20" i="9"/>
  <c r="S20" i="9"/>
  <c r="P20" i="9"/>
  <c r="O20" i="9"/>
  <c r="Q19" i="9"/>
  <c r="T19" i="9"/>
  <c r="S19" i="9"/>
  <c r="P19" i="9"/>
  <c r="O19" i="9"/>
  <c r="Q18" i="9"/>
  <c r="T18" i="9"/>
  <c r="S18" i="9"/>
  <c r="P18" i="9"/>
  <c r="O18" i="9"/>
  <c r="Q17" i="9"/>
  <c r="T17" i="9"/>
  <c r="S17" i="9"/>
  <c r="P17" i="9"/>
  <c r="O17" i="9"/>
  <c r="Q16" i="9"/>
  <c r="T16" i="9"/>
  <c r="S16" i="9"/>
  <c r="P16" i="9"/>
  <c r="O16" i="9"/>
  <c r="Q15" i="9"/>
  <c r="T15" i="9"/>
  <c r="S15" i="9"/>
  <c r="P15" i="9"/>
  <c r="O15" i="9"/>
  <c r="Q14" i="9"/>
  <c r="T14" i="9"/>
  <c r="S14" i="9"/>
  <c r="P14" i="9"/>
  <c r="O14" i="9"/>
  <c r="Q13" i="9"/>
  <c r="T13" i="9"/>
  <c r="S13" i="9"/>
  <c r="P13" i="9"/>
  <c r="O13" i="9"/>
  <c r="Q12" i="9"/>
  <c r="T12" i="9"/>
  <c r="S12" i="9"/>
  <c r="P12" i="9"/>
  <c r="O12" i="9"/>
  <c r="Q11" i="9"/>
  <c r="T11" i="9"/>
  <c r="S11" i="9"/>
  <c r="P11" i="9"/>
  <c r="O11" i="9"/>
  <c r="Q10" i="9"/>
  <c r="T10" i="9"/>
  <c r="S10" i="9"/>
  <c r="P10" i="9"/>
  <c r="O10" i="9"/>
  <c r="AH116" i="7"/>
  <c r="AG116" i="7"/>
  <c r="AF116" i="7"/>
  <c r="AE116" i="7"/>
  <c r="AD116" i="7"/>
  <c r="AC116" i="7"/>
  <c r="AB116" i="7"/>
  <c r="AA116" i="7"/>
  <c r="Z116" i="7"/>
  <c r="Y116" i="7"/>
  <c r="X116" i="7"/>
  <c r="W116" i="7"/>
  <c r="V116" i="7"/>
  <c r="U116" i="7"/>
  <c r="T116" i="7"/>
  <c r="S116" i="7"/>
  <c r="R116" i="7"/>
  <c r="Q116" i="7"/>
  <c r="P116" i="7"/>
  <c r="O116" i="7"/>
  <c r="N116" i="7"/>
  <c r="M116" i="7"/>
  <c r="L116" i="7"/>
  <c r="K116" i="7"/>
  <c r="J116" i="7"/>
  <c r="I116" i="7"/>
  <c r="M39" i="7"/>
  <c r="L39" i="7"/>
  <c r="M38" i="7"/>
  <c r="L38" i="7"/>
  <c r="M35" i="7"/>
  <c r="M37" i="7"/>
  <c r="L35" i="7"/>
  <c r="L37" i="7"/>
  <c r="M36" i="7"/>
  <c r="L36" i="7"/>
  <c r="M34" i="7"/>
  <c r="L34" i="7"/>
  <c r="M27" i="7"/>
  <c r="M29" i="7"/>
  <c r="L27" i="7"/>
  <c r="L29" i="7"/>
  <c r="K29" i="7"/>
  <c r="J29" i="7"/>
  <c r="I29" i="7"/>
  <c r="H29" i="7"/>
  <c r="G29" i="7"/>
  <c r="F29" i="7"/>
  <c r="E29" i="7"/>
  <c r="D29" i="7"/>
  <c r="M28" i="7"/>
  <c r="L28" i="7"/>
  <c r="M26" i="7"/>
  <c r="L26" i="7"/>
  <c r="Q19" i="7"/>
  <c r="T19" i="7"/>
  <c r="S19" i="7"/>
  <c r="P19" i="7"/>
  <c r="O19" i="7"/>
  <c r="Q18" i="7"/>
  <c r="T18" i="7"/>
  <c r="S18" i="7"/>
  <c r="P18" i="7"/>
  <c r="O18" i="7"/>
  <c r="D16" i="7"/>
  <c r="E16" i="7"/>
  <c r="F16" i="7"/>
  <c r="G16" i="7"/>
  <c r="H16" i="7"/>
  <c r="Q16" i="7"/>
  <c r="T16" i="7"/>
  <c r="I16" i="7"/>
  <c r="J16" i="7"/>
  <c r="K16" i="7"/>
  <c r="L16" i="7"/>
  <c r="M16" i="7"/>
  <c r="S16" i="7"/>
  <c r="P16" i="7"/>
  <c r="O16" i="7"/>
  <c r="Q15" i="7"/>
  <c r="T15" i="7"/>
  <c r="S15" i="7"/>
  <c r="P15" i="7"/>
  <c r="O15" i="7"/>
  <c r="Q14" i="7"/>
  <c r="T14" i="7"/>
  <c r="S14" i="7"/>
  <c r="P14" i="7"/>
  <c r="O14" i="7"/>
  <c r="Q13" i="7"/>
  <c r="T13" i="7"/>
  <c r="S13" i="7"/>
  <c r="P13" i="7"/>
  <c r="O13" i="7"/>
  <c r="Q12" i="7"/>
  <c r="T12" i="7"/>
  <c r="S12" i="7"/>
  <c r="P12" i="7"/>
  <c r="O12" i="7"/>
  <c r="Q11" i="7"/>
  <c r="T11" i="7"/>
  <c r="S11" i="7"/>
  <c r="P11" i="7"/>
  <c r="O11" i="7"/>
  <c r="D240" i="6"/>
  <c r="E240" i="6"/>
  <c r="F240" i="6"/>
  <c r="G240" i="6"/>
  <c r="H240" i="6"/>
  <c r="I231" i="6"/>
  <c r="I235" i="6"/>
  <c r="I239" i="6"/>
  <c r="I240" i="6"/>
  <c r="J231" i="6"/>
  <c r="J235" i="6"/>
  <c r="J239" i="6"/>
  <c r="J240" i="6"/>
  <c r="K231" i="6"/>
  <c r="K235" i="6"/>
  <c r="K239" i="6"/>
  <c r="K240" i="6"/>
  <c r="L231" i="6"/>
  <c r="L235" i="6"/>
  <c r="L239" i="6"/>
  <c r="L240" i="6"/>
  <c r="M231" i="6"/>
  <c r="M235" i="6"/>
  <c r="M239" i="6"/>
  <c r="M240" i="6"/>
  <c r="D263" i="6"/>
  <c r="E263" i="6"/>
  <c r="F263" i="6"/>
  <c r="G263" i="6"/>
  <c r="H263" i="6"/>
  <c r="I254" i="6"/>
  <c r="I258" i="6"/>
  <c r="I262" i="6"/>
  <c r="I263" i="6"/>
  <c r="J254" i="6"/>
  <c r="J258" i="6"/>
  <c r="J262" i="6"/>
  <c r="J263" i="6"/>
  <c r="K254" i="6"/>
  <c r="K258" i="6"/>
  <c r="K262" i="6"/>
  <c r="K263" i="6"/>
  <c r="L254" i="6"/>
  <c r="L258" i="6"/>
  <c r="L262" i="6"/>
  <c r="L263" i="6"/>
  <c r="M254" i="6"/>
  <c r="M258" i="6"/>
  <c r="M262" i="6"/>
  <c r="M263" i="6"/>
  <c r="D266" i="6"/>
  <c r="Q250" i="6"/>
  <c r="Q254" i="6"/>
  <c r="Q258" i="6"/>
  <c r="Q262" i="6"/>
  <c r="Q263" i="6"/>
  <c r="T263" i="6"/>
  <c r="S250" i="6"/>
  <c r="S254" i="6"/>
  <c r="S258" i="6"/>
  <c r="S262" i="6"/>
  <c r="S263" i="6"/>
  <c r="P250" i="6"/>
  <c r="P254" i="6"/>
  <c r="P258" i="6"/>
  <c r="P262" i="6"/>
  <c r="P263" i="6"/>
  <c r="O250" i="6"/>
  <c r="O254" i="6"/>
  <c r="O258" i="6"/>
  <c r="O262" i="6"/>
  <c r="O263" i="6"/>
  <c r="T262" i="6"/>
  <c r="T258" i="6"/>
  <c r="T254" i="6"/>
  <c r="T250" i="6"/>
  <c r="Q227" i="6"/>
  <c r="Q231" i="6"/>
  <c r="Q235" i="6"/>
  <c r="Q239" i="6"/>
  <c r="Q240" i="6"/>
  <c r="T240" i="6"/>
  <c r="S227" i="6"/>
  <c r="S231" i="6"/>
  <c r="S235" i="6"/>
  <c r="S239" i="6"/>
  <c r="S240" i="6"/>
  <c r="P227" i="6"/>
  <c r="P231" i="6"/>
  <c r="P235" i="6"/>
  <c r="P239" i="6"/>
  <c r="P240" i="6"/>
  <c r="O227" i="6"/>
  <c r="O231" i="6"/>
  <c r="O235" i="6"/>
  <c r="O239" i="6"/>
  <c r="O240" i="6"/>
  <c r="T239" i="6"/>
  <c r="T235" i="6"/>
  <c r="T231" i="6"/>
  <c r="T227" i="6"/>
  <c r="Q192" i="6"/>
  <c r="Q200" i="6"/>
  <c r="Q208" i="6"/>
  <c r="Q216" i="6"/>
  <c r="Q217" i="6"/>
  <c r="T217" i="6"/>
  <c r="I192" i="6"/>
  <c r="J192" i="6"/>
  <c r="K192" i="6"/>
  <c r="L192" i="6"/>
  <c r="M192" i="6"/>
  <c r="S192" i="6"/>
  <c r="I200" i="6"/>
  <c r="J200" i="6"/>
  <c r="K200" i="6"/>
  <c r="L200" i="6"/>
  <c r="M200" i="6"/>
  <c r="S200" i="6"/>
  <c r="I208" i="6"/>
  <c r="J208" i="6"/>
  <c r="K208" i="6"/>
  <c r="L208" i="6"/>
  <c r="M208" i="6"/>
  <c r="S208" i="6"/>
  <c r="I216" i="6"/>
  <c r="J216" i="6"/>
  <c r="K216" i="6"/>
  <c r="L216" i="6"/>
  <c r="M216" i="6"/>
  <c r="S216" i="6"/>
  <c r="S217" i="6"/>
  <c r="P192" i="6"/>
  <c r="P200" i="6"/>
  <c r="P208" i="6"/>
  <c r="P216" i="6"/>
  <c r="P217" i="6"/>
  <c r="O192" i="6"/>
  <c r="O200" i="6"/>
  <c r="O208" i="6"/>
  <c r="O216" i="6"/>
  <c r="O217" i="6"/>
  <c r="M217" i="6"/>
  <c r="L217" i="6"/>
  <c r="K217" i="6"/>
  <c r="J217" i="6"/>
  <c r="I217" i="6"/>
  <c r="H217" i="6"/>
  <c r="G217" i="6"/>
  <c r="F217" i="6"/>
  <c r="E217" i="6"/>
  <c r="D217" i="6"/>
  <c r="T216" i="6"/>
  <c r="M215" i="6"/>
  <c r="L215" i="6"/>
  <c r="K215" i="6"/>
  <c r="J215" i="6"/>
  <c r="I215" i="6"/>
  <c r="M212" i="6"/>
  <c r="L212" i="6"/>
  <c r="K212" i="6"/>
  <c r="J212" i="6"/>
  <c r="I212" i="6"/>
  <c r="T208" i="6"/>
  <c r="M207" i="6"/>
  <c r="L207" i="6"/>
  <c r="K207" i="6"/>
  <c r="J207" i="6"/>
  <c r="I207" i="6"/>
  <c r="M204" i="6"/>
  <c r="L204" i="6"/>
  <c r="K204" i="6"/>
  <c r="J204" i="6"/>
  <c r="I204" i="6"/>
  <c r="T200" i="6"/>
  <c r="M199" i="6"/>
  <c r="L199" i="6"/>
  <c r="K199" i="6"/>
  <c r="J199" i="6"/>
  <c r="I199" i="6"/>
  <c r="M196" i="6"/>
  <c r="L196" i="6"/>
  <c r="K196" i="6"/>
  <c r="J196" i="6"/>
  <c r="I196" i="6"/>
  <c r="T192" i="6"/>
  <c r="M191" i="6"/>
  <c r="L191" i="6"/>
  <c r="K191" i="6"/>
  <c r="J191" i="6"/>
  <c r="I191" i="6"/>
  <c r="M188" i="6"/>
  <c r="L188" i="6"/>
  <c r="K188" i="6"/>
  <c r="J188" i="6"/>
  <c r="I188" i="6"/>
  <c r="Q153" i="6"/>
  <c r="Q161" i="6"/>
  <c r="Q169" i="6"/>
  <c r="Q177" i="6"/>
  <c r="Q178" i="6"/>
  <c r="T178" i="6"/>
  <c r="I153" i="6"/>
  <c r="J153" i="6"/>
  <c r="K153" i="6"/>
  <c r="L153" i="6"/>
  <c r="M153" i="6"/>
  <c r="S153" i="6"/>
  <c r="I161" i="6"/>
  <c r="J161" i="6"/>
  <c r="K161" i="6"/>
  <c r="L161" i="6"/>
  <c r="M161" i="6"/>
  <c r="S161" i="6"/>
  <c r="I169" i="6"/>
  <c r="J169" i="6"/>
  <c r="K169" i="6"/>
  <c r="L169" i="6"/>
  <c r="M169" i="6"/>
  <c r="S169" i="6"/>
  <c r="I177" i="6"/>
  <c r="J177" i="6"/>
  <c r="K177" i="6"/>
  <c r="L177" i="6"/>
  <c r="M177" i="6"/>
  <c r="S177" i="6"/>
  <c r="S178" i="6"/>
  <c r="P153" i="6"/>
  <c r="P161" i="6"/>
  <c r="P169" i="6"/>
  <c r="P177" i="6"/>
  <c r="P178" i="6"/>
  <c r="O153" i="6"/>
  <c r="O161" i="6"/>
  <c r="O169" i="6"/>
  <c r="O177" i="6"/>
  <c r="O178" i="6"/>
  <c r="M178" i="6"/>
  <c r="L178" i="6"/>
  <c r="K178" i="6"/>
  <c r="J178" i="6"/>
  <c r="I178" i="6"/>
  <c r="H178" i="6"/>
  <c r="G178" i="6"/>
  <c r="F178" i="6"/>
  <c r="E178" i="6"/>
  <c r="D178" i="6"/>
  <c r="T177" i="6"/>
  <c r="M176" i="6"/>
  <c r="L176" i="6"/>
  <c r="K176" i="6"/>
  <c r="J176" i="6"/>
  <c r="I176" i="6"/>
  <c r="M173" i="6"/>
  <c r="L173" i="6"/>
  <c r="K173" i="6"/>
  <c r="J173" i="6"/>
  <c r="I173" i="6"/>
  <c r="T169" i="6"/>
  <c r="M168" i="6"/>
  <c r="L168" i="6"/>
  <c r="K168" i="6"/>
  <c r="J168" i="6"/>
  <c r="I168" i="6"/>
  <c r="M165" i="6"/>
  <c r="L165" i="6"/>
  <c r="K165" i="6"/>
  <c r="J165" i="6"/>
  <c r="I165" i="6"/>
  <c r="T161" i="6"/>
  <c r="M160" i="6"/>
  <c r="L160" i="6"/>
  <c r="K160" i="6"/>
  <c r="J160" i="6"/>
  <c r="I160" i="6"/>
  <c r="M157" i="6"/>
  <c r="L157" i="6"/>
  <c r="K157" i="6"/>
  <c r="J157" i="6"/>
  <c r="I157" i="6"/>
  <c r="T153" i="6"/>
  <c r="M152" i="6"/>
  <c r="L152" i="6"/>
  <c r="K152" i="6"/>
  <c r="J152" i="6"/>
  <c r="I152" i="6"/>
  <c r="M149" i="6"/>
  <c r="L149" i="6"/>
  <c r="K149" i="6"/>
  <c r="J149" i="6"/>
  <c r="I149" i="6"/>
  <c r="M118" i="6"/>
  <c r="M124" i="6"/>
  <c r="M130" i="6"/>
  <c r="M136" i="6"/>
  <c r="M137" i="6"/>
  <c r="L118" i="6"/>
  <c r="L124" i="6"/>
  <c r="L130" i="6"/>
  <c r="L136" i="6"/>
  <c r="L137" i="6"/>
  <c r="K118" i="6"/>
  <c r="K124" i="6"/>
  <c r="K130" i="6"/>
  <c r="K136" i="6"/>
  <c r="K137" i="6"/>
  <c r="J118" i="6"/>
  <c r="J124" i="6"/>
  <c r="J130" i="6"/>
  <c r="J136" i="6"/>
  <c r="J137" i="6"/>
  <c r="I118" i="6"/>
  <c r="I124" i="6"/>
  <c r="I130" i="6"/>
  <c r="I136" i="6"/>
  <c r="I137" i="6"/>
  <c r="H137" i="6"/>
  <c r="G137" i="6"/>
  <c r="F137" i="6"/>
  <c r="E137" i="6"/>
  <c r="D137" i="6"/>
  <c r="M87" i="6"/>
  <c r="M93" i="6"/>
  <c r="M99" i="6"/>
  <c r="M105" i="6"/>
  <c r="M106" i="6"/>
  <c r="L87" i="6"/>
  <c r="L93" i="6"/>
  <c r="L99" i="6"/>
  <c r="L105" i="6"/>
  <c r="L106" i="6"/>
  <c r="K87" i="6"/>
  <c r="K93" i="6"/>
  <c r="K99" i="6"/>
  <c r="K105" i="6"/>
  <c r="K106" i="6"/>
  <c r="J87" i="6"/>
  <c r="J93" i="6"/>
  <c r="J99" i="6"/>
  <c r="J105" i="6"/>
  <c r="J106" i="6"/>
  <c r="I87" i="6"/>
  <c r="I93" i="6"/>
  <c r="I99" i="6"/>
  <c r="I105" i="6"/>
  <c r="I106" i="6"/>
  <c r="H106" i="6"/>
  <c r="G106" i="6"/>
  <c r="F106" i="6"/>
  <c r="E106" i="6"/>
  <c r="D106" i="6"/>
  <c r="M52" i="6"/>
  <c r="M53" i="6"/>
  <c r="M54" i="6"/>
  <c r="M55" i="6"/>
  <c r="M58" i="6"/>
  <c r="M59" i="6"/>
  <c r="M60" i="6"/>
  <c r="M61" i="6"/>
  <c r="M64" i="6"/>
  <c r="M65" i="6"/>
  <c r="M66" i="6"/>
  <c r="M67" i="6"/>
  <c r="M70" i="6"/>
  <c r="M71" i="6"/>
  <c r="M72" i="6"/>
  <c r="M73" i="6"/>
  <c r="M75" i="6"/>
  <c r="L52" i="6"/>
  <c r="L53" i="6"/>
  <c r="L54" i="6"/>
  <c r="L55" i="6"/>
  <c r="L58" i="6"/>
  <c r="L59" i="6"/>
  <c r="L60" i="6"/>
  <c r="L61" i="6"/>
  <c r="L64" i="6"/>
  <c r="L65" i="6"/>
  <c r="L66" i="6"/>
  <c r="L67" i="6"/>
  <c r="L70" i="6"/>
  <c r="L71" i="6"/>
  <c r="L72" i="6"/>
  <c r="L73" i="6"/>
  <c r="L75" i="6"/>
  <c r="K52" i="6"/>
  <c r="K53" i="6"/>
  <c r="K54" i="6"/>
  <c r="K55" i="6"/>
  <c r="K58" i="6"/>
  <c r="K59" i="6"/>
  <c r="K60" i="6"/>
  <c r="K61" i="6"/>
  <c r="K64" i="6"/>
  <c r="K65" i="6"/>
  <c r="K66" i="6"/>
  <c r="K67" i="6"/>
  <c r="K70" i="6"/>
  <c r="K71" i="6"/>
  <c r="K72" i="6"/>
  <c r="K73" i="6"/>
  <c r="K75" i="6"/>
  <c r="J52" i="6"/>
  <c r="J53" i="6"/>
  <c r="J54" i="6"/>
  <c r="J55" i="6"/>
  <c r="J58" i="6"/>
  <c r="J59" i="6"/>
  <c r="J60" i="6"/>
  <c r="J61" i="6"/>
  <c r="J64" i="6"/>
  <c r="J65" i="6"/>
  <c r="J66" i="6"/>
  <c r="J67" i="6"/>
  <c r="J70" i="6"/>
  <c r="J71" i="6"/>
  <c r="J72" i="6"/>
  <c r="J73" i="6"/>
  <c r="J75" i="6"/>
  <c r="I52" i="6"/>
  <c r="I53" i="6"/>
  <c r="I54" i="6"/>
  <c r="I55" i="6"/>
  <c r="I58" i="6"/>
  <c r="I59" i="6"/>
  <c r="I60" i="6"/>
  <c r="I61" i="6"/>
  <c r="I64" i="6"/>
  <c r="I65" i="6"/>
  <c r="I66" i="6"/>
  <c r="I67" i="6"/>
  <c r="I70" i="6"/>
  <c r="I71" i="6"/>
  <c r="I72" i="6"/>
  <c r="I73" i="6"/>
  <c r="I75" i="6"/>
  <c r="H52" i="6"/>
  <c r="H53" i="6"/>
  <c r="H58" i="6"/>
  <c r="H59" i="6"/>
  <c r="H64" i="6"/>
  <c r="H65" i="6"/>
  <c r="H70" i="6"/>
  <c r="H71" i="6"/>
  <c r="H75" i="6"/>
  <c r="G52" i="6"/>
  <c r="G53" i="6"/>
  <c r="G58" i="6"/>
  <c r="G59" i="6"/>
  <c r="G64" i="6"/>
  <c r="G65" i="6"/>
  <c r="G70" i="6"/>
  <c r="G71" i="6"/>
  <c r="G75" i="6"/>
  <c r="F52" i="6"/>
  <c r="F53" i="6"/>
  <c r="F58" i="6"/>
  <c r="F59" i="6"/>
  <c r="F64" i="6"/>
  <c r="F65" i="6"/>
  <c r="F70" i="6"/>
  <c r="F71" i="6"/>
  <c r="F75" i="6"/>
  <c r="E52" i="6"/>
  <c r="E53" i="6"/>
  <c r="E58" i="6"/>
  <c r="E59" i="6"/>
  <c r="E64" i="6"/>
  <c r="E65" i="6"/>
  <c r="E70" i="6"/>
  <c r="E71" i="6"/>
  <c r="E75" i="6"/>
  <c r="D52" i="6"/>
  <c r="D53" i="6"/>
  <c r="D58" i="6"/>
  <c r="D59" i="6"/>
  <c r="D64" i="6"/>
  <c r="D65" i="6"/>
  <c r="D70" i="6"/>
  <c r="D71" i="6"/>
  <c r="D75" i="6"/>
  <c r="M74" i="6"/>
  <c r="L74" i="6"/>
  <c r="K74" i="6"/>
  <c r="J74" i="6"/>
  <c r="I74" i="6"/>
  <c r="H74" i="6"/>
  <c r="G74" i="6"/>
  <c r="F74" i="6"/>
  <c r="E74" i="6"/>
  <c r="D74" i="6"/>
  <c r="M68" i="6"/>
  <c r="L68" i="6"/>
  <c r="K68" i="6"/>
  <c r="J68" i="6"/>
  <c r="I68" i="6"/>
  <c r="H68" i="6"/>
  <c r="G68" i="6"/>
  <c r="F68" i="6"/>
  <c r="E68" i="6"/>
  <c r="D68" i="6"/>
  <c r="M62" i="6"/>
  <c r="L62" i="6"/>
  <c r="K62" i="6"/>
  <c r="J62" i="6"/>
  <c r="I62" i="6"/>
  <c r="H62" i="6"/>
  <c r="G62" i="6"/>
  <c r="F62" i="6"/>
  <c r="E62" i="6"/>
  <c r="D62" i="6"/>
  <c r="M56" i="6"/>
  <c r="L56" i="6"/>
  <c r="K56" i="6"/>
  <c r="J56" i="6"/>
  <c r="I56" i="6"/>
  <c r="H56" i="6"/>
  <c r="G56" i="6"/>
  <c r="F56" i="6"/>
  <c r="E56" i="6"/>
  <c r="D56" i="6"/>
  <c r="D43" i="6"/>
  <c r="E43" i="6"/>
  <c r="F43" i="6"/>
  <c r="G43" i="6"/>
  <c r="H43" i="6"/>
  <c r="Q43" i="6"/>
  <c r="T43" i="6"/>
  <c r="I41" i="6"/>
  <c r="I42" i="6"/>
  <c r="I43" i="6"/>
  <c r="J41" i="6"/>
  <c r="J42" i="6"/>
  <c r="J43" i="6"/>
  <c r="K41" i="6"/>
  <c r="K42" i="6"/>
  <c r="K43" i="6"/>
  <c r="L41" i="6"/>
  <c r="L42" i="6"/>
  <c r="L43" i="6"/>
  <c r="M41" i="6"/>
  <c r="M42" i="6"/>
  <c r="M43" i="6"/>
  <c r="S43" i="6"/>
  <c r="P43" i="6"/>
  <c r="O43" i="6"/>
  <c r="D39" i="6"/>
  <c r="E39" i="6"/>
  <c r="F39" i="6"/>
  <c r="G39" i="6"/>
  <c r="H39" i="6"/>
  <c r="Q39" i="6"/>
  <c r="T39" i="6"/>
  <c r="I37" i="6"/>
  <c r="I38" i="6"/>
  <c r="I39" i="6"/>
  <c r="J37" i="6"/>
  <c r="J38" i="6"/>
  <c r="J39" i="6"/>
  <c r="K37" i="6"/>
  <c r="K38" i="6"/>
  <c r="K39" i="6"/>
  <c r="L37" i="6"/>
  <c r="L38" i="6"/>
  <c r="L39" i="6"/>
  <c r="M37" i="6"/>
  <c r="M38" i="6"/>
  <c r="M39" i="6"/>
  <c r="S39" i="6"/>
  <c r="P39" i="6"/>
  <c r="O39" i="6"/>
  <c r="D35" i="6"/>
  <c r="E35" i="6"/>
  <c r="F35" i="6"/>
  <c r="G35" i="6"/>
  <c r="H35" i="6"/>
  <c r="Q35" i="6"/>
  <c r="T35" i="6"/>
  <c r="I33" i="6"/>
  <c r="I34" i="6"/>
  <c r="I35" i="6"/>
  <c r="J33" i="6"/>
  <c r="J34" i="6"/>
  <c r="J35" i="6"/>
  <c r="K33" i="6"/>
  <c r="K34" i="6"/>
  <c r="K35" i="6"/>
  <c r="L33" i="6"/>
  <c r="L34" i="6"/>
  <c r="L35" i="6"/>
  <c r="M33" i="6"/>
  <c r="M34" i="6"/>
  <c r="M35" i="6"/>
  <c r="S35" i="6"/>
  <c r="P35" i="6"/>
  <c r="O35" i="6"/>
  <c r="D31" i="6"/>
  <c r="E31" i="6"/>
  <c r="F31" i="6"/>
  <c r="G31" i="6"/>
  <c r="H31" i="6"/>
  <c r="Q31" i="6"/>
  <c r="T31" i="6"/>
  <c r="I29" i="6"/>
  <c r="I30" i="6"/>
  <c r="I31" i="6"/>
  <c r="J29" i="6"/>
  <c r="J30" i="6"/>
  <c r="J31" i="6"/>
  <c r="K29" i="6"/>
  <c r="K30" i="6"/>
  <c r="K31" i="6"/>
  <c r="L29" i="6"/>
  <c r="L30" i="6"/>
  <c r="L31" i="6"/>
  <c r="M29" i="6"/>
  <c r="M30" i="6"/>
  <c r="M31" i="6"/>
  <c r="S31" i="6"/>
  <c r="P31" i="6"/>
  <c r="O31" i="6"/>
  <c r="D22" i="6"/>
  <c r="E22" i="6"/>
  <c r="F22" i="6"/>
  <c r="G22" i="6"/>
  <c r="H22" i="6"/>
  <c r="Q22" i="6"/>
  <c r="T22" i="6"/>
  <c r="I22" i="6"/>
  <c r="J22" i="6"/>
  <c r="K22" i="6"/>
  <c r="L22" i="6"/>
  <c r="M22" i="6"/>
  <c r="S22" i="6"/>
  <c r="P22" i="6"/>
  <c r="O22" i="6"/>
  <c r="Q21" i="6"/>
  <c r="T21" i="6"/>
  <c r="S21" i="6"/>
  <c r="P21" i="6"/>
  <c r="O21" i="6"/>
  <c r="Q20" i="6"/>
  <c r="T20" i="6"/>
  <c r="S20" i="6"/>
  <c r="P20" i="6"/>
  <c r="O20" i="6"/>
  <c r="M11" i="6"/>
  <c r="M12" i="6"/>
  <c r="M13" i="6"/>
  <c r="M16" i="6"/>
  <c r="L11" i="6"/>
  <c r="L12" i="6"/>
  <c r="L13" i="6"/>
  <c r="L16" i="6"/>
  <c r="K11" i="6"/>
  <c r="K12" i="6"/>
  <c r="K13" i="6"/>
  <c r="K16" i="6"/>
  <c r="J11" i="6"/>
  <c r="J12" i="6"/>
  <c r="J13" i="6"/>
  <c r="J16" i="6"/>
  <c r="I11" i="6"/>
  <c r="I12" i="6"/>
  <c r="I13" i="6"/>
  <c r="I16" i="6"/>
  <c r="H11" i="6"/>
  <c r="H12" i="6"/>
  <c r="H13" i="6"/>
  <c r="H16" i="6"/>
  <c r="G11" i="6"/>
  <c r="G12" i="6"/>
  <c r="G13" i="6"/>
  <c r="G16" i="6"/>
  <c r="F11" i="6"/>
  <c r="F12" i="6"/>
  <c r="F13" i="6"/>
  <c r="F16" i="6"/>
  <c r="E11" i="6"/>
  <c r="E12" i="6"/>
  <c r="E13" i="6"/>
  <c r="E16" i="6"/>
  <c r="D11" i="6"/>
  <c r="D12" i="6"/>
  <c r="D13" i="6"/>
  <c r="D16" i="6"/>
  <c r="D15" i="6"/>
  <c r="E15" i="6"/>
  <c r="F15" i="6"/>
  <c r="G15" i="6"/>
  <c r="H15" i="6"/>
  <c r="Q15" i="6"/>
  <c r="T15" i="6"/>
  <c r="I15" i="6"/>
  <c r="J15" i="6"/>
  <c r="K15" i="6"/>
  <c r="L15" i="6"/>
  <c r="M15" i="6"/>
  <c r="S15" i="6"/>
  <c r="P15" i="6"/>
  <c r="O15" i="6"/>
  <c r="Q14" i="6"/>
  <c r="T14" i="6"/>
  <c r="S14" i="6"/>
  <c r="P14" i="6"/>
  <c r="O14" i="6"/>
  <c r="Q13" i="6"/>
  <c r="T13" i="6"/>
  <c r="S13" i="6"/>
  <c r="P13" i="6"/>
  <c r="O13" i="6"/>
  <c r="Q12" i="6"/>
  <c r="T12" i="6"/>
  <c r="S12" i="6"/>
  <c r="P12" i="6"/>
  <c r="O12" i="6"/>
  <c r="Q11" i="6"/>
  <c r="T11" i="6"/>
  <c r="S11" i="6"/>
  <c r="P11" i="6"/>
  <c r="O11" i="6"/>
  <c r="D10" i="6"/>
  <c r="E10" i="6"/>
  <c r="F10" i="6"/>
  <c r="G10" i="6"/>
  <c r="H10" i="6"/>
  <c r="Q10" i="6"/>
  <c r="T10" i="6"/>
  <c r="I10" i="6"/>
  <c r="J10" i="6"/>
  <c r="K10" i="6"/>
  <c r="L10" i="6"/>
  <c r="M10" i="6"/>
  <c r="S10" i="6"/>
  <c r="P10" i="6"/>
  <c r="O10" i="6"/>
  <c r="A1" i="2"/>
  <c r="A1" i="1"/>
  <c r="B22" i="21"/>
  <c r="B23" i="21"/>
  <c r="F22" i="21"/>
  <c r="F23" i="21"/>
  <c r="E22" i="21"/>
  <c r="E23" i="21"/>
  <c r="AG8" i="23"/>
  <c r="D22" i="21"/>
  <c r="D23" i="21"/>
  <c r="AH8" i="23"/>
  <c r="C22" i="21"/>
  <c r="C23" i="21"/>
  <c r="AI8" i="23"/>
  <c r="AJ8" i="23"/>
  <c r="AX8" i="23"/>
  <c r="AY8" i="23"/>
  <c r="AZ8" i="23"/>
  <c r="BA8" i="23"/>
  <c r="AG9" i="23"/>
  <c r="AH9" i="23"/>
  <c r="AI9" i="23"/>
  <c r="AJ9" i="23"/>
  <c r="AX9" i="23"/>
  <c r="AY9" i="23"/>
  <c r="AZ9" i="23"/>
  <c r="BA9" i="23"/>
  <c r="AG10" i="23"/>
  <c r="AH10" i="23"/>
  <c r="AI10" i="23"/>
  <c r="AJ10" i="23"/>
  <c r="AX10" i="23"/>
  <c r="AY10" i="23"/>
  <c r="AZ10" i="23"/>
  <c r="BA10" i="23"/>
  <c r="AG11" i="23"/>
  <c r="AH11" i="23"/>
  <c r="AI11" i="23"/>
  <c r="AJ11" i="23"/>
  <c r="AX11" i="23"/>
  <c r="AY11" i="23"/>
  <c r="AZ11" i="23"/>
  <c r="BA11" i="23"/>
  <c r="AG12" i="23"/>
  <c r="AH12" i="23"/>
  <c r="AI12" i="23"/>
  <c r="AJ12" i="23"/>
  <c r="AX12" i="23"/>
  <c r="AY12" i="23"/>
  <c r="AZ12" i="23"/>
  <c r="BA12" i="23"/>
  <c r="AG13" i="23"/>
  <c r="AH13" i="23"/>
  <c r="AI13" i="23"/>
  <c r="AJ13" i="23"/>
  <c r="AX13" i="23"/>
  <c r="AY13" i="23"/>
  <c r="AZ13" i="23"/>
  <c r="BA13" i="23"/>
  <c r="AG14" i="23"/>
  <c r="AH14" i="23"/>
  <c r="AI14" i="23"/>
  <c r="AJ14" i="23"/>
  <c r="AX14" i="23"/>
  <c r="AY14" i="23"/>
  <c r="AZ14" i="23"/>
  <c r="BA14" i="23"/>
  <c r="AG15" i="23"/>
  <c r="AH15" i="23"/>
  <c r="AI15" i="23"/>
  <c r="AJ15" i="23"/>
  <c r="AX15" i="23"/>
  <c r="AY15" i="23"/>
  <c r="AZ15" i="23"/>
  <c r="BA15" i="23"/>
  <c r="AG16" i="23"/>
  <c r="AH16" i="23"/>
  <c r="AI16" i="23"/>
  <c r="AJ16" i="23"/>
  <c r="AX16" i="23"/>
  <c r="AY16" i="23"/>
  <c r="AZ16" i="23"/>
  <c r="BA16" i="23"/>
  <c r="AG17" i="23"/>
  <c r="AH17" i="23"/>
  <c r="AI17" i="23"/>
  <c r="AJ17" i="23"/>
  <c r="AX17" i="23"/>
  <c r="AY17" i="23"/>
  <c r="AZ17" i="23"/>
  <c r="BA17" i="23"/>
  <c r="AG18" i="23"/>
  <c r="AH18" i="23"/>
  <c r="AI18" i="23"/>
  <c r="AJ18" i="23"/>
  <c r="AX18" i="23"/>
  <c r="AY18" i="23"/>
  <c r="AZ18" i="23"/>
  <c r="BA18" i="23"/>
  <c r="AG19" i="23"/>
  <c r="AH19" i="23"/>
  <c r="AI19" i="23"/>
  <c r="AJ19" i="23"/>
  <c r="AX19" i="23"/>
  <c r="AY19" i="23"/>
  <c r="AZ19" i="23"/>
  <c r="BA19" i="23"/>
  <c r="AG20" i="23"/>
  <c r="AH20" i="23"/>
  <c r="AI20" i="23"/>
  <c r="AJ20" i="23"/>
  <c r="AX20" i="23"/>
  <c r="AY20" i="23"/>
  <c r="AZ20" i="23"/>
  <c r="BA20" i="23"/>
  <c r="AG21" i="23"/>
  <c r="AH21" i="23"/>
  <c r="AI21" i="23"/>
  <c r="AJ21" i="23"/>
  <c r="AX21" i="23"/>
  <c r="AY21" i="23"/>
  <c r="AZ21" i="23"/>
  <c r="BA21" i="23"/>
  <c r="AG22" i="23"/>
  <c r="AH22" i="23"/>
  <c r="AI22" i="23"/>
  <c r="AJ22" i="23"/>
  <c r="AX22" i="23"/>
  <c r="AY22" i="23"/>
  <c r="AZ22" i="23"/>
  <c r="BA22" i="23"/>
  <c r="AG23" i="23"/>
  <c r="AH23" i="23"/>
  <c r="AI23" i="23"/>
  <c r="AJ23" i="23"/>
  <c r="AX23" i="23"/>
  <c r="AY23" i="23"/>
  <c r="AZ23" i="23"/>
  <c r="BA23" i="23"/>
  <c r="AG24" i="23"/>
  <c r="AH24" i="23"/>
  <c r="AI24" i="23"/>
  <c r="AJ24" i="23"/>
  <c r="AX24" i="23"/>
  <c r="AY24" i="23"/>
  <c r="AZ24" i="23"/>
  <c r="BA24" i="23"/>
  <c r="AG25" i="23"/>
  <c r="AH25" i="23"/>
  <c r="AI25" i="23"/>
  <c r="AJ25" i="23"/>
  <c r="AX25" i="23"/>
  <c r="AY25" i="23"/>
  <c r="AZ25" i="23"/>
  <c r="BA25" i="23"/>
  <c r="AG26" i="23"/>
  <c r="AH26" i="23"/>
  <c r="AI26" i="23"/>
  <c r="AJ26" i="23"/>
  <c r="AX26" i="23"/>
  <c r="AY26" i="23"/>
  <c r="AZ26" i="23"/>
  <c r="BA26" i="23"/>
  <c r="AG27" i="23"/>
  <c r="AH27" i="23"/>
  <c r="AI27" i="23"/>
  <c r="AJ27" i="23"/>
  <c r="AX27" i="23"/>
  <c r="AY27" i="23"/>
  <c r="AZ27" i="23"/>
  <c r="BA27" i="23"/>
  <c r="AG28" i="23"/>
  <c r="AH28" i="23"/>
  <c r="AI28" i="23"/>
  <c r="AJ28" i="23"/>
  <c r="AX28" i="23"/>
  <c r="AY28" i="23"/>
  <c r="AZ28" i="23"/>
  <c r="BA28" i="23"/>
  <c r="AG29" i="23"/>
  <c r="AH29" i="23"/>
  <c r="AI29" i="23"/>
  <c r="AJ29" i="23"/>
  <c r="AX29" i="23"/>
  <c r="AY29" i="23"/>
  <c r="AZ29" i="23"/>
  <c r="BA29" i="23"/>
  <c r="AG30" i="23"/>
  <c r="AH30" i="23"/>
  <c r="AI30" i="23"/>
  <c r="AJ30" i="23"/>
  <c r="AX30" i="23"/>
  <c r="AY30" i="23"/>
  <c r="AZ30" i="23"/>
  <c r="BA30" i="23"/>
  <c r="AG31" i="23"/>
  <c r="AH31" i="23"/>
  <c r="AI31" i="23"/>
  <c r="AJ31" i="23"/>
  <c r="AX31" i="23"/>
  <c r="AY31" i="23"/>
  <c r="AZ31" i="23"/>
  <c r="BA31" i="23"/>
  <c r="AG32" i="23"/>
  <c r="AH32" i="23"/>
  <c r="AI32" i="23"/>
  <c r="AJ32" i="23"/>
  <c r="AX32" i="23"/>
  <c r="AY32" i="23"/>
  <c r="AZ32" i="23"/>
  <c r="BA32" i="23"/>
  <c r="AG33" i="23"/>
  <c r="AH33" i="23"/>
  <c r="AI33" i="23"/>
  <c r="AJ33" i="23"/>
  <c r="AX33" i="23"/>
  <c r="AY33" i="23"/>
  <c r="AZ33" i="23"/>
  <c r="BA33" i="23"/>
  <c r="AG34" i="23"/>
  <c r="AH34" i="23"/>
  <c r="AI34" i="23"/>
  <c r="AJ34" i="23"/>
  <c r="AX34" i="23"/>
  <c r="AY34" i="23"/>
  <c r="AZ34" i="23"/>
  <c r="BA34" i="23"/>
  <c r="AG35" i="23"/>
  <c r="AH35" i="23"/>
  <c r="AI35" i="23"/>
  <c r="AJ35" i="23"/>
  <c r="AX35" i="23"/>
  <c r="AY35" i="23"/>
  <c r="AZ35" i="23"/>
  <c r="BA35" i="23"/>
  <c r="AG36" i="23"/>
  <c r="AH36" i="23"/>
  <c r="AI36" i="23"/>
  <c r="AJ36" i="23"/>
  <c r="AX36" i="23"/>
  <c r="AY36" i="23"/>
  <c r="AZ36" i="23"/>
  <c r="BA36" i="23"/>
  <c r="AG37" i="23"/>
  <c r="AH37" i="23"/>
  <c r="AI37" i="23"/>
  <c r="AJ37" i="23"/>
  <c r="AX37" i="23"/>
  <c r="AY37" i="23"/>
  <c r="AZ37" i="23"/>
  <c r="BA37" i="23"/>
  <c r="AG38" i="23"/>
  <c r="AH38" i="23"/>
  <c r="AI38" i="23"/>
  <c r="AJ38" i="23"/>
  <c r="AX38" i="23"/>
  <c r="AY38" i="23"/>
  <c r="AZ38" i="23"/>
  <c r="BA38" i="23"/>
  <c r="AG39" i="23"/>
  <c r="AH39" i="23"/>
  <c r="AI39" i="23"/>
  <c r="AJ39" i="23"/>
  <c r="AX39" i="23"/>
  <c r="AY39" i="23"/>
  <c r="AZ39" i="23"/>
  <c r="BA39" i="23"/>
  <c r="AG7" i="23"/>
  <c r="AG41" i="23"/>
  <c r="AH7" i="23"/>
  <c r="AH41" i="23"/>
  <c r="AI7" i="23"/>
  <c r="AI41" i="23"/>
  <c r="AJ7" i="23"/>
  <c r="AJ41" i="23"/>
  <c r="AG40" i="23"/>
  <c r="AX7" i="23"/>
  <c r="AX41" i="23"/>
  <c r="AY7" i="23"/>
  <c r="AY41" i="23"/>
  <c r="AZ7" i="23"/>
  <c r="AZ41" i="23"/>
  <c r="BA7" i="23"/>
  <c r="BA41" i="23"/>
  <c r="AX40" i="23"/>
  <c r="AG42" i="23"/>
  <c r="AH42" i="23"/>
  <c r="AI42" i="23"/>
  <c r="AJ42" i="23"/>
  <c r="AX42" i="23"/>
  <c r="AY42" i="23"/>
  <c r="AZ42" i="23"/>
  <c r="BA42" i="23"/>
  <c r="R81" i="25"/>
  <c r="P75" i="25"/>
  <c r="P77" i="25"/>
  <c r="P81" i="25"/>
  <c r="G9" i="26"/>
  <c r="B18" i="30"/>
  <c r="B19" i="30"/>
  <c r="B20" i="30"/>
  <c r="B21" i="30"/>
  <c r="B17" i="30"/>
  <c r="B28" i="30"/>
  <c r="G6" i="27"/>
</calcChain>
</file>

<file path=xl/sharedStrings.xml><?xml version="1.0" encoding="utf-8"?>
<sst xmlns="http://schemas.openxmlformats.org/spreadsheetml/2006/main" count="3825" uniqueCount="1053">
  <si>
    <t>UNLESS STATED OTHERWISE, THIS WORKBOOK IS ONLY A PROTOTYPE FOR TESTING PURPOSES AND ALL THE DATA IN THIS MODEL ARE FOR ILLUSTRATION ONLY.</t>
  </si>
  <si>
    <t>Description / instructions</t>
  </si>
  <si>
    <t>Inputs</t>
  </si>
  <si>
    <t>Enter input data in blue shaded areas</t>
  </si>
  <si>
    <t>Allowed revenue -DPCR4</t>
  </si>
  <si>
    <t>Use copy-paste to replace the entire contents of this sheet with your input data</t>
  </si>
  <si>
    <t>FBPQ T4</t>
  </si>
  <si>
    <t>FBPQ LR1</t>
  </si>
  <si>
    <t>FBPQ LR1 - V5 opt3</t>
  </si>
  <si>
    <t>FBPQ LR4</t>
  </si>
  <si>
    <t>FBPQ LR6</t>
  </si>
  <si>
    <t>FBPQ NL1</t>
  </si>
  <si>
    <t>NL9 - Legal &amp; Safety</t>
  </si>
  <si>
    <t>FBPQ C2</t>
  </si>
  <si>
    <t>Reductions to net capex</t>
  </si>
  <si>
    <t>RRP 1.3</t>
  </si>
  <si>
    <t>RRP 2.3</t>
  </si>
  <si>
    <t>RRP 2.4</t>
  </si>
  <si>
    <t>RRP 2.6</t>
  </si>
  <si>
    <t>RRP 5.1</t>
  </si>
  <si>
    <t>Summary of revenue</t>
  </si>
  <si>
    <t>Use copy-paste to replace the entire contents of this sheet with your input data (rows 61 to 63 were introduced by DCP 118)</t>
  </si>
  <si>
    <t>Data-MEAV</t>
  </si>
  <si>
    <t>Calc-MEAV</t>
  </si>
  <si>
    <t>Do not change anything in this calculation sheet</t>
  </si>
  <si>
    <t>Calc-Units</t>
  </si>
  <si>
    <t>Calc-Net capex</t>
  </si>
  <si>
    <t>Calc-Drivers</t>
  </si>
  <si>
    <t>Do not change anything in this calculation sheet; use the results to populate table 1037 in the CDCM tariff model</t>
  </si>
  <si>
    <t>Company, charging year, data version</t>
  </si>
  <si>
    <t>Company</t>
  </si>
  <si>
    <t>Charging year</t>
  </si>
  <si>
    <t>Data version</t>
  </si>
  <si>
    <t>#VALUE!</t>
  </si>
  <si>
    <t>LV Split and HV Split</t>
  </si>
  <si>
    <t>HV main usage value provided each year by the Nominated Calculation Agent</t>
  </si>
  <si>
    <t>Percentage</t>
  </si>
  <si>
    <t>Choice of data source for connections-related capital expenditure</t>
  </si>
  <si>
    <t>'LR1 opt 3' is an extended version of LR1, which contains all information from LR1, but breaks down certain lines into more detail.</t>
  </si>
  <si>
    <t>You can use the buttons below to select a LR1 data source.</t>
  </si>
  <si>
    <t>Alternatively, use the cell below to make your selection, using the following coding: 1 for LR1, or 2 for LR1 opt 3.</t>
  </si>
  <si>
    <t>Discount rate used to convert between price control presentations</t>
  </si>
  <si>
    <t>Discount rate</t>
  </si>
  <si>
    <t>Assets in CDCM model (£) (from CDCM table 2705 or 2706 or EDCM table 1131)</t>
  </si>
  <si>
    <t>GSP</t>
  </si>
  <si>
    <t>132kV circuits</t>
  </si>
  <si>
    <t>132kV/EHV</t>
  </si>
  <si>
    <t>EHV circuits</t>
  </si>
  <si>
    <t>EHV/HV</t>
  </si>
  <si>
    <t>132kV/HV</t>
  </si>
  <si>
    <t>HV circuits</t>
  </si>
  <si>
    <t>HV/LV</t>
  </si>
  <si>
    <t>LV circuits</t>
  </si>
  <si>
    <t>LV customer</t>
  </si>
  <si>
    <t>HV customer</t>
  </si>
  <si>
    <t>All notional assets in EDCM (£) (from EDCM table 4167, 4168, 4169 or 4170)</t>
  </si>
  <si>
    <t>All notional assets in EDCM (£)</t>
  </si>
  <si>
    <t>2004/05</t>
  </si>
  <si>
    <t>2005/6</t>
  </si>
  <si>
    <t>2006/7</t>
  </si>
  <si>
    <t>2007/8</t>
  </si>
  <si>
    <t>2008/9</t>
  </si>
  <si>
    <t>2009/10</t>
  </si>
  <si>
    <t>(£M)</t>
  </si>
  <si>
    <t>Opening asset value</t>
  </si>
  <si>
    <t xml:space="preserve"> </t>
  </si>
  <si>
    <t>Total capex</t>
  </si>
  <si>
    <t>Depreciation</t>
  </si>
  <si>
    <t>Closing asset value</t>
  </si>
  <si>
    <t>Present value of opening / closing RAV</t>
  </si>
  <si>
    <t>5 Year movement in closing RAV</t>
  </si>
  <si>
    <t>ALLOWED ITEMS</t>
  </si>
  <si>
    <t>Operating costs (excluding pensions)</t>
  </si>
  <si>
    <t>Capital expenditure (excluding pensions)</t>
  </si>
  <si>
    <t>Pensions allowance</t>
  </si>
  <si>
    <t>Tax allowance</t>
  </si>
  <si>
    <t>Capex incentive scheme</t>
  </si>
  <si>
    <t>Sliding scale additional income</t>
  </si>
  <si>
    <t>Opex incentive / Other adjustments</t>
  </si>
  <si>
    <t>Quality award</t>
  </si>
  <si>
    <t>DPCR3 costs</t>
  </si>
  <si>
    <t>Total allowed items</t>
  </si>
  <si>
    <t>Present value of allowed items</t>
  </si>
  <si>
    <t>5 year movement in closing RAV</t>
  </si>
  <si>
    <t>TOTAL PRESENT VALUE OVER 5 YEARS</t>
  </si>
  <si>
    <t>REVENUE</t>
  </si>
  <si>
    <t>Revenue index</t>
  </si>
  <si>
    <t>Discounted revenue index</t>
  </si>
  <si>
    <t>Price control revenue</t>
  </si>
  <si>
    <t>Excluded service revenue</t>
  </si>
  <si>
    <t>Total revenue</t>
  </si>
  <si>
    <t>Present value of total revenue</t>
  </si>
  <si>
    <t>Main Forecast Business Plan DPCR5</t>
  </si>
  <si>
    <t>T4 - Volume Summary</t>
  </si>
  <si>
    <t>Total Asset Register Movement</t>
  </si>
  <si>
    <t>Asset categories</t>
  </si>
  <si>
    <t>Opening Balance DCPR4</t>
  </si>
  <si>
    <t>2005/06</t>
  </si>
  <si>
    <t>2006/07</t>
  </si>
  <si>
    <t>2007/08</t>
  </si>
  <si>
    <t>2008/09</t>
  </si>
  <si>
    <t xml:space="preserve">Assets removed </t>
  </si>
  <si>
    <t>Assets Installed</t>
  </si>
  <si>
    <t>Closing Balance</t>
  </si>
  <si>
    <t>Closing Balance DPCR4</t>
  </si>
  <si>
    <t>LRE</t>
  </si>
  <si>
    <t>NLRE</t>
  </si>
  <si>
    <t>LV Network</t>
  </si>
  <si>
    <t>Overhead lines - Conductor</t>
  </si>
  <si>
    <t>LV Main (OHL)</t>
  </si>
  <si>
    <t>LV Service (OHL)</t>
  </si>
  <si>
    <t>Overhead lines - Support</t>
  </si>
  <si>
    <t>LV Support</t>
  </si>
  <si>
    <t>Underground cables</t>
  </si>
  <si>
    <t>LV Main (UG Consac)</t>
  </si>
  <si>
    <t>LV Main (UG Plastic)</t>
  </si>
  <si>
    <t>LV Main (UG Paper)</t>
  </si>
  <si>
    <t>LV Service (UG)</t>
  </si>
  <si>
    <t xml:space="preserve">Switchgear </t>
  </si>
  <si>
    <t>LV Pillar (ID)</t>
  </si>
  <si>
    <t>LV Pillar (OD)</t>
  </si>
  <si>
    <t>LV Board (WM)</t>
  </si>
  <si>
    <t>LV UGB</t>
  </si>
  <si>
    <t>LV Fuses (PM)</t>
  </si>
  <si>
    <t>LV Fuses (TM)</t>
  </si>
  <si>
    <t>HV network</t>
  </si>
  <si>
    <t>6.6/11 kV OHL (Open)</t>
  </si>
  <si>
    <t>6.6/11 kV OHL (Covered)</t>
  </si>
  <si>
    <t>20 kV OHL (Open)</t>
  </si>
  <si>
    <t>20 kV OHL (Covered)</t>
  </si>
  <si>
    <t>6.6/11 kV Support</t>
  </si>
  <si>
    <t>20 kV Support</t>
  </si>
  <si>
    <t>Underground cables (kms)</t>
  </si>
  <si>
    <t>6.6/11kV UG Cable</t>
  </si>
  <si>
    <t>20kV UG Cable</t>
  </si>
  <si>
    <t>Submarine cables (kms)</t>
  </si>
  <si>
    <t>HV Sub Cable</t>
  </si>
  <si>
    <t>6.6/11 kV CB (PM)</t>
  </si>
  <si>
    <t>6.6/11 kV CB (GM)</t>
  </si>
  <si>
    <t>6.6/11 kV Switch (PM)</t>
  </si>
  <si>
    <t>6.6/11 kV Switch (GM)</t>
  </si>
  <si>
    <t>6.6/11 kV RMU</t>
  </si>
  <si>
    <t>6.6/11 kV Switchgear - Other (PM)</t>
  </si>
  <si>
    <t>6.6/11 kV Switchgear - Other (GM)</t>
  </si>
  <si>
    <t>20 kV CB (PM)</t>
  </si>
  <si>
    <t>20 kV CB (GM)</t>
  </si>
  <si>
    <t>20 kV Switch (PM)</t>
  </si>
  <si>
    <t>20 kV Switch (GM)</t>
  </si>
  <si>
    <t>20 kV RMU</t>
  </si>
  <si>
    <t>20 kV Switchgear - Other (PM)</t>
  </si>
  <si>
    <t>20 kV Switchgear - Other (GM)</t>
  </si>
  <si>
    <t xml:space="preserve">Transformers  </t>
  </si>
  <si>
    <t>6.6/11 kV Transformer (PM)</t>
  </si>
  <si>
    <t>6.6/11 kV Transformer (GM)</t>
  </si>
  <si>
    <t>20 kV Transformer (PM)</t>
  </si>
  <si>
    <t>20 kV Transformer (GM)</t>
  </si>
  <si>
    <t>EHV Network</t>
  </si>
  <si>
    <t>33kV OHL (Pole Line)</t>
  </si>
  <si>
    <t>33kV OHL (Tower Line)</t>
  </si>
  <si>
    <t>66kV OHL (Pole Line)</t>
  </si>
  <si>
    <t>66kV OHL (Tower Line)</t>
  </si>
  <si>
    <t>33kV Pole</t>
  </si>
  <si>
    <t>33kV Tower</t>
  </si>
  <si>
    <t>66kV Pole</t>
  </si>
  <si>
    <t>66kV Tower</t>
  </si>
  <si>
    <t>33kV UG Cable (Non Pressurised)</t>
  </si>
  <si>
    <t>33kV UG Cable (Oil)</t>
  </si>
  <si>
    <t>33kV UG Cable (Gas)</t>
  </si>
  <si>
    <t>66kV UG Cable (Non Pressurised)</t>
  </si>
  <si>
    <t>66kV UG Cable (Oil)</t>
  </si>
  <si>
    <t>66kV UG Cable (Gas)</t>
  </si>
  <si>
    <t>EHV Sub Cable</t>
  </si>
  <si>
    <t>33 KV CB (ID)</t>
  </si>
  <si>
    <t>33 kV CB (OD)</t>
  </si>
  <si>
    <t>33 kV Switch (GM)</t>
  </si>
  <si>
    <t>33 kV Switch (PM)</t>
  </si>
  <si>
    <t>33 kV RMU</t>
  </si>
  <si>
    <t>33 kV Switchgear - Other</t>
  </si>
  <si>
    <t>66 KV CB (ID &amp; OD)</t>
  </si>
  <si>
    <t>66 KV Switchgear - Other</t>
  </si>
  <si>
    <t>33 kV Transformer (PM)</t>
  </si>
  <si>
    <t>33 kV Transformer (GM)</t>
  </si>
  <si>
    <t>33 kV AuxiliaryTransfomer</t>
  </si>
  <si>
    <t>66 kV Transformer</t>
  </si>
  <si>
    <t>66 kV AuxiliaryTransfomer</t>
  </si>
  <si>
    <t>132kV Network</t>
  </si>
  <si>
    <t>132kV OHL Conductor (Pole Line)</t>
  </si>
  <si>
    <t>132kV OHL Conductor (Tower Line)</t>
  </si>
  <si>
    <t>132kV Pole</t>
  </si>
  <si>
    <t>132kV Tower</t>
  </si>
  <si>
    <t>132kV Fittings (Tower Line)</t>
  </si>
  <si>
    <t>132kV UG Cable (Non Pressurised)</t>
  </si>
  <si>
    <t>132kV UG Cable (Oil)</t>
  </si>
  <si>
    <t>132kV UG Cable (Gas)</t>
  </si>
  <si>
    <t>132 kV Sub Cable</t>
  </si>
  <si>
    <t>132 kV CB (ID &amp; OD)</t>
  </si>
  <si>
    <t>132 kV Switchgear (other)</t>
  </si>
  <si>
    <t>132 kV Transformer</t>
  </si>
  <si>
    <t>132 kV AuxiliaryTransfomer</t>
  </si>
  <si>
    <t>Tele-control / SCADA</t>
  </si>
  <si>
    <t>Primary substation</t>
  </si>
  <si>
    <t>132 kV/EHV RTU (PM)</t>
  </si>
  <si>
    <t>132 kV/EHV RTU (GM)</t>
  </si>
  <si>
    <t>Secondary substation</t>
  </si>
  <si>
    <t>HV RTU (PM)</t>
  </si>
  <si>
    <t>HV RTU (GM)</t>
  </si>
  <si>
    <t>LR1 - Demand</t>
  </si>
  <si>
    <t>Demand Totals</t>
  </si>
  <si>
    <t>Units</t>
  </si>
  <si>
    <t>DPCR4</t>
  </si>
  <si>
    <t>DPCR5</t>
  </si>
  <si>
    <t>2010/11</t>
  </si>
  <si>
    <t>2011/12</t>
  </si>
  <si>
    <t>2012/13</t>
  </si>
  <si>
    <t>2013/14</t>
  </si>
  <si>
    <t>2014/15</t>
  </si>
  <si>
    <t>Actuals</t>
  </si>
  <si>
    <t>Forecast</t>
  </si>
  <si>
    <t>Total</t>
  </si>
  <si>
    <t>% change</t>
  </si>
  <si>
    <t>Gross direct costs</t>
  </si>
  <si>
    <t>£m</t>
  </si>
  <si>
    <t>Customer contributions directs</t>
  </si>
  <si>
    <t>Net (gross directs - customer contributions directs)</t>
  </si>
  <si>
    <t>Customer contributions indirects</t>
  </si>
  <si>
    <t>Net (gross directs - customer contributions directs and indirects)</t>
  </si>
  <si>
    <t>Demand trends</t>
  </si>
  <si>
    <t>Estimated system maximum demand</t>
  </si>
  <si>
    <t>MW</t>
  </si>
  <si>
    <t>Increase (reduction) in max demand</t>
  </si>
  <si>
    <t>Incremental increase in max demand due to new connections</t>
  </si>
  <si>
    <t>Incremental reduction in max demand due to disconnections</t>
  </si>
  <si>
    <t>Net change in max demand (not due to connections/disconnections)</t>
  </si>
  <si>
    <t>Estimated units distributed</t>
  </si>
  <si>
    <t>GWh</t>
  </si>
  <si>
    <t>Increase (reduction) in units distributed</t>
  </si>
  <si>
    <t>Increase in units distributed due to generic background demand growth</t>
  </si>
  <si>
    <t xml:space="preserve">Reduction in units distributed due to energy efficiency </t>
  </si>
  <si>
    <t>Units distributed offset by DG</t>
  </si>
  <si>
    <t>Units distributed offset by DSM</t>
  </si>
  <si>
    <t xml:space="preserve">Price impact on units distributed </t>
  </si>
  <si>
    <t xml:space="preserve">Economic downturn effect on units distributed </t>
  </si>
  <si>
    <t>LV</t>
  </si>
  <si>
    <t>HV</t>
  </si>
  <si>
    <t>EHV (inc. 132kV)</t>
  </si>
  <si>
    <t>Total units distributed</t>
  </si>
  <si>
    <t>Incremental increase in units distributed attributable to new connections</t>
  </si>
  <si>
    <t>MWh</t>
  </si>
  <si>
    <t>Total increase in units distributed due to new connections</t>
  </si>
  <si>
    <t>Connections/disconnections volume</t>
  </si>
  <si>
    <t>Connections/Disconnections</t>
  </si>
  <si>
    <t>Estimated number demand connections/disconnections at LV</t>
  </si>
  <si>
    <t>IDNO connections</t>
  </si>
  <si>
    <t>#</t>
  </si>
  <si>
    <t>Connections (excluding IDNOs)</t>
  </si>
  <si>
    <t>Disconnections</t>
  </si>
  <si>
    <t>Estimated number demand connections/disconnections at HV</t>
  </si>
  <si>
    <t>Estimated number demand connections/disconnections at EHV</t>
  </si>
  <si>
    <t>Estimated number demand connections/disconnections at 132kV</t>
  </si>
  <si>
    <t>Total number of demand connections</t>
  </si>
  <si>
    <t>Total number of demand disconnections</t>
  </si>
  <si>
    <t>Customer specific demand investment</t>
  </si>
  <si>
    <t>New connections &amp; customer specific reinforcement:</t>
  </si>
  <si>
    <t>Connections provided at LV</t>
  </si>
  <si>
    <t>Sole use</t>
  </si>
  <si>
    <t>Shared</t>
  </si>
  <si>
    <t>LV total</t>
  </si>
  <si>
    <t>Connections provided at HV</t>
  </si>
  <si>
    <t>HV total</t>
  </si>
  <si>
    <t>Connections provided at EHV</t>
  </si>
  <si>
    <t>EHV total</t>
  </si>
  <si>
    <t>Connections provided at 132kV</t>
  </si>
  <si>
    <t>132kV total</t>
  </si>
  <si>
    <t>Expenditure on DSM to avoid customer spec investment</t>
  </si>
  <si>
    <t>Total inc. expenditure on DSM to avoid customer spec investment</t>
  </si>
  <si>
    <t>Expenditure avoided due to DG</t>
  </si>
  <si>
    <t>Expenditure avoided due to DSM</t>
  </si>
  <si>
    <t>Customer contributions - customer specific demand investment</t>
  </si>
  <si>
    <t>Customer contributions (directs) for connections at LV</t>
  </si>
  <si>
    <t xml:space="preserve">Shared </t>
  </si>
  <si>
    <t>Customer contributions (directs) for connections at HV</t>
  </si>
  <si>
    <t>Customer contributions (directs) for connections at EHV</t>
  </si>
  <si>
    <t>Customer contributions (directs) for connections at 132kV</t>
  </si>
  <si>
    <t>Customer contributions (directs) total</t>
  </si>
  <si>
    <t>Customer contributions (indirects)</t>
  </si>
  <si>
    <t>Customer contributions total</t>
  </si>
  <si>
    <t>Total inc. exp on DSM to avoid customer spec investment (net of cust cont)</t>
  </si>
  <si>
    <t>Unapportioned part of shared LV</t>
  </si>
  <si>
    <t>Unapportioned part of shared HV</t>
  </si>
  <si>
    <t>Unapportioned part of shared EHV</t>
  </si>
  <si>
    <t>Unapportioned part of shared 132kV</t>
  </si>
  <si>
    <t>LR1a - Demand - metered connections</t>
  </si>
  <si>
    <t>Demand Totals - Table 1</t>
  </si>
  <si>
    <t>Gross all connections costs</t>
  </si>
  <si>
    <t>Gross direct connections costs subject to apportionment rule</t>
  </si>
  <si>
    <t>Customer contributions excluding margins</t>
  </si>
  <si>
    <t>Net (gross directs subject to apportionment rule - customer contributions directs)</t>
  </si>
  <si>
    <t>DUOS funded related party margin</t>
  </si>
  <si>
    <t>Net (gross directs subject to apportionment rule - customer contributions directs + DUOS funded related party margin)</t>
  </si>
  <si>
    <t>Check</t>
  </si>
  <si>
    <t>Pensions with total gross direct connections costs</t>
  </si>
  <si>
    <t>Pensions with direct connections costs subject to apportionment rule</t>
  </si>
  <si>
    <t>Connections expenditure recovered via DUoS - Table 2</t>
  </si>
  <si>
    <t>Connections expenditure recovered via DUoS</t>
  </si>
  <si>
    <t>Small scale LV domestic and one-off commercial</t>
  </si>
  <si>
    <t>All other LV (with only LV work)</t>
  </si>
  <si>
    <t>LV end connections involving HV work</t>
  </si>
  <si>
    <t>HV end connections involving only HV work</t>
  </si>
  <si>
    <t>HV end connections involving EHV work</t>
  </si>
  <si>
    <t>EHV end connections involving only EHV work</t>
  </si>
  <si>
    <t xml:space="preserve"> HV or EHV connections involving 132kV work</t>
  </si>
  <si>
    <t>132kV end connections involving only 132kV work</t>
  </si>
  <si>
    <t>Metered connections volume - Table 3</t>
  </si>
  <si>
    <t>Metered connections</t>
  </si>
  <si>
    <t>Estimated number demand connections at LV</t>
  </si>
  <si>
    <t>Adopted connections</t>
  </si>
  <si>
    <t>Small scale LV domestic and one-off commercial connections</t>
  </si>
  <si>
    <t>All other LV connections (with only LV work)</t>
  </si>
  <si>
    <t>DNO total LV</t>
  </si>
  <si>
    <t>Estimated number demand connections at HV</t>
  </si>
  <si>
    <t>DNO total HV</t>
  </si>
  <si>
    <t>Estimated number demand connections at EHV</t>
  </si>
  <si>
    <t>DNO total EHV</t>
  </si>
  <si>
    <t>Estimated number demand connections at 132kV</t>
  </si>
  <si>
    <t>DNO total 132kV</t>
  </si>
  <si>
    <t>Metered connections volume - Sole use connections where there is no associated expenditure subject to the apportionment rule - Table 4</t>
  </si>
  <si>
    <t>Estimated number demand connections with HV work</t>
  </si>
  <si>
    <t>Estimated number demand connections with EHV work</t>
  </si>
  <si>
    <t>Estimated number demand connections with 132kV work</t>
  </si>
  <si>
    <t>Metered connections volume - Connections where there is associated expenditure subject to the apportionment rule - Table 5</t>
  </si>
  <si>
    <t>Customer specific demand investment - Sole use expenditure where there is no associated expenditure subject to the apportionment rule - Table 6</t>
  </si>
  <si>
    <t>Ratio - small scale LV domestic and one-off commercial - non-contestable</t>
  </si>
  <si>
    <t>%</t>
  </si>
  <si>
    <t>Ratio - small scale LV domestic and one-off commercial - contestable</t>
  </si>
  <si>
    <t>Ratio - all other LV (with only LV work) - non-contestable</t>
  </si>
  <si>
    <t>Ratio - all other LV (with only LV work) - contestable</t>
  </si>
  <si>
    <t>Connections with HV work</t>
  </si>
  <si>
    <t>Ratio - LV end connections involving HV work - non-contestable</t>
  </si>
  <si>
    <t>Ratio - LV end connections involving HV work - contestable</t>
  </si>
  <si>
    <t>Ratio - HV end connections involving only HV work - non-contestable</t>
  </si>
  <si>
    <t>Ratio - HV end connections involving only HV work - contestable</t>
  </si>
  <si>
    <t>Connections with EHV work</t>
  </si>
  <si>
    <t>Ratio - HV end connections involving EHV work - non-contestable</t>
  </si>
  <si>
    <t>Ratio - HV end connections involving EHV work - contestable</t>
  </si>
  <si>
    <t>Ratio - EHV end connections involving only EHV work - non-contestable</t>
  </si>
  <si>
    <t>Ratio - EHV end connections involving only EHV work - contestable</t>
  </si>
  <si>
    <t>Connections with 132kV work</t>
  </si>
  <si>
    <t>Ratio - HV or EHV connections involving 132kV work - non-contestable</t>
  </si>
  <si>
    <t>Ratio - HV or EHV connections involving 132kV work - contestable</t>
  </si>
  <si>
    <t>Ratio - 132kV end connections involving only 132kV work - non-contestable</t>
  </si>
  <si>
    <t>Ratio - 132kV end connections involving only 132kV work - contestable</t>
  </si>
  <si>
    <t>Total sole use expenditure where there is no expenditure subject to the apportionment rule</t>
  </si>
  <si>
    <t>Customer specific demand investment - sole use expenditure where there is also associated expenditure subject to the apportionment rule - Table 7</t>
  </si>
  <si>
    <t>Total sole use expenditure where there is also expenditure subject to the apportionment rule</t>
  </si>
  <si>
    <t>Customer specific demand investment - all expenditure subject to the apportionment rule - Table 8</t>
  </si>
  <si>
    <t>Total connections expenditure subject to the apportionment rule</t>
  </si>
  <si>
    <t>Customer contributions - customer specific demand investment - contributions associated with apportionment rule - Table 9</t>
  </si>
  <si>
    <t>Customer contributions (directs) for connections with HV work</t>
  </si>
  <si>
    <t>Customer contributions (directs) for connections with EHV work</t>
  </si>
  <si>
    <t>Customer contributions (directs) for connections with 132kV work</t>
  </si>
  <si>
    <t>Total customer contributions associated with apportionment rule</t>
  </si>
  <si>
    <t>June Forecast Business Plan DPCR5</t>
  </si>
  <si>
    <t>LR4 - General reinforcement</t>
  </si>
  <si>
    <t>General reinforcement expenditure</t>
  </si>
  <si>
    <t>(£m)</t>
  </si>
  <si>
    <t>General reinforcement:</t>
  </si>
  <si>
    <t>LV System</t>
  </si>
  <si>
    <t>HV System</t>
  </si>
  <si>
    <t>EHV System</t>
  </si>
  <si>
    <t>132kV System</t>
  </si>
  <si>
    <t>Expenditure on DSM to avoid gen reinf.</t>
  </si>
  <si>
    <t>General reinforcement outputs</t>
  </si>
  <si>
    <t>Changes in general utilisation due to projected expenditure levels</t>
  </si>
  <si>
    <t>At 31st March 2010</t>
  </si>
  <si>
    <t>At 31st March 2015</t>
  </si>
  <si>
    <t>132kV-EHV</t>
  </si>
  <si>
    <t>132kV - HV</t>
  </si>
  <si>
    <t>EHV - EHV</t>
  </si>
  <si>
    <t>EHV - HV</t>
  </si>
  <si>
    <t>Total number substations (operated by DNO)</t>
  </si>
  <si>
    <t>Σ substation maximum demands</t>
  </si>
  <si>
    <t xml:space="preserve">Σ substation firm capacities </t>
  </si>
  <si>
    <t xml:space="preserve">Σ substation maximum demands / Σ substation firm capacities </t>
  </si>
  <si>
    <t>Changes in utilisation of highly loaded substations due to projected expenditure levels</t>
  </si>
  <si>
    <t>Number of substations loaded &gt;=80% of firm capacity</t>
  </si>
  <si>
    <t>Σ substation maximum demands for substations loaded &gt;=80% of firm capacity</t>
  </si>
  <si>
    <t>Σ substation firm capacities for substations loaded &gt;=80% of firm capacity</t>
  </si>
  <si>
    <t xml:space="preserve">% Loading of substations which are operating at &gt;=80% of firm capacity  = Σ demand /Σ firm capacity </t>
  </si>
  <si>
    <t>Number of substations loaded above 100% of firm capacity</t>
  </si>
  <si>
    <t>Number of DNO substations requiring reinforcement within 5 yrs</t>
  </si>
  <si>
    <t>General reinforcement projects</t>
  </si>
  <si>
    <t>Scheme details</t>
  </si>
  <si>
    <t>DPCR4 Expenditure</t>
  </si>
  <si>
    <t>DPCR5 Expenditure</t>
  </si>
  <si>
    <t>Utilisation</t>
  </si>
  <si>
    <t>(N-2) scheme?</t>
  </si>
  <si>
    <t>Scheme description</t>
  </si>
  <si>
    <t>Named scheme</t>
  </si>
  <si>
    <t>Primary Voltage</t>
  </si>
  <si>
    <t>Secondary Voltage</t>
  </si>
  <si>
    <t>Limiting 
Factor</t>
  </si>
  <si>
    <t>Forecast year in which substation demand will reach substation/group firm capacity</t>
  </si>
  <si>
    <t>Planned reinforcement Year</t>
  </si>
  <si>
    <t>MVA of additional firm capacity to be installed</t>
  </si>
  <si>
    <t>Total cost of project</t>
  </si>
  <si>
    <t>Total cost of project in DPCR5 period</t>
  </si>
  <si>
    <t>Historic and forecast max demand (MVA)</t>
  </si>
  <si>
    <t>Substation/Group Total
Capability</t>
  </si>
  <si>
    <t>Substation/group firm capacity under single circuit outage conditions</t>
  </si>
  <si>
    <t>Substation/Group Maximum Demand</t>
  </si>
  <si>
    <t>Season of critical loading condition</t>
  </si>
  <si>
    <t>Brief description of work involved, substations affected, assets installed/replaced etc.</t>
  </si>
  <si>
    <t>(Unique name)</t>
  </si>
  <si>
    <t>(kV)</t>
  </si>
  <si>
    <t>(a-j)</t>
  </si>
  <si>
    <t>(Year)</t>
  </si>
  <si>
    <t>(MVA)</t>
  </si>
  <si>
    <t>Season</t>
  </si>
  <si>
    <t>(Y/N)</t>
  </si>
  <si>
    <t>(Description)</t>
  </si>
  <si>
    <t>LR6 - Fault levels</t>
  </si>
  <si>
    <t>Fault level system measures</t>
  </si>
  <si>
    <t>As at 31st March 2010</t>
  </si>
  <si>
    <t>As at 31st March 2015</t>
  </si>
  <si>
    <t>132kV</t>
  </si>
  <si>
    <t>EHV</t>
  </si>
  <si>
    <t>No. of switchboards</t>
  </si>
  <si>
    <t>No. of switchboards @ &gt;95% of F.L.</t>
  </si>
  <si>
    <t>No. of switchboards having fault level 'operational restrictions'</t>
  </si>
  <si>
    <t>Number of fault level schemes</t>
  </si>
  <si>
    <t>No. of schemes</t>
  </si>
  <si>
    <t>Switchboards</t>
  </si>
  <si>
    <t>Transformers</t>
  </si>
  <si>
    <t>Other</t>
  </si>
  <si>
    <t>Fault level reinforcement</t>
  </si>
  <si>
    <t>Fault level reinforcement:</t>
  </si>
  <si>
    <t xml:space="preserve">LV </t>
  </si>
  <si>
    <t xml:space="preserve">EHV </t>
  </si>
  <si>
    <t xml:space="preserve">132kV </t>
  </si>
  <si>
    <t>Total expenditure</t>
  </si>
  <si>
    <t>NL1 - Condition based expenditure</t>
  </si>
  <si>
    <t>Total condition based replacement</t>
  </si>
  <si>
    <t>Asset Categories</t>
  </si>
  <si>
    <t>DPCR 4</t>
  </si>
  <si>
    <t>DPCR 5</t>
  </si>
  <si>
    <t>Metered LV Services</t>
  </si>
  <si>
    <t>Overhead</t>
  </si>
  <si>
    <t>Underground</t>
  </si>
  <si>
    <t>Un-metered LV Services</t>
  </si>
  <si>
    <t>Overhead mains</t>
  </si>
  <si>
    <t>Underground mains</t>
  </si>
  <si>
    <t>Switchgear (incl other plant &amp; equipment)</t>
  </si>
  <si>
    <t>Overhead lines</t>
  </si>
  <si>
    <t>Submarine</t>
  </si>
  <si>
    <t xml:space="preserve">Transformers </t>
  </si>
  <si>
    <t>Substation</t>
  </si>
  <si>
    <t>Submarine cables</t>
  </si>
  <si>
    <t>Total non-load replacement (£m)</t>
  </si>
  <si>
    <t>Proactive condition based replacement (non fault)</t>
  </si>
  <si>
    <t>Total proactive condition based replacement (£m)</t>
  </si>
  <si>
    <t>Reactive condition-based replacement (fault)</t>
  </si>
  <si>
    <t>Total reactive condition based replacement (£m)</t>
  </si>
  <si>
    <t>Overhead line refurbishment / replacement</t>
  </si>
  <si>
    <t>2014/015</t>
  </si>
  <si>
    <t>LV Mains</t>
  </si>
  <si>
    <t>Refurbishment</t>
  </si>
  <si>
    <t>Full rebuild</t>
  </si>
  <si>
    <t>Undergrounding</t>
  </si>
  <si>
    <t>Covered Conductor</t>
  </si>
  <si>
    <t>Pole replacement only (i.e. D poles)</t>
  </si>
  <si>
    <t>Total OHL expenditure (£m)</t>
  </si>
  <si>
    <t>EHV - Pole line</t>
  </si>
  <si>
    <t>EHV - Tower line</t>
  </si>
  <si>
    <t>Fittings only</t>
  </si>
  <si>
    <t>Reconductoring</t>
  </si>
  <si>
    <t>Tower Refurbishment</t>
  </si>
  <si>
    <t>EHV Total</t>
  </si>
  <si>
    <t>132kV - Pole Line</t>
  </si>
  <si>
    <t>132kV - Tower line</t>
  </si>
  <si>
    <t>132 kV Total</t>
  </si>
  <si>
    <t xml:space="preserve">LV Services - Split of activities </t>
  </si>
  <si>
    <t>LV Services - metered only</t>
  </si>
  <si>
    <t>OHL</t>
  </si>
  <si>
    <t>Service Replacement</t>
  </si>
  <si>
    <t>Cut out Replacement</t>
  </si>
  <si>
    <t>UG</t>
  </si>
  <si>
    <t>NL9 - Legal and safety</t>
  </si>
  <si>
    <t>Legal and Safety</t>
  </si>
  <si>
    <t>ESQCR</t>
  </si>
  <si>
    <t>ESQCR 43-8 Clearance</t>
  </si>
  <si>
    <t>ESQCR tree continuity</t>
  </si>
  <si>
    <t>ESQCR Other</t>
  </si>
  <si>
    <t>CNI</t>
  </si>
  <si>
    <t>Black Start</t>
  </si>
  <si>
    <t>Emergency Batteries</t>
  </si>
  <si>
    <t>Critical National Infrastructure</t>
  </si>
  <si>
    <t>Site Security</t>
  </si>
  <si>
    <t>Asbestos clearance</t>
  </si>
  <si>
    <t>Safety climbing devices</t>
  </si>
  <si>
    <t>Rising mains and laterals</t>
  </si>
  <si>
    <t>Retrofit ABSD &amp; Earthing theft &amp; Replace 0.025 OH conductor</t>
  </si>
  <si>
    <t>Fire Prevention</t>
  </si>
  <si>
    <t>ESQCR 43-8 Safety Clearance Expenditure</t>
  </si>
  <si>
    <t>Horizontal</t>
  </si>
  <si>
    <t>132 kV</t>
  </si>
  <si>
    <t>Vertical</t>
  </si>
  <si>
    <t>Horizontal - Detailed Information</t>
  </si>
  <si>
    <t>Sites affected as at April 2005</t>
  </si>
  <si>
    <t>No of sites resolved 05/06 - 07/08</t>
  </si>
  <si>
    <t>Sites affected as at April 2008</t>
  </si>
  <si>
    <t>No of sites to be resolved 08/09 - 09/10</t>
  </si>
  <si>
    <t>No of sites to be resolved in DPCR5</t>
  </si>
  <si>
    <t>Sites affected as at April 2015</t>
  </si>
  <si>
    <t>05/06 - 07/08</t>
  </si>
  <si>
    <t>08/09-09/10</t>
  </si>
  <si>
    <t>No of sites resolved</t>
  </si>
  <si>
    <t>Actual Solutions (#)</t>
  </si>
  <si>
    <t>Forecast Solutions (#)</t>
  </si>
  <si>
    <t>Shrouding</t>
  </si>
  <si>
    <t>Diversions</t>
  </si>
  <si>
    <t>Under-grounding</t>
  </si>
  <si>
    <t>Covered conductors</t>
  </si>
  <si>
    <t>As part of other planned work</t>
  </si>
  <si>
    <t>No of spans changed</t>
  </si>
  <si>
    <t>Total Cost £m</t>
  </si>
  <si>
    <t>Expenditure £m</t>
  </si>
  <si>
    <t>Forecast Solutions (£m)</t>
  </si>
  <si>
    <t>Total unit Cost £k/per span</t>
  </si>
  <si>
    <t>Unit cost £k/span</t>
  </si>
  <si>
    <t>Forecast Unit cost £k/span</t>
  </si>
  <si>
    <t>Vertical - Detailed Information</t>
  </si>
  <si>
    <t>Rebuild</t>
  </si>
  <si>
    <t>Derogation</t>
  </si>
  <si>
    <t>C2 - Unit costs</t>
  </si>
  <si>
    <t xml:space="preserve">New build </t>
  </si>
  <si>
    <t>Replacement</t>
  </si>
  <si>
    <t>Direct costs</t>
  </si>
  <si>
    <t>Cost including indirects (absorbed costs in T2A)</t>
  </si>
  <si>
    <t>(£k)</t>
  </si>
  <si>
    <t>km</t>
  </si>
  <si>
    <t>Each</t>
  </si>
  <si>
    <t>HV network switchgear</t>
  </si>
  <si>
    <t>Primary</t>
  </si>
  <si>
    <t>Distribution</t>
  </si>
  <si>
    <t>IP Appendix 6 Table 5 Reductions to EHV</t>
  </si>
  <si>
    <t>IP Appendix 7 Reductions to EHV</t>
  </si>
  <si>
    <t>Appendix 6 Table 5 EHV &amp; 132</t>
  </si>
  <si>
    <t>Appendix 7 Table 18</t>
  </si>
  <si>
    <t>LV/HV</t>
  </si>
  <si>
    <t>Regulatory Reporting Pack (RRP)</t>
  </si>
  <si>
    <t>Electricity Distribution Industry Activity Costs - individual DNO input</t>
  </si>
  <si>
    <t>Cash typical costs (excluding disallowed related party margins)</t>
  </si>
  <si>
    <t>Atypical cash costs</t>
  </si>
  <si>
    <t>Pension deficit payments</t>
  </si>
  <si>
    <t>Metering</t>
  </si>
  <si>
    <t>Excluded services &amp; de minimis</t>
  </si>
  <si>
    <t>Relevant distributed generation (less contributions)</t>
  </si>
  <si>
    <t>IFI</t>
  </si>
  <si>
    <t>Disallowed Related Party Margins</t>
  </si>
  <si>
    <t>Statutory Depreciation</t>
  </si>
  <si>
    <t>Network Rates</t>
  </si>
  <si>
    <t>Transmission Exit Charges</t>
  </si>
  <si>
    <t>Pension deficit repair payments by related parties (note 2)</t>
  </si>
  <si>
    <t>Non activity costs and reconciling amounts (note 3)</t>
  </si>
  <si>
    <t>Total Annual Operating &amp; Capital Expenditure per Regulatory Accounts</t>
  </si>
  <si>
    <t>Direct activities</t>
  </si>
  <si>
    <t>Indirect activities</t>
  </si>
  <si>
    <t>Year ended</t>
  </si>
  <si>
    <t>Load related new connections &amp; reinforcement (net of contributions)</t>
  </si>
  <si>
    <t>Non-load new &amp; replacement assets (net of contributions)</t>
  </si>
  <si>
    <t>Non-operational capex</t>
  </si>
  <si>
    <t>Faults</t>
  </si>
  <si>
    <t>Inspections, &amp; Maintenance</t>
  </si>
  <si>
    <t>Tree Cutting</t>
  </si>
  <si>
    <t>Network Policy</t>
  </si>
  <si>
    <t>Network Design &amp; Engineering</t>
  </si>
  <si>
    <t>Project Management</t>
  </si>
  <si>
    <t>Engineering Mgt &amp; Clerical Support</t>
  </si>
  <si>
    <t>Control Centre</t>
  </si>
  <si>
    <t>System Mapping - Cartographical</t>
  </si>
  <si>
    <t>Customer Call Centre</t>
  </si>
  <si>
    <t>Stores</t>
  </si>
  <si>
    <t>Vehicles &amp; Transport</t>
  </si>
  <si>
    <t>IT &amp; Telecoms</t>
  </si>
  <si>
    <t>Property Mgt</t>
  </si>
  <si>
    <t>HR &amp; Non-operational Training</t>
  </si>
  <si>
    <t>Health &amp; Safety &amp; Operational Training</t>
  </si>
  <si>
    <t>Finance &amp; Regulation</t>
  </si>
  <si>
    <t>CEO etc</t>
  </si>
  <si>
    <t>£'m</t>
  </si>
  <si>
    <t>31 March 2008</t>
  </si>
  <si>
    <t>Adjustments on T4.3</t>
  </si>
  <si>
    <t>31 March 2007</t>
  </si>
  <si>
    <t>31 March 2006</t>
  </si>
  <si>
    <t>Notes</t>
  </si>
  <si>
    <t xml:space="preserve">The individual activities are defined in the Electricity Distribution Price Control Review Price control cost reporting rules: Instructions and Guidance April 2008 </t>
  </si>
  <si>
    <t>Pension deficit payments made by a related party and not charged in the regulatory accounts of the DNO</t>
  </si>
  <si>
    <t>Non-activity costs include Ofgem licence fee, Shetland Balancing Costs (SHEPD only), Scottish Electricity Settlements run-off (Scottish DNOs only) and proceeds of asset sales; and reconciling amounts, e.g. intra-group recharges treated as de minimis costs</t>
  </si>
  <si>
    <t>Total Annual Operating &amp; Capital Expenditure per Regulatory Accounts has been adjusted, where appropriate, to include intangible fixed assets and customer contributions, the latter may be reported within Creditors as deferred income</t>
  </si>
  <si>
    <t>This information has not been audited.</t>
  </si>
  <si>
    <t>Inspections &amp; Maintenance, Tree Cutting and Fault Costs</t>
  </si>
  <si>
    <t>Inspections &amp; Maintenance</t>
  </si>
  <si>
    <t>Fault Costs</t>
  </si>
  <si>
    <t>Memorandum Information - Scottish DNOs 132kV</t>
  </si>
  <si>
    <t>Cash typicals</t>
  </si>
  <si>
    <t>Atypicals</t>
  </si>
  <si>
    <t>Inspection and Maintenance</t>
  </si>
  <si>
    <t xml:space="preserve">Inspections </t>
  </si>
  <si>
    <t xml:space="preserve">Maintenance </t>
  </si>
  <si>
    <t xml:space="preserve">Total </t>
  </si>
  <si>
    <t>LV Services</t>
  </si>
  <si>
    <t>Overhead Mains</t>
  </si>
  <si>
    <t>Underground Mains - Consac</t>
  </si>
  <si>
    <t>Underground Mains - Non Consac</t>
  </si>
  <si>
    <t xml:space="preserve">HV </t>
  </si>
  <si>
    <t>Underground Cables</t>
  </si>
  <si>
    <t>Switchgear, Transformers, Substation</t>
  </si>
  <si>
    <t>Underground - Pressure assisted</t>
  </si>
  <si>
    <t>Underground - Non Pressure assisted</t>
  </si>
  <si>
    <t>Submarine cables - all voltages</t>
  </si>
  <si>
    <t>Non-QoS Faults</t>
  </si>
  <si>
    <t>Substation electricity</t>
  </si>
  <si>
    <t>Diesel generation costs (permanent emergency back up on islands)</t>
  </si>
  <si>
    <t>Third party cable damage - recoveries</t>
  </si>
  <si>
    <t>Dismantlement</t>
  </si>
  <si>
    <t>Fault costs allocated to Opex and Capex</t>
  </si>
  <si>
    <t>Fault opex</t>
  </si>
  <si>
    <t>Fault capex</t>
  </si>
  <si>
    <t>Total Fault Costs</t>
  </si>
  <si>
    <t>Total Tree Cutting</t>
  </si>
  <si>
    <t>NEW AND REPLACEMENT ASSETS (EXCL. FAULTS)</t>
  </si>
  <si>
    <t>Load Related New Connections &amp; Reinforcement</t>
  </si>
  <si>
    <t>Direct Costs only</t>
  </si>
  <si>
    <t>New Connections (carried out by DNO/RP)</t>
  </si>
  <si>
    <t>New Connections (carried out by Third Parties)</t>
  </si>
  <si>
    <t>Customer Specific Reinforcement - Chargeable</t>
  </si>
  <si>
    <t>Customer Specific Reinforcement - Non Chargeable</t>
  </si>
  <si>
    <t>General Reinforcement</t>
  </si>
  <si>
    <t>Fault Level Reinforcement</t>
  </si>
  <si>
    <t>Non Relevant Distributed Generation</t>
  </si>
  <si>
    <t>New Connections &amp; Customer Specific Reinforcement:</t>
  </si>
  <si>
    <t>General Reinforcement:</t>
  </si>
  <si>
    <t>Total Direct Costs excluding Reallocations</t>
  </si>
  <si>
    <t xml:space="preserve">Direct Cost Reallocation </t>
  </si>
  <si>
    <t>Total Costs including Reallocations</t>
  </si>
  <si>
    <t>Customer Contributions (-ve)</t>
  </si>
  <si>
    <t>Total Costs less Capital Contributions</t>
  </si>
  <si>
    <t>Non-load related replacement (Condition based)</t>
  </si>
  <si>
    <t>Condition based</t>
  </si>
  <si>
    <t>Non-fault Related</t>
  </si>
  <si>
    <t>Fault Related</t>
  </si>
  <si>
    <t xml:space="preserve">Total
</t>
  </si>
  <si>
    <t>Underground Mains</t>
  </si>
  <si>
    <t>Submarine Cables</t>
  </si>
  <si>
    <t>Total Non-load replacement</t>
  </si>
  <si>
    <t>Total Net Non-load replacement</t>
  </si>
  <si>
    <t>Non-load related (other)</t>
  </si>
  <si>
    <t>Quality of Service</t>
  </si>
  <si>
    <t>Safety</t>
  </si>
  <si>
    <t>Environment</t>
  </si>
  <si>
    <t>Visual Amenity</t>
  </si>
  <si>
    <t>Resilience</t>
  </si>
  <si>
    <t>Operational IT &amp; Telecoms - BT 21CN</t>
  </si>
  <si>
    <t>Operational IT &amp; Telecoms - other</t>
  </si>
  <si>
    <t>Non - rechargeable diversions</t>
  </si>
  <si>
    <t>Total Non-load related (other non-fault)</t>
  </si>
  <si>
    <t>Total Net Non-load related (other non-fault)</t>
  </si>
  <si>
    <t>Total Non-load related expenditure (direct costs)</t>
  </si>
  <si>
    <t>Total Net Non-load replacement (Direct Costs)</t>
  </si>
  <si>
    <t xml:space="preserve">          Non-operational </t>
  </si>
  <si>
    <t>Owned by DNO</t>
  </si>
  <si>
    <t>Owned by related party</t>
  </si>
  <si>
    <t>Vehicles</t>
  </si>
  <si>
    <t>Plant &amp; Machinery</t>
  </si>
  <si>
    <t>Small Tools &amp; Equipment</t>
  </si>
  <si>
    <t>Office Equipment</t>
  </si>
  <si>
    <t>Non-operational property</t>
  </si>
  <si>
    <t>IT Non-operational Capital Expenditure</t>
  </si>
  <si>
    <t>Telecoms Non-operational Capital Expenditures</t>
  </si>
  <si>
    <t>Total Non-operational New Assets &amp; Replacement</t>
  </si>
  <si>
    <t>Regulatory Reporting Pack</t>
  </si>
  <si>
    <t>MISCELLANEOUS</t>
  </si>
  <si>
    <t>Non-activity based costs (excluded from Table 2.2)(enter as positive)</t>
  </si>
  <si>
    <t>Pass through Costs</t>
  </si>
  <si>
    <t>Transmission exit charges</t>
  </si>
  <si>
    <t>Wheeled units imported</t>
  </si>
  <si>
    <t>Network rates</t>
  </si>
  <si>
    <t>Ofgem licence fee</t>
  </si>
  <si>
    <t>Shetland Balancing Costs (SHEPD only)</t>
  </si>
  <si>
    <t>Scottish Electricity Settlements run-off (Scottish DNOs only)</t>
  </si>
  <si>
    <t>Costs inside scope of DPCR4 allowances</t>
  </si>
  <si>
    <t>Guaranteed standard of performance compensation payments</t>
  </si>
  <si>
    <t>Ex-gratia compensation payments</t>
  </si>
  <si>
    <t>Bad debt expense (net of recoveries)</t>
  </si>
  <si>
    <t>Costs outside scope of DPCR4 allowances</t>
  </si>
  <si>
    <t>(Profit)/loss on sale of fixed assets and scrap[(-ve)/+ve]</t>
  </si>
  <si>
    <t>Statutory Depreciation on operational assets</t>
  </si>
  <si>
    <t>Pension deficit repair payments</t>
  </si>
  <si>
    <t>Total Non-Activity Based Costs</t>
  </si>
  <si>
    <t>OTHER ITEMS adjusting RAV</t>
  </si>
  <si>
    <t>Proceeds of sale of assets and scrap (not recorded on Table 2.2)</t>
  </si>
  <si>
    <t>Cash proceeds received on sale of:</t>
  </si>
  <si>
    <t>Operational assets (-ve)</t>
  </si>
  <si>
    <t>Sales of scrap (-ve)</t>
  </si>
  <si>
    <t>Non-operational assets (-ve)</t>
  </si>
  <si>
    <t>ANALYSIS OF ASSET DISPOSALS</t>
  </si>
  <si>
    <t>Cost</t>
  </si>
  <si>
    <t>Depn.</t>
  </si>
  <si>
    <t>Net Book Value</t>
  </si>
  <si>
    <t>Net Sales Proceeds</t>
  </si>
  <si>
    <t>(Profit) / Loss on Disposal</t>
  </si>
  <si>
    <t>Asset Owner</t>
  </si>
  <si>
    <t>Asset Type</t>
  </si>
  <si>
    <t>OK</t>
  </si>
  <si>
    <t>Use of System Bad Debts</t>
  </si>
  <si>
    <t>previously allowed</t>
  </si>
  <si>
    <t>Costs incurred (excluding VAT)</t>
  </si>
  <si>
    <t>Receipts/(recoveries)</t>
  </si>
  <si>
    <t>Total Use of System Bad Debts</t>
  </si>
  <si>
    <t>Salary sacrifice schemes (including flexible benefit schemes)</t>
  </si>
  <si>
    <t>Direct capex</t>
  </si>
  <si>
    <t>Direct opex, faults &amp; Non-op capex</t>
  </si>
  <si>
    <t>Indirect costs</t>
  </si>
  <si>
    <t>All Other non-distrib'n activities</t>
  </si>
  <si>
    <t>Salary element sacrificed by employee(-ve)</t>
  </si>
  <si>
    <t>Additional employer pension contributions (+ve)</t>
  </si>
  <si>
    <t>Lane rentals analysis: including logged up costs (see below):</t>
  </si>
  <si>
    <t>Non-load non-fault new &amp; replacement assets</t>
  </si>
  <si>
    <t>Inspectns &amp; Maint. (exc. Tree Cutting)</t>
  </si>
  <si>
    <t>Fines and penalties</t>
  </si>
  <si>
    <t>Road occupation costs</t>
  </si>
  <si>
    <t>Permit scheme costs</t>
  </si>
  <si>
    <t>Congestion charges</t>
  </si>
  <si>
    <t>Total per Table 2.2</t>
  </si>
  <si>
    <t>Uncertain Costs (included in table 2.2 costs)</t>
  </si>
  <si>
    <t>Road Occupation &amp; Permit Scheme Costs included within Lane Rentals, previously agreed in writing with Ofgem to be treated as logged up costs:</t>
  </si>
  <si>
    <t>Costs previously agreed with Ofgem in writing for additional security</t>
  </si>
  <si>
    <t>Miscellaneous costs (included in table 2.2 costs)</t>
  </si>
  <si>
    <t>Pension administration costs (reported in HR &amp; Non-op training)</t>
  </si>
  <si>
    <t>LV Control centre costs
(where it remotely controls LV network)</t>
  </si>
  <si>
    <t>Expenditure replacing Pressure Assisted cables</t>
  </si>
  <si>
    <t>Undergrounding in National Parks / AONB - direct costs</t>
  </si>
  <si>
    <t>EHV/132kV</t>
  </si>
  <si>
    <t>Undergrounding in National Parks / AONB - indirect costs</t>
  </si>
  <si>
    <t>Total Undergrounding in National Parks / AONB</t>
  </si>
  <si>
    <t>Network Data</t>
  </si>
  <si>
    <t>QUALITY OF SERVICE</t>
  </si>
  <si>
    <t>Historical data</t>
  </si>
  <si>
    <t>For Future years</t>
  </si>
  <si>
    <t xml:space="preserve">Customer Numbers </t>
  </si>
  <si>
    <t>Millions</t>
  </si>
  <si>
    <t>Total CIs (Excluding EE)</t>
  </si>
  <si>
    <t>CIs</t>
  </si>
  <si>
    <t>Total CMLs (Excluding EE)</t>
  </si>
  <si>
    <t>CMLs</t>
  </si>
  <si>
    <t>NETWORK ACTIVITY INDICATORS</t>
  </si>
  <si>
    <t>CONNECTIONS</t>
  </si>
  <si>
    <t>Number of new connections</t>
  </si>
  <si>
    <t>EHV (Includes 132kV)</t>
  </si>
  <si>
    <t>No. Connections</t>
  </si>
  <si>
    <t>DG</t>
  </si>
  <si>
    <t xml:space="preserve">Total Connected Distributed Generation </t>
  </si>
  <si>
    <t>DEMANDS</t>
  </si>
  <si>
    <t xml:space="preserve">System Maximum Demand </t>
  </si>
  <si>
    <t>System Maximum Demand (Weather corrected)</t>
  </si>
  <si>
    <t>Units Distributed</t>
  </si>
  <si>
    <t>LOSSES</t>
  </si>
  <si>
    <t xml:space="preserve">Units of distribution losses </t>
  </si>
  <si>
    <t>(GWh)</t>
  </si>
  <si>
    <t xml:space="preserve">Losses </t>
  </si>
  <si>
    <t>(%)</t>
  </si>
  <si>
    <t>SYSTEM PARAMETERS</t>
  </si>
  <si>
    <t>Distribution Circuit Length - Overhead (km)</t>
  </si>
  <si>
    <t>Circuit km</t>
  </si>
  <si>
    <t>Distribution Circuit Length - Underground (km)</t>
  </si>
  <si>
    <t>Distribution Circuit Length - Total (km)</t>
  </si>
  <si>
    <t xml:space="preserve">Number of Substations and Switching Stations </t>
  </si>
  <si>
    <t>No. Subs</t>
  </si>
  <si>
    <t>EHV ground mounted</t>
  </si>
  <si>
    <t>EHV pole mounted</t>
  </si>
  <si>
    <t>HV ground mounted</t>
  </si>
  <si>
    <t>HV pole mounted</t>
  </si>
  <si>
    <t>Summary of Revenue</t>
  </si>
  <si>
    <t>Allowed Demand Revenue (ADt)</t>
  </si>
  <si>
    <t>Base Demand Revenue  (BRt)</t>
  </si>
  <si>
    <t>Pass through Items (PTt)</t>
  </si>
  <si>
    <t>Incentive Revenue (Ipt)</t>
  </si>
  <si>
    <t>Correction Factor (KDt)</t>
  </si>
  <si>
    <t>Allowed Demand Revenue (Adt)</t>
  </si>
  <si>
    <t>Regulated Demand Revenue (RDt)</t>
  </si>
  <si>
    <t>Net Movement on Revenue Provisions</t>
  </si>
  <si>
    <t>Over/Under Recovery</t>
  </si>
  <si>
    <t>Allowed Network Generation Revenue (AGt)</t>
  </si>
  <si>
    <t>Incentivised Generation (IGt)</t>
  </si>
  <si>
    <t>Registered Power Zones (RPZt)</t>
  </si>
  <si>
    <t>Correction Factor (KGt)</t>
  </si>
  <si>
    <t>Network Generation Revenue (RGt)</t>
  </si>
  <si>
    <t>Metering Revenue</t>
  </si>
  <si>
    <t>Legacy Basic Meter Asset Provision Revenue</t>
  </si>
  <si>
    <t>Basic Meter Operation Revenue</t>
  </si>
  <si>
    <t>Excluded Services and Revenue Outside of Price Control</t>
  </si>
  <si>
    <t>Excluded Services</t>
  </si>
  <si>
    <t>Revenue Outside of Price Control</t>
  </si>
  <si>
    <t>De Minimis Revenue</t>
  </si>
  <si>
    <t>Driver</t>
  </si>
  <si>
    <t>2007/08 EHV Revenue</t>
  </si>
  <si>
    <t>Data Source</t>
  </si>
  <si>
    <t xml:space="preserve">Allowed Demand Revenue RRP 2007/2008 as described in Electricity Distribution Price Control Revenue Reporting RIGs - Version 4 published in March 2008.  </t>
  </si>
  <si>
    <t>Formula</t>
  </si>
  <si>
    <t>Reporting Yr</t>
  </si>
  <si>
    <t>Notation</t>
  </si>
  <si>
    <t>Data Line Required from RRP 2007/2008</t>
  </si>
  <si>
    <t xml:space="preserve">RIGs Reporting Table </t>
  </si>
  <si>
    <t>Adjusted Base Revenue</t>
  </si>
  <si>
    <t>Table 2c</t>
  </si>
  <si>
    <t>RPI_X term</t>
  </si>
  <si>
    <t>Table 2d</t>
  </si>
  <si>
    <t>Merger Adjustment</t>
  </si>
  <si>
    <t>Table 2e</t>
  </si>
  <si>
    <t>DNO reported Unit Cost (£)</t>
  </si>
  <si>
    <t>Unit cost used in MEAV calculation (£)</t>
  </si>
  <si>
    <t>Closing DCPR asset Balance (units)</t>
  </si>
  <si>
    <t>MEAV (£)</t>
  </si>
  <si>
    <t>Sum of direct and indriect replacement unit cost from FBPQ C2</t>
  </si>
  <si>
    <t>PB power numbers, if available</t>
  </si>
  <si>
    <t>Is DNO Unit cost if avaliable, otherwise PB power unit cost</t>
  </si>
  <si>
    <t>Closing asset balance from FBPQ V4</t>
  </si>
  <si>
    <t>Unit cost used in MEAV calculation*Closing DCPR asset Balance (units)</t>
  </si>
  <si>
    <t>DATA</t>
  </si>
  <si>
    <t>MEAV  - LV, LV/HV, HV, EHV, 132kV split</t>
  </si>
  <si>
    <t>Sum of MEAV of asset classified in voltage tier</t>
  </si>
  <si>
    <t>% of Total</t>
  </si>
  <si>
    <t>103. Units distributed (GWh) from RRP table 5.1</t>
  </si>
  <si>
    <t>Units distributed (GWh) from RRP table 5.1</t>
  </si>
  <si>
    <t>Units distributed at LV</t>
  </si>
  <si>
    <t>Units distributed at HV</t>
  </si>
  <si>
    <t>Units distributed at EHV+</t>
  </si>
  <si>
    <t>Losses</t>
  </si>
  <si>
    <t>104. Estimated line loss adjustment factors relative to LV</t>
  </si>
  <si>
    <t>LV services</t>
  </si>
  <si>
    <t>Units (GWh) flowing through each level, loss-adjusted to LV</t>
  </si>
  <si>
    <t>Units (kWh) flowing through each level, loss-adjusted to LV</t>
  </si>
  <si>
    <t>Choice of LR1 data source</t>
  </si>
  <si>
    <t>Total Net Capex 2005/06 -2014/15 LV, LV/HV, HV, EHV, 132kV split</t>
  </si>
  <si>
    <t>LR1</t>
  </si>
  <si>
    <t>LR1 opt 3</t>
  </si>
  <si>
    <t>Connection/Reinforcement/Replacement Capex LV, HV, EHV, 132kV split</t>
  </si>
  <si>
    <t>Connections Capex 2005/06 -2014/15 (£m)</t>
  </si>
  <si>
    <t>General reinforcement Capex 2005/06 -2014/15 (£m)</t>
  </si>
  <si>
    <t>Fault reinforcement Capex 2005/06 -2014/15 (£m)</t>
  </si>
  <si>
    <t>Connections spend minus customer contributions (from FBPQ LR1)</t>
  </si>
  <si>
    <t>(from FBPQ LR4)</t>
  </si>
  <si>
    <t>(from FBPQ LR6)</t>
  </si>
  <si>
    <t>Replacement Capex 2005/06 -2014/15 (£m)</t>
  </si>
  <si>
    <t>ESQCR 2005/06 -2014/15 (£m)</t>
  </si>
  <si>
    <t xml:space="preserve"> (from FBPQ NL1)</t>
  </si>
  <si>
    <t>(from FBPQ NL9)</t>
  </si>
  <si>
    <t>Connection/Reinforcement/Replacement Capex LV, LV/HV, HV, EHV, 132kV split</t>
  </si>
  <si>
    <t>allocated in proportion to repex</t>
  </si>
  <si>
    <t>NL1 + NL9</t>
  </si>
  <si>
    <t>HV/LV sub/trans costs</t>
  </si>
  <si>
    <t>LV/HV/(LV/HV+HV) %</t>
  </si>
  <si>
    <t>LR1 (opt3) variant</t>
  </si>
  <si>
    <t>Cell Ref: B16</t>
  </si>
  <si>
    <t>Connections spend minus customer contributions (from FBPQ LR1 v5 opt3)</t>
  </si>
  <si>
    <t>Cell Ref B36</t>
  </si>
  <si>
    <t>LR1 variant</t>
  </si>
  <si>
    <t>Step 1 - extract total activity costs from cost report</t>
  </si>
  <si>
    <t>Step 2. Identify costs included in price control revenues to be allocated by MEAV</t>
  </si>
  <si>
    <t>Step 3.  Allocate costs not directly atttibutable to network tiers to network tiers using MEAV</t>
  </si>
  <si>
    <t>Step 4.  Sum directly attributed and allocated costs</t>
  </si>
  <si>
    <t>Step 5. Divide cost by units flowing - effectively adjust the cost because of electricity lost as it flows through the network meaning that there is more cost in the lower tiers</t>
  </si>
  <si>
    <t>Step 6.   Adjust costs so that they are aligned with the definition of opex in the allowed price control revenues</t>
  </si>
  <si>
    <t>Costs extracted from RRP Tables</t>
  </si>
  <si>
    <t>Cost drivers - lookup from "Calc-Drivers"</t>
  </si>
  <si>
    <t>Allocation of "Unallocated" costs by cost driver to network tiers</t>
  </si>
  <si>
    <t>Sum of allocated and "unallocated" costs</t>
  </si>
  <si>
    <t>Sum of allocated and "unallocated" costs expressed per unit throughput (p/kWh)</t>
  </si>
  <si>
    <t>Proportion of costs allocated to Opex and Capex</t>
  </si>
  <si>
    <t>Operating costs = sum of allocated and unallocated multiplied by 1 minus capitalised proprtion</t>
  </si>
  <si>
    <t>Opex only on p/kWh throughput</t>
  </si>
  <si>
    <t>Total activity cost - from RRP 1.3</t>
  </si>
  <si>
    <t>Costs allocated to network tiers in RRP - from 2.3 and 2.4</t>
  </si>
  <si>
    <t>Unallocated costs = Total - costs allocated to network tiers</t>
  </si>
  <si>
    <t>Insert name of cost driver</t>
  </si>
  <si>
    <t>Proportion of cost allocated to each network tier</t>
  </si>
  <si>
    <t>% Cost capitalised (from DCPR settlement - same for all DNOs)</t>
  </si>
  <si>
    <t>Capex</t>
  </si>
  <si>
    <t>Opex</t>
  </si>
  <si>
    <t>LV Service</t>
  </si>
  <si>
    <t>Direct activities - From RRP 2.2 Detailed Cost Matrix</t>
  </si>
  <si>
    <t>MEAV</t>
  </si>
  <si>
    <t>Indirect activities - From RRP 2.2 Detailed Cost Matrix</t>
  </si>
  <si>
    <t>Do not allocate</t>
  </si>
  <si>
    <t>Other Costs from full activitty cost allocation</t>
  </si>
  <si>
    <t>Total all network tiers</t>
  </si>
  <si>
    <t>Total by network tiers</t>
  </si>
  <si>
    <t xml:space="preserve">% </t>
  </si>
  <si>
    <t>Vlookup Values:</t>
  </si>
  <si>
    <t>THESE % ARE USED TO ALLOCATE PRICE CONTROL OPEX</t>
  </si>
  <si>
    <t>Step 4.a. calculate proportion of cost classified as direct costs</t>
  </si>
  <si>
    <t>Total direct+other</t>
  </si>
  <si>
    <t>Total indirect</t>
  </si>
  <si>
    <t>% direct+other</t>
  </si>
  <si>
    <t>% indirect</t>
  </si>
  <si>
    <t>Drivers - LV, LV/HV, HV, EHV split</t>
  </si>
  <si>
    <t>Category</t>
  </si>
  <si>
    <t>Source</t>
  </si>
  <si>
    <t>Net Capex</t>
  </si>
  <si>
    <t>FBPQ capex - see "Calc Net capex"</t>
  </si>
  <si>
    <t>No. of Customers</t>
  </si>
  <si>
    <t>Assumption</t>
  </si>
  <si>
    <t>Network Length</t>
  </si>
  <si>
    <t>RRP table 5.1</t>
  </si>
  <si>
    <t>No. of Substations</t>
  </si>
  <si>
    <t>FBPQ capex - see "Calc MEAV"</t>
  </si>
  <si>
    <t>EHV only</t>
  </si>
  <si>
    <t>LV only</t>
  </si>
  <si>
    <t>HV only</t>
  </si>
  <si>
    <t xml:space="preserve">Total Notional MEAV of EHV  &amp; 132kV assets from EDCM Model Table 4131 </t>
  </si>
  <si>
    <t xml:space="preserve">Total MEAV of EHV &amp; 132kV in the CDCM Model Table 2705 </t>
  </si>
  <si>
    <t xml:space="preserve">% of  Gross Asset Costs for EHV &amp; 132kV Assets allocated to CDCM Customers </t>
  </si>
  <si>
    <t xml:space="preserve">MEAV in £m of EHV Assets </t>
  </si>
  <si>
    <t xml:space="preserve">EDCM Table 4131 and CDCM Table 2705. This MEAV figures are the Gross Asset Cost of Assets deemed to be used by CDCM or EDCM customers scaled by load forecast at time of Simultaneous Maximum Demand </t>
  </si>
  <si>
    <t>Step 1. Format price control allowed revenue data</t>
  </si>
  <si>
    <t>I) DPCR3 type presentation</t>
  </si>
  <si>
    <t>ii) DPCR4 type presentation</t>
  </si>
  <si>
    <t>Allowed revenue</t>
  </si>
  <si>
    <t>Opex (incl pensions after  57.7% capitalised)</t>
  </si>
  <si>
    <t>Quality Reward</t>
  </si>
  <si>
    <t>Present value of opening/closing RAV</t>
  </si>
  <si>
    <t>Total Opex</t>
  </si>
  <si>
    <t>Operating costs (excl pensions)</t>
  </si>
  <si>
    <t>Capital elements</t>
  </si>
  <si>
    <t>Capex (excl pensions)</t>
  </si>
  <si>
    <t>Pensions</t>
  </si>
  <si>
    <t>Capital incentive</t>
  </si>
  <si>
    <t>Capex incentive</t>
  </si>
  <si>
    <t>Sliding scale</t>
  </si>
  <si>
    <t>Sliding scale addn income</t>
  </si>
  <si>
    <t>Return</t>
  </si>
  <si>
    <t>Quality reward/Opex incentive &amp; Other Adjustments</t>
  </si>
  <si>
    <t>Total capital</t>
  </si>
  <si>
    <t>Total capital ex depreciation</t>
  </si>
  <si>
    <t>PV of allowed items</t>
  </si>
  <si>
    <t>Allocation of allowed revenue to:-</t>
  </si>
  <si>
    <t>TOTAL PV OVER 5 YEARS</t>
  </si>
  <si>
    <t>Excluded services revenue</t>
  </si>
  <si>
    <t>PV of total revenue</t>
  </si>
  <si>
    <t>PV of excluded service revenue</t>
  </si>
  <si>
    <t xml:space="preserve">Step 2. Allocate price control revenues to network tiers </t>
  </si>
  <si>
    <t>Hence DPCR4 revenue made up of</t>
  </si>
  <si>
    <t>Total DPCR4</t>
  </si>
  <si>
    <t>Basis of allocation</t>
  </si>
  <si>
    <t>% used</t>
  </si>
  <si>
    <t>Operating costs</t>
  </si>
  <si>
    <t>Overall Opex split</t>
  </si>
  <si>
    <t>NET CAPEX SPLIT FROM "CALC -NET CAPEX" SHEET</t>
  </si>
  <si>
    <t>OVERALL OPEX SPLIT FROM "CALC DNO OPEX ALLOCATION" SHEET</t>
  </si>
  <si>
    <t>Step 3. Remove incentive revenue and pension deficit payment from allocations</t>
  </si>
  <si>
    <t>2007/08 allowed revenue source from page "summary allowed revenue"</t>
  </si>
  <si>
    <t>Base revenue</t>
  </si>
  <si>
    <t>£m EHV</t>
  </si>
  <si>
    <t>£m ex EHV</t>
  </si>
  <si>
    <t>Allowed pass through items</t>
  </si>
  <si>
    <t>Incentive revenue</t>
  </si>
  <si>
    <t>Total allowed income</t>
  </si>
  <si>
    <t>Under/over recovery</t>
  </si>
  <si>
    <t>Excluded</t>
  </si>
  <si>
    <t>Less incentive revenue</t>
  </si>
  <si>
    <t>Total revenue not to share</t>
  </si>
  <si>
    <t>Total revenue to share</t>
  </si>
  <si>
    <t>Step 2.b. Divide cost by units flowing - effectively adjust the cost because of electricity lost as it flows thorugh the network meaning that there is more cost in the lower tiers</t>
  </si>
  <si>
    <t>Split of Tariffs</t>
  </si>
  <si>
    <t>p/kWh</t>
  </si>
  <si>
    <t>Not to be split</t>
  </si>
  <si>
    <t>Income</t>
  </si>
  <si>
    <t>All LV Tariffs</t>
  </si>
  <si>
    <t>HV Tariffs</t>
  </si>
  <si>
    <t>EHV Tariffs</t>
  </si>
  <si>
    <t xml:space="preserve">% by network tier </t>
  </si>
  <si>
    <t>Unallocated</t>
  </si>
  <si>
    <t>Opex and transmission exit charges</t>
  </si>
  <si>
    <t>N/A</t>
  </si>
  <si>
    <t>Weighted Average</t>
  </si>
  <si>
    <t>Weighted Average (after incentive and pension deficit costs removed and weighted by units flowing)</t>
  </si>
  <si>
    <t>Direct cost %</t>
  </si>
  <si>
    <t>Results (for table 1037 of the CDCM tariff model)</t>
  </si>
  <si>
    <t>No discount</t>
  </si>
  <si>
    <t>LDNO LV: LV user</t>
  </si>
  <si>
    <t>LDNO HV: LV user</t>
  </si>
  <si>
    <t>LDNO HV: LV sub user</t>
  </si>
  <si>
    <t>LDNO HV: HV user</t>
  </si>
  <si>
    <t>LDNO discount</t>
  </si>
  <si>
    <t>Take these data from the February 2005 Ofgem document, not the November 2004 final proposals.</t>
  </si>
  <si>
    <t>The relevant Ofgem document was at http://www.ofgem.gov.uk/Markets/RetMkts/Metrng/Metering/Documents1/9745-5405.pdf</t>
  </si>
  <si>
    <t>Boundary HVplus</t>
  </si>
  <si>
    <t>Boundary EHV</t>
  </si>
  <si>
    <t>Boundary 132kV/EHV</t>
  </si>
  <si>
    <t>Boundary 132kV</t>
  </si>
  <si>
    <t>Boundary 0000</t>
  </si>
  <si>
    <t>HV generation end user</t>
  </si>
  <si>
    <t>HV demand or LV Sub generation end user</t>
  </si>
  <si>
    <t>LV Sub demand or LV generation end user</t>
  </si>
  <si>
    <t>LV demand end user</t>
  </si>
  <si>
    <t>Network levels provided or bypassed by the DNO</t>
  </si>
  <si>
    <t>Weighted by units flowing</t>
  </si>
  <si>
    <t>All EHV</t>
  </si>
  <si>
    <t>Currently 1 for EHV</t>
  </si>
  <si>
    <t>Currently 1 for 132 kV</t>
  </si>
  <si>
    <r>
      <t>EHV Connected Customers Component of BR</t>
    </r>
    <r>
      <rPr>
        <vertAlign val="subscript"/>
        <sz val="11"/>
        <color indexed="8"/>
        <rFont val="Calibri"/>
      </rPr>
      <t xml:space="preserve">t </t>
    </r>
    <r>
      <rPr>
        <sz val="11"/>
        <color indexed="8"/>
        <rFont val="Calibri"/>
      </rPr>
      <t>(PE in above Equn)</t>
    </r>
  </si>
  <si>
    <r>
      <t>BR</t>
    </r>
    <r>
      <rPr>
        <vertAlign val="subscript"/>
        <sz val="11"/>
        <color indexed="8"/>
        <rFont val="Calibri"/>
      </rPr>
      <t xml:space="preserve"> t =</t>
    </r>
    <r>
      <rPr>
        <sz val="11"/>
        <color indexed="8"/>
        <rFont val="Calibri"/>
      </rPr>
      <t xml:space="preserve"> (PU x GR </t>
    </r>
    <r>
      <rPr>
        <vertAlign val="subscript"/>
        <sz val="11"/>
        <color indexed="8"/>
        <rFont val="Calibri"/>
      </rPr>
      <t xml:space="preserve"> t</t>
    </r>
    <r>
      <rPr>
        <sz val="11"/>
        <color indexed="8"/>
        <rFont val="Calibri"/>
      </rPr>
      <t xml:space="preserve"> + PE) x PIAD </t>
    </r>
    <r>
      <rPr>
        <vertAlign val="subscript"/>
        <sz val="11"/>
        <color indexed="8"/>
        <rFont val="Calibri"/>
      </rPr>
      <t>t</t>
    </r>
    <r>
      <rPr>
        <sz val="11"/>
        <color indexed="8"/>
        <rFont val="Calibri"/>
      </rPr>
      <t xml:space="preserve"> - MG</t>
    </r>
    <r>
      <rPr>
        <vertAlign val="subscript"/>
        <sz val="11"/>
        <color indexed="8"/>
        <rFont val="Calibri"/>
      </rPr>
      <t xml:space="preserve"> t</t>
    </r>
  </si>
  <si>
    <r>
      <t xml:space="preserve">PU.GR </t>
    </r>
    <r>
      <rPr>
        <vertAlign val="subscript"/>
        <sz val="11"/>
        <color indexed="8"/>
        <rFont val="Calibri"/>
      </rPr>
      <t xml:space="preserve"> t</t>
    </r>
    <r>
      <rPr>
        <sz val="11"/>
        <color indexed="8"/>
        <rFont val="Calibri"/>
      </rPr>
      <t xml:space="preserve"> </t>
    </r>
  </si>
  <si>
    <r>
      <t xml:space="preserve">PIAD </t>
    </r>
    <r>
      <rPr>
        <vertAlign val="subscript"/>
        <sz val="11"/>
        <color indexed="8"/>
        <rFont val="Calibri"/>
      </rPr>
      <t>t</t>
    </r>
  </si>
  <si>
    <r>
      <t>MG</t>
    </r>
    <r>
      <rPr>
        <vertAlign val="subscript"/>
        <sz val="11"/>
        <color indexed="8"/>
        <rFont val="Calibri"/>
      </rPr>
      <t xml:space="preserve"> t</t>
    </r>
  </si>
  <si>
    <t>Assets in CDCM model (£)</t>
  </si>
  <si>
    <t>EHV and 132 kV splits</t>
  </si>
  <si>
    <t>Discount for LV end users</t>
  </si>
  <si>
    <t>Boundary HV</t>
  </si>
  <si>
    <t>Boundary LV</t>
  </si>
  <si>
    <t>Number of domestic customers on embedded networks within the DNO area</t>
  </si>
  <si>
    <t>Discount factors to be averaged</t>
  </si>
  <si>
    <t>Average discount factor</t>
  </si>
  <si>
    <t>Number of customers</t>
  </si>
  <si>
    <t>All boundary levels</t>
  </si>
  <si>
    <t>Optional combined discount for unmetered supplies</t>
  </si>
  <si>
    <t>Use of different network levels</t>
  </si>
  <si>
    <t>Mains usage percentage</t>
  </si>
  <si>
    <t>Difference with CDCM method M</t>
  </si>
  <si>
    <t>EDCM method M MEAV</t>
  </si>
  <si>
    <t>Percentage of all EHV</t>
  </si>
  <si>
    <t>MEAV calculations</t>
  </si>
  <si>
    <t>EHV MEAV proportions</t>
  </si>
  <si>
    <t>Summary of allocation showing separate EHV levels</t>
  </si>
  <si>
    <t>LDNO Any: Unmetered</t>
  </si>
  <si>
    <t>Enter input data in blue shaded areas; do not change anything in yellow shaded areas</t>
  </si>
  <si>
    <t>Calc-Opex</t>
  </si>
  <si>
    <t>Calc-Allocation</t>
  </si>
  <si>
    <t>Calc-Summary</t>
  </si>
  <si>
    <t>EDCM discounts</t>
  </si>
  <si>
    <t>Intermediate step (uncapped discounts)</t>
  </si>
  <si>
    <t>Network levels bypassed by the DNO (all zero)</t>
  </si>
  <si>
    <t>Input data sheets</t>
  </si>
  <si>
    <t>Intermediate calculation sheets</t>
  </si>
  <si>
    <t>Final processing and results sheets</t>
  </si>
  <si>
    <t>CDCM discounts</t>
  </si>
  <si>
    <t>UMS discounts</t>
  </si>
  <si>
    <t>DNO LV mains usage</t>
  </si>
  <si>
    <t>DNO HV mains usage</t>
  </si>
  <si>
    <t>Less transmission exit charges</t>
  </si>
  <si>
    <t>Use copy-paste to replace the entire contents of this sheet with your input data if applicable</t>
  </si>
  <si>
    <t>LR1 and LR1 (opt3) formula references</t>
  </si>
  <si>
    <t>Use copy-paste to replace the entire contents of this sheet with your input data if applicable (data were previously in Calc-Net capex)</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</si>
</sst>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2" formatCode="_-&quot;£&quot;* #,##0_-;\-&quot;£&quot;* #,##0_-;_-&quot;£&quot;* &quot;-&quot;_-;_-@_-"/>
    <numFmt numFmtId="41" formatCode="_-* #,##0_-;\-* #,##0_-;_-* &quot;-&quot;_-;_-@_-"/>
    <numFmt numFmtId="43" formatCode="_-* #,##0.00_-;\-* #,##0.00_-;_-* &quot;-&quot;??_-;_-@_-"/>
    <numFmt numFmtId="164" formatCode="0.0%"/>
    <numFmt numFmtId="165" formatCode="#,##0.0,&quot; m&quot;"/>
    <numFmt numFmtId="166" formatCode="_(??0.0%_);[Red]\(??0.0%\);"/>
    <numFmt numFmtId="167" formatCode="_-* #,##0_-;\-* #,##0_-;_-* &quot;-&quot;??_-;_-@_-"/>
    <numFmt numFmtId="168" formatCode="_(??0.000%_);[Red]\(??0.000%\);_(???_%_)"/>
    <numFmt numFmtId="169" formatCode="\ _(???,???,??0_);[Red]\ \(???,???,??0\);;@"/>
    <numFmt numFmtId="170" formatCode="\ _(??0.0%_);[Red]\ \(??0.0%\);;@"/>
  </numFmts>
  <fonts count="29" x14ac:knownFonts="1">
    <font>
      <sz val="10"/>
      <name val="Arial"/>
    </font>
    <font>
      <sz val="8"/>
      <name val="Arial"/>
    </font>
    <font>
      <sz val="10"/>
      <name val="Arial"/>
    </font>
    <font>
      <sz val="10"/>
      <color rgb="FF000000"/>
      <name val="Geneva"/>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65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u/>
      <sz val="10"/>
      <color theme="10"/>
      <name val="Arial"/>
    </font>
    <font>
      <b/>
      <sz val="11"/>
      <name val="Calibri"/>
    </font>
    <font>
      <b/>
      <sz val="13"/>
      <name val="Calibri"/>
    </font>
    <font>
      <sz val="11"/>
      <name val="Calibri"/>
    </font>
    <font>
      <vertAlign val="subscript"/>
      <sz val="11"/>
      <color indexed="8"/>
      <name val="Calibri"/>
    </font>
    <font>
      <sz val="11"/>
      <color indexed="8"/>
      <name val="Calibri"/>
    </font>
    <font>
      <b/>
      <sz val="15"/>
      <name val="Calibri"/>
    </font>
    <font>
      <b/>
      <sz val="11"/>
      <color theme="1"/>
      <name val="Calibri"/>
      <family val="2"/>
      <scheme val="minor"/>
    </font>
    <font>
      <sz val="11"/>
      <name val="Arial"/>
    </font>
    <font>
      <u/>
      <sz val="10"/>
      <color theme="11"/>
      <name val="Arial"/>
    </font>
  </fonts>
  <fills count="1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indexed="47"/>
        <bgColor indexed="64"/>
      </patternFill>
    </fill>
    <fill>
      <patternFill patternType="solid">
        <fgColor rgb="FFCCFFFF"/>
        <bgColor indexed="64"/>
      </patternFill>
    </fill>
    <fill>
      <patternFill patternType="solid">
        <fgColor indexed="41"/>
        <bgColor indexed="64"/>
      </patternFill>
    </fill>
    <fill>
      <patternFill patternType="solid">
        <fgColor theme="0"/>
        <bgColor indexed="64"/>
      </patternFill>
    </fill>
    <fill>
      <patternFill patternType="solid">
        <fgColor rgb="FFFFCC99"/>
        <bgColor indexed="64"/>
      </patternFill>
    </fill>
    <fill>
      <patternFill patternType="solid">
        <fgColor rgb="FFC5FFFF"/>
        <bgColor indexed="64"/>
      </patternFill>
    </fill>
    <fill>
      <patternFill patternType="solid">
        <fgColor rgb="FFFFFFCC"/>
        <bgColor indexed="64"/>
      </patternFill>
    </fill>
    <fill>
      <patternFill patternType="solid">
        <fgColor rgb="FFFFCC99"/>
        <bgColor rgb="FF000000"/>
      </patternFill>
    </fill>
    <fill>
      <patternFill patternType="solid">
        <fgColor theme="6" tint="0.79998168889431442"/>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59">
    <xf numFmtId="0" fontId="0" fillId="0" borderId="0"/>
    <xf numFmtId="9" fontId="2" fillId="0" borderId="0" applyFont="0" applyFill="0" applyBorder="0" applyAlignment="0" applyProtection="0"/>
    <xf numFmtId="43" fontId="2" fillId="0" borderId="0" applyFont="0" applyFill="0" applyBorder="0" applyAlignment="0" applyProtection="0"/>
    <xf numFmtId="41" fontId="2" fillId="0" borderId="0" applyFont="0" applyFill="0" applyBorder="0" applyAlignment="0" applyProtection="0"/>
    <xf numFmtId="42" fontId="2" fillId="0" borderId="0" applyFon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2"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cellStyleXfs>
  <cellXfs count="80">
    <xf numFmtId="0" fontId="0" fillId="0" borderId="0" xfId="0"/>
    <xf numFmtId="0" fontId="20" fillId="0" borderId="0" xfId="0" applyFont="1" applyAlignment="1"/>
    <xf numFmtId="0" fontId="22" fillId="0" borderId="0" xfId="0" applyFont="1" applyAlignment="1"/>
    <xf numFmtId="0" fontId="22" fillId="0" borderId="0" xfId="0" quotePrefix="1" applyFont="1" applyAlignment="1"/>
    <xf numFmtId="2" fontId="25" fillId="0" borderId="0" xfId="0" applyNumberFormat="1" applyFont="1" applyAlignment="1">
      <alignment horizontal="left"/>
    </xf>
    <xf numFmtId="49" fontId="20" fillId="0" borderId="0" xfId="0" applyNumberFormat="1" applyFont="1" applyAlignment="1">
      <alignment horizontal="left"/>
    </xf>
    <xf numFmtId="0" fontId="20" fillId="9" borderId="0" xfId="0" applyFont="1" applyFill="1" applyAlignment="1">
      <alignment horizontal="center" vertical="center" wrapText="1"/>
    </xf>
    <xf numFmtId="10" fontId="22" fillId="12" borderId="0" xfId="1" applyNumberFormat="1" applyFont="1" applyFill="1" applyAlignment="1" applyProtection="1">
      <alignment horizontal="center"/>
      <protection locked="0"/>
    </xf>
    <xf numFmtId="166" fontId="22" fillId="12" borderId="0" xfId="0" quotePrefix="1" applyNumberFormat="1" applyFont="1" applyFill="1" applyAlignment="1" applyProtection="1">
      <alignment horizontal="center"/>
      <protection locked="0"/>
    </xf>
    <xf numFmtId="166" fontId="22" fillId="12" borderId="0" xfId="0" applyNumberFormat="1" applyFont="1" applyFill="1" applyAlignment="1" applyProtection="1">
      <alignment horizontal="center"/>
      <protection locked="0"/>
    </xf>
    <xf numFmtId="0" fontId="22" fillId="11" borderId="0" xfId="2" applyNumberFormat="1" applyFont="1" applyFill="1" applyAlignment="1" applyProtection="1">
      <alignment horizontal="center" vertical="center"/>
      <protection locked="0"/>
    </xf>
    <xf numFmtId="167" fontId="22" fillId="11" borderId="0" xfId="2" applyNumberFormat="1" applyFont="1" applyFill="1" applyAlignment="1" applyProtection="1">
      <alignment horizontal="center" vertical="center"/>
      <protection locked="0"/>
    </xf>
    <xf numFmtId="0" fontId="20" fillId="0" borderId="0" xfId="0" applyFont="1" applyAlignment="1">
      <alignment vertical="center"/>
    </xf>
    <xf numFmtId="168" fontId="22" fillId="11" borderId="0" xfId="0" applyNumberFormat="1" applyFont="1" applyFill="1" applyAlignment="1" applyProtection="1">
      <alignment horizontal="center" vertical="center"/>
      <protection locked="0"/>
    </xf>
    <xf numFmtId="0" fontId="20" fillId="9" borderId="0" xfId="0" applyFont="1" applyFill="1" applyAlignment="1">
      <alignment horizontal="left" vertical="center"/>
    </xf>
    <xf numFmtId="164" fontId="22" fillId="0" borderId="0" xfId="1" applyNumberFormat="1" applyFont="1" applyAlignment="1"/>
    <xf numFmtId="165" fontId="22" fillId="0" borderId="0" xfId="1" applyNumberFormat="1" applyFont="1" applyAlignment="1"/>
    <xf numFmtId="17" fontId="22" fillId="0" borderId="0" xfId="0" quotePrefix="1" applyNumberFormat="1" applyFont="1" applyAlignment="1"/>
    <xf numFmtId="0" fontId="20" fillId="9" borderId="0" xfId="0" applyFont="1" applyFill="1" applyAlignment="1">
      <alignment horizontal="center" vertical="center"/>
    </xf>
    <xf numFmtId="164" fontId="22" fillId="11" borderId="0" xfId="1" applyNumberFormat="1" applyFont="1" applyFill="1" applyAlignment="1" applyProtection="1">
      <alignment horizontal="center" vertical="center"/>
      <protection locked="0"/>
    </xf>
    <xf numFmtId="49" fontId="26" fillId="13" borderId="0" xfId="0" applyNumberFormat="1" applyFont="1" applyFill="1" applyAlignment="1">
      <alignment horizontal="center" vertical="center"/>
    </xf>
    <xf numFmtId="49" fontId="26" fillId="13" borderId="0" xfId="0" applyNumberFormat="1" applyFont="1" applyFill="1" applyAlignment="1">
      <alignment horizontal="left" vertical="center"/>
    </xf>
    <xf numFmtId="0" fontId="22" fillId="0" borderId="10" xfId="0" applyFont="1" applyBorder="1" applyAlignment="1"/>
    <xf numFmtId="0" fontId="22" fillId="0" borderId="12" xfId="0" applyFont="1" applyBorder="1" applyAlignment="1"/>
    <xf numFmtId="0" fontId="22" fillId="0" borderId="0" xfId="0" applyFont="1" applyBorder="1" applyAlignment="1"/>
    <xf numFmtId="0" fontId="22" fillId="0" borderId="17" xfId="0" applyFont="1" applyBorder="1" applyAlignment="1"/>
    <xf numFmtId="0" fontId="22" fillId="0" borderId="16" xfId="0" applyFont="1" applyBorder="1" applyAlignment="1"/>
    <xf numFmtId="0" fontId="22" fillId="0" borderId="18" xfId="0" applyFont="1" applyBorder="1" applyAlignment="1"/>
    <xf numFmtId="0" fontId="22" fillId="0" borderId="19" xfId="0" applyFont="1" applyBorder="1" applyAlignment="1"/>
    <xf numFmtId="0" fontId="22" fillId="0" borderId="20" xfId="0" applyFont="1" applyBorder="1" applyAlignment="1"/>
    <xf numFmtId="0" fontId="0" fillId="14" borderId="0" xfId="0" applyFill="1" applyBorder="1"/>
    <xf numFmtId="0" fontId="0" fillId="14" borderId="19" xfId="0" applyFill="1" applyBorder="1"/>
    <xf numFmtId="0" fontId="20" fillId="0" borderId="0" xfId="0" applyFont="1" applyAlignment="1">
      <alignment horizontal="center"/>
    </xf>
    <xf numFmtId="0" fontId="22" fillId="0" borderId="0" xfId="0" applyFont="1" applyAlignment="1">
      <alignment wrapText="1"/>
    </xf>
    <xf numFmtId="0" fontId="20" fillId="0" borderId="0" xfId="0" applyFont="1" applyAlignment="1">
      <alignment wrapText="1"/>
    </xf>
    <xf numFmtId="0" fontId="22" fillId="0" borderId="13" xfId="0" applyFont="1" applyBorder="1" applyAlignment="1"/>
    <xf numFmtId="0" fontId="22" fillId="0" borderId="14" xfId="0" applyFont="1" applyBorder="1" applyAlignment="1"/>
    <xf numFmtId="0" fontId="22" fillId="0" borderId="15" xfId="0" applyFont="1" applyBorder="1" applyAlignment="1"/>
    <xf numFmtId="0" fontId="22" fillId="0" borderId="15" xfId="0" applyFont="1" applyBorder="1" applyAlignment="1">
      <alignment wrapText="1"/>
    </xf>
    <xf numFmtId="0" fontId="22" fillId="0" borderId="17" xfId="0" applyFont="1" applyBorder="1" applyAlignment="1">
      <alignment wrapText="1"/>
    </xf>
    <xf numFmtId="49" fontId="22" fillId="10" borderId="0" xfId="0" applyNumberFormat="1" applyFont="1" applyFill="1" applyAlignment="1" applyProtection="1">
      <alignment horizontal="left" vertical="center"/>
      <protection locked="0"/>
    </xf>
    <xf numFmtId="0" fontId="27" fillId="0" borderId="0" xfId="0" applyFont="1" applyAlignment="1"/>
    <xf numFmtId="169" fontId="27" fillId="10" borderId="0" xfId="0" applyNumberFormat="1" applyFont="1" applyFill="1" applyAlignment="1" applyProtection="1">
      <alignment horizontal="center" vertical="center"/>
      <protection locked="0"/>
    </xf>
    <xf numFmtId="0" fontId="27" fillId="0" borderId="0" xfId="0" applyFont="1" applyAlignment="1" applyProtection="1">
      <protection locked="0"/>
    </xf>
    <xf numFmtId="170" fontId="22" fillId="15" borderId="0" xfId="0" applyNumberFormat="1" applyFont="1" applyFill="1" applyAlignment="1">
      <alignment horizontal="center" vertical="center"/>
    </xf>
    <xf numFmtId="164" fontId="20" fillId="0" borderId="0" xfId="1" applyNumberFormat="1" applyFont="1" applyAlignment="1"/>
    <xf numFmtId="0" fontId="21" fillId="0" borderId="0" xfId="0" applyFont="1" applyAlignment="1"/>
    <xf numFmtId="49" fontId="26" fillId="13" borderId="0" xfId="0" applyNumberFormat="1" applyFont="1" applyFill="1" applyAlignment="1">
      <alignment horizontal="center" vertical="center" wrapText="1"/>
    </xf>
    <xf numFmtId="170" fontId="22" fillId="11" borderId="0" xfId="1" applyNumberFormat="1" applyFont="1" applyFill="1" applyAlignment="1" applyProtection="1">
      <alignment horizontal="center" vertical="center"/>
      <protection locked="0"/>
    </xf>
    <xf numFmtId="165" fontId="22" fillId="15" borderId="0" xfId="1" applyNumberFormat="1" applyFont="1" applyFill="1" applyAlignment="1"/>
    <xf numFmtId="164" fontId="22" fillId="15" borderId="0" xfId="1" applyNumberFormat="1" applyFont="1" applyFill="1" applyAlignment="1"/>
    <xf numFmtId="0" fontId="22" fillId="0" borderId="0" xfId="0" applyFont="1"/>
    <xf numFmtId="0" fontId="20" fillId="16" borderId="0" xfId="0" applyFont="1" applyFill="1" applyAlignment="1">
      <alignment horizontal="left" vertical="center"/>
    </xf>
    <xf numFmtId="170" fontId="22" fillId="17" borderId="0" xfId="0" applyNumberFormat="1" applyFont="1" applyFill="1" applyAlignment="1">
      <alignment horizontal="center" vertical="center"/>
    </xf>
    <xf numFmtId="49" fontId="21" fillId="0" borderId="0" xfId="0" applyNumberFormat="1" applyFont="1" applyAlignment="1">
      <alignment horizontal="left"/>
    </xf>
    <xf numFmtId="0" fontId="20" fillId="0" borderId="10" xfId="0" quotePrefix="1" applyFont="1" applyBorder="1" applyAlignment="1">
      <alignment horizontal="center"/>
    </xf>
    <xf numFmtId="0" fontId="20" fillId="0" borderId="11" xfId="0" quotePrefix="1" applyFont="1" applyBorder="1" applyAlignment="1">
      <alignment horizontal="center"/>
    </xf>
    <xf numFmtId="0" fontId="20" fillId="0" borderId="12" xfId="0" quotePrefix="1" applyFont="1" applyBorder="1" applyAlignment="1">
      <alignment horizontal="center"/>
    </xf>
    <xf numFmtId="0" fontId="22" fillId="0" borderId="10" xfId="0" quotePrefix="1" applyFont="1" applyBorder="1" applyAlignment="1">
      <alignment horizontal="center"/>
    </xf>
    <xf numFmtId="0" fontId="22" fillId="0" borderId="11" xfId="0" quotePrefix="1" applyFont="1" applyBorder="1" applyAlignment="1">
      <alignment horizontal="center"/>
    </xf>
    <xf numFmtId="0" fontId="22" fillId="0" borderId="12" xfId="0" quotePrefix="1" applyFont="1" applyBorder="1" applyAlignment="1">
      <alignment horizontal="center"/>
    </xf>
    <xf numFmtId="0" fontId="22" fillId="0" borderId="16" xfId="0" applyFont="1" applyBorder="1" applyAlignment="1">
      <alignment horizontal="center" wrapText="1"/>
    </xf>
    <xf numFmtId="0" fontId="22" fillId="0" borderId="0" xfId="0" applyFont="1" applyBorder="1" applyAlignment="1">
      <alignment horizontal="center" wrapText="1"/>
    </xf>
    <xf numFmtId="0" fontId="22" fillId="0" borderId="16" xfId="0" quotePrefix="1" applyFont="1" applyBorder="1" applyAlignment="1">
      <alignment horizontal="center" wrapText="1"/>
    </xf>
    <xf numFmtId="0" fontId="22" fillId="0" borderId="17" xfId="0" quotePrefix="1" applyFont="1" applyBorder="1" applyAlignment="1">
      <alignment horizontal="center" wrapText="1"/>
    </xf>
    <xf numFmtId="0" fontId="22" fillId="0" borderId="13" xfId="0" applyFont="1" applyBorder="1" applyAlignment="1">
      <alignment horizontal="center" wrapText="1"/>
    </xf>
    <xf numFmtId="0" fontId="22" fillId="0" borderId="14" xfId="0" applyFont="1" applyBorder="1" applyAlignment="1">
      <alignment horizontal="center" wrapText="1"/>
    </xf>
    <xf numFmtId="0" fontId="22" fillId="0" borderId="13" xfId="0" quotePrefix="1" applyFont="1" applyBorder="1" applyAlignment="1">
      <alignment horizontal="center" wrapText="1"/>
    </xf>
    <xf numFmtId="0" fontId="22" fillId="0" borderId="15" xfId="0" quotePrefix="1" applyFont="1" applyBorder="1" applyAlignment="1">
      <alignment horizontal="center" wrapText="1"/>
    </xf>
    <xf numFmtId="0" fontId="22" fillId="0" borderId="14" xfId="0" quotePrefix="1" applyFont="1" applyBorder="1" applyAlignment="1">
      <alignment horizontal="center" wrapText="1"/>
    </xf>
    <xf numFmtId="0" fontId="22" fillId="0" borderId="15" xfId="0" applyFont="1" applyBorder="1" applyAlignment="1">
      <alignment horizontal="center" wrapText="1"/>
    </xf>
    <xf numFmtId="0" fontId="22" fillId="0" borderId="17" xfId="0" applyFont="1" applyBorder="1" applyAlignment="1">
      <alignment horizontal="center" wrapText="1"/>
    </xf>
    <xf numFmtId="0" fontId="22" fillId="0" borderId="13" xfId="0" applyFont="1" applyBorder="1" applyAlignment="1">
      <alignment horizontal="center"/>
    </xf>
    <xf numFmtId="0" fontId="22" fillId="0" borderId="14" xfId="0" applyFont="1" applyBorder="1" applyAlignment="1">
      <alignment horizontal="center"/>
    </xf>
    <xf numFmtId="0" fontId="22" fillId="0" borderId="15" xfId="0" applyFont="1" applyBorder="1" applyAlignment="1">
      <alignment horizontal="center"/>
    </xf>
    <xf numFmtId="0" fontId="22" fillId="0" borderId="16" xfId="0" applyFont="1" applyBorder="1" applyAlignment="1">
      <alignment horizontal="center"/>
    </xf>
    <xf numFmtId="0" fontId="22" fillId="0" borderId="0" xfId="0" applyFont="1" applyBorder="1" applyAlignment="1">
      <alignment horizontal="center"/>
    </xf>
    <xf numFmtId="0" fontId="22" fillId="0" borderId="17" xfId="0" applyFont="1" applyBorder="1" applyAlignment="1">
      <alignment horizontal="center"/>
    </xf>
    <xf numFmtId="0" fontId="20" fillId="9" borderId="0" xfId="0" applyFont="1" applyFill="1" applyAlignment="1">
      <alignment horizontal="center" vertical="center"/>
    </xf>
    <xf numFmtId="0" fontId="0" fillId="0" borderId="0" xfId="0" applyAlignment="1">
      <alignment horizontal="center" vertical="center"/>
    </xf>
  </cellXfs>
  <cellStyles count="59">
    <cellStyle name="Bad" xfId="11" builtinId="27" hidden="1"/>
    <cellStyle name="Calculation" xfId="15" builtinId="22" hidden="1"/>
    <cellStyle name="Check Cell" xfId="17" builtinId="23" hidden="1"/>
    <cellStyle name="Comma" xfId="2" builtinId="3"/>
    <cellStyle name="Comma [0]" xfId="3" builtinId="6" hidden="1"/>
    <cellStyle name="Currency [0]" xfId="4" builtinId="7" hidden="1"/>
    <cellStyle name="Explanatory Text" xfId="20" builtinId="53"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Good" xfId="10" builtinId="26" hidden="1"/>
    <cellStyle name="Heading 1" xfId="6" builtinId="16" hidden="1"/>
    <cellStyle name="Heading 2" xfId="7" builtinId="17" hidden="1"/>
    <cellStyle name="Heading 3" xfId="8" builtinId="18" hidden="1"/>
    <cellStyle name="Heading 4" xfId="9" builtinId="19" hidden="1"/>
    <cellStyle name="Hyperlink" xfId="22" builtinId="8" hidden="1"/>
    <cellStyle name="Input" xfId="13" builtinId="20" hidden="1"/>
    <cellStyle name="Linked Cell" xfId="16" builtinId="24" hidden="1"/>
    <cellStyle name="Neutral" xfId="12" builtinId="28" hidden="1"/>
    <cellStyle name="Normal" xfId="0" builtinId="0"/>
    <cellStyle name="Note" xfId="19" builtinId="10" hidden="1"/>
    <cellStyle name="Output" xfId="14" builtinId="21" hidden="1"/>
    <cellStyle name="Percent" xfId="1" builtinId="5"/>
    <cellStyle name="Title" xfId="5" builtinId="15" hidden="1"/>
    <cellStyle name="Total" xfId="21" builtinId="25" hidden="1"/>
    <cellStyle name="Warning Text" xfId="18" builtinId="11" hidde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theme" Target="theme/theme1.xml"/><Relationship Id="rId31" Type="http://schemas.openxmlformats.org/officeDocument/2006/relationships/styles" Target="styles.xml"/><Relationship Id="rId32" Type="http://schemas.openxmlformats.org/officeDocument/2006/relationships/sharedStrings" Target="sharedStrings.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s>
</file>

<file path=xl/ctrlProps/ctrlProp1.xml><?xml version="1.0" encoding="utf-8"?>
<formControlPr xmlns="http://schemas.microsoft.com/office/spreadsheetml/2009/9/main" objectType="Radio" firstButton="1" fmlaLink="$A$20" lockText="1" noThreeD="1"/>
</file>

<file path=xl/ctrlProps/ctrlProp2.xml><?xml version="1.0" encoding="utf-8"?>
<formControlPr xmlns="http://schemas.microsoft.com/office/spreadsheetml/2009/9/main" objectType="Radio"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317500</xdr:colOff>
          <xdr:row>19</xdr:row>
          <xdr:rowOff>50800</xdr:rowOff>
        </xdr:from>
        <xdr:to>
          <xdr:col>1</xdr:col>
          <xdr:colOff>1092200</xdr:colOff>
          <xdr:row>19</xdr:row>
          <xdr:rowOff>381000</xdr:rowOff>
        </xdr:to>
        <xdr:sp macro="" textlink="">
          <xdr:nvSpPr>
            <xdr:cNvPr id="2049" name="Option Button 1" hidden="1">
              <a:extLst>
                <a:ext uri="{63B3BB69-23CF-44E3-9099-C40C66FF867C}">
                  <a14:compatExt spid="_x0000_s20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1000" b="0" i="0" u="none" strike="noStrike" baseline="0">
                  <a:solidFill>
                    <a:srgbClr val="000000"/>
                  </a:solidFill>
                  <a:latin typeface="Geneva"/>
                  <a:ea typeface="Geneva"/>
                  <a:cs typeface="Geneva"/>
                </a:rPr>
                <a:t>LR1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19</xdr:row>
          <xdr:rowOff>50800</xdr:rowOff>
        </xdr:from>
        <xdr:to>
          <xdr:col>2</xdr:col>
          <xdr:colOff>1346200</xdr:colOff>
          <xdr:row>19</xdr:row>
          <xdr:rowOff>381000</xdr:rowOff>
        </xdr:to>
        <xdr:sp macro="" textlink="">
          <xdr:nvSpPr>
            <xdr:cNvPr id="2050" name="Option Button 2" hidden="1">
              <a:extLst>
                <a:ext uri="{63B3BB69-23CF-44E3-9099-C40C66FF867C}">
                  <a14:compatExt spid="_x0000_s20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1000" b="0" i="0" u="none" strike="noStrike" baseline="0">
                  <a:solidFill>
                    <a:srgbClr val="000000"/>
                  </a:solidFill>
                  <a:latin typeface="Geneva"/>
                  <a:ea typeface="Geneva"/>
                  <a:cs typeface="Geneva"/>
                </a:rPr>
                <a:t>LR1 opt 3</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pageSetUpPr fitToPage="1"/>
  </sheetPr>
  <dimension ref="A1:B37"/>
  <sheetViews>
    <sheetView showGridLines="0" tabSelected="1" workbookViewId="0"/>
  </sheetViews>
  <sheetFormatPr baseColWidth="10" defaultColWidth="22.33203125" defaultRowHeight="14" x14ac:dyDescent="0"/>
  <cols>
    <col min="1" max="1" width="32.83203125" style="2" customWidth="1"/>
    <col min="2" max="2" width="115.5" style="2" customWidth="1"/>
    <col min="3" max="16384" width="22.33203125" style="2"/>
  </cols>
  <sheetData>
    <row r="1" spans="1:2" ht="19">
      <c r="A1" s="4" t="str">
        <f>"Index for Method M ("&amp;'Calc-Net capex'!B5&amp;") for "&amp;Inputs!B6&amp;" in "&amp;Inputs!C6&amp;"  Status: "&amp;Inputs!D6&amp;""</f>
        <v>Index for Method M (No option selected) for #VALUE! in #VALUE!  Status: #VALUE!</v>
      </c>
    </row>
    <row r="3" spans="1:2">
      <c r="A3" s="2" t="s">
        <v>0</v>
      </c>
    </row>
    <row r="5" spans="1:2">
      <c r="A5" s="14" t="s">
        <v>1042</v>
      </c>
      <c r="B5" s="14" t="s">
        <v>1</v>
      </c>
    </row>
    <row r="6" spans="1:2">
      <c r="A6" s="2" t="s">
        <v>2</v>
      </c>
      <c r="B6" s="2" t="s">
        <v>3</v>
      </c>
    </row>
    <row r="7" spans="1:2">
      <c r="A7" s="2" t="s">
        <v>4</v>
      </c>
      <c r="B7" s="2" t="s">
        <v>5</v>
      </c>
    </row>
    <row r="8" spans="1:2">
      <c r="A8" s="2" t="s">
        <v>6</v>
      </c>
      <c r="B8" s="2" t="s">
        <v>5</v>
      </c>
    </row>
    <row r="9" spans="1:2">
      <c r="A9" s="2" t="s">
        <v>7</v>
      </c>
      <c r="B9" s="2" t="s">
        <v>1050</v>
      </c>
    </row>
    <row r="10" spans="1:2">
      <c r="A10" s="2" t="s">
        <v>8</v>
      </c>
      <c r="B10" s="2" t="s">
        <v>1050</v>
      </c>
    </row>
    <row r="11" spans="1:2">
      <c r="A11" s="2" t="s">
        <v>9</v>
      </c>
      <c r="B11" s="2" t="s">
        <v>5</v>
      </c>
    </row>
    <row r="12" spans="1:2">
      <c r="A12" s="2" t="s">
        <v>10</v>
      </c>
      <c r="B12" s="2" t="s">
        <v>5</v>
      </c>
    </row>
    <row r="13" spans="1:2">
      <c r="A13" s="2" t="s">
        <v>11</v>
      </c>
      <c r="B13" s="2" t="s">
        <v>5</v>
      </c>
    </row>
    <row r="14" spans="1:2">
      <c r="A14" s="2" t="s">
        <v>12</v>
      </c>
      <c r="B14" s="2" t="s">
        <v>5</v>
      </c>
    </row>
    <row r="15" spans="1:2">
      <c r="A15" s="2" t="s">
        <v>13</v>
      </c>
      <c r="B15" s="2" t="s">
        <v>5</v>
      </c>
    </row>
    <row r="16" spans="1:2">
      <c r="A16" s="2" t="s">
        <v>14</v>
      </c>
      <c r="B16" s="2" t="s">
        <v>1052</v>
      </c>
    </row>
    <row r="17" spans="1:2">
      <c r="A17" s="2" t="s">
        <v>15</v>
      </c>
      <c r="B17" s="2" t="s">
        <v>5</v>
      </c>
    </row>
    <row r="18" spans="1:2">
      <c r="A18" s="2" t="s">
        <v>16</v>
      </c>
      <c r="B18" s="2" t="s">
        <v>5</v>
      </c>
    </row>
    <row r="19" spans="1:2">
      <c r="A19" s="2" t="s">
        <v>17</v>
      </c>
      <c r="B19" s="2" t="s">
        <v>5</v>
      </c>
    </row>
    <row r="20" spans="1:2">
      <c r="A20" s="2" t="s">
        <v>18</v>
      </c>
      <c r="B20" s="2" t="s">
        <v>5</v>
      </c>
    </row>
    <row r="21" spans="1:2">
      <c r="A21" s="2" t="s">
        <v>19</v>
      </c>
      <c r="B21" s="2" t="s">
        <v>5</v>
      </c>
    </row>
    <row r="22" spans="1:2">
      <c r="A22" s="2" t="s">
        <v>20</v>
      </c>
      <c r="B22" s="2" t="s">
        <v>21</v>
      </c>
    </row>
    <row r="23" spans="1:2">
      <c r="A23" s="2" t="s">
        <v>22</v>
      </c>
      <c r="B23" s="2" t="s">
        <v>5</v>
      </c>
    </row>
    <row r="25" spans="1:2">
      <c r="A25" s="14" t="s">
        <v>1043</v>
      </c>
      <c r="B25" s="14" t="s">
        <v>1</v>
      </c>
    </row>
    <row r="26" spans="1:2">
      <c r="A26" s="2" t="s">
        <v>23</v>
      </c>
      <c r="B26" s="2" t="s">
        <v>24</v>
      </c>
    </row>
    <row r="27" spans="1:2">
      <c r="A27" s="2" t="s">
        <v>25</v>
      </c>
      <c r="B27" s="2" t="s">
        <v>24</v>
      </c>
    </row>
    <row r="28" spans="1:2">
      <c r="A28" s="2" t="s">
        <v>26</v>
      </c>
      <c r="B28" s="2" t="s">
        <v>24</v>
      </c>
    </row>
    <row r="29" spans="1:2">
      <c r="A29" s="51" t="s">
        <v>1036</v>
      </c>
      <c r="B29" s="2" t="s">
        <v>24</v>
      </c>
    </row>
    <row r="30" spans="1:2">
      <c r="A30" s="51" t="s">
        <v>27</v>
      </c>
      <c r="B30" s="2" t="s">
        <v>24</v>
      </c>
    </row>
    <row r="31" spans="1:2">
      <c r="A31" s="51" t="s">
        <v>1037</v>
      </c>
      <c r="B31" s="2" t="s">
        <v>24</v>
      </c>
    </row>
    <row r="32" spans="1:2">
      <c r="A32" s="51" t="s">
        <v>1038</v>
      </c>
      <c r="B32" s="2" t="s">
        <v>24</v>
      </c>
    </row>
    <row r="33" spans="1:2">
      <c r="A33" s="51"/>
    </row>
    <row r="34" spans="1:2">
      <c r="A34" s="52" t="s">
        <v>1044</v>
      </c>
      <c r="B34" s="14" t="s">
        <v>1</v>
      </c>
    </row>
    <row r="35" spans="1:2">
      <c r="A35" s="2" t="s">
        <v>1045</v>
      </c>
      <c r="B35" s="2" t="s">
        <v>28</v>
      </c>
    </row>
    <row r="36" spans="1:2">
      <c r="A36" s="51" t="s">
        <v>1039</v>
      </c>
      <c r="B36" s="2" t="s">
        <v>1035</v>
      </c>
    </row>
    <row r="37" spans="1:2">
      <c r="A37" s="51" t="s">
        <v>1046</v>
      </c>
      <c r="B37" s="2" t="s">
        <v>1035</v>
      </c>
    </row>
  </sheetData>
  <sheetProtection sheet="1" objects="1" scenarios="1"/>
  <phoneticPr fontId="1" type="noConversion"/>
  <pageMargins left="0.75" right="0.75" top="1" bottom="1" header="0.5" footer="0.5"/>
  <pageSetup paperSize="9" scale="54"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rgb="FFC5FFFF"/>
    <pageSetUpPr fitToPage="1"/>
  </sheetPr>
  <dimension ref="A1:X137"/>
  <sheetViews>
    <sheetView zoomScaleSheetLayoutView="85" workbookViewId="0"/>
  </sheetViews>
  <sheetFormatPr baseColWidth="10" defaultColWidth="10.33203125" defaultRowHeight="14" x14ac:dyDescent="0"/>
  <cols>
    <col min="1" max="1" width="3.33203125" style="2" customWidth="1"/>
    <col min="2" max="2" width="30.83203125" style="2" customWidth="1"/>
    <col min="3" max="3" width="14.5" style="2" customWidth="1"/>
    <col min="4" max="25" width="15" style="2" customWidth="1"/>
    <col min="26" max="16384" width="10.33203125" style="2"/>
  </cols>
  <sheetData>
    <row r="1" spans="1:13">
      <c r="A1" s="2" t="s">
        <v>361</v>
      </c>
    </row>
    <row r="3" spans="1:13">
      <c r="A3" s="2" t="s">
        <v>486</v>
      </c>
    </row>
    <row r="5" spans="1:13" ht="15.75" customHeight="1">
      <c r="B5" s="2" t="s">
        <v>487</v>
      </c>
    </row>
    <row r="6" spans="1:13" ht="15.75" customHeight="1"/>
    <row r="7" spans="1:13" ht="15.75" customHeight="1">
      <c r="D7" s="2" t="s">
        <v>209</v>
      </c>
      <c r="I7" s="2" t="s">
        <v>210</v>
      </c>
    </row>
    <row r="8" spans="1:13" ht="15.75" customHeight="1">
      <c r="D8" s="2" t="s">
        <v>97</v>
      </c>
      <c r="E8" s="2" t="s">
        <v>98</v>
      </c>
      <c r="F8" s="2" t="s">
        <v>99</v>
      </c>
      <c r="G8" s="2" t="s">
        <v>100</v>
      </c>
      <c r="H8" s="2" t="s">
        <v>62</v>
      </c>
      <c r="I8" s="2" t="s">
        <v>211</v>
      </c>
      <c r="J8" s="2" t="s">
        <v>212</v>
      </c>
      <c r="K8" s="2" t="s">
        <v>213</v>
      </c>
      <c r="L8" s="2" t="s">
        <v>214</v>
      </c>
      <c r="M8" s="2" t="s">
        <v>215</v>
      </c>
    </row>
    <row r="9" spans="1:13" ht="15.75" customHeight="1">
      <c r="B9" s="2" t="s">
        <v>488</v>
      </c>
    </row>
    <row r="10" spans="1:13" ht="15.75" customHeight="1">
      <c r="B10" s="2" t="s">
        <v>489</v>
      </c>
      <c r="C10" s="2" t="s">
        <v>221</v>
      </c>
      <c r="D10" s="2">
        <f t="shared" ref="D10:M10" si="0">D37+D46</f>
        <v>0</v>
      </c>
      <c r="E10" s="2">
        <f t="shared" si="0"/>
        <v>0</v>
      </c>
      <c r="F10" s="2">
        <f t="shared" si="0"/>
        <v>0</v>
      </c>
      <c r="G10" s="2">
        <f t="shared" si="0"/>
        <v>0</v>
      </c>
      <c r="H10" s="2">
        <f t="shared" si="0"/>
        <v>0</v>
      </c>
      <c r="I10" s="2">
        <f t="shared" si="0"/>
        <v>0</v>
      </c>
      <c r="J10" s="2">
        <f t="shared" si="0"/>
        <v>0</v>
      </c>
      <c r="K10" s="2">
        <f t="shared" si="0"/>
        <v>0</v>
      </c>
      <c r="L10" s="2">
        <f t="shared" si="0"/>
        <v>0</v>
      </c>
      <c r="M10" s="2">
        <f t="shared" si="0"/>
        <v>0</v>
      </c>
    </row>
    <row r="11" spans="1:13" ht="15.75" customHeight="1">
      <c r="B11" s="2" t="s">
        <v>490</v>
      </c>
      <c r="C11" s="2" t="s">
        <v>221</v>
      </c>
    </row>
    <row r="12" spans="1:13" ht="15.75" customHeight="1">
      <c r="B12" s="2" t="s">
        <v>491</v>
      </c>
      <c r="C12" s="2" t="s">
        <v>221</v>
      </c>
    </row>
    <row r="13" spans="1:13" ht="15.75" customHeight="1">
      <c r="B13" s="2" t="s">
        <v>492</v>
      </c>
    </row>
    <row r="14" spans="1:13" ht="15.75" customHeight="1">
      <c r="B14" s="2" t="s">
        <v>493</v>
      </c>
      <c r="C14" s="2" t="s">
        <v>221</v>
      </c>
    </row>
    <row r="15" spans="1:13" ht="15.75" customHeight="1">
      <c r="B15" s="2" t="s">
        <v>494</v>
      </c>
      <c r="C15" s="2" t="s">
        <v>221</v>
      </c>
    </row>
    <row r="16" spans="1:13" ht="15.75" customHeight="1">
      <c r="B16" s="2" t="s">
        <v>495</v>
      </c>
      <c r="C16" s="2" t="s">
        <v>221</v>
      </c>
    </row>
    <row r="17" spans="2:13" ht="15.75" customHeight="1">
      <c r="B17" s="2" t="s">
        <v>433</v>
      </c>
    </row>
    <row r="18" spans="2:13" ht="15.75" customHeight="1">
      <c r="B18" s="2" t="s">
        <v>496</v>
      </c>
      <c r="C18" s="2" t="s">
        <v>221</v>
      </c>
    </row>
    <row r="19" spans="2:13" ht="15.75" customHeight="1">
      <c r="B19" s="2" t="s">
        <v>497</v>
      </c>
      <c r="C19" s="2" t="s">
        <v>221</v>
      </c>
    </row>
    <row r="20" spans="2:13" ht="15.75" customHeight="1">
      <c r="B20" s="2" t="s">
        <v>498</v>
      </c>
      <c r="C20" s="2" t="s">
        <v>221</v>
      </c>
    </row>
    <row r="21" spans="2:13" ht="15.75" customHeight="1">
      <c r="B21" s="2" t="s">
        <v>499</v>
      </c>
      <c r="C21" s="2" t="s">
        <v>221</v>
      </c>
    </row>
    <row r="22" spans="2:13" ht="15.75" customHeight="1">
      <c r="C22" s="2" t="s">
        <v>221</v>
      </c>
    </row>
    <row r="23" spans="2:13" ht="15.75" customHeight="1">
      <c r="B23" s="2" t="s">
        <v>500</v>
      </c>
      <c r="C23" s="2" t="s">
        <v>221</v>
      </c>
    </row>
    <row r="24" spans="2:13" ht="15.75" customHeight="1">
      <c r="B24" s="2" t="s">
        <v>501</v>
      </c>
      <c r="C24" s="2" t="s">
        <v>221</v>
      </c>
    </row>
    <row r="25" spans="2:13" ht="15.75" customHeight="1">
      <c r="B25" s="2" t="s">
        <v>218</v>
      </c>
      <c r="C25" s="2" t="s">
        <v>221</v>
      </c>
      <c r="D25" s="2">
        <f t="shared" ref="D25:M25" si="1">SUM(D10:D24)</f>
        <v>0</v>
      </c>
      <c r="E25" s="2">
        <f t="shared" si="1"/>
        <v>0</v>
      </c>
      <c r="F25" s="2">
        <f t="shared" si="1"/>
        <v>0</v>
      </c>
      <c r="G25" s="2">
        <f t="shared" si="1"/>
        <v>0</v>
      </c>
      <c r="H25" s="2">
        <f t="shared" si="1"/>
        <v>0</v>
      </c>
      <c r="I25" s="2">
        <f t="shared" si="1"/>
        <v>0</v>
      </c>
      <c r="J25" s="2">
        <f t="shared" si="1"/>
        <v>0</v>
      </c>
      <c r="K25" s="2">
        <f t="shared" si="1"/>
        <v>0</v>
      </c>
      <c r="L25" s="2">
        <f t="shared" si="1"/>
        <v>0</v>
      </c>
      <c r="M25" s="2">
        <f t="shared" si="1"/>
        <v>0</v>
      </c>
    </row>
    <row r="26" spans="2:13" ht="15.75" customHeight="1"/>
    <row r="27" spans="2:13" ht="15.75" customHeight="1"/>
    <row r="28" spans="2:13" ht="15.75" customHeight="1">
      <c r="B28" s="2" t="s">
        <v>502</v>
      </c>
    </row>
    <row r="29" spans="2:13" ht="15.75" customHeight="1"/>
    <row r="30" spans="2:13" ht="15.75" customHeight="1">
      <c r="B30" s="2" t="s">
        <v>503</v>
      </c>
    </row>
    <row r="31" spans="2:13" ht="15.75" customHeight="1">
      <c r="D31" s="2" t="s">
        <v>209</v>
      </c>
      <c r="I31" s="2" t="s">
        <v>210</v>
      </c>
    </row>
    <row r="32" spans="2:13" ht="15.75" customHeight="1">
      <c r="D32" s="2" t="s">
        <v>97</v>
      </c>
      <c r="E32" s="2" t="s">
        <v>98</v>
      </c>
      <c r="F32" s="2" t="s">
        <v>99</v>
      </c>
      <c r="G32" s="2" t="s">
        <v>100</v>
      </c>
      <c r="H32" s="2" t="s">
        <v>62</v>
      </c>
      <c r="I32" s="2" t="s">
        <v>211</v>
      </c>
      <c r="J32" s="2" t="s">
        <v>212</v>
      </c>
      <c r="K32" s="2" t="s">
        <v>213</v>
      </c>
      <c r="L32" s="2" t="s">
        <v>214</v>
      </c>
      <c r="M32" s="2" t="s">
        <v>215</v>
      </c>
    </row>
    <row r="33" spans="2:13" ht="15.75" customHeight="1">
      <c r="B33" s="2" t="s">
        <v>436</v>
      </c>
      <c r="C33" s="2" t="s">
        <v>221</v>
      </c>
    </row>
    <row r="34" spans="2:13" ht="15.75" customHeight="1">
      <c r="B34" s="2" t="s">
        <v>243</v>
      </c>
      <c r="C34" s="2" t="s">
        <v>221</v>
      </c>
    </row>
    <row r="35" spans="2:13" ht="15.75" customHeight="1">
      <c r="B35" s="2" t="s">
        <v>425</v>
      </c>
      <c r="C35" s="2" t="s">
        <v>221</v>
      </c>
    </row>
    <row r="36" spans="2:13" ht="15.75" customHeight="1">
      <c r="B36" s="2" t="s">
        <v>504</v>
      </c>
      <c r="C36" s="2" t="s">
        <v>221</v>
      </c>
    </row>
    <row r="37" spans="2:13" ht="15.75" customHeight="1">
      <c r="B37" s="2" t="s">
        <v>218</v>
      </c>
      <c r="C37" s="2" t="s">
        <v>221</v>
      </c>
      <c r="D37" s="2">
        <f t="shared" ref="D37:M37" si="2">SUM(D33:D36)</f>
        <v>0</v>
      </c>
      <c r="E37" s="2">
        <f t="shared" si="2"/>
        <v>0</v>
      </c>
      <c r="F37" s="2">
        <f t="shared" si="2"/>
        <v>0</v>
      </c>
      <c r="G37" s="2">
        <f t="shared" si="2"/>
        <v>0</v>
      </c>
      <c r="H37" s="2">
        <f t="shared" si="2"/>
        <v>0</v>
      </c>
      <c r="I37" s="2">
        <f t="shared" si="2"/>
        <v>0</v>
      </c>
      <c r="J37" s="2">
        <f t="shared" si="2"/>
        <v>0</v>
      </c>
      <c r="K37" s="2">
        <f t="shared" si="2"/>
        <v>0</v>
      </c>
      <c r="L37" s="2">
        <f t="shared" si="2"/>
        <v>0</v>
      </c>
      <c r="M37" s="2">
        <f t="shared" si="2"/>
        <v>0</v>
      </c>
    </row>
    <row r="38" spans="2:13" ht="15.75" customHeight="1"/>
    <row r="39" spans="2:13" ht="15.75" customHeight="1">
      <c r="B39" s="2" t="s">
        <v>505</v>
      </c>
    </row>
    <row r="40" spans="2:13" ht="15.75" customHeight="1">
      <c r="D40" s="2" t="s">
        <v>209</v>
      </c>
      <c r="I40" s="2" t="s">
        <v>210</v>
      </c>
    </row>
    <row r="41" spans="2:13" ht="15.75" customHeight="1">
      <c r="D41" s="2" t="s">
        <v>97</v>
      </c>
      <c r="E41" s="2" t="s">
        <v>98</v>
      </c>
      <c r="F41" s="2" t="s">
        <v>99</v>
      </c>
      <c r="G41" s="2" t="s">
        <v>100</v>
      </c>
      <c r="H41" s="2" t="s">
        <v>62</v>
      </c>
      <c r="I41" s="2" t="s">
        <v>211</v>
      </c>
      <c r="J41" s="2" t="s">
        <v>212</v>
      </c>
      <c r="K41" s="2" t="s">
        <v>213</v>
      </c>
      <c r="L41" s="2" t="s">
        <v>214</v>
      </c>
      <c r="M41" s="2" t="s">
        <v>215</v>
      </c>
    </row>
    <row r="42" spans="2:13" ht="15.75" customHeight="1">
      <c r="B42" s="2" t="s">
        <v>436</v>
      </c>
      <c r="C42" s="2" t="s">
        <v>221</v>
      </c>
    </row>
    <row r="43" spans="2:13" ht="15.75" customHeight="1">
      <c r="B43" s="2" t="s">
        <v>243</v>
      </c>
      <c r="C43" s="2" t="s">
        <v>221</v>
      </c>
    </row>
    <row r="44" spans="2:13" ht="15.75" customHeight="1">
      <c r="B44" s="2" t="s">
        <v>425</v>
      </c>
      <c r="C44" s="2" t="s">
        <v>221</v>
      </c>
    </row>
    <row r="45" spans="2:13" ht="15.75" customHeight="1">
      <c r="B45" s="2" t="s">
        <v>504</v>
      </c>
      <c r="C45" s="2" t="s">
        <v>221</v>
      </c>
    </row>
    <row r="46" spans="2:13" ht="15.75" customHeight="1">
      <c r="B46" s="2" t="s">
        <v>218</v>
      </c>
      <c r="C46" s="2" t="s">
        <v>221</v>
      </c>
      <c r="D46" s="2">
        <f t="shared" ref="D46:M46" si="3">SUM(D42:D45)</f>
        <v>0</v>
      </c>
      <c r="E46" s="2">
        <f t="shared" si="3"/>
        <v>0</v>
      </c>
      <c r="F46" s="2">
        <f t="shared" si="3"/>
        <v>0</v>
      </c>
      <c r="G46" s="2">
        <f t="shared" si="3"/>
        <v>0</v>
      </c>
      <c r="H46" s="2">
        <f t="shared" si="3"/>
        <v>0</v>
      </c>
      <c r="I46" s="2">
        <f t="shared" si="3"/>
        <v>0</v>
      </c>
      <c r="J46" s="2">
        <f t="shared" si="3"/>
        <v>0</v>
      </c>
      <c r="K46" s="2">
        <f t="shared" si="3"/>
        <v>0</v>
      </c>
      <c r="L46" s="2">
        <f t="shared" si="3"/>
        <v>0</v>
      </c>
      <c r="M46" s="2">
        <f t="shared" si="3"/>
        <v>0</v>
      </c>
    </row>
    <row r="47" spans="2:13" ht="15.75" customHeight="1"/>
    <row r="48" spans="2:13" ht="15.75" customHeight="1">
      <c r="B48" s="2" t="s">
        <v>506</v>
      </c>
    </row>
    <row r="49" spans="2:24" ht="15.75" customHeight="1"/>
    <row r="50" spans="2:24" ht="15.75" customHeight="1">
      <c r="C50" s="2" t="s">
        <v>507</v>
      </c>
      <c r="D50" s="2" t="s">
        <v>508</v>
      </c>
      <c r="E50" s="2" t="s">
        <v>509</v>
      </c>
      <c r="F50" s="2" t="s">
        <v>510</v>
      </c>
      <c r="G50" s="2" t="s">
        <v>511</v>
      </c>
      <c r="H50" s="2" t="s">
        <v>512</v>
      </c>
    </row>
    <row r="51" spans="2:24" ht="15.75" customHeight="1">
      <c r="B51" s="2" t="s">
        <v>436</v>
      </c>
    </row>
    <row r="52" spans="2:24" ht="15.75" customHeight="1">
      <c r="B52" s="2" t="s">
        <v>243</v>
      </c>
    </row>
    <row r="53" spans="2:24" ht="15.75" customHeight="1">
      <c r="B53" s="2" t="s">
        <v>425</v>
      </c>
    </row>
    <row r="54" spans="2:24" ht="15.75" customHeight="1">
      <c r="B54" s="2" t="s">
        <v>504</v>
      </c>
    </row>
    <row r="55" spans="2:24" ht="15.75" customHeight="1">
      <c r="B55" s="2" t="s">
        <v>218</v>
      </c>
      <c r="C55" s="2">
        <f t="shared" ref="C55:H55" si="4">SUM(C51:C54)</f>
        <v>0</v>
      </c>
      <c r="D55" s="2">
        <f t="shared" si="4"/>
        <v>0</v>
      </c>
      <c r="E55" s="2">
        <f t="shared" si="4"/>
        <v>0</v>
      </c>
      <c r="F55" s="2">
        <f t="shared" si="4"/>
        <v>0</v>
      </c>
      <c r="G55" s="2">
        <f t="shared" si="4"/>
        <v>0</v>
      </c>
      <c r="H55" s="2">
        <f t="shared" si="4"/>
        <v>0</v>
      </c>
    </row>
    <row r="56" spans="2:24" ht="15.75" customHeight="1"/>
    <row r="57" spans="2:24" ht="15.75" customHeight="1"/>
    <row r="58" spans="2:24" ht="15.75" customHeight="1">
      <c r="B58" s="2" t="s">
        <v>513</v>
      </c>
      <c r="J58" s="2" t="s">
        <v>514</v>
      </c>
      <c r="R58" s="2" t="s">
        <v>210</v>
      </c>
    </row>
    <row r="59" spans="2:24" ht="15.75" customHeight="1">
      <c r="C59" s="2" t="s">
        <v>515</v>
      </c>
      <c r="D59" s="2" t="s">
        <v>516</v>
      </c>
      <c r="K59" s="2" t="s">
        <v>515</v>
      </c>
      <c r="L59" s="2" t="s">
        <v>517</v>
      </c>
      <c r="S59" s="2" t="s">
        <v>515</v>
      </c>
      <c r="T59" s="2" t="s">
        <v>517</v>
      </c>
    </row>
    <row r="60" spans="2:24" ht="48.75" customHeight="1">
      <c r="D60" s="2" t="s">
        <v>518</v>
      </c>
      <c r="E60" s="2" t="s">
        <v>519</v>
      </c>
      <c r="F60" s="2" t="s">
        <v>520</v>
      </c>
      <c r="G60" s="2" t="s">
        <v>521</v>
      </c>
      <c r="H60" s="2" t="s">
        <v>522</v>
      </c>
      <c r="L60" s="2" t="s">
        <v>518</v>
      </c>
      <c r="M60" s="2" t="s">
        <v>519</v>
      </c>
      <c r="N60" s="2" t="s">
        <v>520</v>
      </c>
      <c r="O60" s="2" t="s">
        <v>521</v>
      </c>
      <c r="P60" s="2" t="s">
        <v>522</v>
      </c>
      <c r="T60" s="2" t="s">
        <v>518</v>
      </c>
      <c r="U60" s="2" t="s">
        <v>519</v>
      </c>
      <c r="V60" s="2" t="s">
        <v>520</v>
      </c>
      <c r="W60" s="2" t="s">
        <v>521</v>
      </c>
      <c r="X60" s="2" t="s">
        <v>522</v>
      </c>
    </row>
    <row r="61" spans="2:24" ht="15.75" customHeight="1">
      <c r="B61" s="2" t="s">
        <v>436</v>
      </c>
      <c r="C61" s="2">
        <f>SUM(D61:H61)</f>
        <v>0</v>
      </c>
      <c r="J61" s="2" t="s">
        <v>436</v>
      </c>
      <c r="K61" s="2">
        <f>SUM(L61:P61)</f>
        <v>0</v>
      </c>
      <c r="R61" s="2" t="s">
        <v>436</v>
      </c>
      <c r="S61" s="2">
        <f>SUM(T61:X61)</f>
        <v>0</v>
      </c>
    </row>
    <row r="62" spans="2:24" ht="15.75" customHeight="1">
      <c r="B62" s="2" t="s">
        <v>243</v>
      </c>
      <c r="C62" s="2">
        <f>SUM(D62:H62)</f>
        <v>0</v>
      </c>
      <c r="J62" s="2" t="s">
        <v>243</v>
      </c>
      <c r="K62" s="2">
        <f>SUM(L62:P62)</f>
        <v>0</v>
      </c>
      <c r="R62" s="2" t="s">
        <v>243</v>
      </c>
      <c r="S62" s="2">
        <f>SUM(T62:X62)</f>
        <v>0</v>
      </c>
    </row>
    <row r="63" spans="2:24" ht="15.75" customHeight="1">
      <c r="B63" s="2" t="s">
        <v>425</v>
      </c>
      <c r="C63" s="2">
        <f>SUM(D63:H63)</f>
        <v>0</v>
      </c>
      <c r="J63" s="2" t="s">
        <v>425</v>
      </c>
      <c r="K63" s="2">
        <f>SUM(L63:P63)</f>
        <v>0</v>
      </c>
      <c r="R63" s="2" t="s">
        <v>425</v>
      </c>
      <c r="S63" s="2">
        <f>SUM(T63:X63)</f>
        <v>0</v>
      </c>
    </row>
    <row r="64" spans="2:24" ht="15.75" customHeight="1">
      <c r="B64" s="2" t="s">
        <v>504</v>
      </c>
      <c r="C64" s="2">
        <f>SUM(D64:H64)</f>
        <v>0</v>
      </c>
      <c r="J64" s="2" t="s">
        <v>504</v>
      </c>
      <c r="K64" s="2">
        <f>SUM(L64:P64)</f>
        <v>0</v>
      </c>
      <c r="R64" s="2" t="s">
        <v>504</v>
      </c>
      <c r="S64" s="2">
        <f>SUM(T64:X64)</f>
        <v>0</v>
      </c>
    </row>
    <row r="65" spans="2:24" ht="15.75" customHeight="1">
      <c r="B65" s="2" t="s">
        <v>218</v>
      </c>
      <c r="C65" s="2">
        <f t="shared" ref="C65:H65" si="5">SUM(C61:C64)</f>
        <v>0</v>
      </c>
      <c r="D65" s="2">
        <f t="shared" si="5"/>
        <v>0</v>
      </c>
      <c r="E65" s="2">
        <f t="shared" si="5"/>
        <v>0</v>
      </c>
      <c r="F65" s="2">
        <f t="shared" si="5"/>
        <v>0</v>
      </c>
      <c r="G65" s="2">
        <f t="shared" si="5"/>
        <v>0</v>
      </c>
      <c r="H65" s="2">
        <f t="shared" si="5"/>
        <v>0</v>
      </c>
      <c r="J65" s="2" t="s">
        <v>218</v>
      </c>
      <c r="K65" s="2">
        <f t="shared" ref="K65:P65" si="6">SUM(K61:K64)</f>
        <v>0</v>
      </c>
      <c r="L65" s="2">
        <f t="shared" si="6"/>
        <v>0</v>
      </c>
      <c r="M65" s="2">
        <f t="shared" si="6"/>
        <v>0</v>
      </c>
      <c r="N65" s="2">
        <f t="shared" si="6"/>
        <v>0</v>
      </c>
      <c r="O65" s="2">
        <f t="shared" si="6"/>
        <v>0</v>
      </c>
      <c r="P65" s="2">
        <f t="shared" si="6"/>
        <v>0</v>
      </c>
      <c r="R65" s="2" t="s">
        <v>218</v>
      </c>
      <c r="S65" s="2">
        <f t="shared" ref="S65:X65" si="7">SUM(S61:S64)</f>
        <v>0</v>
      </c>
      <c r="T65" s="2">
        <f t="shared" si="7"/>
        <v>0</v>
      </c>
      <c r="U65" s="2">
        <f t="shared" si="7"/>
        <v>0</v>
      </c>
      <c r="V65" s="2">
        <f t="shared" si="7"/>
        <v>0</v>
      </c>
      <c r="W65" s="2">
        <f t="shared" si="7"/>
        <v>0</v>
      </c>
      <c r="X65" s="2">
        <f t="shared" si="7"/>
        <v>0</v>
      </c>
    </row>
    <row r="66" spans="2:24" ht="15.75" customHeight="1"/>
    <row r="67" spans="2:24" ht="15.75" customHeight="1">
      <c r="B67" s="2" t="s">
        <v>513</v>
      </c>
      <c r="J67" s="2" t="s">
        <v>514</v>
      </c>
      <c r="R67" s="2" t="s">
        <v>210</v>
      </c>
    </row>
    <row r="68" spans="2:24" ht="15.75" customHeight="1">
      <c r="C68" s="2" t="s">
        <v>523</v>
      </c>
      <c r="D68" s="2" t="s">
        <v>516</v>
      </c>
      <c r="K68" s="2" t="s">
        <v>523</v>
      </c>
      <c r="L68" s="2" t="s">
        <v>517</v>
      </c>
      <c r="S68" s="2" t="s">
        <v>523</v>
      </c>
      <c r="T68" s="2" t="s">
        <v>517</v>
      </c>
    </row>
    <row r="69" spans="2:24" ht="30" customHeight="1">
      <c r="D69" s="2" t="s">
        <v>518</v>
      </c>
      <c r="E69" s="2" t="s">
        <v>519</v>
      </c>
      <c r="F69" s="2" t="s">
        <v>520</v>
      </c>
      <c r="G69" s="2" t="s">
        <v>521</v>
      </c>
      <c r="H69" s="2" t="s">
        <v>522</v>
      </c>
      <c r="L69" s="2" t="s">
        <v>518</v>
      </c>
      <c r="M69" s="2" t="s">
        <v>519</v>
      </c>
      <c r="N69" s="2" t="s">
        <v>520</v>
      </c>
      <c r="O69" s="2" t="s">
        <v>521</v>
      </c>
      <c r="P69" s="2" t="s">
        <v>522</v>
      </c>
      <c r="T69" s="2" t="s">
        <v>518</v>
      </c>
      <c r="U69" s="2" t="s">
        <v>519</v>
      </c>
      <c r="V69" s="2" t="s">
        <v>520</v>
      </c>
      <c r="W69" s="2" t="s">
        <v>521</v>
      </c>
      <c r="X69" s="2" t="s">
        <v>522</v>
      </c>
    </row>
    <row r="70" spans="2:24" ht="15.75" customHeight="1">
      <c r="B70" s="2" t="s">
        <v>436</v>
      </c>
      <c r="J70" s="2" t="s">
        <v>436</v>
      </c>
      <c r="R70" s="2" t="s">
        <v>436</v>
      </c>
    </row>
    <row r="71" spans="2:24" ht="15.75" customHeight="1">
      <c r="B71" s="2" t="s">
        <v>243</v>
      </c>
      <c r="J71" s="2" t="s">
        <v>243</v>
      </c>
      <c r="R71" s="2" t="s">
        <v>243</v>
      </c>
    </row>
    <row r="72" spans="2:24" ht="15.75" customHeight="1">
      <c r="B72" s="2" t="s">
        <v>425</v>
      </c>
      <c r="J72" s="2" t="s">
        <v>425</v>
      </c>
      <c r="R72" s="2" t="s">
        <v>425</v>
      </c>
    </row>
    <row r="73" spans="2:24" ht="15.75" customHeight="1">
      <c r="B73" s="2" t="s">
        <v>504</v>
      </c>
      <c r="J73" s="2" t="s">
        <v>504</v>
      </c>
      <c r="R73" s="2" t="s">
        <v>504</v>
      </c>
    </row>
    <row r="74" spans="2:24" ht="15.75" customHeight="1">
      <c r="B74" s="2" t="s">
        <v>218</v>
      </c>
      <c r="C74" s="2">
        <f t="shared" ref="C74:H74" si="8">SUM(C70:C73)</f>
        <v>0</v>
      </c>
      <c r="D74" s="2">
        <f t="shared" si="8"/>
        <v>0</v>
      </c>
      <c r="E74" s="2">
        <f t="shared" si="8"/>
        <v>0</v>
      </c>
      <c r="F74" s="2">
        <f t="shared" si="8"/>
        <v>0</v>
      </c>
      <c r="G74" s="2">
        <f t="shared" si="8"/>
        <v>0</v>
      </c>
      <c r="H74" s="2">
        <f t="shared" si="8"/>
        <v>0</v>
      </c>
      <c r="J74" s="2" t="s">
        <v>218</v>
      </c>
      <c r="K74" s="2">
        <f t="shared" ref="K74:P74" si="9">SUM(K70:K73)</f>
        <v>0</v>
      </c>
      <c r="L74" s="2">
        <f t="shared" si="9"/>
        <v>0</v>
      </c>
      <c r="M74" s="2">
        <f t="shared" si="9"/>
        <v>0</v>
      </c>
      <c r="N74" s="2">
        <f t="shared" si="9"/>
        <v>0</v>
      </c>
      <c r="O74" s="2">
        <f t="shared" si="9"/>
        <v>0</v>
      </c>
      <c r="P74" s="2">
        <f t="shared" si="9"/>
        <v>0</v>
      </c>
      <c r="R74" s="2" t="s">
        <v>218</v>
      </c>
      <c r="S74" s="2">
        <f t="shared" ref="S74:X74" si="10">SUM(S70:S73)</f>
        <v>0</v>
      </c>
      <c r="T74" s="2">
        <f t="shared" si="10"/>
        <v>0</v>
      </c>
      <c r="U74" s="2">
        <f t="shared" si="10"/>
        <v>0</v>
      </c>
      <c r="V74" s="2">
        <f t="shared" si="10"/>
        <v>0</v>
      </c>
      <c r="W74" s="2">
        <f t="shared" si="10"/>
        <v>0</v>
      </c>
      <c r="X74" s="2">
        <f t="shared" si="10"/>
        <v>0</v>
      </c>
    </row>
    <row r="75" spans="2:24" ht="15.75" customHeight="1"/>
    <row r="76" spans="2:24" ht="15.75" customHeight="1">
      <c r="B76" s="2" t="s">
        <v>513</v>
      </c>
      <c r="J76" s="2" t="s">
        <v>514</v>
      </c>
      <c r="R76" s="2" t="s">
        <v>210</v>
      </c>
    </row>
    <row r="77" spans="2:24" ht="15.75" customHeight="1">
      <c r="C77" s="2" t="s">
        <v>524</v>
      </c>
      <c r="D77" s="2" t="s">
        <v>525</v>
      </c>
      <c r="K77" s="2" t="s">
        <v>524</v>
      </c>
      <c r="L77" s="2" t="s">
        <v>526</v>
      </c>
      <c r="S77" s="2" t="s">
        <v>524</v>
      </c>
      <c r="T77" s="2" t="s">
        <v>526</v>
      </c>
    </row>
    <row r="78" spans="2:24" ht="30" customHeight="1">
      <c r="D78" s="2" t="s">
        <v>518</v>
      </c>
      <c r="E78" s="2" t="s">
        <v>519</v>
      </c>
      <c r="F78" s="2" t="s">
        <v>520</v>
      </c>
      <c r="G78" s="2" t="s">
        <v>521</v>
      </c>
      <c r="H78" s="2" t="s">
        <v>522</v>
      </c>
      <c r="L78" s="2" t="s">
        <v>518</v>
      </c>
      <c r="M78" s="2" t="s">
        <v>519</v>
      </c>
      <c r="N78" s="2" t="s">
        <v>520</v>
      </c>
      <c r="O78" s="2" t="s">
        <v>521</v>
      </c>
      <c r="P78" s="2" t="s">
        <v>522</v>
      </c>
      <c r="T78" s="2" t="s">
        <v>518</v>
      </c>
      <c r="U78" s="2" t="s">
        <v>519</v>
      </c>
      <c r="V78" s="2" t="s">
        <v>520</v>
      </c>
      <c r="W78" s="2" t="s">
        <v>521</v>
      </c>
      <c r="X78" s="2" t="s">
        <v>522</v>
      </c>
    </row>
    <row r="79" spans="2:24" ht="15.75" customHeight="1">
      <c r="B79" s="2" t="s">
        <v>436</v>
      </c>
      <c r="C79" s="2">
        <f>SUM(D33:F33)</f>
        <v>0</v>
      </c>
      <c r="J79" s="2" t="s">
        <v>436</v>
      </c>
      <c r="K79" s="2">
        <f>SUM(G33:H33)</f>
        <v>0</v>
      </c>
      <c r="R79" s="2" t="s">
        <v>436</v>
      </c>
      <c r="S79" s="2">
        <f>SUM(I33:M33)</f>
        <v>0</v>
      </c>
    </row>
    <row r="80" spans="2:24" ht="15.75" customHeight="1">
      <c r="B80" s="2" t="s">
        <v>243</v>
      </c>
      <c r="C80" s="2">
        <f>SUM(D34:F34)</f>
        <v>0</v>
      </c>
      <c r="J80" s="2" t="s">
        <v>243</v>
      </c>
      <c r="K80" s="2">
        <f>SUM(G34:H34)</f>
        <v>0</v>
      </c>
      <c r="R80" s="2" t="s">
        <v>243</v>
      </c>
      <c r="S80" s="2">
        <f>SUM(I34:M34)</f>
        <v>0</v>
      </c>
    </row>
    <row r="81" spans="2:24" ht="15.75" customHeight="1">
      <c r="B81" s="2" t="s">
        <v>425</v>
      </c>
      <c r="C81" s="2">
        <f>SUM(D35:F35)</f>
        <v>0</v>
      </c>
      <c r="J81" s="2" t="s">
        <v>425</v>
      </c>
      <c r="K81" s="2">
        <f>SUM(G35:H35)</f>
        <v>0</v>
      </c>
      <c r="R81" s="2" t="s">
        <v>425</v>
      </c>
      <c r="S81" s="2">
        <f>SUM(I35:M35)</f>
        <v>0</v>
      </c>
    </row>
    <row r="82" spans="2:24" ht="15.75" customHeight="1">
      <c r="B82" s="2" t="s">
        <v>504</v>
      </c>
      <c r="C82" s="2">
        <f>SUM(D36:F36)</f>
        <v>0</v>
      </c>
      <c r="J82" s="2" t="s">
        <v>504</v>
      </c>
      <c r="K82" s="2">
        <f>SUM(G36:H36)</f>
        <v>0</v>
      </c>
      <c r="R82" s="2" t="s">
        <v>504</v>
      </c>
      <c r="S82" s="2">
        <f>SUM(I36:M36)</f>
        <v>0</v>
      </c>
    </row>
    <row r="83" spans="2:24" ht="15.75" customHeight="1">
      <c r="B83" s="2" t="s">
        <v>218</v>
      </c>
      <c r="C83" s="2">
        <f t="shared" ref="C83:H83" si="11">SUM(C79:C82)</f>
        <v>0</v>
      </c>
      <c r="D83" s="2">
        <f t="shared" si="11"/>
        <v>0</v>
      </c>
      <c r="E83" s="2">
        <f t="shared" si="11"/>
        <v>0</v>
      </c>
      <c r="F83" s="2">
        <f t="shared" si="11"/>
        <v>0</v>
      </c>
      <c r="G83" s="2">
        <f t="shared" si="11"/>
        <v>0</v>
      </c>
      <c r="H83" s="2">
        <f t="shared" si="11"/>
        <v>0</v>
      </c>
      <c r="J83" s="2" t="s">
        <v>218</v>
      </c>
      <c r="K83" s="2">
        <f t="shared" ref="K83:P83" si="12">SUM(K79:K82)</f>
        <v>0</v>
      </c>
      <c r="L83" s="2">
        <f t="shared" si="12"/>
        <v>0</v>
      </c>
      <c r="M83" s="2">
        <f t="shared" si="12"/>
        <v>0</v>
      </c>
      <c r="N83" s="2">
        <f t="shared" si="12"/>
        <v>0</v>
      </c>
      <c r="O83" s="2">
        <f t="shared" si="12"/>
        <v>0</v>
      </c>
      <c r="P83" s="2">
        <f t="shared" si="12"/>
        <v>0</v>
      </c>
      <c r="R83" s="2" t="s">
        <v>218</v>
      </c>
      <c r="S83" s="2">
        <f t="shared" ref="S83:X83" si="13">SUM(S79:S82)</f>
        <v>0</v>
      </c>
      <c r="T83" s="2">
        <f t="shared" si="13"/>
        <v>0</v>
      </c>
      <c r="U83" s="2">
        <f t="shared" si="13"/>
        <v>0</v>
      </c>
      <c r="V83" s="2">
        <f t="shared" si="13"/>
        <v>0</v>
      </c>
      <c r="W83" s="2">
        <f t="shared" si="13"/>
        <v>0</v>
      </c>
      <c r="X83" s="2">
        <f t="shared" si="13"/>
        <v>0</v>
      </c>
    </row>
    <row r="84" spans="2:24" ht="15.75" customHeight="1"/>
    <row r="85" spans="2:24" ht="15.75" customHeight="1">
      <c r="B85" s="2" t="s">
        <v>513</v>
      </c>
      <c r="J85" s="2" t="s">
        <v>514</v>
      </c>
      <c r="R85" s="2" t="s">
        <v>210</v>
      </c>
    </row>
    <row r="86" spans="2:24" ht="15.75" customHeight="1">
      <c r="C86" s="2" t="s">
        <v>527</v>
      </c>
      <c r="D86" s="2" t="s">
        <v>528</v>
      </c>
      <c r="K86" s="2" t="s">
        <v>527</v>
      </c>
      <c r="L86" s="2" t="s">
        <v>529</v>
      </c>
      <c r="S86" s="2" t="s">
        <v>527</v>
      </c>
      <c r="T86" s="2" t="s">
        <v>529</v>
      </c>
    </row>
    <row r="87" spans="2:24" ht="30" customHeight="1">
      <c r="D87" s="2" t="s">
        <v>518</v>
      </c>
      <c r="E87" s="2" t="s">
        <v>519</v>
      </c>
      <c r="F87" s="2" t="s">
        <v>520</v>
      </c>
      <c r="G87" s="2" t="s">
        <v>521</v>
      </c>
      <c r="H87" s="2" t="s">
        <v>522</v>
      </c>
      <c r="L87" s="2" t="s">
        <v>518</v>
      </c>
      <c r="M87" s="2" t="s">
        <v>519</v>
      </c>
      <c r="N87" s="2" t="s">
        <v>520</v>
      </c>
      <c r="O87" s="2" t="s">
        <v>521</v>
      </c>
      <c r="T87" s="2" t="s">
        <v>518</v>
      </c>
      <c r="U87" s="2" t="s">
        <v>519</v>
      </c>
      <c r="V87" s="2" t="s">
        <v>520</v>
      </c>
      <c r="W87" s="2" t="s">
        <v>521</v>
      </c>
    </row>
    <row r="88" spans="2:24" ht="15.75" customHeight="1">
      <c r="B88" s="2" t="s">
        <v>436</v>
      </c>
      <c r="C88" s="2">
        <f t="shared" ref="C88:G91" si="14">IF(C70&gt;0,C79*1000/C70,0)</f>
        <v>0</v>
      </c>
      <c r="D88" s="2">
        <f t="shared" si="14"/>
        <v>0</v>
      </c>
      <c r="E88" s="2">
        <f t="shared" si="14"/>
        <v>0</v>
      </c>
      <c r="F88" s="2">
        <f t="shared" si="14"/>
        <v>0</v>
      </c>
      <c r="G88" s="2">
        <f t="shared" si="14"/>
        <v>0</v>
      </c>
      <c r="J88" s="2" t="s">
        <v>436</v>
      </c>
      <c r="K88" s="2">
        <f t="shared" ref="K88:O91" si="15">IF(K70&gt;0,K79*1000/K70,0)</f>
        <v>0</v>
      </c>
      <c r="L88" s="2">
        <f t="shared" si="15"/>
        <v>0</v>
      </c>
      <c r="M88" s="2">
        <f t="shared" si="15"/>
        <v>0</v>
      </c>
      <c r="N88" s="2">
        <f t="shared" si="15"/>
        <v>0</v>
      </c>
      <c r="O88" s="2">
        <f t="shared" si="15"/>
        <v>0</v>
      </c>
      <c r="R88" s="2" t="s">
        <v>436</v>
      </c>
      <c r="S88" s="2">
        <f t="shared" ref="S88:W91" si="16">IF(S70&gt;0,S79*1000/S70,0)</f>
        <v>0</v>
      </c>
      <c r="T88" s="2">
        <f t="shared" si="16"/>
        <v>0</v>
      </c>
      <c r="U88" s="2">
        <f t="shared" si="16"/>
        <v>0</v>
      </c>
      <c r="V88" s="2">
        <f t="shared" si="16"/>
        <v>0</v>
      </c>
      <c r="W88" s="2">
        <f t="shared" si="16"/>
        <v>0</v>
      </c>
    </row>
    <row r="89" spans="2:24" ht="15.75" customHeight="1">
      <c r="B89" s="2" t="s">
        <v>243</v>
      </c>
      <c r="C89" s="2">
        <f t="shared" si="14"/>
        <v>0</v>
      </c>
      <c r="D89" s="2">
        <f t="shared" si="14"/>
        <v>0</v>
      </c>
      <c r="E89" s="2">
        <f t="shared" si="14"/>
        <v>0</v>
      </c>
      <c r="F89" s="2">
        <f t="shared" si="14"/>
        <v>0</v>
      </c>
      <c r="G89" s="2">
        <f t="shared" si="14"/>
        <v>0</v>
      </c>
      <c r="J89" s="2" t="s">
        <v>243</v>
      </c>
      <c r="K89" s="2">
        <f t="shared" si="15"/>
        <v>0</v>
      </c>
      <c r="L89" s="2">
        <f t="shared" si="15"/>
        <v>0</v>
      </c>
      <c r="M89" s="2">
        <f t="shared" si="15"/>
        <v>0</v>
      </c>
      <c r="N89" s="2">
        <f t="shared" si="15"/>
        <v>0</v>
      </c>
      <c r="O89" s="2">
        <f t="shared" si="15"/>
        <v>0</v>
      </c>
      <c r="R89" s="2" t="s">
        <v>243</v>
      </c>
      <c r="S89" s="2">
        <f t="shared" si="16"/>
        <v>0</v>
      </c>
      <c r="T89" s="2">
        <f t="shared" si="16"/>
        <v>0</v>
      </c>
      <c r="U89" s="2">
        <f t="shared" si="16"/>
        <v>0</v>
      </c>
      <c r="V89" s="2">
        <f t="shared" si="16"/>
        <v>0</v>
      </c>
      <c r="W89" s="2">
        <f t="shared" si="16"/>
        <v>0</v>
      </c>
    </row>
    <row r="90" spans="2:24" ht="15.75" customHeight="1">
      <c r="B90" s="2" t="s">
        <v>425</v>
      </c>
      <c r="C90" s="2">
        <f t="shared" si="14"/>
        <v>0</v>
      </c>
      <c r="D90" s="2">
        <f t="shared" si="14"/>
        <v>0</v>
      </c>
      <c r="E90" s="2">
        <f t="shared" si="14"/>
        <v>0</v>
      </c>
      <c r="F90" s="2">
        <f t="shared" si="14"/>
        <v>0</v>
      </c>
      <c r="G90" s="2">
        <f t="shared" si="14"/>
        <v>0</v>
      </c>
      <c r="J90" s="2" t="s">
        <v>425</v>
      </c>
      <c r="K90" s="2">
        <f t="shared" si="15"/>
        <v>0</v>
      </c>
      <c r="L90" s="2">
        <f t="shared" si="15"/>
        <v>0</v>
      </c>
      <c r="M90" s="2">
        <f t="shared" si="15"/>
        <v>0</v>
      </c>
      <c r="N90" s="2">
        <f t="shared" si="15"/>
        <v>0</v>
      </c>
      <c r="O90" s="2">
        <f t="shared" si="15"/>
        <v>0</v>
      </c>
      <c r="R90" s="2" t="s">
        <v>425</v>
      </c>
      <c r="S90" s="2">
        <f t="shared" si="16"/>
        <v>0</v>
      </c>
      <c r="T90" s="2">
        <f t="shared" si="16"/>
        <v>0</v>
      </c>
      <c r="U90" s="2">
        <f t="shared" si="16"/>
        <v>0</v>
      </c>
      <c r="V90" s="2">
        <f t="shared" si="16"/>
        <v>0</v>
      </c>
      <c r="W90" s="2">
        <f t="shared" si="16"/>
        <v>0</v>
      </c>
    </row>
    <row r="91" spans="2:24" ht="15.75" customHeight="1">
      <c r="B91" s="2" t="s">
        <v>504</v>
      </c>
      <c r="C91" s="2">
        <f t="shared" si="14"/>
        <v>0</v>
      </c>
      <c r="D91" s="2">
        <f t="shared" si="14"/>
        <v>0</v>
      </c>
      <c r="E91" s="2">
        <f t="shared" si="14"/>
        <v>0</v>
      </c>
      <c r="F91" s="2">
        <f t="shared" si="14"/>
        <v>0</v>
      </c>
      <c r="G91" s="2">
        <f t="shared" si="14"/>
        <v>0</v>
      </c>
      <c r="J91" s="2" t="s">
        <v>504</v>
      </c>
      <c r="K91" s="2">
        <f t="shared" si="15"/>
        <v>0</v>
      </c>
      <c r="L91" s="2">
        <f t="shared" si="15"/>
        <v>0</v>
      </c>
      <c r="M91" s="2">
        <f t="shared" si="15"/>
        <v>0</v>
      </c>
      <c r="N91" s="2">
        <f t="shared" si="15"/>
        <v>0</v>
      </c>
      <c r="O91" s="2">
        <f t="shared" si="15"/>
        <v>0</v>
      </c>
      <c r="R91" s="2" t="s">
        <v>504</v>
      </c>
      <c r="S91" s="2">
        <f t="shared" si="16"/>
        <v>0</v>
      </c>
      <c r="T91" s="2">
        <f t="shared" si="16"/>
        <v>0</v>
      </c>
      <c r="U91" s="2">
        <f t="shared" si="16"/>
        <v>0</v>
      </c>
      <c r="V91" s="2">
        <f t="shared" si="16"/>
        <v>0</v>
      </c>
      <c r="W91" s="2">
        <f t="shared" si="16"/>
        <v>0</v>
      </c>
    </row>
    <row r="92" spans="2:24" ht="15.75" customHeight="1"/>
    <row r="93" spans="2:24" ht="15.75" customHeight="1"/>
    <row r="94" spans="2:24" ht="15.75" customHeight="1">
      <c r="B94" s="2" t="s">
        <v>530</v>
      </c>
    </row>
    <row r="95" spans="2:24" ht="15.75" customHeight="1"/>
    <row r="96" spans="2:24" ht="42" customHeight="1">
      <c r="C96" s="2" t="s">
        <v>507</v>
      </c>
      <c r="D96" s="2" t="s">
        <v>508</v>
      </c>
      <c r="E96" s="2" t="s">
        <v>509</v>
      </c>
      <c r="F96" s="2" t="s">
        <v>510</v>
      </c>
      <c r="G96" s="2" t="s">
        <v>511</v>
      </c>
      <c r="H96" s="2" t="s">
        <v>512</v>
      </c>
    </row>
    <row r="97" spans="2:24" ht="15.75" customHeight="1">
      <c r="B97" s="2" t="s">
        <v>436</v>
      </c>
      <c r="C97" s="2">
        <f>D97+E97</f>
        <v>0</v>
      </c>
      <c r="D97" s="2">
        <f>C107</f>
        <v>0</v>
      </c>
      <c r="F97" s="2">
        <f>K107</f>
        <v>0</v>
      </c>
      <c r="G97" s="2">
        <f>S107</f>
        <v>0</v>
      </c>
      <c r="H97" s="2">
        <f>E97-SUM(F97:G97)</f>
        <v>0</v>
      </c>
    </row>
    <row r="98" spans="2:24" ht="15.75" customHeight="1">
      <c r="B98" s="2" t="s">
        <v>243</v>
      </c>
      <c r="C98" s="2">
        <f>D98+E98</f>
        <v>0</v>
      </c>
      <c r="D98" s="2">
        <f>C108</f>
        <v>0</v>
      </c>
      <c r="F98" s="2">
        <f>K108</f>
        <v>0</v>
      </c>
      <c r="G98" s="2">
        <f>S108</f>
        <v>0</v>
      </c>
      <c r="H98" s="2">
        <f>E98-SUM(F98:G98)</f>
        <v>0</v>
      </c>
    </row>
    <row r="99" spans="2:24" ht="15.75" customHeight="1">
      <c r="B99" s="2" t="s">
        <v>425</v>
      </c>
      <c r="C99" s="2">
        <f>D99+E99</f>
        <v>0</v>
      </c>
      <c r="D99" s="2">
        <f>C109</f>
        <v>0</v>
      </c>
      <c r="F99" s="2">
        <f>K109</f>
        <v>0</v>
      </c>
      <c r="G99" s="2">
        <f>S109</f>
        <v>0</v>
      </c>
      <c r="H99" s="2">
        <f>E99-SUM(F99:G99)</f>
        <v>0</v>
      </c>
    </row>
    <row r="100" spans="2:24" ht="15.75" customHeight="1">
      <c r="B100" s="2" t="s">
        <v>504</v>
      </c>
      <c r="C100" s="2">
        <f>D100+E100</f>
        <v>0</v>
      </c>
      <c r="D100" s="2">
        <f>C110</f>
        <v>0</v>
      </c>
      <c r="F100" s="2">
        <f>K110</f>
        <v>0</v>
      </c>
      <c r="G100" s="2">
        <f>S110</f>
        <v>0</v>
      </c>
      <c r="H100" s="2">
        <f>E100-SUM(F100:G100)</f>
        <v>0</v>
      </c>
    </row>
    <row r="101" spans="2:24" ht="15.75" customHeight="1">
      <c r="B101" s="2" t="s">
        <v>218</v>
      </c>
      <c r="C101" s="2">
        <f t="shared" ref="C101:H101" si="17">SUM(C97:C100)</f>
        <v>0</v>
      </c>
      <c r="D101" s="2">
        <f t="shared" si="17"/>
        <v>0</v>
      </c>
      <c r="E101" s="2">
        <f t="shared" si="17"/>
        <v>0</v>
      </c>
      <c r="F101" s="2">
        <f t="shared" si="17"/>
        <v>0</v>
      </c>
      <c r="G101" s="2">
        <f t="shared" si="17"/>
        <v>0</v>
      </c>
      <c r="H101" s="2">
        <f t="shared" si="17"/>
        <v>0</v>
      </c>
    </row>
    <row r="102" spans="2:24" ht="15.75" customHeight="1"/>
    <row r="103" spans="2:24" ht="15.75" customHeight="1"/>
    <row r="104" spans="2:24" ht="15.75" customHeight="1">
      <c r="B104" s="2" t="s">
        <v>513</v>
      </c>
      <c r="J104" s="2" t="s">
        <v>514</v>
      </c>
      <c r="R104" s="2" t="s">
        <v>210</v>
      </c>
    </row>
    <row r="105" spans="2:24" ht="15.75" customHeight="1">
      <c r="C105" s="2" t="s">
        <v>515</v>
      </c>
      <c r="D105" s="2" t="s">
        <v>516</v>
      </c>
      <c r="K105" s="2" t="s">
        <v>515</v>
      </c>
      <c r="L105" s="2" t="s">
        <v>517</v>
      </c>
      <c r="S105" s="2" t="s">
        <v>515</v>
      </c>
      <c r="T105" s="2" t="s">
        <v>517</v>
      </c>
    </row>
    <row r="106" spans="2:24" ht="39.75" customHeight="1">
      <c r="D106" s="2" t="s">
        <v>531</v>
      </c>
      <c r="E106" s="2" t="s">
        <v>520</v>
      </c>
      <c r="F106" s="2" t="s">
        <v>433</v>
      </c>
      <c r="G106" s="2" t="s">
        <v>532</v>
      </c>
      <c r="H106" s="2" t="s">
        <v>522</v>
      </c>
      <c r="L106" s="2" t="s">
        <v>531</v>
      </c>
      <c r="M106" s="2" t="s">
        <v>520</v>
      </c>
      <c r="N106" s="2" t="s">
        <v>433</v>
      </c>
      <c r="O106" s="2" t="s">
        <v>532</v>
      </c>
      <c r="P106" s="2" t="s">
        <v>522</v>
      </c>
      <c r="T106" s="2" t="s">
        <v>531</v>
      </c>
      <c r="U106" s="2" t="s">
        <v>520</v>
      </c>
      <c r="V106" s="2" t="s">
        <v>433</v>
      </c>
      <c r="W106" s="2" t="s">
        <v>532</v>
      </c>
      <c r="X106" s="2" t="s">
        <v>522</v>
      </c>
    </row>
    <row r="107" spans="2:24" ht="15.75" customHeight="1">
      <c r="B107" s="2" t="s">
        <v>436</v>
      </c>
      <c r="C107" s="2">
        <f>SUM(D107:H107)</f>
        <v>0</v>
      </c>
      <c r="J107" s="2" t="s">
        <v>436</v>
      </c>
      <c r="K107" s="2">
        <f>SUM(L107:P107)</f>
        <v>0</v>
      </c>
      <c r="R107" s="2" t="s">
        <v>436</v>
      </c>
      <c r="S107" s="2">
        <f>SUM(T107:X107)</f>
        <v>0</v>
      </c>
    </row>
    <row r="108" spans="2:24" ht="15.75" customHeight="1">
      <c r="B108" s="2" t="s">
        <v>243</v>
      </c>
      <c r="C108" s="2">
        <f>SUM(D108:H108)</f>
        <v>0</v>
      </c>
      <c r="J108" s="2" t="s">
        <v>243</v>
      </c>
      <c r="K108" s="2">
        <f>SUM(L108:P108)</f>
        <v>0</v>
      </c>
      <c r="R108" s="2" t="s">
        <v>243</v>
      </c>
      <c r="S108" s="2">
        <f>SUM(T108:X108)</f>
        <v>0</v>
      </c>
    </row>
    <row r="109" spans="2:24" ht="15.75" customHeight="1">
      <c r="B109" s="2" t="s">
        <v>425</v>
      </c>
      <c r="C109" s="2">
        <f>SUM(D109:H109)</f>
        <v>0</v>
      </c>
      <c r="J109" s="2" t="s">
        <v>425</v>
      </c>
      <c r="K109" s="2">
        <f>SUM(L109:P109)</f>
        <v>0</v>
      </c>
      <c r="R109" s="2" t="s">
        <v>425</v>
      </c>
      <c r="S109" s="2">
        <f>SUM(T109:X109)</f>
        <v>0</v>
      </c>
    </row>
    <row r="110" spans="2:24" ht="15.75" customHeight="1">
      <c r="B110" s="2" t="s">
        <v>504</v>
      </c>
      <c r="C110" s="2">
        <f>SUM(D110:H110)</f>
        <v>0</v>
      </c>
      <c r="J110" s="2" t="s">
        <v>504</v>
      </c>
      <c r="K110" s="2">
        <f>SUM(L110:P110)</f>
        <v>0</v>
      </c>
      <c r="R110" s="2" t="s">
        <v>504</v>
      </c>
      <c r="S110" s="2">
        <f>SUM(T110:X110)</f>
        <v>0</v>
      </c>
    </row>
    <row r="111" spans="2:24" ht="15.75" customHeight="1">
      <c r="B111" s="2" t="s">
        <v>218</v>
      </c>
      <c r="C111" s="2">
        <f t="shared" ref="C111:H111" si="18">SUM(C107:C110)</f>
        <v>0</v>
      </c>
      <c r="D111" s="2">
        <f t="shared" si="18"/>
        <v>0</v>
      </c>
      <c r="E111" s="2">
        <f t="shared" si="18"/>
        <v>0</v>
      </c>
      <c r="F111" s="2">
        <f t="shared" si="18"/>
        <v>0</v>
      </c>
      <c r="G111" s="2">
        <f t="shared" si="18"/>
        <v>0</v>
      </c>
      <c r="H111" s="2">
        <f t="shared" si="18"/>
        <v>0</v>
      </c>
      <c r="J111" s="2" t="s">
        <v>218</v>
      </c>
      <c r="K111" s="2">
        <f t="shared" ref="K111:P111" si="19">SUM(K107:K110)</f>
        <v>0</v>
      </c>
      <c r="L111" s="2">
        <f t="shared" si="19"/>
        <v>0</v>
      </c>
      <c r="M111" s="2">
        <f t="shared" si="19"/>
        <v>0</v>
      </c>
      <c r="N111" s="2">
        <f t="shared" si="19"/>
        <v>0</v>
      </c>
      <c r="O111" s="2">
        <f t="shared" si="19"/>
        <v>0</v>
      </c>
      <c r="P111" s="2">
        <f t="shared" si="19"/>
        <v>0</v>
      </c>
      <c r="R111" s="2" t="s">
        <v>218</v>
      </c>
      <c r="S111" s="2">
        <f t="shared" ref="S111:X111" si="20">SUM(S107:S110)</f>
        <v>0</v>
      </c>
      <c r="T111" s="2">
        <f t="shared" si="20"/>
        <v>0</v>
      </c>
      <c r="U111" s="2">
        <f t="shared" si="20"/>
        <v>0</v>
      </c>
      <c r="V111" s="2">
        <f t="shared" si="20"/>
        <v>0</v>
      </c>
      <c r="W111" s="2">
        <f t="shared" si="20"/>
        <v>0</v>
      </c>
      <c r="X111" s="2">
        <f t="shared" si="20"/>
        <v>0</v>
      </c>
    </row>
    <row r="112" spans="2:24" ht="15.75" customHeight="1"/>
    <row r="113" spans="2:24" ht="15.75" customHeight="1">
      <c r="B113" s="2" t="s">
        <v>513</v>
      </c>
      <c r="J113" s="2" t="s">
        <v>514</v>
      </c>
      <c r="R113" s="2" t="s">
        <v>210</v>
      </c>
    </row>
    <row r="114" spans="2:24" ht="15.75" customHeight="1">
      <c r="C114" s="2" t="s">
        <v>523</v>
      </c>
      <c r="D114" s="2" t="s">
        <v>516</v>
      </c>
      <c r="K114" s="2" t="s">
        <v>523</v>
      </c>
      <c r="L114" s="2" t="s">
        <v>517</v>
      </c>
      <c r="S114" s="2" t="s">
        <v>523</v>
      </c>
      <c r="T114" s="2" t="s">
        <v>517</v>
      </c>
    </row>
    <row r="115" spans="2:24" ht="42.75" customHeight="1">
      <c r="D115" s="2" t="s">
        <v>531</v>
      </c>
      <c r="E115" s="2" t="s">
        <v>520</v>
      </c>
      <c r="F115" s="2" t="s">
        <v>433</v>
      </c>
      <c r="G115" s="2" t="s">
        <v>532</v>
      </c>
      <c r="H115" s="2" t="s">
        <v>522</v>
      </c>
      <c r="L115" s="2" t="s">
        <v>531</v>
      </c>
      <c r="M115" s="2" t="s">
        <v>520</v>
      </c>
      <c r="N115" s="2" t="s">
        <v>433</v>
      </c>
      <c r="O115" s="2" t="s">
        <v>532</v>
      </c>
      <c r="P115" s="2" t="s">
        <v>522</v>
      </c>
      <c r="T115" s="2" t="s">
        <v>531</v>
      </c>
      <c r="U115" s="2" t="s">
        <v>520</v>
      </c>
      <c r="V115" s="2" t="s">
        <v>433</v>
      </c>
      <c r="W115" s="2" t="s">
        <v>532</v>
      </c>
      <c r="X115" s="2" t="s">
        <v>522</v>
      </c>
    </row>
    <row r="116" spans="2:24" ht="15.75" customHeight="1">
      <c r="B116" s="2" t="s">
        <v>436</v>
      </c>
      <c r="J116" s="2" t="s">
        <v>436</v>
      </c>
      <c r="R116" s="2" t="s">
        <v>436</v>
      </c>
    </row>
    <row r="117" spans="2:24" ht="15.75" customHeight="1">
      <c r="B117" s="2" t="s">
        <v>243</v>
      </c>
      <c r="J117" s="2" t="s">
        <v>243</v>
      </c>
      <c r="R117" s="2" t="s">
        <v>243</v>
      </c>
    </row>
    <row r="118" spans="2:24" ht="15.75" customHeight="1">
      <c r="B118" s="2" t="s">
        <v>425</v>
      </c>
      <c r="J118" s="2" t="s">
        <v>425</v>
      </c>
      <c r="R118" s="2" t="s">
        <v>425</v>
      </c>
    </row>
    <row r="119" spans="2:24" ht="15.75" customHeight="1">
      <c r="B119" s="2" t="s">
        <v>504</v>
      </c>
      <c r="J119" s="2" t="s">
        <v>504</v>
      </c>
      <c r="R119" s="2" t="s">
        <v>504</v>
      </c>
    </row>
    <row r="120" spans="2:24" ht="15.75" customHeight="1">
      <c r="B120" s="2" t="s">
        <v>218</v>
      </c>
      <c r="C120" s="2">
        <f>SUM(C116:C119)</f>
        <v>0</v>
      </c>
      <c r="D120" s="2">
        <f>SUM(D116:D119)</f>
        <v>0</v>
      </c>
      <c r="E120" s="2">
        <f>SUM(E116:E119)</f>
        <v>0</v>
      </c>
      <c r="F120" s="2">
        <f>SUM(F116:F119)</f>
        <v>0</v>
      </c>
      <c r="H120" s="2">
        <f>SUM(H116:H119)</f>
        <v>0</v>
      </c>
      <c r="J120" s="2" t="s">
        <v>218</v>
      </c>
      <c r="K120" s="2">
        <f t="shared" ref="K120:P120" si="21">SUM(K116:K119)</f>
        <v>0</v>
      </c>
      <c r="L120" s="2">
        <f t="shared" si="21"/>
        <v>0</v>
      </c>
      <c r="M120" s="2">
        <f t="shared" si="21"/>
        <v>0</v>
      </c>
      <c r="N120" s="2">
        <f t="shared" si="21"/>
        <v>0</v>
      </c>
      <c r="O120" s="2">
        <f t="shared" si="21"/>
        <v>0</v>
      </c>
      <c r="P120" s="2">
        <f t="shared" si="21"/>
        <v>0</v>
      </c>
      <c r="R120" s="2" t="s">
        <v>218</v>
      </c>
      <c r="S120" s="2">
        <f t="shared" ref="S120:X120" si="22">SUM(S116:S119)</f>
        <v>0</v>
      </c>
      <c r="T120" s="2">
        <f t="shared" si="22"/>
        <v>0</v>
      </c>
      <c r="U120" s="2">
        <f t="shared" si="22"/>
        <v>0</v>
      </c>
      <c r="V120" s="2">
        <f t="shared" si="22"/>
        <v>0</v>
      </c>
      <c r="W120" s="2">
        <f t="shared" si="22"/>
        <v>0</v>
      </c>
      <c r="X120" s="2">
        <f t="shared" si="22"/>
        <v>0</v>
      </c>
    </row>
    <row r="121" spans="2:24" ht="15.75" customHeight="1"/>
    <row r="122" spans="2:24" ht="15.75" customHeight="1">
      <c r="B122" s="2" t="s">
        <v>513</v>
      </c>
      <c r="J122" s="2" t="s">
        <v>514</v>
      </c>
      <c r="R122" s="2" t="s">
        <v>210</v>
      </c>
    </row>
    <row r="123" spans="2:24" ht="15.75" customHeight="1">
      <c r="C123" s="2" t="s">
        <v>524</v>
      </c>
      <c r="D123" s="2" t="s">
        <v>525</v>
      </c>
      <c r="K123" s="2" t="s">
        <v>524</v>
      </c>
      <c r="L123" s="2" t="s">
        <v>526</v>
      </c>
      <c r="S123" s="2" t="s">
        <v>524</v>
      </c>
      <c r="T123" s="2" t="s">
        <v>526</v>
      </c>
    </row>
    <row r="124" spans="2:24" ht="39.75" customHeight="1">
      <c r="D124" s="2" t="s">
        <v>531</v>
      </c>
      <c r="E124" s="2" t="s">
        <v>520</v>
      </c>
      <c r="F124" s="2" t="s">
        <v>433</v>
      </c>
      <c r="G124" s="2" t="s">
        <v>532</v>
      </c>
      <c r="H124" s="2" t="s">
        <v>522</v>
      </c>
      <c r="L124" s="2" t="s">
        <v>531</v>
      </c>
      <c r="M124" s="2" t="s">
        <v>520</v>
      </c>
      <c r="N124" s="2" t="s">
        <v>433</v>
      </c>
      <c r="O124" s="2" t="s">
        <v>532</v>
      </c>
      <c r="P124" s="2" t="s">
        <v>522</v>
      </c>
      <c r="T124" s="2" t="s">
        <v>531</v>
      </c>
      <c r="U124" s="2" t="s">
        <v>520</v>
      </c>
      <c r="V124" s="2" t="s">
        <v>433</v>
      </c>
      <c r="W124" s="2" t="s">
        <v>532</v>
      </c>
      <c r="X124" s="2" t="s">
        <v>522</v>
      </c>
    </row>
    <row r="125" spans="2:24" ht="15.75" customHeight="1">
      <c r="B125" s="2" t="s">
        <v>436</v>
      </c>
      <c r="C125" s="2">
        <f>SUM(D42:F42)</f>
        <v>0</v>
      </c>
      <c r="J125" s="2" t="s">
        <v>436</v>
      </c>
      <c r="K125" s="2">
        <f>SUM(G42:H42)</f>
        <v>0</v>
      </c>
      <c r="R125" s="2" t="s">
        <v>436</v>
      </c>
      <c r="S125" s="2">
        <f>SUM(I42:M42)</f>
        <v>0</v>
      </c>
    </row>
    <row r="126" spans="2:24" ht="15.75" customHeight="1">
      <c r="B126" s="2" t="s">
        <v>243</v>
      </c>
      <c r="C126" s="2">
        <f>SUM(D43:F43)</f>
        <v>0</v>
      </c>
      <c r="J126" s="2" t="s">
        <v>243</v>
      </c>
      <c r="K126" s="2">
        <f>SUM(G43:H43)</f>
        <v>0</v>
      </c>
      <c r="R126" s="2" t="s">
        <v>243</v>
      </c>
      <c r="S126" s="2">
        <f>SUM(I43:M43)</f>
        <v>0</v>
      </c>
    </row>
    <row r="127" spans="2:24" ht="15.75" customHeight="1">
      <c r="B127" s="2" t="s">
        <v>425</v>
      </c>
      <c r="C127" s="2">
        <f>SUM(D44:F44)</f>
        <v>0</v>
      </c>
      <c r="J127" s="2" t="s">
        <v>425</v>
      </c>
      <c r="K127" s="2">
        <f>SUM(G44:H44)</f>
        <v>0</v>
      </c>
      <c r="R127" s="2" t="s">
        <v>425</v>
      </c>
      <c r="S127" s="2">
        <f>SUM(I44:M44)</f>
        <v>0</v>
      </c>
    </row>
    <row r="128" spans="2:24" ht="15.75" customHeight="1">
      <c r="B128" s="2" t="s">
        <v>504</v>
      </c>
      <c r="C128" s="2">
        <f>SUM(D45:F45)</f>
        <v>0</v>
      </c>
      <c r="J128" s="2" t="s">
        <v>504</v>
      </c>
      <c r="K128" s="2">
        <f>SUM(G45:H45)</f>
        <v>0</v>
      </c>
      <c r="R128" s="2" t="s">
        <v>504</v>
      </c>
      <c r="S128" s="2">
        <f>SUM(I45:M45)</f>
        <v>0</v>
      </c>
    </row>
    <row r="129" spans="2:24" ht="15.75" customHeight="1">
      <c r="B129" s="2" t="s">
        <v>218</v>
      </c>
      <c r="C129" s="2">
        <f>SUM(C125:C128)</f>
        <v>0</v>
      </c>
      <c r="D129" s="2">
        <f>SUM(D125:D128)</f>
        <v>0</v>
      </c>
      <c r="E129" s="2">
        <f>SUM(E125:E128)</f>
        <v>0</v>
      </c>
      <c r="F129" s="2">
        <f>SUM(F125:F128)</f>
        <v>0</v>
      </c>
      <c r="H129" s="2">
        <f>SUM(H125:H128)</f>
        <v>0</v>
      </c>
      <c r="J129" s="2" t="s">
        <v>218</v>
      </c>
      <c r="K129" s="2">
        <f>SUM(K125:K128)</f>
        <v>0</v>
      </c>
      <c r="L129" s="2">
        <f>SUM(L125:L128)</f>
        <v>0</v>
      </c>
      <c r="M129" s="2">
        <f>SUM(M125:M128)</f>
        <v>0</v>
      </c>
      <c r="N129" s="2">
        <f>SUM(N125:N128)</f>
        <v>0</v>
      </c>
      <c r="P129" s="2">
        <f>SUM(P125:P128)</f>
        <v>0</v>
      </c>
      <c r="R129" s="2" t="s">
        <v>218</v>
      </c>
      <c r="S129" s="2">
        <f>SUM(S125:S128)</f>
        <v>0</v>
      </c>
      <c r="T129" s="2">
        <f>SUM(T125:T128)</f>
        <v>0</v>
      </c>
      <c r="U129" s="2">
        <f>SUM(U125:U128)</f>
        <v>0</v>
      </c>
      <c r="V129" s="2">
        <f>SUM(V125:V128)</f>
        <v>0</v>
      </c>
      <c r="X129" s="2">
        <f>SUM(X125:X128)</f>
        <v>0</v>
      </c>
    </row>
    <row r="130" spans="2:24" ht="15.75" customHeight="1"/>
    <row r="131" spans="2:24" ht="15.75" customHeight="1">
      <c r="B131" s="2" t="s">
        <v>513</v>
      </c>
      <c r="J131" s="2" t="s">
        <v>514</v>
      </c>
      <c r="R131" s="2" t="s">
        <v>210</v>
      </c>
    </row>
    <row r="132" spans="2:24" ht="15.75" customHeight="1">
      <c r="C132" s="2" t="s">
        <v>527</v>
      </c>
      <c r="D132" s="2" t="s">
        <v>528</v>
      </c>
      <c r="K132" s="2" t="s">
        <v>527</v>
      </c>
      <c r="L132" s="2" t="s">
        <v>529</v>
      </c>
      <c r="S132" s="2" t="s">
        <v>527</v>
      </c>
      <c r="T132" s="2" t="s">
        <v>529</v>
      </c>
    </row>
    <row r="133" spans="2:24" ht="40.5" customHeight="1">
      <c r="D133" s="2" t="s">
        <v>531</v>
      </c>
      <c r="E133" s="2" t="s">
        <v>520</v>
      </c>
      <c r="F133" s="2" t="s">
        <v>433</v>
      </c>
      <c r="G133" s="2" t="s">
        <v>532</v>
      </c>
      <c r="H133" s="2" t="s">
        <v>522</v>
      </c>
      <c r="L133" s="2" t="s">
        <v>531</v>
      </c>
      <c r="M133" s="2" t="s">
        <v>520</v>
      </c>
      <c r="N133" s="2" t="s">
        <v>433</v>
      </c>
      <c r="O133" s="2" t="s">
        <v>532</v>
      </c>
      <c r="P133" s="2" t="s">
        <v>522</v>
      </c>
      <c r="T133" s="2" t="s">
        <v>531</v>
      </c>
      <c r="U133" s="2" t="s">
        <v>520</v>
      </c>
      <c r="V133" s="2" t="s">
        <v>433</v>
      </c>
      <c r="W133" s="2" t="s">
        <v>532</v>
      </c>
      <c r="X133" s="2" t="s">
        <v>522</v>
      </c>
    </row>
    <row r="134" spans="2:24" ht="15.75" customHeight="1">
      <c r="B134" s="2" t="s">
        <v>436</v>
      </c>
      <c r="C134" s="2">
        <f t="shared" ref="C134:F137" si="23">IF(C116&gt;0,C125*1000/C116,0)</f>
        <v>0</v>
      </c>
      <c r="D134" s="2">
        <f t="shared" si="23"/>
        <v>0</v>
      </c>
      <c r="E134" s="2">
        <f t="shared" si="23"/>
        <v>0</v>
      </c>
      <c r="F134" s="2">
        <f t="shared" si="23"/>
        <v>0</v>
      </c>
      <c r="J134" s="2" t="s">
        <v>436</v>
      </c>
      <c r="K134" s="2">
        <f t="shared" ref="K134:N137" si="24">IF(K116&gt;0,K125*1000/K116,0)</f>
        <v>0</v>
      </c>
      <c r="N134" s="2">
        <f t="shared" si="24"/>
        <v>0</v>
      </c>
      <c r="R134" s="2" t="s">
        <v>436</v>
      </c>
      <c r="S134" s="2">
        <f t="shared" ref="S134:V137" si="25">IF(S116&gt;0,S125*1000/S116,0)</f>
        <v>0</v>
      </c>
      <c r="T134" s="2">
        <f t="shared" si="25"/>
        <v>0</v>
      </c>
      <c r="U134" s="2">
        <f t="shared" si="25"/>
        <v>0</v>
      </c>
      <c r="V134" s="2">
        <f t="shared" si="25"/>
        <v>0</v>
      </c>
    </row>
    <row r="135" spans="2:24" ht="15.75" customHeight="1">
      <c r="B135" s="2" t="s">
        <v>243</v>
      </c>
      <c r="C135" s="2">
        <f t="shared" si="23"/>
        <v>0</v>
      </c>
      <c r="D135" s="2">
        <f t="shared" si="23"/>
        <v>0</v>
      </c>
      <c r="E135" s="2">
        <f t="shared" si="23"/>
        <v>0</v>
      </c>
      <c r="F135" s="2">
        <f t="shared" si="23"/>
        <v>0</v>
      </c>
      <c r="J135" s="2" t="s">
        <v>243</v>
      </c>
      <c r="K135" s="2">
        <f t="shared" si="24"/>
        <v>0</v>
      </c>
      <c r="L135" s="2">
        <f t="shared" si="24"/>
        <v>0</v>
      </c>
      <c r="M135" s="2">
        <f t="shared" si="24"/>
        <v>0</v>
      </c>
      <c r="N135" s="2">
        <f t="shared" si="24"/>
        <v>0</v>
      </c>
      <c r="R135" s="2" t="s">
        <v>243</v>
      </c>
      <c r="S135" s="2">
        <f t="shared" si="25"/>
        <v>0</v>
      </c>
      <c r="T135" s="2">
        <f t="shared" si="25"/>
        <v>0</v>
      </c>
      <c r="U135" s="2">
        <f t="shared" si="25"/>
        <v>0</v>
      </c>
      <c r="V135" s="2">
        <f t="shared" si="25"/>
        <v>0</v>
      </c>
    </row>
    <row r="136" spans="2:24" ht="15.75" customHeight="1">
      <c r="B136" s="2" t="s">
        <v>425</v>
      </c>
      <c r="C136" s="2">
        <f t="shared" si="23"/>
        <v>0</v>
      </c>
      <c r="D136" s="2">
        <f t="shared" si="23"/>
        <v>0</v>
      </c>
      <c r="E136" s="2">
        <f t="shared" si="23"/>
        <v>0</v>
      </c>
      <c r="F136" s="2">
        <f t="shared" si="23"/>
        <v>0</v>
      </c>
      <c r="J136" s="2" t="s">
        <v>425</v>
      </c>
      <c r="K136" s="2">
        <f t="shared" si="24"/>
        <v>0</v>
      </c>
      <c r="L136" s="2">
        <f t="shared" si="24"/>
        <v>0</v>
      </c>
      <c r="M136" s="2">
        <f t="shared" si="24"/>
        <v>0</v>
      </c>
      <c r="N136" s="2">
        <f t="shared" si="24"/>
        <v>0</v>
      </c>
      <c r="R136" s="2" t="s">
        <v>425</v>
      </c>
      <c r="S136" s="2">
        <f t="shared" si="25"/>
        <v>0</v>
      </c>
      <c r="T136" s="2">
        <f t="shared" si="25"/>
        <v>0</v>
      </c>
      <c r="U136" s="2">
        <f t="shared" si="25"/>
        <v>0</v>
      </c>
      <c r="V136" s="2">
        <f t="shared" si="25"/>
        <v>0</v>
      </c>
    </row>
    <row r="137" spans="2:24" ht="15.75" customHeight="1">
      <c r="B137" s="2" t="s">
        <v>504</v>
      </c>
      <c r="C137" s="2">
        <f t="shared" si="23"/>
        <v>0</v>
      </c>
      <c r="D137" s="2">
        <f t="shared" si="23"/>
        <v>0</v>
      </c>
      <c r="E137" s="2">
        <f t="shared" si="23"/>
        <v>0</v>
      </c>
      <c r="F137" s="2">
        <f t="shared" si="23"/>
        <v>0</v>
      </c>
      <c r="J137" s="2" t="s">
        <v>504</v>
      </c>
      <c r="K137" s="2">
        <f t="shared" si="24"/>
        <v>0</v>
      </c>
      <c r="L137" s="2">
        <f t="shared" si="24"/>
        <v>0</v>
      </c>
      <c r="M137" s="2">
        <f t="shared" si="24"/>
        <v>0</v>
      </c>
      <c r="N137" s="2">
        <f t="shared" si="24"/>
        <v>0</v>
      </c>
      <c r="R137" s="2" t="s">
        <v>504</v>
      </c>
      <c r="S137" s="2">
        <f t="shared" si="25"/>
        <v>0</v>
      </c>
      <c r="T137" s="2">
        <f t="shared" si="25"/>
        <v>0</v>
      </c>
      <c r="U137" s="2">
        <f t="shared" si="25"/>
        <v>0</v>
      </c>
      <c r="V137" s="2">
        <f t="shared" si="25"/>
        <v>0</v>
      </c>
    </row>
  </sheetData>
  <sheetProtection insertRows="0"/>
  <phoneticPr fontId="1" type="noConversion"/>
  <dataValidations count="1">
    <dataValidation type="decimal" operator="greaterThanOrEqual" showInputMessage="1" showErrorMessage="1" sqref="D18:M24 D14:M16 D33:M36 D42:M45 D10:M12">
      <formula1>0</formula1>
    </dataValidation>
  </dataValidations>
  <pageMargins left="0.75" right="0.75" top="1" bottom="1" header="0.5" footer="0.5"/>
  <pageSetup paperSize="9" scale="21" orientation="portrait" horizontalDpi="4294967292" verticalDpi="4294967292"/>
  <headerFooter>
    <oddHeader>&amp;A&amp;RPage &amp;P</oddHeader>
  </headerFooter>
  <rowBreaks count="1" manualBreakCount="1">
    <brk id="93" max="23" man="1"/>
  </rowBreaks>
  <extLst>
    <ext xmlns:mx="http://schemas.microsoft.com/office/mac/excel/2008/main" uri="{64002731-A6B0-56B0-2670-7721B7C09600}">
      <mx:PLV Mode="0" OnePage="0" WScale="10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rgb="FFC5FFFF"/>
    <pageSetUpPr fitToPage="1"/>
  </sheetPr>
  <dimension ref="A1:J155"/>
  <sheetViews>
    <sheetView workbookViewId="0"/>
  </sheetViews>
  <sheetFormatPr baseColWidth="10" defaultColWidth="8.83203125" defaultRowHeight="14" x14ac:dyDescent="0"/>
  <cols>
    <col min="1" max="4" width="8.83203125" style="2" customWidth="1"/>
    <col min="5" max="5" width="31" style="2" bestFit="1" customWidth="1"/>
    <col min="6" max="6" width="8.83203125" style="2" customWidth="1"/>
    <col min="7" max="10" width="14" style="2" customWidth="1"/>
    <col min="11" max="16384" width="8.83203125" style="2"/>
  </cols>
  <sheetData>
    <row r="1" spans="1:10">
      <c r="A1" s="2" t="s">
        <v>92</v>
      </c>
    </row>
    <row r="3" spans="1:10">
      <c r="A3" s="2" t="s">
        <v>533</v>
      </c>
    </row>
    <row r="7" spans="1:10" ht="15" customHeight="1">
      <c r="B7" s="2" t="s">
        <v>95</v>
      </c>
      <c r="F7" s="2" t="s">
        <v>208</v>
      </c>
      <c r="G7" s="2" t="s">
        <v>534</v>
      </c>
      <c r="I7" s="2" t="s">
        <v>535</v>
      </c>
    </row>
    <row r="8" spans="1:10" ht="50.25" customHeight="1">
      <c r="G8" s="2" t="s">
        <v>536</v>
      </c>
      <c r="H8" s="2" t="s">
        <v>537</v>
      </c>
      <c r="I8" s="2" t="s">
        <v>536</v>
      </c>
      <c r="J8" s="2" t="s">
        <v>537</v>
      </c>
    </row>
    <row r="9" spans="1:10" ht="15" customHeight="1">
      <c r="G9" s="2" t="s">
        <v>538</v>
      </c>
      <c r="H9" s="2" t="s">
        <v>538</v>
      </c>
      <c r="I9" s="2" t="s">
        <v>538</v>
      </c>
      <c r="J9" s="2" t="s">
        <v>538</v>
      </c>
    </row>
    <row r="10" spans="1:10" ht="15" customHeight="1">
      <c r="C10" s="2" t="s">
        <v>107</v>
      </c>
    </row>
    <row r="11" spans="1:10" ht="15" customHeight="1">
      <c r="D11" s="2" t="s">
        <v>452</v>
      </c>
    </row>
    <row r="12" spans="1:10" ht="15" customHeight="1">
      <c r="E12" s="2" t="s">
        <v>109</v>
      </c>
      <c r="F12" s="2" t="s">
        <v>539</v>
      </c>
    </row>
    <row r="13" spans="1:10" ht="15" customHeight="1">
      <c r="E13" s="2" t="s">
        <v>110</v>
      </c>
      <c r="F13" s="2" t="s">
        <v>540</v>
      </c>
    </row>
    <row r="14" spans="1:10" ht="15" customHeight="1"/>
    <row r="15" spans="1:10" ht="15" customHeight="1">
      <c r="D15" s="2" t="s">
        <v>111</v>
      </c>
    </row>
    <row r="16" spans="1:10" ht="15" customHeight="1">
      <c r="E16" s="2" t="s">
        <v>112</v>
      </c>
      <c r="F16" s="2" t="s">
        <v>540</v>
      </c>
    </row>
    <row r="17" spans="3:6" ht="15" customHeight="1"/>
    <row r="18" spans="3:6" ht="15" customHeight="1">
      <c r="D18" s="2" t="s">
        <v>113</v>
      </c>
    </row>
    <row r="19" spans="3:6" ht="15" customHeight="1">
      <c r="E19" s="2" t="s">
        <v>114</v>
      </c>
      <c r="F19" s="2" t="s">
        <v>539</v>
      </c>
    </row>
    <row r="20" spans="3:6" ht="15" customHeight="1">
      <c r="E20" s="2" t="s">
        <v>115</v>
      </c>
      <c r="F20" s="2" t="s">
        <v>539</v>
      </c>
    </row>
    <row r="21" spans="3:6" ht="15" customHeight="1">
      <c r="E21" s="2" t="s">
        <v>116</v>
      </c>
      <c r="F21" s="2" t="s">
        <v>539</v>
      </c>
    </row>
    <row r="22" spans="3:6" ht="15" customHeight="1">
      <c r="E22" s="2" t="s">
        <v>117</v>
      </c>
      <c r="F22" s="2" t="s">
        <v>540</v>
      </c>
    </row>
    <row r="23" spans="3:6" ht="15" customHeight="1"/>
    <row r="24" spans="3:6" ht="15" customHeight="1">
      <c r="D24" s="2" t="s">
        <v>118</v>
      </c>
    </row>
    <row r="25" spans="3:6" ht="15" customHeight="1">
      <c r="E25" s="2" t="s">
        <v>119</v>
      </c>
      <c r="F25" s="2" t="s">
        <v>540</v>
      </c>
    </row>
    <row r="26" spans="3:6" ht="15" customHeight="1">
      <c r="E26" s="2" t="s">
        <v>120</v>
      </c>
      <c r="F26" s="2" t="s">
        <v>540</v>
      </c>
    </row>
    <row r="27" spans="3:6" ht="15" customHeight="1">
      <c r="E27" s="2" t="s">
        <v>121</v>
      </c>
      <c r="F27" s="2" t="s">
        <v>540</v>
      </c>
    </row>
    <row r="28" spans="3:6" ht="15" customHeight="1">
      <c r="E28" s="2" t="s">
        <v>122</v>
      </c>
      <c r="F28" s="2" t="s">
        <v>540</v>
      </c>
    </row>
    <row r="29" spans="3:6" ht="15" customHeight="1">
      <c r="E29" s="2" t="s">
        <v>123</v>
      </c>
      <c r="F29" s="2" t="s">
        <v>540</v>
      </c>
    </row>
    <row r="30" spans="3:6" ht="15" customHeight="1">
      <c r="E30" s="2" t="s">
        <v>124</v>
      </c>
      <c r="F30" s="2" t="s">
        <v>540</v>
      </c>
    </row>
    <row r="31" spans="3:6" ht="15" customHeight="1"/>
    <row r="32" spans="3:6" ht="15" customHeight="1">
      <c r="C32" s="2" t="s">
        <v>125</v>
      </c>
    </row>
    <row r="33" spans="4:6" ht="15" customHeight="1">
      <c r="D33" s="2" t="s">
        <v>452</v>
      </c>
    </row>
    <row r="34" spans="4:6" ht="15" customHeight="1">
      <c r="E34" s="2" t="s">
        <v>126</v>
      </c>
      <c r="F34" s="2" t="s">
        <v>539</v>
      </c>
    </row>
    <row r="35" spans="4:6" ht="15" customHeight="1">
      <c r="E35" s="2" t="s">
        <v>127</v>
      </c>
      <c r="F35" s="2" t="s">
        <v>539</v>
      </c>
    </row>
    <row r="36" spans="4:6" ht="15" customHeight="1">
      <c r="E36" s="2" t="s">
        <v>128</v>
      </c>
      <c r="F36" s="2" t="s">
        <v>539</v>
      </c>
    </row>
    <row r="37" spans="4:6" ht="15" customHeight="1">
      <c r="E37" s="2" t="s">
        <v>129</v>
      </c>
      <c r="F37" s="2" t="s">
        <v>539</v>
      </c>
    </row>
    <row r="38" spans="4:6" ht="15" customHeight="1"/>
    <row r="39" spans="4:6" ht="15" customHeight="1">
      <c r="D39" s="2" t="s">
        <v>111</v>
      </c>
    </row>
    <row r="40" spans="4:6" ht="15" customHeight="1">
      <c r="E40" s="2" t="s">
        <v>130</v>
      </c>
      <c r="F40" s="2" t="s">
        <v>540</v>
      </c>
    </row>
    <row r="41" spans="4:6" ht="15" customHeight="1">
      <c r="E41" s="2" t="s">
        <v>131</v>
      </c>
      <c r="F41" s="2" t="s">
        <v>540</v>
      </c>
    </row>
    <row r="42" spans="4:6" ht="15" customHeight="1"/>
    <row r="43" spans="4:6" ht="15" customHeight="1">
      <c r="D43" s="2" t="s">
        <v>132</v>
      </c>
    </row>
    <row r="44" spans="4:6" ht="15" customHeight="1">
      <c r="E44" s="2" t="s">
        <v>133</v>
      </c>
      <c r="F44" s="2" t="s">
        <v>539</v>
      </c>
    </row>
    <row r="45" spans="4:6" ht="15" customHeight="1">
      <c r="E45" s="2" t="s">
        <v>134</v>
      </c>
      <c r="F45" s="2" t="s">
        <v>539</v>
      </c>
    </row>
    <row r="46" spans="4:6" ht="15" customHeight="1"/>
    <row r="47" spans="4:6" ht="15" customHeight="1">
      <c r="D47" s="2" t="s">
        <v>135</v>
      </c>
    </row>
    <row r="48" spans="4:6" ht="15" customHeight="1">
      <c r="E48" s="2" t="s">
        <v>136</v>
      </c>
      <c r="F48" s="2" t="s">
        <v>539</v>
      </c>
    </row>
    <row r="49" spans="4:6" ht="15" customHeight="1"/>
    <row r="50" spans="4:6" ht="15" customHeight="1">
      <c r="D50" s="2" t="s">
        <v>118</v>
      </c>
    </row>
    <row r="51" spans="4:6" ht="15" customHeight="1">
      <c r="E51" s="2" t="s">
        <v>137</v>
      </c>
      <c r="F51" s="2" t="s">
        <v>540</v>
      </c>
    </row>
    <row r="52" spans="4:6" ht="15" customHeight="1">
      <c r="E52" s="2" t="s">
        <v>138</v>
      </c>
      <c r="F52" s="2" t="s">
        <v>540</v>
      </c>
    </row>
    <row r="53" spans="4:6" ht="15" customHeight="1">
      <c r="E53" s="2" t="s">
        <v>139</v>
      </c>
      <c r="F53" s="2" t="s">
        <v>540</v>
      </c>
    </row>
    <row r="54" spans="4:6" ht="15" customHeight="1">
      <c r="E54" s="2" t="s">
        <v>140</v>
      </c>
      <c r="F54" s="2" t="s">
        <v>540</v>
      </c>
    </row>
    <row r="55" spans="4:6" ht="15" customHeight="1">
      <c r="E55" s="2" t="s">
        <v>141</v>
      </c>
      <c r="F55" s="2" t="s">
        <v>540</v>
      </c>
    </row>
    <row r="56" spans="4:6" ht="15" customHeight="1">
      <c r="E56" s="2" t="s">
        <v>142</v>
      </c>
      <c r="F56" s="2" t="s">
        <v>540</v>
      </c>
    </row>
    <row r="57" spans="4:6" ht="15" customHeight="1">
      <c r="E57" s="2" t="s">
        <v>143</v>
      </c>
      <c r="F57" s="2" t="s">
        <v>540</v>
      </c>
    </row>
    <row r="58" spans="4:6" ht="15" customHeight="1">
      <c r="E58" s="2" t="s">
        <v>144</v>
      </c>
      <c r="F58" s="2" t="s">
        <v>540</v>
      </c>
    </row>
    <row r="59" spans="4:6" ht="15" customHeight="1">
      <c r="E59" s="2" t="s">
        <v>145</v>
      </c>
      <c r="F59" s="2" t="s">
        <v>540</v>
      </c>
    </row>
    <row r="60" spans="4:6" ht="15" customHeight="1">
      <c r="E60" s="2" t="s">
        <v>146</v>
      </c>
      <c r="F60" s="2" t="s">
        <v>540</v>
      </c>
    </row>
    <row r="61" spans="4:6" ht="15" customHeight="1">
      <c r="E61" s="2" t="s">
        <v>147</v>
      </c>
      <c r="F61" s="2" t="s">
        <v>540</v>
      </c>
    </row>
    <row r="62" spans="4:6" ht="15" customHeight="1">
      <c r="E62" s="2" t="s">
        <v>148</v>
      </c>
      <c r="F62" s="2" t="s">
        <v>540</v>
      </c>
    </row>
    <row r="63" spans="4:6" ht="15" customHeight="1">
      <c r="E63" s="2" t="s">
        <v>149</v>
      </c>
      <c r="F63" s="2" t="s">
        <v>540</v>
      </c>
    </row>
    <row r="64" spans="4:6" ht="15" customHeight="1">
      <c r="E64" s="2" t="s">
        <v>150</v>
      </c>
      <c r="F64" s="2" t="s">
        <v>540</v>
      </c>
    </row>
    <row r="65" spans="3:6" ht="15" customHeight="1"/>
    <row r="66" spans="3:6" ht="15" customHeight="1">
      <c r="D66" s="2" t="s">
        <v>151</v>
      </c>
    </row>
    <row r="67" spans="3:6" ht="15" customHeight="1">
      <c r="E67" s="2" t="s">
        <v>152</v>
      </c>
      <c r="F67" s="2" t="s">
        <v>540</v>
      </c>
    </row>
    <row r="68" spans="3:6" ht="15" customHeight="1">
      <c r="E68" s="2" t="s">
        <v>153</v>
      </c>
      <c r="F68" s="2" t="s">
        <v>540</v>
      </c>
    </row>
    <row r="69" spans="3:6" ht="15" customHeight="1">
      <c r="E69" s="2" t="s">
        <v>154</v>
      </c>
      <c r="F69" s="2" t="s">
        <v>540</v>
      </c>
    </row>
    <row r="70" spans="3:6" ht="15" customHeight="1">
      <c r="E70" s="2" t="s">
        <v>155</v>
      </c>
      <c r="F70" s="2" t="s">
        <v>540</v>
      </c>
    </row>
    <row r="71" spans="3:6" ht="15" customHeight="1"/>
    <row r="72" spans="3:6" ht="15" customHeight="1">
      <c r="C72" s="2" t="s">
        <v>156</v>
      </c>
    </row>
    <row r="73" spans="3:6" ht="15" customHeight="1">
      <c r="D73" s="2" t="s">
        <v>452</v>
      </c>
    </row>
    <row r="74" spans="3:6" ht="15" customHeight="1">
      <c r="E74" s="2" t="s">
        <v>157</v>
      </c>
      <c r="F74" s="2" t="s">
        <v>539</v>
      </c>
    </row>
    <row r="75" spans="3:6" ht="15" customHeight="1">
      <c r="E75" s="2" t="s">
        <v>158</v>
      </c>
      <c r="F75" s="2" t="s">
        <v>539</v>
      </c>
    </row>
    <row r="76" spans="3:6" ht="15" customHeight="1">
      <c r="E76" s="2" t="s">
        <v>159</v>
      </c>
      <c r="F76" s="2" t="s">
        <v>539</v>
      </c>
    </row>
    <row r="77" spans="3:6" ht="15" customHeight="1">
      <c r="E77" s="2" t="s">
        <v>160</v>
      </c>
      <c r="F77" s="2" t="s">
        <v>539</v>
      </c>
    </row>
    <row r="78" spans="3:6" ht="15" customHeight="1"/>
    <row r="79" spans="3:6" ht="15" customHeight="1">
      <c r="D79" s="2" t="s">
        <v>111</v>
      </c>
    </row>
    <row r="80" spans="3:6" ht="15" customHeight="1">
      <c r="E80" s="2" t="s">
        <v>161</v>
      </c>
      <c r="F80" s="2" t="s">
        <v>540</v>
      </c>
    </row>
    <row r="81" spans="4:6" ht="15" customHeight="1">
      <c r="E81" s="2" t="s">
        <v>162</v>
      </c>
      <c r="F81" s="2" t="s">
        <v>540</v>
      </c>
    </row>
    <row r="82" spans="4:6" ht="15" customHeight="1">
      <c r="E82" s="2" t="s">
        <v>163</v>
      </c>
      <c r="F82" s="2" t="s">
        <v>540</v>
      </c>
    </row>
    <row r="83" spans="4:6" ht="15" customHeight="1">
      <c r="E83" s="2" t="s">
        <v>164</v>
      </c>
      <c r="F83" s="2" t="s">
        <v>540</v>
      </c>
    </row>
    <row r="84" spans="4:6" ht="15" customHeight="1"/>
    <row r="85" spans="4:6" ht="15" customHeight="1">
      <c r="D85" s="2" t="s">
        <v>132</v>
      </c>
    </row>
    <row r="86" spans="4:6" ht="15" customHeight="1">
      <c r="E86" s="2" t="s">
        <v>165</v>
      </c>
      <c r="F86" s="2" t="s">
        <v>539</v>
      </c>
    </row>
    <row r="87" spans="4:6" ht="15" customHeight="1">
      <c r="E87" s="2" t="s">
        <v>166</v>
      </c>
      <c r="F87" s="2" t="s">
        <v>539</v>
      </c>
    </row>
    <row r="88" spans="4:6" ht="15" customHeight="1">
      <c r="E88" s="2" t="s">
        <v>167</v>
      </c>
      <c r="F88" s="2" t="s">
        <v>539</v>
      </c>
    </row>
    <row r="89" spans="4:6" ht="15" customHeight="1">
      <c r="E89" s="2" t="s">
        <v>168</v>
      </c>
      <c r="F89" s="2" t="s">
        <v>539</v>
      </c>
    </row>
    <row r="90" spans="4:6" ht="15" customHeight="1">
      <c r="E90" s="2" t="s">
        <v>169</v>
      </c>
      <c r="F90" s="2" t="s">
        <v>539</v>
      </c>
    </row>
    <row r="91" spans="4:6" ht="15" customHeight="1">
      <c r="E91" s="2" t="s">
        <v>170</v>
      </c>
      <c r="F91" s="2" t="s">
        <v>539</v>
      </c>
    </row>
    <row r="92" spans="4:6" ht="15" customHeight="1"/>
    <row r="93" spans="4:6" ht="15" customHeight="1">
      <c r="D93" s="2" t="s">
        <v>135</v>
      </c>
    </row>
    <row r="94" spans="4:6" ht="15" customHeight="1">
      <c r="E94" s="2" t="s">
        <v>171</v>
      </c>
      <c r="F94" s="2" t="s">
        <v>539</v>
      </c>
    </row>
    <row r="95" spans="4:6" ht="15" customHeight="1"/>
    <row r="96" spans="4:6" ht="15" customHeight="1">
      <c r="D96" s="2" t="s">
        <v>118</v>
      </c>
    </row>
    <row r="97" spans="4:6" ht="15" customHeight="1">
      <c r="E97" s="2" t="s">
        <v>172</v>
      </c>
      <c r="F97" s="2" t="s">
        <v>540</v>
      </c>
    </row>
    <row r="98" spans="4:6" ht="15" customHeight="1">
      <c r="E98" s="2" t="s">
        <v>173</v>
      </c>
      <c r="F98" s="2" t="s">
        <v>540</v>
      </c>
    </row>
    <row r="99" spans="4:6" ht="15" customHeight="1">
      <c r="E99" s="2" t="s">
        <v>174</v>
      </c>
      <c r="F99" s="2" t="s">
        <v>540</v>
      </c>
    </row>
    <row r="100" spans="4:6" ht="15" customHeight="1">
      <c r="E100" s="2" t="s">
        <v>175</v>
      </c>
      <c r="F100" s="2" t="s">
        <v>540</v>
      </c>
    </row>
    <row r="101" spans="4:6" ht="15" customHeight="1">
      <c r="E101" s="2" t="s">
        <v>176</v>
      </c>
      <c r="F101" s="2" t="s">
        <v>540</v>
      </c>
    </row>
    <row r="102" spans="4:6" ht="15" customHeight="1">
      <c r="E102" s="2" t="s">
        <v>177</v>
      </c>
      <c r="F102" s="2" t="s">
        <v>540</v>
      </c>
    </row>
    <row r="103" spans="4:6" ht="15" customHeight="1">
      <c r="E103" s="2" t="s">
        <v>178</v>
      </c>
      <c r="F103" s="2" t="s">
        <v>540</v>
      </c>
    </row>
    <row r="104" spans="4:6" ht="15" customHeight="1">
      <c r="E104" s="2" t="s">
        <v>179</v>
      </c>
      <c r="F104" s="2" t="s">
        <v>540</v>
      </c>
    </row>
    <row r="105" spans="4:6" ht="15" customHeight="1"/>
    <row r="106" spans="4:6" ht="15" customHeight="1">
      <c r="D106" s="2" t="s">
        <v>151</v>
      </c>
    </row>
    <row r="107" spans="4:6" ht="15" customHeight="1">
      <c r="E107" s="2" t="s">
        <v>180</v>
      </c>
      <c r="F107" s="2" t="s">
        <v>540</v>
      </c>
    </row>
    <row r="108" spans="4:6" ht="15" customHeight="1">
      <c r="E108" s="2" t="s">
        <v>181</v>
      </c>
      <c r="F108" s="2" t="s">
        <v>540</v>
      </c>
    </row>
    <row r="109" spans="4:6" ht="15" customHeight="1">
      <c r="E109" s="2" t="s">
        <v>182</v>
      </c>
      <c r="F109" s="2" t="s">
        <v>540</v>
      </c>
    </row>
    <row r="110" spans="4:6" ht="15" customHeight="1">
      <c r="E110" s="2" t="s">
        <v>183</v>
      </c>
      <c r="F110" s="2" t="s">
        <v>540</v>
      </c>
    </row>
    <row r="111" spans="4:6" ht="15" customHeight="1">
      <c r="E111" s="2" t="s">
        <v>184</v>
      </c>
      <c r="F111" s="2" t="s">
        <v>540</v>
      </c>
    </row>
    <row r="112" spans="4:6" ht="15" customHeight="1"/>
    <row r="113" spans="3:6" ht="15" customHeight="1">
      <c r="C113" s="2" t="s">
        <v>185</v>
      </c>
    </row>
    <row r="114" spans="3:6" ht="15" customHeight="1">
      <c r="D114" s="2" t="s">
        <v>452</v>
      </c>
    </row>
    <row r="115" spans="3:6" ht="15" customHeight="1">
      <c r="E115" s="2" t="s">
        <v>186</v>
      </c>
      <c r="F115" s="2" t="s">
        <v>539</v>
      </c>
    </row>
    <row r="116" spans="3:6" ht="15" customHeight="1">
      <c r="E116" s="2" t="s">
        <v>187</v>
      </c>
      <c r="F116" s="2" t="s">
        <v>539</v>
      </c>
    </row>
    <row r="117" spans="3:6" ht="15" customHeight="1"/>
    <row r="118" spans="3:6" ht="15" customHeight="1">
      <c r="D118" s="2" t="s">
        <v>111</v>
      </c>
    </row>
    <row r="119" spans="3:6" ht="15" customHeight="1">
      <c r="E119" s="2" t="s">
        <v>188</v>
      </c>
      <c r="F119" s="2" t="s">
        <v>540</v>
      </c>
    </row>
    <row r="120" spans="3:6" ht="15" customHeight="1">
      <c r="E120" s="2" t="s">
        <v>189</v>
      </c>
      <c r="F120" s="2" t="s">
        <v>540</v>
      </c>
    </row>
    <row r="121" spans="3:6" ht="15" customHeight="1">
      <c r="E121" s="2" t="s">
        <v>190</v>
      </c>
      <c r="F121" s="2" t="s">
        <v>540</v>
      </c>
    </row>
    <row r="122" spans="3:6" ht="15" customHeight="1"/>
    <row r="123" spans="3:6" ht="15" customHeight="1">
      <c r="D123" s="2" t="s">
        <v>132</v>
      </c>
    </row>
    <row r="124" spans="3:6" ht="15" customHeight="1">
      <c r="E124" s="2" t="s">
        <v>191</v>
      </c>
      <c r="F124" s="2" t="s">
        <v>539</v>
      </c>
    </row>
    <row r="125" spans="3:6" ht="15" customHeight="1">
      <c r="E125" s="2" t="s">
        <v>192</v>
      </c>
      <c r="F125" s="2" t="s">
        <v>539</v>
      </c>
    </row>
    <row r="126" spans="3:6" ht="15" customHeight="1">
      <c r="E126" s="2" t="s">
        <v>193</v>
      </c>
      <c r="F126" s="2" t="s">
        <v>539</v>
      </c>
    </row>
    <row r="127" spans="3:6" ht="15" customHeight="1"/>
    <row r="128" spans="3:6" ht="15" customHeight="1">
      <c r="D128" s="2" t="s">
        <v>135</v>
      </c>
    </row>
    <row r="129" spans="3:6" ht="15" customHeight="1">
      <c r="E129" s="2" t="s">
        <v>194</v>
      </c>
      <c r="F129" s="2" t="s">
        <v>539</v>
      </c>
    </row>
    <row r="130" spans="3:6" ht="15" customHeight="1"/>
    <row r="131" spans="3:6" ht="15" customHeight="1">
      <c r="D131" s="2" t="s">
        <v>118</v>
      </c>
    </row>
    <row r="132" spans="3:6" ht="15" customHeight="1">
      <c r="E132" s="2" t="s">
        <v>195</v>
      </c>
      <c r="F132" s="2" t="s">
        <v>540</v>
      </c>
    </row>
    <row r="133" spans="3:6" ht="15" customHeight="1">
      <c r="E133" s="2" t="s">
        <v>196</v>
      </c>
      <c r="F133" s="2" t="s">
        <v>540</v>
      </c>
    </row>
    <row r="134" spans="3:6" ht="15" customHeight="1"/>
    <row r="135" spans="3:6" ht="15" customHeight="1">
      <c r="D135" s="2" t="s">
        <v>151</v>
      </c>
    </row>
    <row r="136" spans="3:6" ht="15" customHeight="1">
      <c r="E136" s="2" t="s">
        <v>197</v>
      </c>
      <c r="F136" s="2" t="s">
        <v>540</v>
      </c>
    </row>
    <row r="137" spans="3:6" ht="15" customHeight="1">
      <c r="E137" s="2" t="s">
        <v>198</v>
      </c>
      <c r="F137" s="2" t="s">
        <v>540</v>
      </c>
    </row>
    <row r="138" spans="3:6" ht="15" customHeight="1"/>
    <row r="139" spans="3:6" ht="15" customHeight="1">
      <c r="C139" s="2" t="s">
        <v>199</v>
      </c>
    </row>
    <row r="140" spans="3:6" ht="15" customHeight="1">
      <c r="D140" s="2" t="s">
        <v>200</v>
      </c>
    </row>
    <row r="141" spans="3:6" ht="15" customHeight="1">
      <c r="E141" s="2" t="s">
        <v>201</v>
      </c>
      <c r="F141" s="2" t="s">
        <v>540</v>
      </c>
    </row>
    <row r="142" spans="3:6" ht="15" customHeight="1">
      <c r="E142" s="2" t="s">
        <v>202</v>
      </c>
      <c r="F142" s="2" t="s">
        <v>540</v>
      </c>
    </row>
    <row r="143" spans="3:6" ht="15" customHeight="1"/>
    <row r="144" spans="3:6" ht="15" customHeight="1">
      <c r="D144" s="2" t="s">
        <v>203</v>
      </c>
    </row>
    <row r="145" spans="3:6" ht="15" customHeight="1">
      <c r="E145" s="2" t="s">
        <v>204</v>
      </c>
      <c r="F145" s="2" t="s">
        <v>540</v>
      </c>
    </row>
    <row r="146" spans="3:6" ht="15" customHeight="1">
      <c r="E146" s="2" t="s">
        <v>205</v>
      </c>
      <c r="F146" s="2" t="s">
        <v>540</v>
      </c>
    </row>
    <row r="147" spans="3:6" ht="15" customHeight="1"/>
    <row r="148" spans="3:6" ht="15" customHeight="1"/>
    <row r="149" spans="3:6" ht="15" customHeight="1">
      <c r="C149" s="2" t="s">
        <v>541</v>
      </c>
    </row>
    <row r="150" spans="3:6" ht="15" customHeight="1">
      <c r="E150" s="2" t="s">
        <v>138</v>
      </c>
    </row>
    <row r="151" spans="3:6" ht="15" customHeight="1">
      <c r="E151" s="2" t="s">
        <v>542</v>
      </c>
      <c r="F151" s="2" t="s">
        <v>540</v>
      </c>
    </row>
    <row r="152" spans="3:6" ht="15" customHeight="1">
      <c r="E152" s="2" t="s">
        <v>543</v>
      </c>
      <c r="F152" s="2" t="s">
        <v>540</v>
      </c>
    </row>
    <row r="153" spans="3:6" ht="15" customHeight="1">
      <c r="E153" s="2" t="s">
        <v>147</v>
      </c>
    </row>
    <row r="154" spans="3:6" ht="15" customHeight="1">
      <c r="E154" s="2" t="s">
        <v>542</v>
      </c>
      <c r="F154" s="2" t="s">
        <v>540</v>
      </c>
    </row>
    <row r="155" spans="3:6" ht="15" customHeight="1">
      <c r="E155" s="2" t="s">
        <v>543</v>
      </c>
      <c r="F155" s="2" t="s">
        <v>540</v>
      </c>
    </row>
  </sheetData>
  <phoneticPr fontId="1" type="noConversion"/>
  <pageMargins left="0.75" right="0.75" top="1" bottom="1" header="0.5" footer="0.5"/>
  <pageSetup paperSize="9" scale="29"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rgb="FFC5FFFF"/>
    <pageSetUpPr fitToPage="1"/>
  </sheetPr>
  <dimension ref="J3:P10"/>
  <sheetViews>
    <sheetView workbookViewId="0"/>
  </sheetViews>
  <sheetFormatPr baseColWidth="10" defaultRowHeight="14" x14ac:dyDescent="0"/>
  <cols>
    <col min="1" max="16384" width="10.83203125" style="2"/>
  </cols>
  <sheetData>
    <row r="3" spans="10:16" ht="24" customHeight="1">
      <c r="J3" s="55" t="s">
        <v>544</v>
      </c>
      <c r="K3" s="56"/>
      <c r="L3" s="57"/>
      <c r="N3" s="55" t="s">
        <v>545</v>
      </c>
      <c r="O3" s="56"/>
      <c r="P3" s="57"/>
    </row>
    <row r="4" spans="10:16">
      <c r="J4" s="58" t="s">
        <v>546</v>
      </c>
      <c r="K4" s="59"/>
      <c r="L4" s="60"/>
      <c r="N4" s="58" t="s">
        <v>547</v>
      </c>
      <c r="O4" s="59"/>
      <c r="P4" s="60"/>
    </row>
    <row r="5" spans="10:16">
      <c r="J5" s="26" t="s">
        <v>425</v>
      </c>
      <c r="K5" s="30"/>
      <c r="L5" s="25"/>
      <c r="N5" s="26"/>
      <c r="O5" s="24" t="s">
        <v>221</v>
      </c>
      <c r="P5" s="25"/>
    </row>
    <row r="6" spans="10:16">
      <c r="J6" s="27" t="s">
        <v>424</v>
      </c>
      <c r="K6" s="28"/>
      <c r="L6" s="29"/>
      <c r="N6" s="26" t="s">
        <v>242</v>
      </c>
      <c r="O6" s="30"/>
      <c r="P6" s="25"/>
    </row>
    <row r="7" spans="10:16">
      <c r="N7" s="26" t="s">
        <v>548</v>
      </c>
      <c r="O7" s="30"/>
      <c r="P7" s="25"/>
    </row>
    <row r="8" spans="10:16">
      <c r="N8" s="26" t="s">
        <v>243</v>
      </c>
      <c r="O8" s="30"/>
      <c r="P8" s="25"/>
    </row>
    <row r="9" spans="10:16">
      <c r="N9" s="26" t="s">
        <v>425</v>
      </c>
      <c r="O9" s="30"/>
      <c r="P9" s="25"/>
    </row>
    <row r="10" spans="10:16">
      <c r="N10" s="27" t="s">
        <v>504</v>
      </c>
      <c r="O10" s="31"/>
      <c r="P10" s="29"/>
    </row>
  </sheetData>
  <mergeCells count="4">
    <mergeCell ref="J3:L3"/>
    <mergeCell ref="N3:P3"/>
    <mergeCell ref="J4:L4"/>
    <mergeCell ref="N4:P4"/>
  </mergeCells>
  <phoneticPr fontId="1" type="noConversion"/>
  <pageMargins left="0.75" right="0.75" top="1" bottom="1" header="0.5" footer="0.5"/>
  <pageSetup paperSize="9" scale="46"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rgb="FFC5FFFF"/>
    <pageSetUpPr fitToPage="1"/>
  </sheetPr>
  <dimension ref="A1:AK26"/>
  <sheetViews>
    <sheetView workbookViewId="0"/>
  </sheetViews>
  <sheetFormatPr baseColWidth="10" defaultColWidth="8.83203125" defaultRowHeight="14" x14ac:dyDescent="0"/>
  <cols>
    <col min="1" max="2" width="8.83203125" style="2" customWidth="1"/>
    <col min="3" max="3" width="19" style="2" customWidth="1"/>
    <col min="4" max="16384" width="8.83203125" style="2"/>
  </cols>
  <sheetData>
    <row r="1" spans="1:37">
      <c r="A1" s="2" t="s">
        <v>549</v>
      </c>
    </row>
    <row r="3" spans="1:37">
      <c r="A3" s="2" t="s">
        <v>99</v>
      </c>
    </row>
    <row r="5" spans="1:37">
      <c r="C5" s="2" t="s">
        <v>550</v>
      </c>
    </row>
    <row r="7" spans="1:37">
      <c r="D7" s="2" t="s">
        <v>551</v>
      </c>
      <c r="Y7" s="2" t="s">
        <v>552</v>
      </c>
      <c r="Z7" s="2" t="s">
        <v>553</v>
      </c>
      <c r="AA7" s="2" t="s">
        <v>554</v>
      </c>
      <c r="AB7" s="2" t="s">
        <v>555</v>
      </c>
      <c r="AC7" s="2" t="s">
        <v>556</v>
      </c>
      <c r="AD7" s="2" t="s">
        <v>557</v>
      </c>
      <c r="AE7" s="2" t="s">
        <v>558</v>
      </c>
      <c r="AF7" s="2" t="s">
        <v>559</v>
      </c>
      <c r="AG7" s="2" t="s">
        <v>560</v>
      </c>
      <c r="AH7" s="2" t="s">
        <v>561</v>
      </c>
      <c r="AI7" s="2" t="s">
        <v>562</v>
      </c>
      <c r="AJ7" s="2" t="s">
        <v>563</v>
      </c>
      <c r="AK7" s="2" t="s">
        <v>564</v>
      </c>
    </row>
    <row r="8" spans="1:37">
      <c r="D8" s="2" t="s">
        <v>565</v>
      </c>
      <c r="J8" s="2" t="s">
        <v>566</v>
      </c>
    </row>
    <row r="9" spans="1:37">
      <c r="C9" s="2" t="s">
        <v>567</v>
      </c>
      <c r="D9" s="2" t="s">
        <v>568</v>
      </c>
      <c r="E9" s="2" t="s">
        <v>569</v>
      </c>
      <c r="F9" s="2" t="s">
        <v>570</v>
      </c>
      <c r="G9" s="2" t="s">
        <v>571</v>
      </c>
      <c r="H9" s="2" t="s">
        <v>572</v>
      </c>
      <c r="I9" s="2" t="s">
        <v>573</v>
      </c>
      <c r="J9" s="2" t="s">
        <v>574</v>
      </c>
      <c r="K9" s="2" t="s">
        <v>575</v>
      </c>
      <c r="L9" s="2" t="s">
        <v>576</v>
      </c>
      <c r="M9" s="2" t="s">
        <v>577</v>
      </c>
      <c r="N9" s="2" t="s">
        <v>578</v>
      </c>
      <c r="O9" s="2" t="s">
        <v>579</v>
      </c>
      <c r="P9" s="2" t="s">
        <v>580</v>
      </c>
      <c r="Q9" s="2" t="s">
        <v>581</v>
      </c>
      <c r="R9" s="2" t="s">
        <v>582</v>
      </c>
      <c r="S9" s="2" t="s">
        <v>583</v>
      </c>
      <c r="T9" s="2" t="s">
        <v>584</v>
      </c>
      <c r="U9" s="2" t="s">
        <v>585</v>
      </c>
      <c r="V9" s="2" t="s">
        <v>586</v>
      </c>
      <c r="W9" s="2" t="s">
        <v>587</v>
      </c>
      <c r="X9" s="2" t="s">
        <v>588</v>
      </c>
    </row>
    <row r="10" spans="1:37">
      <c r="D10" s="2" t="s">
        <v>589</v>
      </c>
      <c r="E10" s="2" t="s">
        <v>589</v>
      </c>
      <c r="F10" s="2" t="s">
        <v>589</v>
      </c>
      <c r="G10" s="2" t="s">
        <v>589</v>
      </c>
      <c r="H10" s="2" t="s">
        <v>589</v>
      </c>
      <c r="I10" s="2" t="s">
        <v>589</v>
      </c>
      <c r="J10" s="2" t="s">
        <v>589</v>
      </c>
      <c r="K10" s="2" t="s">
        <v>589</v>
      </c>
      <c r="L10" s="2" t="s">
        <v>589</v>
      </c>
      <c r="M10" s="2" t="s">
        <v>589</v>
      </c>
      <c r="N10" s="2" t="s">
        <v>589</v>
      </c>
      <c r="O10" s="2" t="s">
        <v>589</v>
      </c>
      <c r="P10" s="2" t="s">
        <v>589</v>
      </c>
      <c r="Q10" s="2" t="s">
        <v>589</v>
      </c>
      <c r="R10" s="2" t="s">
        <v>589</v>
      </c>
      <c r="S10" s="2" t="s">
        <v>589</v>
      </c>
      <c r="T10" s="2" t="s">
        <v>589</v>
      </c>
      <c r="U10" s="2" t="s">
        <v>589</v>
      </c>
      <c r="V10" s="2" t="s">
        <v>589</v>
      </c>
      <c r="W10" s="2" t="s">
        <v>589</v>
      </c>
      <c r="X10" s="2" t="s">
        <v>589</v>
      </c>
      <c r="Y10" s="2" t="s">
        <v>589</v>
      </c>
      <c r="Z10" s="2" t="s">
        <v>589</v>
      </c>
      <c r="AA10" s="2" t="s">
        <v>589</v>
      </c>
      <c r="AB10" s="2" t="s">
        <v>589</v>
      </c>
      <c r="AC10" s="2" t="s">
        <v>589</v>
      </c>
      <c r="AD10" s="2" t="s">
        <v>589</v>
      </c>
      <c r="AE10" s="2" t="s">
        <v>589</v>
      </c>
      <c r="AF10" s="2" t="s">
        <v>589</v>
      </c>
      <c r="AG10" s="2" t="s">
        <v>589</v>
      </c>
      <c r="AH10" s="2" t="s">
        <v>589</v>
      </c>
      <c r="AI10" s="2" t="s">
        <v>589</v>
      </c>
      <c r="AJ10" s="2" t="s">
        <v>589</v>
      </c>
      <c r="AK10" s="2" t="s">
        <v>589</v>
      </c>
    </row>
    <row r="12" spans="1:37">
      <c r="C12" s="2" t="s">
        <v>590</v>
      </c>
    </row>
    <row r="13" spans="1:37">
      <c r="C13" s="2" t="s">
        <v>591</v>
      </c>
    </row>
    <row r="14" spans="1:37">
      <c r="C14" s="2" t="s">
        <v>590</v>
      </c>
    </row>
    <row r="16" spans="1:37">
      <c r="C16" s="2" t="s">
        <v>592</v>
      </c>
    </row>
    <row r="18" spans="3:4">
      <c r="C18" s="2" t="s">
        <v>593</v>
      </c>
    </row>
    <row r="21" spans="3:4">
      <c r="C21" s="2" t="s">
        <v>594</v>
      </c>
    </row>
    <row r="22" spans="3:4">
      <c r="C22" s="2">
        <v>1</v>
      </c>
      <c r="D22" s="2" t="s">
        <v>595</v>
      </c>
    </row>
    <row r="23" spans="3:4">
      <c r="C23" s="2">
        <v>2</v>
      </c>
      <c r="D23" s="2" t="s">
        <v>596</v>
      </c>
    </row>
    <row r="24" spans="3:4">
      <c r="C24" s="2">
        <v>3</v>
      </c>
      <c r="D24" s="2" t="s">
        <v>597</v>
      </c>
    </row>
    <row r="25" spans="3:4">
      <c r="C25" s="2">
        <v>4</v>
      </c>
      <c r="D25" s="2" t="s">
        <v>598</v>
      </c>
    </row>
    <row r="26" spans="3:4">
      <c r="C26" s="2">
        <v>5</v>
      </c>
      <c r="D26" s="2" t="s">
        <v>599</v>
      </c>
    </row>
  </sheetData>
  <phoneticPr fontId="1" type="noConversion"/>
  <pageMargins left="0.75" right="0.75" top="1" bottom="1" header="0.5" footer="0.5"/>
  <pageSetup paperSize="9" scale="24"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tabColor rgb="FFC5FFFF"/>
    <pageSetUpPr fitToPage="1"/>
  </sheetPr>
  <dimension ref="A1:Q48"/>
  <sheetViews>
    <sheetView workbookViewId="0"/>
  </sheetViews>
  <sheetFormatPr baseColWidth="10" defaultColWidth="8.83203125" defaultRowHeight="14" x14ac:dyDescent="0"/>
  <cols>
    <col min="1" max="1" width="11.5" style="2" customWidth="1"/>
    <col min="2" max="2" width="8.83203125" style="2" customWidth="1"/>
    <col min="3" max="3" width="29.83203125" style="2" customWidth="1"/>
    <col min="4" max="4" width="8.83203125" style="2" customWidth="1"/>
    <col min="5" max="5" width="25.5" style="2" customWidth="1"/>
    <col min="6" max="6" width="13.5" style="2" customWidth="1"/>
    <col min="7" max="10" width="8.83203125" style="2"/>
    <col min="11" max="11" width="9.5" style="2" customWidth="1"/>
    <col min="12" max="12" width="8.83203125" style="2"/>
    <col min="13" max="17" width="12.5" style="2" customWidth="1"/>
    <col min="18" max="16384" width="8.83203125" style="2"/>
  </cols>
  <sheetData>
    <row r="1" spans="1:17" ht="18" customHeight="1">
      <c r="A1" s="2" t="s">
        <v>549</v>
      </c>
    </row>
    <row r="3" spans="1:17" ht="18" customHeight="1">
      <c r="A3" s="2" t="s">
        <v>99</v>
      </c>
    </row>
    <row r="5" spans="1:17" ht="17.25" customHeight="1">
      <c r="A5" s="2" t="s">
        <v>600</v>
      </c>
    </row>
    <row r="6" spans="1:17" ht="18" customHeight="1"/>
    <row r="7" spans="1:17" ht="18" customHeight="1">
      <c r="E7" s="2" t="s">
        <v>601</v>
      </c>
      <c r="I7" s="2" t="s">
        <v>602</v>
      </c>
      <c r="M7" s="2" t="s">
        <v>603</v>
      </c>
    </row>
    <row r="8" spans="1:17" ht="27.75" customHeight="1">
      <c r="E8" s="2" t="s">
        <v>604</v>
      </c>
      <c r="I8" s="2" t="s">
        <v>604</v>
      </c>
      <c r="K8" s="2" t="s">
        <v>605</v>
      </c>
      <c r="M8" s="2" t="s">
        <v>601</v>
      </c>
      <c r="Q8" s="2" t="s">
        <v>571</v>
      </c>
    </row>
    <row r="9" spans="1:17">
      <c r="A9" s="2" t="s">
        <v>606</v>
      </c>
      <c r="E9" s="2" t="s">
        <v>607</v>
      </c>
      <c r="F9" s="2" t="s">
        <v>608</v>
      </c>
      <c r="G9" s="2" t="s">
        <v>609</v>
      </c>
      <c r="I9" s="2" t="s">
        <v>609</v>
      </c>
      <c r="K9" s="2" t="s">
        <v>609</v>
      </c>
      <c r="M9" s="2" t="s">
        <v>607</v>
      </c>
      <c r="N9" s="2" t="s">
        <v>608</v>
      </c>
      <c r="O9" s="2" t="s">
        <v>609</v>
      </c>
      <c r="Q9" s="2" t="s">
        <v>609</v>
      </c>
    </row>
    <row r="10" spans="1:17">
      <c r="E10" s="2" t="s">
        <v>589</v>
      </c>
      <c r="F10" s="2" t="s">
        <v>589</v>
      </c>
      <c r="G10" s="2" t="s">
        <v>589</v>
      </c>
      <c r="M10" s="2" t="s">
        <v>589</v>
      </c>
      <c r="N10" s="2" t="s">
        <v>589</v>
      </c>
      <c r="O10" s="2" t="s">
        <v>589</v>
      </c>
      <c r="Q10" s="2" t="s">
        <v>589</v>
      </c>
    </row>
    <row r="11" spans="1:17" ht="18" customHeight="1">
      <c r="A11" s="2" t="s">
        <v>610</v>
      </c>
      <c r="B11" s="2" t="s">
        <v>446</v>
      </c>
      <c r="G11" s="2">
        <f>SUM(E11:F11)</f>
        <v>0</v>
      </c>
    </row>
    <row r="12" spans="1:17" ht="18" customHeight="1">
      <c r="B12" s="2" t="s">
        <v>447</v>
      </c>
    </row>
    <row r="13" spans="1:17" ht="18" customHeight="1">
      <c r="A13" s="2" t="s">
        <v>366</v>
      </c>
      <c r="B13" s="2" t="s">
        <v>611</v>
      </c>
      <c r="G13" s="2">
        <f>SUM(E13:F13)</f>
        <v>0</v>
      </c>
    </row>
    <row r="14" spans="1:17" ht="18" customHeight="1">
      <c r="B14" s="2" t="s">
        <v>612</v>
      </c>
      <c r="G14" s="2">
        <f>SUM(E14:F14)</f>
        <v>0</v>
      </c>
    </row>
    <row r="15" spans="1:17" ht="18" customHeight="1">
      <c r="B15" s="2" t="s">
        <v>613</v>
      </c>
    </row>
    <row r="16" spans="1:17" ht="18" customHeight="1">
      <c r="B16" s="2" t="s">
        <v>451</v>
      </c>
    </row>
    <row r="17" spans="1:15" ht="18" customHeight="1">
      <c r="A17" s="2" t="s">
        <v>614</v>
      </c>
      <c r="B17" s="2" t="s">
        <v>452</v>
      </c>
      <c r="G17" s="2">
        <f t="shared" ref="G17:G27" si="0">SUM(E17:F17)</f>
        <v>0</v>
      </c>
    </row>
    <row r="18" spans="1:15" ht="18" customHeight="1">
      <c r="B18" s="2" t="s">
        <v>615</v>
      </c>
      <c r="G18" s="2">
        <f t="shared" si="0"/>
        <v>0</v>
      </c>
    </row>
    <row r="19" spans="1:15" ht="18" customHeight="1">
      <c r="B19" s="2" t="s">
        <v>616</v>
      </c>
      <c r="G19" s="2">
        <f t="shared" si="0"/>
        <v>0</v>
      </c>
    </row>
    <row r="20" spans="1:15" ht="18" customHeight="1">
      <c r="A20" s="2" t="s">
        <v>425</v>
      </c>
      <c r="B20" s="2" t="s">
        <v>452</v>
      </c>
      <c r="G20" s="2">
        <f t="shared" si="0"/>
        <v>0</v>
      </c>
    </row>
    <row r="21" spans="1:15" ht="18" customHeight="1">
      <c r="B21" s="2" t="s">
        <v>617</v>
      </c>
      <c r="G21" s="2">
        <f t="shared" si="0"/>
        <v>0</v>
      </c>
    </row>
    <row r="22" spans="1:15" ht="18" customHeight="1">
      <c r="B22" s="2" t="s">
        <v>618</v>
      </c>
      <c r="G22" s="2">
        <f t="shared" si="0"/>
        <v>0</v>
      </c>
    </row>
    <row r="23" spans="1:15" ht="18" customHeight="1">
      <c r="B23" s="2" t="s">
        <v>616</v>
      </c>
      <c r="G23" s="2">
        <f t="shared" si="0"/>
        <v>0</v>
      </c>
    </row>
    <row r="24" spans="1:15" ht="18" customHeight="1">
      <c r="A24" s="2" t="s">
        <v>424</v>
      </c>
      <c r="B24" s="2" t="s">
        <v>452</v>
      </c>
      <c r="G24" s="2">
        <f t="shared" si="0"/>
        <v>0</v>
      </c>
      <c r="O24" s="2">
        <v>0</v>
      </c>
    </row>
    <row r="25" spans="1:15" ht="18" customHeight="1">
      <c r="B25" s="2" t="s">
        <v>617</v>
      </c>
      <c r="G25" s="2">
        <f t="shared" si="0"/>
        <v>0</v>
      </c>
      <c r="O25" s="2">
        <v>0</v>
      </c>
    </row>
    <row r="26" spans="1:15" ht="18" customHeight="1">
      <c r="B26" s="2" t="s">
        <v>618</v>
      </c>
      <c r="G26" s="2">
        <f t="shared" si="0"/>
        <v>0</v>
      </c>
      <c r="O26" s="2">
        <v>0</v>
      </c>
    </row>
    <row r="27" spans="1:15" ht="18" customHeight="1">
      <c r="B27" s="2" t="s">
        <v>616</v>
      </c>
      <c r="G27" s="2">
        <f t="shared" si="0"/>
        <v>0</v>
      </c>
      <c r="O27" s="2">
        <v>0</v>
      </c>
    </row>
    <row r="28" spans="1:15" ht="18" customHeight="1">
      <c r="A28" s="2" t="s">
        <v>619</v>
      </c>
      <c r="G28" s="2">
        <f>SUM(E28:F28)</f>
        <v>0</v>
      </c>
      <c r="O28" s="2">
        <v>0</v>
      </c>
    </row>
    <row r="29" spans="1:15" ht="18" customHeight="1">
      <c r="A29" s="2" t="s">
        <v>620</v>
      </c>
    </row>
    <row r="30" spans="1:15" ht="18" customHeight="1">
      <c r="A30" s="2" t="s">
        <v>621</v>
      </c>
      <c r="F30" s="2">
        <v>0</v>
      </c>
      <c r="G30" s="2">
        <f>SUM(E30:F30)</f>
        <v>0</v>
      </c>
    </row>
    <row r="31" spans="1:15" ht="18" customHeight="1">
      <c r="A31" s="2" t="s">
        <v>622</v>
      </c>
      <c r="G31" s="2">
        <f>SUM(E31:F31)</f>
        <v>0</v>
      </c>
    </row>
    <row r="32" spans="1:15" ht="18" customHeight="1">
      <c r="A32" s="2" t="s">
        <v>623</v>
      </c>
    </row>
    <row r="33" spans="1:17" ht="18" customHeight="1">
      <c r="A33" s="2" t="s">
        <v>624</v>
      </c>
      <c r="G33" s="2">
        <f>SUM(E33:F33)</f>
        <v>0</v>
      </c>
    </row>
    <row r="34" spans="1:17" ht="18" customHeight="1">
      <c r="A34" s="2" t="s">
        <v>218</v>
      </c>
      <c r="E34" s="2">
        <f>SUM(E11:E33)</f>
        <v>0</v>
      </c>
      <c r="F34" s="2">
        <f>SUM(F11:F33)</f>
        <v>0</v>
      </c>
      <c r="G34" s="2">
        <f>SUM(G11:G33)</f>
        <v>0</v>
      </c>
      <c r="I34" s="2">
        <f>SUM(I11:I33)</f>
        <v>0</v>
      </c>
      <c r="K34" s="2">
        <f>SUM(K11:K33)</f>
        <v>0</v>
      </c>
      <c r="M34" s="2">
        <v>0</v>
      </c>
      <c r="N34" s="2">
        <v>0</v>
      </c>
      <c r="O34" s="2">
        <v>0</v>
      </c>
      <c r="Q34" s="2">
        <v>0</v>
      </c>
    </row>
    <row r="36" spans="1:17">
      <c r="E36" s="2" t="s">
        <v>625</v>
      </c>
      <c r="I36" s="2" t="s">
        <v>604</v>
      </c>
      <c r="K36" s="2" t="s">
        <v>605</v>
      </c>
    </row>
    <row r="37" spans="1:17" ht="17.25" customHeight="1">
      <c r="I37" s="2" t="s">
        <v>589</v>
      </c>
      <c r="K37" s="2" t="s">
        <v>589</v>
      </c>
    </row>
    <row r="38" spans="1:17" ht="17.25" customHeight="1">
      <c r="E38" s="2" t="s">
        <v>626</v>
      </c>
    </row>
    <row r="39" spans="1:17" ht="17.25" customHeight="1">
      <c r="E39" s="2" t="s">
        <v>627</v>
      </c>
    </row>
    <row r="40" spans="1:17" ht="17.25" customHeight="1">
      <c r="E40" s="2" t="s">
        <v>628</v>
      </c>
      <c r="I40" s="2">
        <f>SUM(I38:I39)</f>
        <v>0</v>
      </c>
      <c r="K40" s="2">
        <f>SUM(K38:K39)</f>
        <v>0</v>
      </c>
    </row>
    <row r="42" spans="1:17">
      <c r="C42" s="2" t="s">
        <v>573</v>
      </c>
      <c r="G42" s="2" t="s">
        <v>589</v>
      </c>
      <c r="M42" s="2" t="s">
        <v>573</v>
      </c>
      <c r="O42" s="2" t="s">
        <v>589</v>
      </c>
    </row>
    <row r="44" spans="1:17" ht="18" customHeight="1">
      <c r="C44" s="2" t="s">
        <v>242</v>
      </c>
      <c r="M44" s="2" t="s">
        <v>424</v>
      </c>
    </row>
    <row r="45" spans="1:17" ht="18" customHeight="1">
      <c r="C45" s="2" t="s">
        <v>243</v>
      </c>
    </row>
    <row r="46" spans="1:17" ht="18" customHeight="1">
      <c r="C46" s="2" t="s">
        <v>425</v>
      </c>
    </row>
    <row r="47" spans="1:17" ht="18" customHeight="1">
      <c r="C47" s="2" t="s">
        <v>424</v>
      </c>
    </row>
    <row r="48" spans="1:17" ht="18" customHeight="1">
      <c r="C48" s="2" t="s">
        <v>629</v>
      </c>
      <c r="G48" s="2">
        <f>SUM(G44:G47)</f>
        <v>0</v>
      </c>
    </row>
  </sheetData>
  <phoneticPr fontId="1" type="noConversion"/>
  <dataValidations count="1">
    <dataValidation type="decimal" operator="lessThanOrEqual" allowBlank="1" showInputMessage="1" showErrorMessage="1" sqref="I32">
      <formula1>0</formula1>
    </dataValidation>
  </dataValidations>
  <pageMargins left="0.75" right="0.75" top="1" bottom="1" header="0.5" footer="0.5"/>
  <pageSetup paperSize="9" scale="37"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tabColor rgb="FFC5FFFF"/>
    <pageSetUpPr fitToPage="1"/>
  </sheetPr>
  <dimension ref="A1:M89"/>
  <sheetViews>
    <sheetView workbookViewId="0"/>
  </sheetViews>
  <sheetFormatPr baseColWidth="10" defaultColWidth="8.83203125" defaultRowHeight="14" x14ac:dyDescent="0"/>
  <cols>
    <col min="1" max="2" width="8.83203125" style="2" customWidth="1"/>
    <col min="3" max="3" width="74.83203125" style="2" bestFit="1" customWidth="1"/>
    <col min="4" max="4" width="42" style="2" customWidth="1"/>
    <col min="5" max="16384" width="8.83203125" style="2"/>
  </cols>
  <sheetData>
    <row r="1" spans="1:12">
      <c r="A1" s="2" t="s">
        <v>549</v>
      </c>
    </row>
    <row r="3" spans="1:12">
      <c r="A3" s="2" t="s">
        <v>99</v>
      </c>
    </row>
    <row r="5" spans="1:12">
      <c r="A5" s="2" t="s">
        <v>630</v>
      </c>
    </row>
    <row r="7" spans="1:12">
      <c r="C7" s="2" t="s">
        <v>631</v>
      </c>
    </row>
    <row r="8" spans="1:12">
      <c r="C8" s="2" t="s">
        <v>632</v>
      </c>
      <c r="E8" s="2" t="s">
        <v>633</v>
      </c>
      <c r="F8" s="2" t="s">
        <v>634</v>
      </c>
      <c r="G8" s="2" t="s">
        <v>635</v>
      </c>
      <c r="H8" s="2" t="s">
        <v>636</v>
      </c>
      <c r="I8" s="2" t="s">
        <v>637</v>
      </c>
      <c r="J8" s="2" t="s">
        <v>638</v>
      </c>
      <c r="K8" s="2" t="s">
        <v>639</v>
      </c>
      <c r="L8" s="2" t="s">
        <v>218</v>
      </c>
    </row>
    <row r="9" spans="1:12">
      <c r="E9" s="2" t="s">
        <v>589</v>
      </c>
      <c r="F9" s="2" t="s">
        <v>589</v>
      </c>
      <c r="G9" s="2" t="s">
        <v>589</v>
      </c>
      <c r="H9" s="2" t="s">
        <v>589</v>
      </c>
      <c r="I9" s="2" t="s">
        <v>589</v>
      </c>
      <c r="J9" s="2" t="s">
        <v>589</v>
      </c>
      <c r="K9" s="2" t="s">
        <v>589</v>
      </c>
      <c r="L9" s="2" t="s">
        <v>589</v>
      </c>
    </row>
    <row r="10" spans="1:12">
      <c r="C10" s="2" t="s">
        <v>640</v>
      </c>
      <c r="L10" s="2">
        <f t="shared" ref="L10:L20" si="0">SUM(E10:K10)</f>
        <v>0</v>
      </c>
    </row>
    <row r="11" spans="1:12">
      <c r="C11" s="2" t="s">
        <v>263</v>
      </c>
      <c r="L11" s="2">
        <f t="shared" si="0"/>
        <v>0</v>
      </c>
    </row>
    <row r="12" spans="1:12">
      <c r="C12" s="2" t="s">
        <v>267</v>
      </c>
      <c r="L12" s="2">
        <f t="shared" si="0"/>
        <v>0</v>
      </c>
    </row>
    <row r="13" spans="1:12">
      <c r="C13" s="2" t="s">
        <v>269</v>
      </c>
      <c r="L13" s="2">
        <f t="shared" si="0"/>
        <v>0</v>
      </c>
    </row>
    <row r="14" spans="1:12">
      <c r="C14" s="2" t="s">
        <v>271</v>
      </c>
      <c r="L14" s="2">
        <f t="shared" si="0"/>
        <v>0</v>
      </c>
    </row>
    <row r="15" spans="1:12">
      <c r="C15" s="2" t="s">
        <v>641</v>
      </c>
      <c r="L15" s="2">
        <f t="shared" si="0"/>
        <v>0</v>
      </c>
    </row>
    <row r="16" spans="1:12">
      <c r="C16" s="2" t="s">
        <v>366</v>
      </c>
      <c r="L16" s="2">
        <f t="shared" si="0"/>
        <v>0</v>
      </c>
    </row>
    <row r="17" spans="3:13">
      <c r="C17" s="2" t="s">
        <v>367</v>
      </c>
      <c r="L17" s="2">
        <f t="shared" si="0"/>
        <v>0</v>
      </c>
    </row>
    <row r="18" spans="3:13">
      <c r="C18" s="2" t="s">
        <v>368</v>
      </c>
      <c r="L18" s="2">
        <f t="shared" si="0"/>
        <v>0</v>
      </c>
    </row>
    <row r="19" spans="3:13">
      <c r="C19" s="2" t="s">
        <v>369</v>
      </c>
      <c r="L19" s="2">
        <f t="shared" si="0"/>
        <v>0</v>
      </c>
    </row>
    <row r="20" spans="3:13">
      <c r="C20" s="2" t="s">
        <v>639</v>
      </c>
      <c r="K20" s="2">
        <v>0</v>
      </c>
      <c r="L20" s="2">
        <f t="shared" si="0"/>
        <v>0</v>
      </c>
    </row>
    <row r="21" spans="3:13">
      <c r="C21" s="2" t="s">
        <v>642</v>
      </c>
      <c r="E21" s="2">
        <f>SUM(E11:E20)</f>
        <v>0</v>
      </c>
      <c r="F21" s="2">
        <f t="shared" ref="F21:L21" si="1">SUM(F11:F20)</f>
        <v>0</v>
      </c>
      <c r="G21" s="2">
        <f t="shared" si="1"/>
        <v>0</v>
      </c>
      <c r="H21" s="2">
        <f t="shared" si="1"/>
        <v>0</v>
      </c>
      <c r="I21" s="2">
        <f t="shared" si="1"/>
        <v>0</v>
      </c>
      <c r="J21" s="2">
        <f t="shared" si="1"/>
        <v>0</v>
      </c>
      <c r="K21" s="2">
        <f t="shared" si="1"/>
        <v>0</v>
      </c>
      <c r="L21" s="2">
        <f t="shared" si="1"/>
        <v>0</v>
      </c>
      <c r="M21" s="3"/>
    </row>
    <row r="22" spans="3:13" ht="15" customHeight="1">
      <c r="C22" s="2" t="s">
        <v>643</v>
      </c>
      <c r="E22" s="2">
        <v>0</v>
      </c>
      <c r="G22" s="2">
        <v>0</v>
      </c>
      <c r="H22" s="2">
        <v>0</v>
      </c>
      <c r="I22" s="2">
        <v>0</v>
      </c>
      <c r="J22" s="2">
        <v>0</v>
      </c>
      <c r="K22" s="2">
        <v>0</v>
      </c>
      <c r="L22" s="2">
        <f>SUM(E22:K22)</f>
        <v>0</v>
      </c>
      <c r="M22" s="3"/>
    </row>
    <row r="23" spans="3:13">
      <c r="C23" s="2" t="s">
        <v>644</v>
      </c>
      <c r="E23" s="2">
        <f t="shared" ref="E23:K23" si="2">SUM(E21:E22)</f>
        <v>0</v>
      </c>
      <c r="F23" s="2">
        <f t="shared" si="2"/>
        <v>0</v>
      </c>
      <c r="G23" s="2">
        <f t="shared" si="2"/>
        <v>0</v>
      </c>
      <c r="H23" s="2">
        <f t="shared" si="2"/>
        <v>0</v>
      </c>
      <c r="I23" s="2">
        <f t="shared" si="2"/>
        <v>0</v>
      </c>
      <c r="J23" s="2">
        <f t="shared" si="2"/>
        <v>0</v>
      </c>
      <c r="K23" s="2">
        <f t="shared" si="2"/>
        <v>0</v>
      </c>
      <c r="L23" s="2">
        <f>SUM(E23:K23)</f>
        <v>0</v>
      </c>
      <c r="M23" s="3"/>
    </row>
    <row r="24" spans="3:13">
      <c r="C24" s="2" t="s">
        <v>645</v>
      </c>
      <c r="F24" s="2">
        <v>0</v>
      </c>
      <c r="G24" s="2">
        <v>0</v>
      </c>
      <c r="K24" s="2">
        <v>0</v>
      </c>
      <c r="L24" s="2">
        <f>SUM(E24:K24)</f>
        <v>0</v>
      </c>
    </row>
    <row r="25" spans="3:13">
      <c r="C25" s="2" t="s">
        <v>646</v>
      </c>
      <c r="E25" s="2">
        <f t="shared" ref="E25:K25" si="3">SUM(E23:E24)</f>
        <v>0</v>
      </c>
      <c r="F25" s="2">
        <f t="shared" si="3"/>
        <v>0</v>
      </c>
      <c r="G25" s="2">
        <f t="shared" si="3"/>
        <v>0</v>
      </c>
      <c r="H25" s="2">
        <f t="shared" si="3"/>
        <v>0</v>
      </c>
      <c r="I25" s="2">
        <f t="shared" si="3"/>
        <v>0</v>
      </c>
      <c r="J25" s="2">
        <f t="shared" si="3"/>
        <v>0</v>
      </c>
      <c r="K25" s="2">
        <f t="shared" si="3"/>
        <v>0</v>
      </c>
      <c r="L25" s="2">
        <f>SUM(E25:K25)</f>
        <v>0</v>
      </c>
      <c r="M25" s="3"/>
    </row>
    <row r="27" spans="3:13">
      <c r="C27" s="2" t="s">
        <v>647</v>
      </c>
    </row>
    <row r="28" spans="3:13" ht="18" customHeight="1">
      <c r="C28" s="2" t="s">
        <v>632</v>
      </c>
      <c r="E28" s="2" t="s">
        <v>648</v>
      </c>
    </row>
    <row r="29" spans="3:13">
      <c r="E29" s="2" t="s">
        <v>649</v>
      </c>
      <c r="F29" s="2" t="s">
        <v>650</v>
      </c>
      <c r="G29" s="2" t="s">
        <v>651</v>
      </c>
    </row>
    <row r="30" spans="3:13">
      <c r="E30" s="2" t="s">
        <v>589</v>
      </c>
      <c r="F30" s="2" t="s">
        <v>589</v>
      </c>
      <c r="G30" s="2" t="s">
        <v>589</v>
      </c>
    </row>
    <row r="31" spans="3:13" ht="18" customHeight="1">
      <c r="C31" s="2" t="s">
        <v>445</v>
      </c>
      <c r="D31" s="2" t="s">
        <v>446</v>
      </c>
      <c r="G31" s="2">
        <f t="shared" ref="G31:G58" si="4">SUM(E31:F31)</f>
        <v>0</v>
      </c>
    </row>
    <row r="32" spans="3:13" ht="18" customHeight="1">
      <c r="D32" s="2" t="s">
        <v>447</v>
      </c>
      <c r="G32" s="2">
        <f t="shared" si="4"/>
        <v>0</v>
      </c>
    </row>
    <row r="33" spans="3:7" ht="18" customHeight="1">
      <c r="C33" s="2" t="s">
        <v>448</v>
      </c>
      <c r="D33" s="2" t="s">
        <v>446</v>
      </c>
      <c r="G33" s="2">
        <f t="shared" si="4"/>
        <v>0</v>
      </c>
    </row>
    <row r="34" spans="3:7" ht="18" customHeight="1">
      <c r="D34" s="2" t="s">
        <v>447</v>
      </c>
      <c r="G34" s="2">
        <f t="shared" si="4"/>
        <v>0</v>
      </c>
    </row>
    <row r="35" spans="3:7" ht="18" customHeight="1">
      <c r="C35" s="2" t="s">
        <v>366</v>
      </c>
      <c r="D35" s="2" t="s">
        <v>611</v>
      </c>
      <c r="G35" s="2">
        <f t="shared" si="4"/>
        <v>0</v>
      </c>
    </row>
    <row r="36" spans="3:7" ht="18" customHeight="1">
      <c r="D36" s="2" t="s">
        <v>652</v>
      </c>
      <c r="G36" s="2">
        <f t="shared" si="4"/>
        <v>0</v>
      </c>
    </row>
    <row r="37" spans="3:7" ht="18" customHeight="1">
      <c r="D37" s="2" t="s">
        <v>451</v>
      </c>
      <c r="G37" s="2">
        <f t="shared" si="4"/>
        <v>0</v>
      </c>
    </row>
    <row r="38" spans="3:7" ht="18" customHeight="1">
      <c r="C38" s="2" t="s">
        <v>243</v>
      </c>
      <c r="D38" s="2" t="s">
        <v>452</v>
      </c>
      <c r="G38" s="2">
        <f t="shared" si="4"/>
        <v>0</v>
      </c>
    </row>
    <row r="39" spans="3:7" ht="18" customHeight="1">
      <c r="D39" s="2" t="s">
        <v>615</v>
      </c>
      <c r="G39" s="2">
        <f t="shared" si="4"/>
        <v>0</v>
      </c>
    </row>
    <row r="40" spans="3:7" ht="18" customHeight="1">
      <c r="D40" s="2" t="s">
        <v>453</v>
      </c>
      <c r="G40" s="2">
        <f t="shared" si="4"/>
        <v>0</v>
      </c>
    </row>
    <row r="41" spans="3:7" ht="18" customHeight="1">
      <c r="D41" s="2" t="s">
        <v>451</v>
      </c>
      <c r="G41" s="2">
        <f t="shared" si="4"/>
        <v>0</v>
      </c>
    </row>
    <row r="42" spans="3:7" ht="18" customHeight="1">
      <c r="D42" s="2" t="s">
        <v>454</v>
      </c>
      <c r="G42" s="2">
        <f t="shared" si="4"/>
        <v>0</v>
      </c>
    </row>
    <row r="43" spans="3:7" ht="18" customHeight="1">
      <c r="D43" s="2" t="s">
        <v>455</v>
      </c>
      <c r="G43" s="2">
        <f t="shared" si="4"/>
        <v>0</v>
      </c>
    </row>
    <row r="44" spans="3:7" ht="18" customHeight="1">
      <c r="C44" s="2" t="s">
        <v>425</v>
      </c>
      <c r="D44" s="2" t="s">
        <v>452</v>
      </c>
      <c r="G44" s="2">
        <f t="shared" si="4"/>
        <v>0</v>
      </c>
    </row>
    <row r="45" spans="3:7" ht="18" customHeight="1">
      <c r="D45" s="2" t="s">
        <v>615</v>
      </c>
      <c r="G45" s="2">
        <f t="shared" si="4"/>
        <v>0</v>
      </c>
    </row>
    <row r="46" spans="3:7" ht="18" customHeight="1">
      <c r="D46" s="2" t="s">
        <v>453</v>
      </c>
      <c r="G46" s="2">
        <f t="shared" si="4"/>
        <v>0</v>
      </c>
    </row>
    <row r="47" spans="3:7" ht="18" customHeight="1">
      <c r="D47" s="2" t="s">
        <v>451</v>
      </c>
      <c r="G47" s="2">
        <f t="shared" si="4"/>
        <v>0</v>
      </c>
    </row>
    <row r="48" spans="3:7" ht="18" customHeight="1">
      <c r="D48" s="2" t="s">
        <v>454</v>
      </c>
      <c r="G48" s="2">
        <f t="shared" si="4"/>
        <v>0</v>
      </c>
    </row>
    <row r="49" spans="3:9" ht="18" customHeight="1">
      <c r="D49" s="2" t="s">
        <v>455</v>
      </c>
      <c r="G49" s="2">
        <f t="shared" si="4"/>
        <v>0</v>
      </c>
    </row>
    <row r="50" spans="3:9" ht="18" customHeight="1">
      <c r="C50" s="2" t="s">
        <v>424</v>
      </c>
      <c r="D50" s="2" t="s">
        <v>452</v>
      </c>
      <c r="G50" s="2">
        <f t="shared" si="4"/>
        <v>0</v>
      </c>
    </row>
    <row r="51" spans="3:9" ht="18" customHeight="1">
      <c r="D51" s="2" t="s">
        <v>615</v>
      </c>
      <c r="G51" s="2">
        <f t="shared" si="4"/>
        <v>0</v>
      </c>
    </row>
    <row r="52" spans="3:9" ht="18" customHeight="1">
      <c r="D52" s="2" t="s">
        <v>653</v>
      </c>
      <c r="G52" s="2">
        <f t="shared" si="4"/>
        <v>0</v>
      </c>
    </row>
    <row r="53" spans="3:9" ht="18" customHeight="1">
      <c r="D53" s="2" t="s">
        <v>451</v>
      </c>
      <c r="G53" s="2">
        <f t="shared" si="4"/>
        <v>0</v>
      </c>
    </row>
    <row r="54" spans="3:9" ht="18" customHeight="1">
      <c r="D54" s="2" t="s">
        <v>454</v>
      </c>
      <c r="G54" s="2">
        <f t="shared" si="4"/>
        <v>0</v>
      </c>
    </row>
    <row r="55" spans="3:9" ht="18" customHeight="1">
      <c r="D55" s="2" t="s">
        <v>455</v>
      </c>
      <c r="G55" s="2">
        <f t="shared" si="4"/>
        <v>0</v>
      </c>
    </row>
    <row r="56" spans="3:9" ht="18" customHeight="1">
      <c r="C56" s="2" t="s">
        <v>654</v>
      </c>
      <c r="E56" s="2">
        <f>SUM(E31:E55)</f>
        <v>0</v>
      </c>
      <c r="F56" s="2">
        <f>SUM(F31:F55)</f>
        <v>0</v>
      </c>
      <c r="G56" s="2">
        <f t="shared" si="4"/>
        <v>0</v>
      </c>
    </row>
    <row r="57" spans="3:9" ht="18" customHeight="1">
      <c r="C57" s="2" t="s">
        <v>645</v>
      </c>
      <c r="E57" s="2">
        <v>0</v>
      </c>
      <c r="F57" s="2">
        <v>0</v>
      </c>
      <c r="G57" s="2">
        <f t="shared" si="4"/>
        <v>0</v>
      </c>
    </row>
    <row r="58" spans="3:9" ht="18" customHeight="1">
      <c r="C58" s="2" t="s">
        <v>655</v>
      </c>
      <c r="E58" s="2">
        <f>SUM(E56:E57)</f>
        <v>0</v>
      </c>
      <c r="F58" s="2">
        <f>SUM(F56:F57)</f>
        <v>0</v>
      </c>
      <c r="G58" s="2">
        <f t="shared" si="4"/>
        <v>0</v>
      </c>
    </row>
    <row r="59" spans="3:9" ht="18" customHeight="1"/>
    <row r="60" spans="3:9" ht="18" customHeight="1">
      <c r="C60" s="2" t="s">
        <v>656</v>
      </c>
      <c r="E60" s="2" t="s">
        <v>242</v>
      </c>
      <c r="F60" s="2" t="s">
        <v>243</v>
      </c>
      <c r="G60" s="2" t="s">
        <v>425</v>
      </c>
      <c r="H60" s="2" t="s">
        <v>424</v>
      </c>
      <c r="I60" s="2" t="s">
        <v>218</v>
      </c>
    </row>
    <row r="61" spans="3:9" ht="18" customHeight="1">
      <c r="C61" s="2" t="s">
        <v>632</v>
      </c>
      <c r="E61" s="2" t="s">
        <v>589</v>
      </c>
      <c r="F61" s="2" t="s">
        <v>589</v>
      </c>
      <c r="G61" s="2" t="s">
        <v>589</v>
      </c>
      <c r="H61" s="2" t="s">
        <v>589</v>
      </c>
      <c r="I61" s="2" t="s">
        <v>589</v>
      </c>
    </row>
    <row r="62" spans="3:9" ht="18" customHeight="1">
      <c r="C62" s="2" t="s">
        <v>657</v>
      </c>
      <c r="I62" s="2">
        <f>SUM(E62:H62)</f>
        <v>0</v>
      </c>
    </row>
    <row r="63" spans="3:9" ht="18" customHeight="1">
      <c r="C63" s="2" t="s">
        <v>658</v>
      </c>
      <c r="I63" s="2">
        <f t="shared" ref="I63:I70" si="5">SUM(E63:H63)</f>
        <v>0</v>
      </c>
    </row>
    <row r="64" spans="3:9" ht="18" customHeight="1">
      <c r="C64" s="2" t="s">
        <v>659</v>
      </c>
      <c r="I64" s="2">
        <f t="shared" si="5"/>
        <v>0</v>
      </c>
    </row>
    <row r="65" spans="3:9" ht="18" customHeight="1">
      <c r="C65" s="2" t="s">
        <v>660</v>
      </c>
      <c r="I65" s="2">
        <f t="shared" si="5"/>
        <v>0</v>
      </c>
    </row>
    <row r="66" spans="3:9" ht="18" customHeight="1">
      <c r="C66" s="2" t="s">
        <v>488</v>
      </c>
      <c r="I66" s="2">
        <f t="shared" si="5"/>
        <v>0</v>
      </c>
    </row>
    <row r="67" spans="3:9" ht="18" customHeight="1">
      <c r="C67" s="2" t="s">
        <v>661</v>
      </c>
      <c r="I67" s="2">
        <f t="shared" si="5"/>
        <v>0</v>
      </c>
    </row>
    <row r="68" spans="3:9" ht="18" customHeight="1">
      <c r="C68" s="2" t="s">
        <v>662</v>
      </c>
      <c r="I68" s="2">
        <f t="shared" si="5"/>
        <v>0</v>
      </c>
    </row>
    <row r="69" spans="3:9" ht="18" customHeight="1">
      <c r="C69" s="2" t="s">
        <v>663</v>
      </c>
      <c r="I69" s="2">
        <f t="shared" si="5"/>
        <v>0</v>
      </c>
    </row>
    <row r="70" spans="3:9" ht="18" customHeight="1">
      <c r="C70" s="2" t="s">
        <v>664</v>
      </c>
      <c r="I70" s="2">
        <f t="shared" si="5"/>
        <v>0</v>
      </c>
    </row>
    <row r="71" spans="3:9" ht="18" customHeight="1">
      <c r="C71" s="2" t="s">
        <v>665</v>
      </c>
      <c r="E71" s="2">
        <f>SUM(E62:E70)</f>
        <v>0</v>
      </c>
      <c r="F71" s="2">
        <f>SUM(F62:F70)</f>
        <v>0</v>
      </c>
      <c r="G71" s="2">
        <f>SUM(G62:G70)</f>
        <v>0</v>
      </c>
      <c r="H71" s="2">
        <f>SUM(H62:H70)</f>
        <v>0</v>
      </c>
      <c r="I71" s="2">
        <f>SUM(I62:I70)</f>
        <v>0</v>
      </c>
    </row>
    <row r="72" spans="3:9" ht="18" customHeight="1">
      <c r="C72" s="2" t="s">
        <v>645</v>
      </c>
      <c r="E72" s="2">
        <v>0</v>
      </c>
      <c r="F72" s="2">
        <v>0</v>
      </c>
      <c r="G72" s="2">
        <v>0</v>
      </c>
      <c r="H72" s="2">
        <v>0</v>
      </c>
      <c r="I72" s="2">
        <f>SUM(E72:H72)</f>
        <v>0</v>
      </c>
    </row>
    <row r="73" spans="3:9" ht="18" customHeight="1">
      <c r="C73" s="2" t="s">
        <v>666</v>
      </c>
      <c r="E73" s="2">
        <f>SUM(E71:E72)</f>
        <v>0</v>
      </c>
      <c r="F73" s="2">
        <f>SUM(F71:F72)</f>
        <v>0</v>
      </c>
      <c r="G73" s="2">
        <f>SUM(G71:G72)</f>
        <v>0</v>
      </c>
      <c r="H73" s="2">
        <f>SUM(H71:H72)</f>
        <v>0</v>
      </c>
      <c r="I73" s="2">
        <f>SUM(I71:I72)</f>
        <v>0</v>
      </c>
    </row>
    <row r="74" spans="3:9" ht="18" customHeight="1"/>
    <row r="75" spans="3:9" ht="18" customHeight="1">
      <c r="C75" s="2" t="s">
        <v>667</v>
      </c>
      <c r="E75" s="2">
        <f>+I71+G56</f>
        <v>0</v>
      </c>
    </row>
    <row r="76" spans="3:9" ht="18" customHeight="1">
      <c r="C76" s="2" t="s">
        <v>645</v>
      </c>
    </row>
    <row r="77" spans="3:9" ht="18" customHeight="1">
      <c r="C77" s="2" t="s">
        <v>668</v>
      </c>
    </row>
    <row r="78" spans="3:9" ht="18" customHeight="1"/>
    <row r="79" spans="3:9">
      <c r="C79" s="2" t="s">
        <v>669</v>
      </c>
    </row>
    <row r="80" spans="3:9">
      <c r="C80" s="2" t="s">
        <v>632</v>
      </c>
      <c r="E80" s="2" t="s">
        <v>218</v>
      </c>
      <c r="F80" s="2" t="s">
        <v>670</v>
      </c>
      <c r="G80" s="2" t="s">
        <v>671</v>
      </c>
    </row>
    <row r="81" spans="3:7">
      <c r="E81" s="2" t="s">
        <v>589</v>
      </c>
      <c r="F81" s="2" t="s">
        <v>589</v>
      </c>
      <c r="G81" s="2" t="s">
        <v>589</v>
      </c>
    </row>
    <row r="82" spans="3:7" ht="18" customHeight="1">
      <c r="C82" s="2" t="s">
        <v>672</v>
      </c>
      <c r="E82" s="2">
        <f t="shared" ref="E82:E88" si="6">SUM(F82:G82)</f>
        <v>0</v>
      </c>
    </row>
    <row r="83" spans="3:7" ht="18" customHeight="1">
      <c r="C83" s="2" t="s">
        <v>673</v>
      </c>
      <c r="E83" s="2">
        <f t="shared" si="6"/>
        <v>0</v>
      </c>
    </row>
    <row r="84" spans="3:7" ht="18" customHeight="1">
      <c r="C84" s="2" t="s">
        <v>674</v>
      </c>
      <c r="E84" s="2">
        <f t="shared" si="6"/>
        <v>0</v>
      </c>
    </row>
    <row r="85" spans="3:7" ht="18" customHeight="1">
      <c r="C85" s="2" t="s">
        <v>675</v>
      </c>
      <c r="E85" s="2">
        <f t="shared" si="6"/>
        <v>0</v>
      </c>
    </row>
    <row r="86" spans="3:7" ht="18" customHeight="1">
      <c r="C86" s="2" t="s">
        <v>676</v>
      </c>
      <c r="E86" s="2">
        <f t="shared" si="6"/>
        <v>0</v>
      </c>
    </row>
    <row r="87" spans="3:7" ht="18" customHeight="1">
      <c r="C87" s="2" t="s">
        <v>677</v>
      </c>
      <c r="E87" s="2">
        <f t="shared" si="6"/>
        <v>0</v>
      </c>
    </row>
    <row r="88" spans="3:7" ht="18" customHeight="1">
      <c r="C88" s="2" t="s">
        <v>678</v>
      </c>
      <c r="E88" s="2">
        <f t="shared" si="6"/>
        <v>0</v>
      </c>
    </row>
    <row r="89" spans="3:7" ht="18" customHeight="1">
      <c r="C89" s="2" t="s">
        <v>679</v>
      </c>
      <c r="E89" s="2">
        <f>SUM(E82:E88)</f>
        <v>0</v>
      </c>
      <c r="F89" s="2">
        <f>SUM(F82:F88)</f>
        <v>0</v>
      </c>
      <c r="G89" s="2">
        <f>SUM(G82:G88)</f>
        <v>0</v>
      </c>
    </row>
  </sheetData>
  <phoneticPr fontId="1" type="noConversion"/>
  <dataValidations count="1">
    <dataValidation type="decimal" operator="lessThanOrEqual" allowBlank="1" showInputMessage="1" showErrorMessage="1" sqref="K24 E72:I72 E57:F57 E24:G24">
      <formula1>0</formula1>
    </dataValidation>
  </dataValidations>
  <pageMargins left="0.75" right="0.75" top="1" bottom="1" header="0.5" footer="0.5"/>
  <pageSetup paperSize="9" scale="39"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tabColor rgb="FFC5FFFF"/>
    <pageSetUpPr fitToPage="1"/>
  </sheetPr>
  <dimension ref="A1:L99"/>
  <sheetViews>
    <sheetView workbookViewId="0"/>
  </sheetViews>
  <sheetFormatPr baseColWidth="10" defaultColWidth="10.1640625" defaultRowHeight="14" x14ac:dyDescent="0"/>
  <cols>
    <col min="1" max="3" width="10.1640625" style="2"/>
    <col min="4" max="6" width="12.33203125" style="2" customWidth="1"/>
    <col min="7" max="16384" width="10.1640625" style="2"/>
  </cols>
  <sheetData>
    <row r="1" spans="1:8">
      <c r="A1" s="2" t="s">
        <v>680</v>
      </c>
    </row>
    <row r="3" spans="1:8">
      <c r="A3" s="2" t="s">
        <v>99</v>
      </c>
    </row>
    <row r="5" spans="1:8">
      <c r="A5" s="2" t="s">
        <v>681</v>
      </c>
    </row>
    <row r="7" spans="1:8">
      <c r="C7" s="2" t="s">
        <v>682</v>
      </c>
    </row>
    <row r="8" spans="1:8">
      <c r="G8" s="2" t="s">
        <v>589</v>
      </c>
      <c r="H8" s="2" t="s">
        <v>589</v>
      </c>
    </row>
    <row r="9" spans="1:8">
      <c r="C9" s="2" t="s">
        <v>683</v>
      </c>
    </row>
    <row r="10" spans="1:8">
      <c r="D10" s="2" t="s">
        <v>684</v>
      </c>
    </row>
    <row r="11" spans="1:8">
      <c r="D11" s="2" t="s">
        <v>685</v>
      </c>
    </row>
    <row r="12" spans="1:8">
      <c r="D12" s="2" t="s">
        <v>686</v>
      </c>
    </row>
    <row r="13" spans="1:8">
      <c r="D13" s="2" t="s">
        <v>687</v>
      </c>
    </row>
    <row r="14" spans="1:8">
      <c r="D14" s="2" t="s">
        <v>688</v>
      </c>
    </row>
    <row r="15" spans="1:8" ht="25.5" customHeight="1">
      <c r="D15" s="2" t="s">
        <v>689</v>
      </c>
    </row>
    <row r="16" spans="1:8">
      <c r="C16" s="2" t="s">
        <v>690</v>
      </c>
    </row>
    <row r="17" spans="3:7" ht="25.5" customHeight="1">
      <c r="D17" s="2" t="s">
        <v>691</v>
      </c>
    </row>
    <row r="18" spans="3:7">
      <c r="D18" s="2" t="s">
        <v>692</v>
      </c>
    </row>
    <row r="19" spans="3:7">
      <c r="D19" s="2" t="s">
        <v>693</v>
      </c>
    </row>
    <row r="20" spans="3:7">
      <c r="C20" s="2" t="s">
        <v>694</v>
      </c>
    </row>
    <row r="21" spans="3:7" ht="27.75" customHeight="1">
      <c r="D21" s="2" t="s">
        <v>695</v>
      </c>
    </row>
    <row r="22" spans="3:7" ht="26.25" customHeight="1">
      <c r="D22" s="2" t="s">
        <v>696</v>
      </c>
    </row>
    <row r="23" spans="3:7">
      <c r="D23" s="2" t="s">
        <v>697</v>
      </c>
    </row>
    <row r="25" spans="3:7">
      <c r="C25" s="2" t="s">
        <v>698</v>
      </c>
    </row>
    <row r="28" spans="3:7">
      <c r="C28" s="2" t="s">
        <v>699</v>
      </c>
    </row>
    <row r="29" spans="3:7">
      <c r="D29" s="2" t="s">
        <v>700</v>
      </c>
    </row>
    <row r="30" spans="3:7">
      <c r="D30" s="2" t="s">
        <v>701</v>
      </c>
      <c r="G30" s="2" t="s">
        <v>589</v>
      </c>
    </row>
    <row r="31" spans="3:7">
      <c r="D31" s="2" t="s">
        <v>702</v>
      </c>
    </row>
    <row r="32" spans="3:7">
      <c r="D32" s="2" t="s">
        <v>703</v>
      </c>
    </row>
    <row r="33" spans="4:12">
      <c r="D33" s="2" t="s">
        <v>704</v>
      </c>
    </row>
    <row r="34" spans="4:12">
      <c r="E34" s="2" t="s">
        <v>218</v>
      </c>
      <c r="G34" s="2">
        <f>SUM(G31:G33)</f>
        <v>0</v>
      </c>
    </row>
    <row r="36" spans="4:12">
      <c r="E36" s="2" t="s">
        <v>705</v>
      </c>
      <c r="G36" s="2" t="s">
        <v>706</v>
      </c>
      <c r="H36" s="2" t="s">
        <v>707</v>
      </c>
      <c r="I36" s="2" t="s">
        <v>708</v>
      </c>
      <c r="J36" s="2" t="s">
        <v>709</v>
      </c>
      <c r="K36" s="2" t="s">
        <v>710</v>
      </c>
      <c r="L36" s="2" t="s">
        <v>711</v>
      </c>
    </row>
    <row r="37" spans="4:12">
      <c r="E37" s="2" t="s">
        <v>712</v>
      </c>
      <c r="G37" s="2" t="s">
        <v>221</v>
      </c>
      <c r="H37" s="2" t="s">
        <v>221</v>
      </c>
      <c r="I37" s="2" t="s">
        <v>221</v>
      </c>
      <c r="J37" s="2" t="s">
        <v>221</v>
      </c>
      <c r="K37" s="2" t="s">
        <v>221</v>
      </c>
    </row>
    <row r="51" spans="3:11">
      <c r="E51" s="2" t="s">
        <v>218</v>
      </c>
      <c r="I51" s="2">
        <v>0</v>
      </c>
      <c r="J51" s="2">
        <v>0</v>
      </c>
      <c r="K51" s="2">
        <v>0</v>
      </c>
    </row>
    <row r="52" spans="3:11">
      <c r="J52" s="2" t="s">
        <v>713</v>
      </c>
      <c r="K52" s="2" t="s">
        <v>713</v>
      </c>
    </row>
    <row r="54" spans="3:11">
      <c r="C54" s="2" t="s">
        <v>714</v>
      </c>
      <c r="G54" s="2" t="s">
        <v>221</v>
      </c>
      <c r="H54" s="2" t="s">
        <v>221</v>
      </c>
    </row>
    <row r="55" spans="3:11">
      <c r="H55" s="2" t="s">
        <v>715</v>
      </c>
    </row>
    <row r="56" spans="3:11">
      <c r="D56" s="2" t="s">
        <v>716</v>
      </c>
      <c r="G56" s="2">
        <v>0</v>
      </c>
      <c r="H56" s="2">
        <v>0</v>
      </c>
    </row>
    <row r="57" spans="3:11">
      <c r="D57" s="2" t="s">
        <v>717</v>
      </c>
      <c r="G57" s="2">
        <v>0</v>
      </c>
      <c r="H57" s="2">
        <v>0</v>
      </c>
    </row>
    <row r="58" spans="3:11">
      <c r="E58" s="2" t="s">
        <v>718</v>
      </c>
      <c r="G58" s="2">
        <v>0</v>
      </c>
    </row>
    <row r="60" spans="3:11" ht="73.5" customHeight="1">
      <c r="C60" s="2" t="s">
        <v>719</v>
      </c>
      <c r="G60" s="2" t="s">
        <v>218</v>
      </c>
      <c r="H60" s="2" t="s">
        <v>720</v>
      </c>
      <c r="I60" s="2" t="s">
        <v>721</v>
      </c>
      <c r="J60" s="2" t="s">
        <v>722</v>
      </c>
      <c r="K60" s="2" t="s">
        <v>723</v>
      </c>
    </row>
    <row r="61" spans="3:11">
      <c r="G61" s="2" t="s">
        <v>221</v>
      </c>
      <c r="H61" s="2" t="s">
        <v>221</v>
      </c>
      <c r="I61" s="2" t="s">
        <v>221</v>
      </c>
      <c r="J61" s="2" t="s">
        <v>221</v>
      </c>
      <c r="K61" s="2" t="s">
        <v>221</v>
      </c>
    </row>
    <row r="62" spans="3:11">
      <c r="D62" s="2" t="s">
        <v>724</v>
      </c>
      <c r="G62" s="2">
        <v>0</v>
      </c>
      <c r="H62" s="2">
        <v>0</v>
      </c>
      <c r="I62" s="2">
        <v>0</v>
      </c>
      <c r="J62" s="2">
        <v>0</v>
      </c>
      <c r="K62" s="2">
        <v>0</v>
      </c>
    </row>
    <row r="63" spans="3:11" ht="24.75" customHeight="1">
      <c r="D63" s="2" t="s">
        <v>725</v>
      </c>
      <c r="G63" s="2">
        <v>0</v>
      </c>
      <c r="H63" s="2">
        <v>0</v>
      </c>
      <c r="I63" s="2">
        <v>0</v>
      </c>
      <c r="J63" s="2">
        <v>0</v>
      </c>
      <c r="K63" s="2">
        <v>0</v>
      </c>
    </row>
    <row r="65" spans="3:12">
      <c r="C65" s="2" t="s">
        <v>726</v>
      </c>
      <c r="G65" s="2" t="s">
        <v>218</v>
      </c>
      <c r="H65" s="2" t="s">
        <v>631</v>
      </c>
      <c r="I65" s="2" t="s">
        <v>727</v>
      </c>
      <c r="J65" s="2" t="s">
        <v>571</v>
      </c>
      <c r="K65" s="2" t="s">
        <v>728</v>
      </c>
      <c r="L65" s="2" t="s">
        <v>573</v>
      </c>
    </row>
    <row r="66" spans="3:12">
      <c r="G66" s="2" t="s">
        <v>221</v>
      </c>
      <c r="H66" s="2" t="s">
        <v>221</v>
      </c>
      <c r="I66" s="2" t="s">
        <v>221</v>
      </c>
      <c r="J66" s="2" t="s">
        <v>221</v>
      </c>
      <c r="K66" s="2" t="s">
        <v>221</v>
      </c>
      <c r="L66" s="2" t="s">
        <v>221</v>
      </c>
    </row>
    <row r="67" spans="3:12">
      <c r="D67" s="2" t="s">
        <v>729</v>
      </c>
    </row>
    <row r="68" spans="3:12">
      <c r="D68" s="2" t="s">
        <v>730</v>
      </c>
    </row>
    <row r="69" spans="3:12">
      <c r="D69" s="2" t="s">
        <v>731</v>
      </c>
    </row>
    <row r="70" spans="3:12">
      <c r="D70" s="2" t="s">
        <v>732</v>
      </c>
    </row>
    <row r="71" spans="3:12">
      <c r="E71" s="2" t="s">
        <v>733</v>
      </c>
      <c r="K71" s="2">
        <v>0</v>
      </c>
      <c r="L71" s="2">
        <v>0</v>
      </c>
    </row>
    <row r="72" spans="3:12">
      <c r="H72" s="3"/>
    </row>
    <row r="74" spans="3:12">
      <c r="C74" s="2" t="s">
        <v>734</v>
      </c>
    </row>
    <row r="76" spans="3:12" ht="90" customHeight="1">
      <c r="C76" s="2" t="s">
        <v>735</v>
      </c>
      <c r="G76" s="2" t="s">
        <v>218</v>
      </c>
      <c r="H76" s="2" t="s">
        <v>631</v>
      </c>
      <c r="I76" s="2" t="s">
        <v>727</v>
      </c>
      <c r="J76" s="2" t="s">
        <v>571</v>
      </c>
      <c r="K76" s="2" t="s">
        <v>728</v>
      </c>
      <c r="L76" s="2" t="s">
        <v>573</v>
      </c>
    </row>
    <row r="77" spans="3:12">
      <c r="G77" s="2" t="s">
        <v>221</v>
      </c>
      <c r="H77" s="2" t="s">
        <v>221</v>
      </c>
      <c r="I77" s="2" t="s">
        <v>221</v>
      </c>
      <c r="J77" s="2" t="s">
        <v>221</v>
      </c>
      <c r="K77" s="2" t="s">
        <v>221</v>
      </c>
      <c r="L77" s="2" t="s">
        <v>221</v>
      </c>
    </row>
    <row r="78" spans="3:12">
      <c r="D78" s="2" t="s">
        <v>730</v>
      </c>
      <c r="G78" s="2">
        <v>0</v>
      </c>
    </row>
    <row r="79" spans="3:12">
      <c r="D79" s="2" t="s">
        <v>731</v>
      </c>
      <c r="G79" s="2">
        <v>0</v>
      </c>
    </row>
    <row r="80" spans="3:12">
      <c r="D80" s="2" t="s">
        <v>732</v>
      </c>
      <c r="G80" s="2">
        <v>0</v>
      </c>
    </row>
    <row r="81" spans="3:12">
      <c r="F81" s="2" t="s">
        <v>218</v>
      </c>
      <c r="G81" s="2">
        <v>0</v>
      </c>
      <c r="H81" s="2">
        <v>0</v>
      </c>
      <c r="I81" s="2">
        <v>0</v>
      </c>
      <c r="J81" s="2">
        <v>0</v>
      </c>
      <c r="K81" s="2">
        <v>0</v>
      </c>
      <c r="L81" s="2">
        <v>0</v>
      </c>
    </row>
    <row r="83" spans="3:12" ht="27" customHeight="1">
      <c r="C83" s="2" t="s">
        <v>736</v>
      </c>
      <c r="G83" s="2">
        <v>0</v>
      </c>
      <c r="I83" s="2">
        <v>0</v>
      </c>
    </row>
    <row r="86" spans="3:12">
      <c r="C86" s="2" t="s">
        <v>737</v>
      </c>
    </row>
    <row r="87" spans="3:12">
      <c r="G87" s="2" t="s">
        <v>221</v>
      </c>
    </row>
    <row r="88" spans="3:12" ht="29.25" customHeight="1">
      <c r="C88" s="2" t="s">
        <v>738</v>
      </c>
    </row>
    <row r="89" spans="3:12" ht="27" customHeight="1">
      <c r="C89" s="2" t="s">
        <v>739</v>
      </c>
      <c r="G89" s="2">
        <v>0</v>
      </c>
    </row>
    <row r="91" spans="3:12">
      <c r="G91" s="2" t="s">
        <v>221</v>
      </c>
      <c r="H91" s="2" t="s">
        <v>539</v>
      </c>
    </row>
    <row r="92" spans="3:12">
      <c r="C92" s="2" t="s">
        <v>740</v>
      </c>
    </row>
    <row r="94" spans="3:12" ht="27.75" customHeight="1">
      <c r="C94" s="2" t="s">
        <v>741</v>
      </c>
      <c r="G94" s="2" t="s">
        <v>221</v>
      </c>
      <c r="H94" s="2" t="s">
        <v>539</v>
      </c>
    </row>
    <row r="95" spans="3:12">
      <c r="D95" s="2" t="s">
        <v>242</v>
      </c>
      <c r="G95" s="2">
        <v>0</v>
      </c>
      <c r="H95" s="2">
        <v>0</v>
      </c>
    </row>
    <row r="96" spans="3:12">
      <c r="D96" s="2" t="s">
        <v>243</v>
      </c>
      <c r="G96" s="2">
        <v>0</v>
      </c>
    </row>
    <row r="97" spans="3:8">
      <c r="D97" s="2" t="s">
        <v>742</v>
      </c>
      <c r="G97" s="2">
        <v>0</v>
      </c>
      <c r="H97" s="2">
        <v>0</v>
      </c>
    </row>
    <row r="98" spans="3:8" ht="26.25" customHeight="1">
      <c r="D98" s="2" t="s">
        <v>743</v>
      </c>
      <c r="G98" s="2">
        <v>0</v>
      </c>
    </row>
    <row r="99" spans="3:8">
      <c r="C99" s="2" t="s">
        <v>744</v>
      </c>
      <c r="G99" s="2">
        <v>0</v>
      </c>
    </row>
  </sheetData>
  <phoneticPr fontId="1" type="noConversion"/>
  <dataValidations count="2">
    <dataValidation type="decimal" operator="greaterThanOrEqual" allowBlank="1" showInputMessage="1" showErrorMessage="1" sqref="J38:J41 G38:H41">
      <formula1>0</formula1>
    </dataValidation>
    <dataValidation type="decimal" operator="lessThanOrEqual" allowBlank="1" showInputMessage="1" showErrorMessage="1" sqref="G32:G33">
      <formula1>0</formula1>
    </dataValidation>
  </dataValidations>
  <pageMargins left="0.75" right="0.75" top="1" bottom="1" header="0.5" footer="0.5"/>
  <pageSetup paperSize="9" scale="47"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rgb="FFC5FFFF"/>
  </sheetPr>
  <dimension ref="A1:J73"/>
  <sheetViews>
    <sheetView workbookViewId="0"/>
  </sheetViews>
  <sheetFormatPr baseColWidth="10" defaultRowHeight="14" x14ac:dyDescent="0"/>
  <cols>
    <col min="1" max="16384" width="10.83203125" style="2"/>
  </cols>
  <sheetData>
    <row r="1" spans="1:10">
      <c r="A1" s="2" t="s">
        <v>549</v>
      </c>
    </row>
    <row r="3" spans="1:10">
      <c r="A3" s="2" t="s">
        <v>99</v>
      </c>
    </row>
    <row r="5" spans="1:10">
      <c r="A5" s="2" t="s">
        <v>745</v>
      </c>
    </row>
    <row r="7" spans="1:10">
      <c r="D7" s="2" t="s">
        <v>208</v>
      </c>
      <c r="E7" s="2" t="s">
        <v>97</v>
      </c>
      <c r="F7" s="2" t="s">
        <v>98</v>
      </c>
      <c r="G7" s="2" t="s">
        <v>99</v>
      </c>
      <c r="H7" s="2" t="s">
        <v>100</v>
      </c>
      <c r="I7" s="2" t="s">
        <v>62</v>
      </c>
      <c r="J7" s="2" t="s">
        <v>211</v>
      </c>
    </row>
    <row r="8" spans="1:10">
      <c r="C8" s="2" t="s">
        <v>746</v>
      </c>
      <c r="E8" s="2" t="s">
        <v>747</v>
      </c>
      <c r="H8" s="2" t="s">
        <v>748</v>
      </c>
    </row>
    <row r="9" spans="1:10">
      <c r="C9" s="2" t="s">
        <v>749</v>
      </c>
      <c r="D9" s="2" t="s">
        <v>750</v>
      </c>
    </row>
    <row r="10" spans="1:10">
      <c r="C10" s="2" t="s">
        <v>751</v>
      </c>
      <c r="D10" s="2" t="s">
        <v>752</v>
      </c>
    </row>
    <row r="11" spans="1:10">
      <c r="C11" s="2" t="s">
        <v>753</v>
      </c>
      <c r="D11" s="2" t="s">
        <v>754</v>
      </c>
    </row>
    <row r="13" spans="1:10">
      <c r="C13" s="2" t="s">
        <v>755</v>
      </c>
    </row>
    <row r="15" spans="1:10">
      <c r="C15" s="2" t="s">
        <v>756</v>
      </c>
    </row>
    <row r="16" spans="1:10">
      <c r="C16" s="2" t="s">
        <v>757</v>
      </c>
    </row>
    <row r="17" spans="3:4">
      <c r="C17" s="2" t="s">
        <v>758</v>
      </c>
      <c r="D17" s="2" t="s">
        <v>759</v>
      </c>
    </row>
    <row r="18" spans="3:4">
      <c r="C18" s="2" t="s">
        <v>243</v>
      </c>
      <c r="D18" s="2" t="s">
        <v>759</v>
      </c>
    </row>
    <row r="19" spans="3:4">
      <c r="C19" s="2" t="s">
        <v>242</v>
      </c>
      <c r="D19" s="2" t="s">
        <v>759</v>
      </c>
    </row>
    <row r="20" spans="3:4">
      <c r="C20" s="2" t="s">
        <v>760</v>
      </c>
      <c r="D20" s="2" t="s">
        <v>759</v>
      </c>
    </row>
    <row r="22" spans="3:4">
      <c r="C22" s="2" t="s">
        <v>761</v>
      </c>
    </row>
    <row r="23" spans="3:4">
      <c r="C23" s="2" t="s">
        <v>424</v>
      </c>
      <c r="D23" s="2" t="s">
        <v>228</v>
      </c>
    </row>
    <row r="24" spans="3:4">
      <c r="C24" s="2" t="s">
        <v>425</v>
      </c>
      <c r="D24" s="2" t="s">
        <v>228</v>
      </c>
    </row>
    <row r="25" spans="3:4">
      <c r="C25" s="2" t="s">
        <v>243</v>
      </c>
      <c r="D25" s="2" t="s">
        <v>228</v>
      </c>
    </row>
    <row r="26" spans="3:4">
      <c r="C26" s="2" t="s">
        <v>242</v>
      </c>
      <c r="D26" s="2" t="s">
        <v>228</v>
      </c>
    </row>
    <row r="27" spans="3:4">
      <c r="C27" s="2" t="s">
        <v>218</v>
      </c>
    </row>
    <row r="29" spans="3:4">
      <c r="C29" s="2" t="s">
        <v>762</v>
      </c>
    </row>
    <row r="30" spans="3:4">
      <c r="C30" s="2" t="s">
        <v>763</v>
      </c>
      <c r="D30" s="2" t="s">
        <v>228</v>
      </c>
    </row>
    <row r="31" spans="3:4">
      <c r="C31" s="2" t="s">
        <v>764</v>
      </c>
      <c r="D31" s="2" t="s">
        <v>228</v>
      </c>
    </row>
    <row r="33" spans="3:4">
      <c r="C33" s="2" t="s">
        <v>765</v>
      </c>
    </row>
    <row r="34" spans="3:4">
      <c r="C34" s="2" t="s">
        <v>758</v>
      </c>
      <c r="D34" s="2" t="s">
        <v>234</v>
      </c>
    </row>
    <row r="35" spans="3:4">
      <c r="C35" s="2" t="s">
        <v>243</v>
      </c>
      <c r="D35" s="2" t="s">
        <v>234</v>
      </c>
    </row>
    <row r="36" spans="3:4">
      <c r="C36" s="2" t="s">
        <v>242</v>
      </c>
      <c r="D36" s="2" t="s">
        <v>234</v>
      </c>
    </row>
    <row r="37" spans="3:4">
      <c r="C37" s="2" t="s">
        <v>218</v>
      </c>
    </row>
    <row r="39" spans="3:4">
      <c r="C39" s="2" t="s">
        <v>766</v>
      </c>
    </row>
    <row r="40" spans="3:4">
      <c r="C40" s="2" t="s">
        <v>767</v>
      </c>
      <c r="D40" s="2" t="s">
        <v>768</v>
      </c>
    </row>
    <row r="41" spans="3:4">
      <c r="C41" s="2" t="s">
        <v>769</v>
      </c>
      <c r="D41" s="2" t="s">
        <v>770</v>
      </c>
    </row>
    <row r="44" spans="3:4">
      <c r="C44" s="2" t="s">
        <v>771</v>
      </c>
    </row>
    <row r="46" spans="3:4">
      <c r="C46" s="2" t="s">
        <v>772</v>
      </c>
    </row>
    <row r="47" spans="3:4">
      <c r="C47" s="2" t="s">
        <v>424</v>
      </c>
      <c r="D47" s="2" t="s">
        <v>773</v>
      </c>
    </row>
    <row r="48" spans="3:4">
      <c r="C48" s="2" t="s">
        <v>425</v>
      </c>
      <c r="D48" s="2" t="s">
        <v>773</v>
      </c>
    </row>
    <row r="49" spans="3:4">
      <c r="C49" s="2" t="s">
        <v>243</v>
      </c>
      <c r="D49" s="2" t="s">
        <v>773</v>
      </c>
    </row>
    <row r="50" spans="3:4">
      <c r="C50" s="2" t="s">
        <v>242</v>
      </c>
      <c r="D50" s="2" t="s">
        <v>773</v>
      </c>
    </row>
    <row r="51" spans="3:4">
      <c r="C51" s="2" t="s">
        <v>218</v>
      </c>
      <c r="D51" s="2" t="s">
        <v>773</v>
      </c>
    </row>
    <row r="53" spans="3:4">
      <c r="C53" s="2" t="s">
        <v>774</v>
      </c>
    </row>
    <row r="54" spans="3:4">
      <c r="C54" s="2" t="s">
        <v>424</v>
      </c>
      <c r="D54" s="2" t="s">
        <v>773</v>
      </c>
    </row>
    <row r="55" spans="3:4">
      <c r="C55" s="2" t="s">
        <v>425</v>
      </c>
      <c r="D55" s="2" t="s">
        <v>773</v>
      </c>
    </row>
    <row r="56" spans="3:4">
      <c r="C56" s="2" t="s">
        <v>243</v>
      </c>
      <c r="D56" s="2" t="s">
        <v>773</v>
      </c>
    </row>
    <row r="57" spans="3:4">
      <c r="C57" s="2" t="s">
        <v>242</v>
      </c>
      <c r="D57" s="2" t="s">
        <v>773</v>
      </c>
    </row>
    <row r="58" spans="3:4">
      <c r="C58" s="2" t="s">
        <v>218</v>
      </c>
      <c r="D58" s="2" t="s">
        <v>773</v>
      </c>
    </row>
    <row r="60" spans="3:4">
      <c r="C60" s="2" t="s">
        <v>775</v>
      </c>
    </row>
    <row r="61" spans="3:4">
      <c r="C61" s="2" t="s">
        <v>424</v>
      </c>
      <c r="D61" s="2" t="s">
        <v>773</v>
      </c>
    </row>
    <row r="62" spans="3:4">
      <c r="C62" s="2" t="s">
        <v>425</v>
      </c>
      <c r="D62" s="2" t="s">
        <v>773</v>
      </c>
    </row>
    <row r="63" spans="3:4">
      <c r="C63" s="2" t="s">
        <v>243</v>
      </c>
      <c r="D63" s="2" t="s">
        <v>773</v>
      </c>
    </row>
    <row r="64" spans="3:4">
      <c r="C64" s="2" t="s">
        <v>242</v>
      </c>
      <c r="D64" s="2" t="s">
        <v>773</v>
      </c>
    </row>
    <row r="65" spans="3:4">
      <c r="C65" s="2" t="s">
        <v>218</v>
      </c>
      <c r="D65" s="2" t="s">
        <v>773</v>
      </c>
    </row>
    <row r="67" spans="3:4">
      <c r="C67" s="2" t="s">
        <v>776</v>
      </c>
    </row>
    <row r="68" spans="3:4">
      <c r="C68" s="2" t="s">
        <v>424</v>
      </c>
      <c r="D68" s="2" t="s">
        <v>777</v>
      </c>
    </row>
    <row r="69" spans="3:4">
      <c r="C69" s="2" t="s">
        <v>778</v>
      </c>
      <c r="D69" s="2" t="s">
        <v>777</v>
      </c>
    </row>
    <row r="70" spans="3:4">
      <c r="C70" s="2" t="s">
        <v>779</v>
      </c>
      <c r="D70" s="2" t="s">
        <v>777</v>
      </c>
    </row>
    <row r="71" spans="3:4">
      <c r="C71" s="2" t="s">
        <v>780</v>
      </c>
      <c r="D71" s="2" t="s">
        <v>777</v>
      </c>
    </row>
    <row r="72" spans="3:4">
      <c r="C72" s="2" t="s">
        <v>781</v>
      </c>
      <c r="D72" s="2" t="s">
        <v>777</v>
      </c>
    </row>
    <row r="73" spans="3:4">
      <c r="C73" s="2" t="s">
        <v>218</v>
      </c>
      <c r="D73" s="2" t="s">
        <v>777</v>
      </c>
    </row>
  </sheetData>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tabColor rgb="FFC5FFFF"/>
    <pageSetUpPr fitToPage="1"/>
  </sheetPr>
  <dimension ref="A1:L63"/>
  <sheetViews>
    <sheetView workbookViewId="0"/>
  </sheetViews>
  <sheetFormatPr baseColWidth="10" defaultColWidth="8.83203125" defaultRowHeight="14" x14ac:dyDescent="0"/>
  <cols>
    <col min="1" max="4" width="8.83203125" style="2" customWidth="1"/>
    <col min="5" max="5" width="17.5" style="2" customWidth="1"/>
    <col min="6" max="7" width="8.83203125" style="2" customWidth="1"/>
    <col min="8" max="12" width="8.5" style="2" bestFit="1" customWidth="1"/>
    <col min="13" max="16384" width="8.83203125" style="2"/>
  </cols>
  <sheetData>
    <row r="1" spans="1:12">
      <c r="C1" s="2" t="s">
        <v>782</v>
      </c>
    </row>
    <row r="8" spans="1:12">
      <c r="A8" s="2" t="s">
        <v>783</v>
      </c>
      <c r="H8" s="32" t="s">
        <v>97</v>
      </c>
      <c r="I8" s="32" t="s">
        <v>98</v>
      </c>
      <c r="J8" s="32" t="s">
        <v>99</v>
      </c>
      <c r="K8" s="32" t="s">
        <v>100</v>
      </c>
      <c r="L8" s="32" t="s">
        <v>62</v>
      </c>
    </row>
    <row r="9" spans="1:12">
      <c r="H9" s="32">
        <v>16</v>
      </c>
      <c r="I9" s="32">
        <v>17</v>
      </c>
      <c r="J9" s="32">
        <v>18</v>
      </c>
      <c r="K9" s="32">
        <v>19</v>
      </c>
      <c r="L9" s="32">
        <v>20</v>
      </c>
    </row>
    <row r="11" spans="1:12">
      <c r="B11" s="2" t="s">
        <v>784</v>
      </c>
      <c r="F11" s="2" t="s">
        <v>221</v>
      </c>
      <c r="H11" s="30"/>
      <c r="I11" s="30"/>
      <c r="J11" s="30"/>
      <c r="K11" s="30"/>
      <c r="L11" s="30"/>
    </row>
    <row r="12" spans="1:12">
      <c r="B12" s="2" t="s">
        <v>785</v>
      </c>
      <c r="F12" s="2" t="s">
        <v>221</v>
      </c>
      <c r="H12" s="30"/>
      <c r="I12" s="30"/>
      <c r="J12" s="30"/>
      <c r="K12" s="30"/>
      <c r="L12" s="30"/>
    </row>
    <row r="13" spans="1:12">
      <c r="B13" s="2" t="s">
        <v>786</v>
      </c>
      <c r="F13" s="2" t="s">
        <v>221</v>
      </c>
      <c r="H13" s="30"/>
      <c r="I13" s="30"/>
      <c r="J13" s="30"/>
      <c r="K13" s="30"/>
      <c r="L13" s="30"/>
    </row>
    <row r="14" spans="1:12">
      <c r="B14" s="2" t="s">
        <v>787</v>
      </c>
      <c r="F14" s="2" t="s">
        <v>221</v>
      </c>
      <c r="H14" s="30"/>
      <c r="I14" s="30"/>
      <c r="J14" s="30"/>
      <c r="K14" s="30"/>
      <c r="L14" s="30"/>
    </row>
    <row r="16" spans="1:12">
      <c r="B16" s="2" t="s">
        <v>788</v>
      </c>
      <c r="F16" s="2" t="s">
        <v>221</v>
      </c>
      <c r="H16" s="30"/>
      <c r="I16" s="30"/>
      <c r="J16" s="30"/>
      <c r="K16" s="30"/>
      <c r="L16" s="30"/>
    </row>
    <row r="18" spans="1:12">
      <c r="B18" s="2" t="s">
        <v>789</v>
      </c>
      <c r="F18" s="2" t="s">
        <v>221</v>
      </c>
      <c r="H18" s="30"/>
      <c r="I18" s="30"/>
      <c r="J18" s="30"/>
      <c r="K18" s="30"/>
      <c r="L18" s="30"/>
    </row>
    <row r="19" spans="1:12">
      <c r="B19" s="2" t="s">
        <v>790</v>
      </c>
      <c r="F19" s="2" t="s">
        <v>221</v>
      </c>
      <c r="H19" s="30"/>
      <c r="I19" s="30"/>
      <c r="J19" s="30"/>
      <c r="K19" s="30"/>
      <c r="L19" s="30"/>
    </row>
    <row r="21" spans="1:12">
      <c r="B21" s="2" t="s">
        <v>791</v>
      </c>
      <c r="F21" s="2" t="s">
        <v>221</v>
      </c>
      <c r="H21" s="30"/>
      <c r="I21" s="30"/>
      <c r="J21" s="30"/>
      <c r="K21" s="30"/>
      <c r="L21" s="30"/>
    </row>
    <row r="24" spans="1:12">
      <c r="A24" s="2" t="s">
        <v>792</v>
      </c>
    </row>
    <row r="26" spans="1:12">
      <c r="B26" s="2" t="s">
        <v>793</v>
      </c>
      <c r="F26" s="2" t="s">
        <v>221</v>
      </c>
      <c r="H26" s="30"/>
      <c r="I26" s="30"/>
      <c r="J26" s="30"/>
      <c r="K26" s="30"/>
      <c r="L26" s="30"/>
    </row>
    <row r="27" spans="1:12">
      <c r="B27" s="2" t="s">
        <v>794</v>
      </c>
      <c r="F27" s="2" t="s">
        <v>221</v>
      </c>
      <c r="H27" s="30"/>
      <c r="I27" s="30"/>
      <c r="J27" s="30"/>
      <c r="K27" s="30"/>
      <c r="L27" s="30"/>
    </row>
    <row r="28" spans="1:12">
      <c r="B28" s="2" t="s">
        <v>795</v>
      </c>
      <c r="F28" s="2" t="s">
        <v>221</v>
      </c>
      <c r="H28" s="30"/>
      <c r="I28" s="30"/>
      <c r="J28" s="30"/>
      <c r="K28" s="30"/>
      <c r="L28" s="30"/>
    </row>
    <row r="30" spans="1:12">
      <c r="B30" s="2" t="s">
        <v>792</v>
      </c>
      <c r="F30" s="2" t="s">
        <v>221</v>
      </c>
      <c r="H30" s="30"/>
      <c r="I30" s="30"/>
      <c r="J30" s="30"/>
      <c r="K30" s="30"/>
      <c r="L30" s="30"/>
    </row>
    <row r="32" spans="1:12">
      <c r="B32" s="2" t="s">
        <v>796</v>
      </c>
      <c r="F32" s="2" t="s">
        <v>221</v>
      </c>
      <c r="H32" s="30"/>
      <c r="I32" s="30"/>
      <c r="J32" s="30"/>
      <c r="K32" s="30"/>
      <c r="L32" s="30"/>
    </row>
    <row r="34" spans="1:12">
      <c r="B34" s="2" t="s">
        <v>791</v>
      </c>
      <c r="F34" s="2" t="s">
        <v>221</v>
      </c>
      <c r="H34" s="30"/>
      <c r="I34" s="30"/>
      <c r="J34" s="30"/>
      <c r="K34" s="30"/>
      <c r="L34" s="30"/>
    </row>
    <row r="37" spans="1:12">
      <c r="A37" s="2" t="s">
        <v>797</v>
      </c>
    </row>
    <row r="38" spans="1:12">
      <c r="B38" s="2" t="s">
        <v>798</v>
      </c>
      <c r="F38" s="2" t="s">
        <v>221</v>
      </c>
      <c r="H38" s="30"/>
      <c r="I38" s="30"/>
      <c r="J38" s="30"/>
      <c r="K38" s="30"/>
      <c r="L38" s="30"/>
    </row>
    <row r="39" spans="1:12">
      <c r="B39" s="2" t="s">
        <v>799</v>
      </c>
      <c r="F39" s="2" t="s">
        <v>221</v>
      </c>
      <c r="H39" s="30"/>
      <c r="I39" s="30"/>
    </row>
    <row r="41" spans="1:12">
      <c r="H41" s="30"/>
      <c r="I41" s="30"/>
      <c r="J41" s="30"/>
      <c r="K41" s="30"/>
      <c r="L41" s="30"/>
    </row>
    <row r="44" spans="1:12">
      <c r="A44" s="2" t="s">
        <v>800</v>
      </c>
    </row>
    <row r="45" spans="1:12">
      <c r="B45" s="2" t="s">
        <v>801</v>
      </c>
      <c r="F45" s="2" t="s">
        <v>221</v>
      </c>
      <c r="H45" s="30"/>
      <c r="I45" s="30"/>
      <c r="J45" s="30"/>
      <c r="K45" s="30"/>
      <c r="L45" s="30"/>
    </row>
    <row r="46" spans="1:12">
      <c r="B46" s="2" t="s">
        <v>802</v>
      </c>
      <c r="F46" s="2" t="s">
        <v>221</v>
      </c>
      <c r="H46" s="30"/>
      <c r="I46" s="30"/>
      <c r="J46" s="30"/>
      <c r="K46" s="30"/>
      <c r="L46" s="30"/>
    </row>
    <row r="47" spans="1:12">
      <c r="B47" s="2" t="s">
        <v>803</v>
      </c>
      <c r="F47" s="2" t="s">
        <v>221</v>
      </c>
      <c r="H47" s="30"/>
      <c r="I47" s="30"/>
      <c r="J47" s="30"/>
      <c r="K47" s="30"/>
      <c r="L47" s="30"/>
    </row>
    <row r="54" spans="2:11">
      <c r="B54" s="2" t="s">
        <v>804</v>
      </c>
      <c r="C54" s="2" t="s">
        <v>805</v>
      </c>
    </row>
    <row r="55" spans="2:11">
      <c r="B55" s="2" t="s">
        <v>806</v>
      </c>
      <c r="C55" s="2" t="s">
        <v>807</v>
      </c>
    </row>
    <row r="56" spans="2:11">
      <c r="B56" s="2" t="s">
        <v>784</v>
      </c>
    </row>
    <row r="57" spans="2:11" ht="16">
      <c r="B57" s="2" t="s">
        <v>808</v>
      </c>
      <c r="D57" s="2" t="s">
        <v>1011</v>
      </c>
    </row>
    <row r="58" spans="2:11">
      <c r="J58" s="2" t="s">
        <v>809</v>
      </c>
    </row>
    <row r="59" spans="2:11">
      <c r="J59" s="2" t="s">
        <v>99</v>
      </c>
    </row>
    <row r="60" spans="2:11">
      <c r="B60" s="2" t="s">
        <v>810</v>
      </c>
      <c r="C60" s="2" t="s">
        <v>811</v>
      </c>
      <c r="K60" s="2" t="s">
        <v>812</v>
      </c>
    </row>
    <row r="61" spans="2:11" ht="16">
      <c r="B61" s="2" t="s">
        <v>1012</v>
      </c>
      <c r="C61" s="2" t="s">
        <v>813</v>
      </c>
      <c r="F61" s="2" t="s">
        <v>221</v>
      </c>
      <c r="J61" s="30"/>
      <c r="K61" s="2" t="s">
        <v>814</v>
      </c>
    </row>
    <row r="62" spans="2:11" ht="16">
      <c r="B62" s="2" t="s">
        <v>1013</v>
      </c>
      <c r="C62" s="2" t="s">
        <v>815</v>
      </c>
      <c r="J62" s="30"/>
      <c r="K62" s="2" t="s">
        <v>816</v>
      </c>
    </row>
    <row r="63" spans="2:11" ht="16">
      <c r="B63" s="2" t="s">
        <v>1014</v>
      </c>
      <c r="C63" s="2" t="s">
        <v>817</v>
      </c>
      <c r="F63" s="2" t="s">
        <v>221</v>
      </c>
      <c r="J63" s="30"/>
      <c r="K63" s="2" t="s">
        <v>818</v>
      </c>
    </row>
  </sheetData>
  <phoneticPr fontId="1" type="noConversion"/>
  <pageMargins left="0.75" right="0.75" top="1" bottom="1" header="0.5" footer="0.5"/>
  <pageSetup paperSize="9" scale="57"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tabColor rgb="FFC5FFFF"/>
    <pageSetUpPr fitToPage="1"/>
  </sheetPr>
  <dimension ref="A16:I163"/>
  <sheetViews>
    <sheetView showGridLines="0" workbookViewId="0"/>
  </sheetViews>
  <sheetFormatPr baseColWidth="10" defaultRowHeight="14" x14ac:dyDescent="0"/>
  <cols>
    <col min="1" max="1" width="4.33203125" style="1" customWidth="1"/>
    <col min="2" max="2" width="4.33203125" style="2" customWidth="1"/>
    <col min="3" max="3" width="27.5" style="2" bestFit="1" customWidth="1"/>
    <col min="4" max="9" width="22.83203125" style="2" customWidth="1"/>
    <col min="10" max="16384" width="10.83203125" style="2"/>
  </cols>
  <sheetData>
    <row r="16" spans="3:9" s="1" customFormat="1" ht="28">
      <c r="C16" s="1" t="s">
        <v>95</v>
      </c>
      <c r="D16" s="1" t="s">
        <v>208</v>
      </c>
      <c r="E16" s="34" t="s">
        <v>819</v>
      </c>
      <c r="F16" s="34"/>
      <c r="G16" s="34" t="s">
        <v>820</v>
      </c>
      <c r="H16" s="34" t="s">
        <v>821</v>
      </c>
      <c r="I16" s="34" t="s">
        <v>822</v>
      </c>
    </row>
    <row r="17" spans="1:9" s="1" customFormat="1" ht="42">
      <c r="E17" s="34" t="s">
        <v>823</v>
      </c>
      <c r="F17" s="34" t="s">
        <v>824</v>
      </c>
      <c r="G17" s="34" t="s">
        <v>825</v>
      </c>
      <c r="H17" s="34" t="s">
        <v>826</v>
      </c>
      <c r="I17" s="34" t="s">
        <v>827</v>
      </c>
    </row>
    <row r="18" spans="1:9">
      <c r="A18" s="1" t="s">
        <v>107</v>
      </c>
    </row>
    <row r="19" spans="1:9">
      <c r="B19" s="2" t="s">
        <v>452</v>
      </c>
    </row>
    <row r="20" spans="1:9">
      <c r="C20" s="2" t="s">
        <v>109</v>
      </c>
      <c r="D20" s="2" t="s">
        <v>539</v>
      </c>
      <c r="E20" s="2" t="str">
        <f>IF(ISNUMBER('FBPQ C2'!J12),'FBPQ C2'!J12,IF(ISNUMBER('FBPQ C2'!I12),'FBPQ C2'!I12,""))</f>
        <v/>
      </c>
      <c r="F20" s="2" t="s">
        <v>828</v>
      </c>
      <c r="G20" s="2" t="str">
        <f t="shared" ref="G20:G83" si="0">IF(ISNUMBER(E20),E20,IF(H20&gt;0,F20," "))</f>
        <v xml:space="preserve"> </v>
      </c>
      <c r="H20" s="2">
        <f>IF(ISBLANK('FBPQ T4'!E12)," ",'FBPQ T4'!AE12)</f>
        <v>0</v>
      </c>
      <c r="I20" s="2" t="str">
        <f t="shared" ref="I20:I83" si="1">IF(ISERROR(G20*H20)," ",G20*H20)</f>
        <v xml:space="preserve"> </v>
      </c>
    </row>
    <row r="21" spans="1:9">
      <c r="C21" s="2" t="s">
        <v>110</v>
      </c>
      <c r="D21" s="2" t="s">
        <v>540</v>
      </c>
      <c r="E21" s="2" t="str">
        <f>IF(ISNUMBER('FBPQ C2'!J13),'FBPQ C2'!J13,IF(ISNUMBER('FBPQ C2'!I13),'FBPQ C2'!I13,""))</f>
        <v/>
      </c>
      <c r="F21" s="2" t="s">
        <v>828</v>
      </c>
      <c r="G21" s="2" t="str">
        <f t="shared" si="0"/>
        <v xml:space="preserve"> </v>
      </c>
      <c r="H21" s="2">
        <f>IF(ISBLANK('FBPQ T4'!E13)," ",'FBPQ T4'!AE13)</f>
        <v>0</v>
      </c>
      <c r="I21" s="2" t="str">
        <f t="shared" si="1"/>
        <v xml:space="preserve"> </v>
      </c>
    </row>
    <row r="22" spans="1:9">
      <c r="E22" s="2" t="str">
        <f>IF(ISNUMBER('FBPQ C2'!J14),'FBPQ C2'!J14,IF(ISNUMBER('FBPQ C2'!I14),'FBPQ C2'!I14,""))</f>
        <v/>
      </c>
      <c r="G22" s="2">
        <f t="shared" si="0"/>
        <v>0</v>
      </c>
      <c r="H22" s="2" t="str">
        <f>IF(ISBLANK('FBPQ T4'!E14)," ",'FBPQ T4'!AE14)</f>
        <v xml:space="preserve"> </v>
      </c>
      <c r="I22" s="2" t="str">
        <f t="shared" si="1"/>
        <v xml:space="preserve"> </v>
      </c>
    </row>
    <row r="23" spans="1:9">
      <c r="B23" s="2" t="s">
        <v>111</v>
      </c>
      <c r="E23" s="2" t="str">
        <f>IF(ISNUMBER('FBPQ C2'!J15),'FBPQ C2'!J15,IF(ISNUMBER('FBPQ C2'!I15),'FBPQ C2'!I15,""))</f>
        <v/>
      </c>
      <c r="G23" s="2">
        <f t="shared" si="0"/>
        <v>0</v>
      </c>
      <c r="H23" s="2" t="str">
        <f>IF(ISBLANK('FBPQ T4'!E15)," ",'FBPQ T4'!AE15)</f>
        <v xml:space="preserve"> </v>
      </c>
      <c r="I23" s="2" t="str">
        <f t="shared" si="1"/>
        <v xml:space="preserve"> </v>
      </c>
    </row>
    <row r="24" spans="1:9">
      <c r="C24" s="2" t="s">
        <v>112</v>
      </c>
      <c r="D24" s="2" t="s">
        <v>540</v>
      </c>
      <c r="E24" s="2" t="str">
        <f>IF(ISNUMBER('FBPQ C2'!J16),'FBPQ C2'!J16,IF(ISNUMBER('FBPQ C2'!I16),'FBPQ C2'!I16,""))</f>
        <v/>
      </c>
      <c r="F24" s="2" t="s">
        <v>828</v>
      </c>
      <c r="G24" s="2" t="str">
        <f t="shared" si="0"/>
        <v xml:space="preserve"> </v>
      </c>
      <c r="H24" s="2">
        <f>IF(ISBLANK('FBPQ T4'!E16)," ",'FBPQ T4'!AE16)</f>
        <v>0</v>
      </c>
      <c r="I24" s="2" t="str">
        <f t="shared" si="1"/>
        <v xml:space="preserve"> </v>
      </c>
    </row>
    <row r="25" spans="1:9">
      <c r="E25" s="2" t="str">
        <f>IF(ISNUMBER('FBPQ C2'!J17),'FBPQ C2'!J17,IF(ISNUMBER('FBPQ C2'!I17),'FBPQ C2'!I17,""))</f>
        <v/>
      </c>
      <c r="G25" s="2">
        <f t="shared" si="0"/>
        <v>0</v>
      </c>
      <c r="H25" s="2" t="str">
        <f>IF(ISBLANK('FBPQ T4'!E17)," ",'FBPQ T4'!AE17)</f>
        <v xml:space="preserve"> </v>
      </c>
      <c r="I25" s="2" t="str">
        <f t="shared" si="1"/>
        <v xml:space="preserve"> </v>
      </c>
    </row>
    <row r="26" spans="1:9">
      <c r="B26" s="2" t="s">
        <v>113</v>
      </c>
      <c r="E26" s="2" t="str">
        <f>IF(ISNUMBER('FBPQ C2'!J18),'FBPQ C2'!J18,IF(ISNUMBER('FBPQ C2'!I18),'FBPQ C2'!I18,""))</f>
        <v/>
      </c>
      <c r="G26" s="2">
        <f t="shared" si="0"/>
        <v>0</v>
      </c>
      <c r="H26" s="2" t="str">
        <f>IF(ISBLANK('FBPQ T4'!E18)," ",'FBPQ T4'!AE18)</f>
        <v xml:space="preserve"> </v>
      </c>
      <c r="I26" s="2" t="str">
        <f t="shared" si="1"/>
        <v xml:space="preserve"> </v>
      </c>
    </row>
    <row r="27" spans="1:9">
      <c r="C27" s="2" t="s">
        <v>114</v>
      </c>
      <c r="D27" s="2" t="s">
        <v>539</v>
      </c>
      <c r="E27" s="2" t="str">
        <f>IF(ISNUMBER('FBPQ C2'!J19),'FBPQ C2'!J19,IF(ISNUMBER('FBPQ C2'!I19),'FBPQ C2'!I19,""))</f>
        <v/>
      </c>
      <c r="F27" s="2" t="s">
        <v>828</v>
      </c>
      <c r="G27" s="2" t="str">
        <f t="shared" si="0"/>
        <v xml:space="preserve"> </v>
      </c>
      <c r="H27" s="2">
        <f>IF(ISBLANK('FBPQ T4'!E19)," ",'FBPQ T4'!AE19)</f>
        <v>0</v>
      </c>
      <c r="I27" s="2" t="str">
        <f t="shared" si="1"/>
        <v xml:space="preserve"> </v>
      </c>
    </row>
    <row r="28" spans="1:9">
      <c r="C28" s="2" t="s">
        <v>115</v>
      </c>
      <c r="D28" s="2" t="s">
        <v>539</v>
      </c>
      <c r="E28" s="2" t="str">
        <f>IF(ISNUMBER('FBPQ C2'!J20),'FBPQ C2'!J20,IF(ISNUMBER('FBPQ C2'!I20),'FBPQ C2'!I20,""))</f>
        <v/>
      </c>
      <c r="F28" s="2" t="s">
        <v>828</v>
      </c>
      <c r="G28" s="2" t="str">
        <f t="shared" si="0"/>
        <v xml:space="preserve"> </v>
      </c>
      <c r="H28" s="2">
        <f>IF(ISBLANK('FBPQ T4'!E20)," ",'FBPQ T4'!AE20)</f>
        <v>0</v>
      </c>
      <c r="I28" s="2" t="str">
        <f t="shared" si="1"/>
        <v xml:space="preserve"> </v>
      </c>
    </row>
    <row r="29" spans="1:9">
      <c r="C29" s="2" t="s">
        <v>116</v>
      </c>
      <c r="D29" s="2" t="s">
        <v>539</v>
      </c>
      <c r="E29" s="2" t="str">
        <f>IF(ISNUMBER('FBPQ C2'!J21),'FBPQ C2'!J21,IF(ISNUMBER('FBPQ C2'!I21),'FBPQ C2'!I21,""))</f>
        <v/>
      </c>
      <c r="F29" s="2" t="s">
        <v>828</v>
      </c>
      <c r="G29" s="2" t="str">
        <f t="shared" si="0"/>
        <v xml:space="preserve"> </v>
      </c>
      <c r="H29" s="2">
        <f>IF(ISBLANK('FBPQ T4'!E21)," ",'FBPQ T4'!AE21)</f>
        <v>0</v>
      </c>
      <c r="I29" s="2" t="str">
        <f t="shared" si="1"/>
        <v xml:space="preserve"> </v>
      </c>
    </row>
    <row r="30" spans="1:9">
      <c r="C30" s="2" t="s">
        <v>117</v>
      </c>
      <c r="D30" s="2" t="s">
        <v>540</v>
      </c>
      <c r="E30" s="2" t="str">
        <f>IF(ISNUMBER('FBPQ C2'!J22),'FBPQ C2'!J22,IF(ISNUMBER('FBPQ C2'!I22),'FBPQ C2'!I22,""))</f>
        <v/>
      </c>
      <c r="F30" s="2" t="s">
        <v>828</v>
      </c>
      <c r="G30" s="2" t="str">
        <f t="shared" si="0"/>
        <v xml:space="preserve"> </v>
      </c>
      <c r="H30" s="2">
        <f>IF(ISBLANK('FBPQ T4'!E22)," ",'FBPQ T4'!AE22)</f>
        <v>0</v>
      </c>
      <c r="I30" s="2" t="str">
        <f t="shared" si="1"/>
        <v xml:space="preserve"> </v>
      </c>
    </row>
    <row r="31" spans="1:9">
      <c r="E31" s="2" t="str">
        <f>IF(ISNUMBER('FBPQ C2'!J23),'FBPQ C2'!J23,IF(ISNUMBER('FBPQ C2'!I23),'FBPQ C2'!I23,""))</f>
        <v/>
      </c>
      <c r="G31" s="2">
        <f t="shared" si="0"/>
        <v>0</v>
      </c>
      <c r="H31" s="2" t="str">
        <f>IF(ISBLANK('FBPQ T4'!E23)," ",'FBPQ T4'!AE23)</f>
        <v xml:space="preserve"> </v>
      </c>
      <c r="I31" s="2" t="str">
        <f t="shared" si="1"/>
        <v xml:space="preserve"> </v>
      </c>
    </row>
    <row r="32" spans="1:9">
      <c r="B32" s="2" t="s">
        <v>118</v>
      </c>
      <c r="E32" s="2" t="str">
        <f>IF(ISNUMBER('FBPQ C2'!J24),'FBPQ C2'!J24,IF(ISNUMBER('FBPQ C2'!I24),'FBPQ C2'!I24,""))</f>
        <v/>
      </c>
      <c r="G32" s="2">
        <f t="shared" si="0"/>
        <v>0</v>
      </c>
      <c r="H32" s="2" t="str">
        <f>IF(ISBLANK('FBPQ T4'!E24)," ",'FBPQ T4'!AE24)</f>
        <v xml:space="preserve"> </v>
      </c>
      <c r="I32" s="2" t="str">
        <f t="shared" si="1"/>
        <v xml:space="preserve"> </v>
      </c>
    </row>
    <row r="33" spans="1:9">
      <c r="C33" s="2" t="s">
        <v>119</v>
      </c>
      <c r="D33" s="2" t="s">
        <v>540</v>
      </c>
      <c r="E33" s="2" t="str">
        <f>IF(ISNUMBER('FBPQ C2'!J25),'FBPQ C2'!J25,IF(ISNUMBER('FBPQ C2'!I25),'FBPQ C2'!I25,""))</f>
        <v/>
      </c>
      <c r="F33" s="2" t="s">
        <v>828</v>
      </c>
      <c r="G33" s="2" t="str">
        <f t="shared" si="0"/>
        <v xml:space="preserve"> </v>
      </c>
      <c r="H33" s="2">
        <f>IF(ISBLANK('FBPQ T4'!E25)," ",'FBPQ T4'!AE25)</f>
        <v>0</v>
      </c>
      <c r="I33" s="2" t="str">
        <f t="shared" si="1"/>
        <v xml:space="preserve"> </v>
      </c>
    </row>
    <row r="34" spans="1:9">
      <c r="C34" s="2" t="s">
        <v>120</v>
      </c>
      <c r="D34" s="2" t="s">
        <v>540</v>
      </c>
      <c r="E34" s="2" t="str">
        <f>IF(ISNUMBER('FBPQ C2'!J26),'FBPQ C2'!J26,IF(ISNUMBER('FBPQ C2'!I26),'FBPQ C2'!I26,""))</f>
        <v/>
      </c>
      <c r="F34" s="2" t="s">
        <v>828</v>
      </c>
      <c r="G34" s="2" t="str">
        <f t="shared" si="0"/>
        <v xml:space="preserve"> </v>
      </c>
      <c r="H34" s="2">
        <f>IF(ISBLANK('FBPQ T4'!E26)," ",'FBPQ T4'!AE26)</f>
        <v>0</v>
      </c>
      <c r="I34" s="2" t="str">
        <f t="shared" si="1"/>
        <v xml:space="preserve"> </v>
      </c>
    </row>
    <row r="35" spans="1:9">
      <c r="C35" s="2" t="s">
        <v>121</v>
      </c>
      <c r="D35" s="2" t="s">
        <v>540</v>
      </c>
      <c r="E35" s="2" t="str">
        <f>IF(ISNUMBER('FBPQ C2'!J27),'FBPQ C2'!J27,IF(ISNUMBER('FBPQ C2'!I27),'FBPQ C2'!I27,""))</f>
        <v/>
      </c>
      <c r="F35" s="2" t="s">
        <v>828</v>
      </c>
      <c r="G35" s="2" t="str">
        <f t="shared" si="0"/>
        <v xml:space="preserve"> </v>
      </c>
      <c r="H35" s="2">
        <f>IF(ISBLANK('FBPQ T4'!E27)," ",'FBPQ T4'!AE27)</f>
        <v>0</v>
      </c>
      <c r="I35" s="2" t="str">
        <f t="shared" si="1"/>
        <v xml:space="preserve"> </v>
      </c>
    </row>
    <row r="36" spans="1:9">
      <c r="C36" s="2" t="s">
        <v>122</v>
      </c>
      <c r="D36" s="2" t="s">
        <v>540</v>
      </c>
      <c r="E36" s="2" t="str">
        <f>IF(ISNUMBER('FBPQ C2'!J28),'FBPQ C2'!J28,IF(ISNUMBER('FBPQ C2'!I28),'FBPQ C2'!I28,""))</f>
        <v/>
      </c>
      <c r="F36" s="2" t="s">
        <v>828</v>
      </c>
      <c r="G36" s="2" t="str">
        <f t="shared" si="0"/>
        <v xml:space="preserve"> </v>
      </c>
      <c r="H36" s="2">
        <f>IF(ISBLANK('FBPQ T4'!E28)," ",'FBPQ T4'!AE28)</f>
        <v>0</v>
      </c>
      <c r="I36" s="2" t="str">
        <f t="shared" si="1"/>
        <v xml:space="preserve"> </v>
      </c>
    </row>
    <row r="37" spans="1:9">
      <c r="C37" s="2" t="s">
        <v>123</v>
      </c>
      <c r="D37" s="2" t="s">
        <v>540</v>
      </c>
      <c r="E37" s="2" t="str">
        <f>IF(ISNUMBER('FBPQ C2'!J29),'FBPQ C2'!J29,IF(ISNUMBER('FBPQ C2'!I29),'FBPQ C2'!I29,""))</f>
        <v/>
      </c>
      <c r="F37" s="2" t="s">
        <v>828</v>
      </c>
      <c r="G37" s="2" t="str">
        <f t="shared" si="0"/>
        <v xml:space="preserve"> </v>
      </c>
      <c r="H37" s="2">
        <f>IF(ISBLANK('FBPQ T4'!E29)," ",'FBPQ T4'!AE29)</f>
        <v>0</v>
      </c>
      <c r="I37" s="2" t="str">
        <f t="shared" si="1"/>
        <v xml:space="preserve"> </v>
      </c>
    </row>
    <row r="38" spans="1:9">
      <c r="C38" s="2" t="s">
        <v>124</v>
      </c>
      <c r="D38" s="2" t="s">
        <v>540</v>
      </c>
      <c r="E38" s="2" t="str">
        <f>IF(ISNUMBER('FBPQ C2'!J30),'FBPQ C2'!J30,IF(ISNUMBER('FBPQ C2'!I30),'FBPQ C2'!I30,""))</f>
        <v/>
      </c>
      <c r="F38" s="2" t="s">
        <v>828</v>
      </c>
      <c r="G38" s="2" t="str">
        <f t="shared" si="0"/>
        <v xml:space="preserve"> </v>
      </c>
      <c r="H38" s="2">
        <f>IF(ISBLANK('FBPQ T4'!E30)," ",'FBPQ T4'!AE30)</f>
        <v>0</v>
      </c>
      <c r="I38" s="2" t="str">
        <f t="shared" si="1"/>
        <v xml:space="preserve"> </v>
      </c>
    </row>
    <row r="39" spans="1:9">
      <c r="E39" s="2" t="str">
        <f>IF(ISNUMBER('FBPQ C2'!J31),'FBPQ C2'!J31,IF(ISNUMBER('FBPQ C2'!I31),'FBPQ C2'!I31,""))</f>
        <v/>
      </c>
      <c r="G39" s="2">
        <f t="shared" si="0"/>
        <v>0</v>
      </c>
      <c r="H39" s="2" t="str">
        <f>IF(ISBLANK('FBPQ T4'!E31)," ",'FBPQ T4'!AE31)</f>
        <v xml:space="preserve"> </v>
      </c>
      <c r="I39" s="2" t="str">
        <f t="shared" si="1"/>
        <v xml:space="preserve"> </v>
      </c>
    </row>
    <row r="40" spans="1:9">
      <c r="A40" s="1" t="s">
        <v>125</v>
      </c>
      <c r="E40" s="2" t="str">
        <f>IF(ISNUMBER('FBPQ C2'!J32),'FBPQ C2'!J32,IF(ISNUMBER('FBPQ C2'!I32),'FBPQ C2'!I32,""))</f>
        <v/>
      </c>
      <c r="G40" s="2">
        <f t="shared" si="0"/>
        <v>0</v>
      </c>
      <c r="H40" s="2" t="str">
        <f>IF(ISBLANK('FBPQ T4'!E32)," ",'FBPQ T4'!AE32)</f>
        <v xml:space="preserve"> </v>
      </c>
      <c r="I40" s="2" t="str">
        <f t="shared" si="1"/>
        <v xml:space="preserve"> </v>
      </c>
    </row>
    <row r="41" spans="1:9">
      <c r="B41" s="2" t="s">
        <v>452</v>
      </c>
      <c r="E41" s="2" t="str">
        <f>IF(ISNUMBER('FBPQ C2'!J33),'FBPQ C2'!J33,IF(ISNUMBER('FBPQ C2'!I33),'FBPQ C2'!I33,""))</f>
        <v/>
      </c>
      <c r="G41" s="2">
        <f t="shared" si="0"/>
        <v>0</v>
      </c>
      <c r="H41" s="2" t="str">
        <f>IF(ISBLANK('FBPQ T4'!E33)," ",'FBPQ T4'!AE33)</f>
        <v xml:space="preserve"> </v>
      </c>
      <c r="I41" s="2" t="str">
        <f t="shared" si="1"/>
        <v xml:space="preserve"> </v>
      </c>
    </row>
    <row r="42" spans="1:9">
      <c r="C42" s="2" t="s">
        <v>126</v>
      </c>
      <c r="D42" s="2" t="s">
        <v>539</v>
      </c>
      <c r="E42" s="2" t="str">
        <f>IF(ISNUMBER('FBPQ C2'!J34),'FBPQ C2'!J34,IF(ISNUMBER('FBPQ C2'!I34),'FBPQ C2'!I34,""))</f>
        <v/>
      </c>
      <c r="F42" s="2" t="s">
        <v>828</v>
      </c>
      <c r="G42" s="2" t="str">
        <f t="shared" si="0"/>
        <v xml:space="preserve"> </v>
      </c>
      <c r="H42" s="2">
        <f>IF(ISBLANK('FBPQ T4'!E34)," ",'FBPQ T4'!AE34)</f>
        <v>0</v>
      </c>
      <c r="I42" s="2" t="str">
        <f t="shared" si="1"/>
        <v xml:space="preserve"> </v>
      </c>
    </row>
    <row r="43" spans="1:9">
      <c r="C43" s="2" t="s">
        <v>127</v>
      </c>
      <c r="D43" s="2" t="s">
        <v>539</v>
      </c>
      <c r="E43" s="2" t="str">
        <f>IF(ISNUMBER('FBPQ C2'!J35),'FBPQ C2'!J35,IF(ISNUMBER('FBPQ C2'!I35),'FBPQ C2'!I35,""))</f>
        <v/>
      </c>
      <c r="F43" s="2" t="s">
        <v>828</v>
      </c>
      <c r="G43" s="2" t="str">
        <f t="shared" si="0"/>
        <v xml:space="preserve"> </v>
      </c>
      <c r="H43" s="2">
        <f>IF(ISBLANK('FBPQ T4'!E35)," ",'FBPQ T4'!AE35)</f>
        <v>0</v>
      </c>
      <c r="I43" s="2" t="str">
        <f t="shared" si="1"/>
        <v xml:space="preserve"> </v>
      </c>
    </row>
    <row r="44" spans="1:9">
      <c r="C44" s="2" t="s">
        <v>128</v>
      </c>
      <c r="D44" s="2" t="s">
        <v>539</v>
      </c>
      <c r="E44" s="2" t="str">
        <f>IF(ISNUMBER('FBPQ C2'!J36),'FBPQ C2'!J36,IF(ISNUMBER('FBPQ C2'!I36),'FBPQ C2'!I36,""))</f>
        <v/>
      </c>
      <c r="F44" s="2" t="s">
        <v>828</v>
      </c>
      <c r="G44" s="2" t="str">
        <f t="shared" si="0"/>
        <v xml:space="preserve"> </v>
      </c>
      <c r="H44" s="2">
        <f>IF(ISBLANK('FBPQ T4'!E36)," ",'FBPQ T4'!AE36)</f>
        <v>0</v>
      </c>
      <c r="I44" s="2" t="str">
        <f t="shared" si="1"/>
        <v xml:space="preserve"> </v>
      </c>
    </row>
    <row r="45" spans="1:9">
      <c r="C45" s="2" t="s">
        <v>129</v>
      </c>
      <c r="D45" s="2" t="s">
        <v>539</v>
      </c>
      <c r="E45" s="2" t="str">
        <f>IF(ISNUMBER('FBPQ C2'!J37),'FBPQ C2'!J37,IF(ISNUMBER('FBPQ C2'!I37),'FBPQ C2'!I37,""))</f>
        <v/>
      </c>
      <c r="F45" s="2" t="s">
        <v>828</v>
      </c>
      <c r="G45" s="2" t="str">
        <f t="shared" si="0"/>
        <v xml:space="preserve"> </v>
      </c>
      <c r="H45" s="2">
        <f>IF(ISBLANK('FBPQ T4'!E37)," ",'FBPQ T4'!AE37)</f>
        <v>0</v>
      </c>
      <c r="I45" s="2" t="str">
        <f t="shared" si="1"/>
        <v xml:space="preserve"> </v>
      </c>
    </row>
    <row r="46" spans="1:9">
      <c r="E46" s="2" t="str">
        <f>IF(ISNUMBER('FBPQ C2'!J38),'FBPQ C2'!J38,IF(ISNUMBER('FBPQ C2'!I38),'FBPQ C2'!I38,""))</f>
        <v/>
      </c>
      <c r="G46" s="2">
        <f t="shared" si="0"/>
        <v>0</v>
      </c>
      <c r="H46" s="2" t="str">
        <f>IF(ISBLANK('FBPQ T4'!E38)," ",'FBPQ T4'!AE38)</f>
        <v xml:space="preserve"> </v>
      </c>
      <c r="I46" s="2" t="str">
        <f t="shared" si="1"/>
        <v xml:space="preserve"> </v>
      </c>
    </row>
    <row r="47" spans="1:9">
      <c r="B47" s="2" t="s">
        <v>111</v>
      </c>
      <c r="E47" s="2" t="str">
        <f>IF(ISNUMBER('FBPQ C2'!J39),'FBPQ C2'!J39,IF(ISNUMBER('FBPQ C2'!I39),'FBPQ C2'!I39,""))</f>
        <v/>
      </c>
      <c r="G47" s="2">
        <f t="shared" si="0"/>
        <v>0</v>
      </c>
      <c r="H47" s="2" t="str">
        <f>IF(ISBLANK('FBPQ T4'!E39)," ",'FBPQ T4'!AE39)</f>
        <v xml:space="preserve"> </v>
      </c>
      <c r="I47" s="2" t="str">
        <f t="shared" si="1"/>
        <v xml:space="preserve"> </v>
      </c>
    </row>
    <row r="48" spans="1:9">
      <c r="C48" s="2" t="s">
        <v>130</v>
      </c>
      <c r="D48" s="2" t="s">
        <v>540</v>
      </c>
      <c r="E48" s="2" t="str">
        <f>IF(ISNUMBER('FBPQ C2'!J40),'FBPQ C2'!J40,IF(ISNUMBER('FBPQ C2'!I40),'FBPQ C2'!I40,""))</f>
        <v/>
      </c>
      <c r="F48" s="2" t="s">
        <v>828</v>
      </c>
      <c r="G48" s="2" t="str">
        <f t="shared" si="0"/>
        <v xml:space="preserve"> </v>
      </c>
      <c r="H48" s="2">
        <f>IF(ISBLANK('FBPQ T4'!E40)," ",'FBPQ T4'!AE40)</f>
        <v>0</v>
      </c>
      <c r="I48" s="2" t="str">
        <f t="shared" si="1"/>
        <v xml:space="preserve"> </v>
      </c>
    </row>
    <row r="49" spans="2:9">
      <c r="C49" s="2" t="s">
        <v>131</v>
      </c>
      <c r="D49" s="2" t="s">
        <v>540</v>
      </c>
      <c r="E49" s="2" t="str">
        <f>IF(ISNUMBER('FBPQ C2'!J41),'FBPQ C2'!J41,IF(ISNUMBER('FBPQ C2'!I41),'FBPQ C2'!I41,""))</f>
        <v/>
      </c>
      <c r="F49" s="2" t="s">
        <v>828</v>
      </c>
      <c r="G49" s="2" t="str">
        <f t="shared" si="0"/>
        <v xml:space="preserve"> </v>
      </c>
      <c r="H49" s="2">
        <f>IF(ISBLANK('FBPQ T4'!E41)," ",'FBPQ T4'!AE41)</f>
        <v>0</v>
      </c>
      <c r="I49" s="2" t="str">
        <f t="shared" si="1"/>
        <v xml:space="preserve"> </v>
      </c>
    </row>
    <row r="50" spans="2:9">
      <c r="E50" s="2" t="str">
        <f>IF(ISNUMBER('FBPQ C2'!J42),'FBPQ C2'!J42,IF(ISNUMBER('FBPQ C2'!I42),'FBPQ C2'!I42,""))</f>
        <v/>
      </c>
      <c r="F50" s="2" t="s">
        <v>828</v>
      </c>
      <c r="G50" s="2" t="str">
        <f t="shared" si="0"/>
        <v>DATA</v>
      </c>
      <c r="H50" s="2" t="str">
        <f>IF(ISBLANK('FBPQ T4'!E42)," ",'FBPQ T4'!AE42)</f>
        <v xml:space="preserve"> </v>
      </c>
      <c r="I50" s="2" t="str">
        <f t="shared" si="1"/>
        <v xml:space="preserve"> </v>
      </c>
    </row>
    <row r="51" spans="2:9">
      <c r="B51" s="2" t="s">
        <v>132</v>
      </c>
      <c r="E51" s="2" t="str">
        <f>IF(ISNUMBER('FBPQ C2'!J43),'FBPQ C2'!J43,IF(ISNUMBER('FBPQ C2'!I43),'FBPQ C2'!I43,""))</f>
        <v/>
      </c>
      <c r="G51" s="2">
        <f t="shared" si="0"/>
        <v>0</v>
      </c>
      <c r="H51" s="2" t="str">
        <f>IF(ISBLANK('FBPQ T4'!E43)," ",'FBPQ T4'!AE43)</f>
        <v xml:space="preserve"> </v>
      </c>
      <c r="I51" s="2" t="str">
        <f t="shared" si="1"/>
        <v xml:space="preserve"> </v>
      </c>
    </row>
    <row r="52" spans="2:9">
      <c r="C52" s="2" t="s">
        <v>133</v>
      </c>
      <c r="D52" s="2" t="s">
        <v>539</v>
      </c>
      <c r="E52" s="2" t="str">
        <f>IF(ISNUMBER('FBPQ C2'!J44),'FBPQ C2'!J44,IF(ISNUMBER('FBPQ C2'!I44),'FBPQ C2'!I44,""))</f>
        <v/>
      </c>
      <c r="F52" s="2" t="s">
        <v>828</v>
      </c>
      <c r="G52" s="2" t="str">
        <f t="shared" si="0"/>
        <v xml:space="preserve"> </v>
      </c>
      <c r="H52" s="2">
        <f>IF(ISBLANK('FBPQ T4'!E44)," ",'FBPQ T4'!AE44)</f>
        <v>0</v>
      </c>
      <c r="I52" s="2" t="str">
        <f t="shared" si="1"/>
        <v xml:space="preserve"> </v>
      </c>
    </row>
    <row r="53" spans="2:9">
      <c r="C53" s="2" t="s">
        <v>134</v>
      </c>
      <c r="D53" s="2" t="s">
        <v>539</v>
      </c>
      <c r="E53" s="2" t="str">
        <f>IF(ISNUMBER('FBPQ C2'!J45),'FBPQ C2'!J45,IF(ISNUMBER('FBPQ C2'!I45),'FBPQ C2'!I45,""))</f>
        <v/>
      </c>
      <c r="F53" s="2" t="s">
        <v>828</v>
      </c>
      <c r="G53" s="2" t="str">
        <f t="shared" si="0"/>
        <v xml:space="preserve"> </v>
      </c>
      <c r="H53" s="2">
        <f>IF(ISBLANK('FBPQ T4'!E45)," ",'FBPQ T4'!AE45)</f>
        <v>0</v>
      </c>
      <c r="I53" s="2" t="str">
        <f t="shared" si="1"/>
        <v xml:space="preserve"> </v>
      </c>
    </row>
    <row r="54" spans="2:9">
      <c r="E54" s="2" t="str">
        <f>IF(ISNUMBER('FBPQ C2'!J46),'FBPQ C2'!J46,IF(ISNUMBER('FBPQ C2'!I46),'FBPQ C2'!I46,""))</f>
        <v/>
      </c>
      <c r="G54" s="2">
        <f t="shared" si="0"/>
        <v>0</v>
      </c>
      <c r="H54" s="2" t="str">
        <f>IF(ISBLANK('FBPQ T4'!E46)," ",'FBPQ T4'!AE46)</f>
        <v xml:space="preserve"> </v>
      </c>
      <c r="I54" s="2" t="str">
        <f t="shared" si="1"/>
        <v xml:space="preserve"> </v>
      </c>
    </row>
    <row r="55" spans="2:9">
      <c r="B55" s="2" t="s">
        <v>135</v>
      </c>
      <c r="E55" s="2" t="str">
        <f>IF(ISNUMBER('FBPQ C2'!J47),'FBPQ C2'!J47,IF(ISNUMBER('FBPQ C2'!I47),'FBPQ C2'!I47,""))</f>
        <v/>
      </c>
      <c r="G55" s="2">
        <f t="shared" si="0"/>
        <v>0</v>
      </c>
      <c r="H55" s="2" t="str">
        <f>IF(ISBLANK('FBPQ T4'!E47)," ",'FBPQ T4'!AE47)</f>
        <v xml:space="preserve"> </v>
      </c>
      <c r="I55" s="2" t="str">
        <f t="shared" si="1"/>
        <v xml:space="preserve"> </v>
      </c>
    </row>
    <row r="56" spans="2:9">
      <c r="C56" s="2" t="s">
        <v>136</v>
      </c>
      <c r="D56" s="2" t="s">
        <v>539</v>
      </c>
      <c r="E56" s="2" t="str">
        <f>IF(ISNUMBER('FBPQ C2'!J48),'FBPQ C2'!J48,IF(ISNUMBER('FBPQ C2'!I48),'FBPQ C2'!I48,""))</f>
        <v/>
      </c>
      <c r="F56" s="2" t="s">
        <v>828</v>
      </c>
      <c r="G56" s="2" t="str">
        <f t="shared" si="0"/>
        <v xml:space="preserve"> </v>
      </c>
      <c r="H56" s="2">
        <f>IF(ISBLANK('FBPQ T4'!E48)," ",'FBPQ T4'!AE48)</f>
        <v>0</v>
      </c>
      <c r="I56" s="2" t="str">
        <f t="shared" si="1"/>
        <v xml:space="preserve"> </v>
      </c>
    </row>
    <row r="57" spans="2:9">
      <c r="E57" s="2" t="str">
        <f>IF(ISNUMBER('FBPQ C2'!J49),'FBPQ C2'!J49,IF(ISNUMBER('FBPQ C2'!I49),'FBPQ C2'!I49,""))</f>
        <v/>
      </c>
      <c r="F57" s="2" t="s">
        <v>828</v>
      </c>
      <c r="G57" s="2" t="str">
        <f t="shared" si="0"/>
        <v>DATA</v>
      </c>
      <c r="H57" s="2" t="str">
        <f>IF(ISBLANK('FBPQ T4'!E49)," ",'FBPQ T4'!AE49)</f>
        <v xml:space="preserve"> </v>
      </c>
      <c r="I57" s="2" t="str">
        <f t="shared" si="1"/>
        <v xml:space="preserve"> </v>
      </c>
    </row>
    <row r="58" spans="2:9">
      <c r="B58" s="2" t="s">
        <v>118</v>
      </c>
      <c r="E58" s="2" t="str">
        <f>IF(ISNUMBER('FBPQ C2'!J50),'FBPQ C2'!J50,IF(ISNUMBER('FBPQ C2'!I50),'FBPQ C2'!I50,""))</f>
        <v/>
      </c>
      <c r="G58" s="2">
        <f t="shared" si="0"/>
        <v>0</v>
      </c>
      <c r="H58" s="2" t="str">
        <f>IF(ISBLANK('FBPQ T4'!E50)," ",'FBPQ T4'!AE50)</f>
        <v xml:space="preserve"> </v>
      </c>
      <c r="I58" s="2" t="str">
        <f t="shared" si="1"/>
        <v xml:space="preserve"> </v>
      </c>
    </row>
    <row r="59" spans="2:9">
      <c r="C59" s="2" t="s">
        <v>137</v>
      </c>
      <c r="D59" s="2" t="s">
        <v>540</v>
      </c>
      <c r="E59" s="2" t="str">
        <f>IF(ISNUMBER('FBPQ C2'!J51),'FBPQ C2'!J51,IF(ISNUMBER('FBPQ C2'!I51),'FBPQ C2'!I51,""))</f>
        <v/>
      </c>
      <c r="F59" s="2" t="s">
        <v>828</v>
      </c>
      <c r="G59" s="2" t="str">
        <f t="shared" si="0"/>
        <v xml:space="preserve"> </v>
      </c>
      <c r="H59" s="2">
        <f>IF(ISBLANK('FBPQ T4'!E51)," ",'FBPQ T4'!AE51)</f>
        <v>0</v>
      </c>
      <c r="I59" s="2" t="str">
        <f t="shared" si="1"/>
        <v xml:space="preserve"> </v>
      </c>
    </row>
    <row r="60" spans="2:9">
      <c r="C60" s="2" t="s">
        <v>138</v>
      </c>
      <c r="D60" s="2" t="s">
        <v>540</v>
      </c>
      <c r="E60" s="2" t="str">
        <f>IF(ISNUMBER('FBPQ C2'!J52),'FBPQ C2'!J52,IF(ISNUMBER('FBPQ C2'!I52),'FBPQ C2'!I52,""))</f>
        <v/>
      </c>
      <c r="F60" s="2" t="s">
        <v>828</v>
      </c>
      <c r="G60" s="2" t="str">
        <f t="shared" si="0"/>
        <v xml:space="preserve"> </v>
      </c>
      <c r="H60" s="2">
        <f>IF(ISBLANK('FBPQ T4'!E52)," ",'FBPQ T4'!AE52)</f>
        <v>0</v>
      </c>
      <c r="I60" s="2" t="str">
        <f t="shared" si="1"/>
        <v xml:space="preserve"> </v>
      </c>
    </row>
    <row r="61" spans="2:9">
      <c r="C61" s="2" t="s">
        <v>139</v>
      </c>
      <c r="D61" s="2" t="s">
        <v>540</v>
      </c>
      <c r="E61" s="2" t="str">
        <f>IF(ISNUMBER('FBPQ C2'!J53),'FBPQ C2'!J53,IF(ISNUMBER('FBPQ C2'!I53),'FBPQ C2'!I53,""))</f>
        <v/>
      </c>
      <c r="F61" s="2" t="s">
        <v>828</v>
      </c>
      <c r="G61" s="2" t="str">
        <f t="shared" si="0"/>
        <v xml:space="preserve"> </v>
      </c>
      <c r="H61" s="2">
        <f>IF(ISBLANK('FBPQ T4'!E53)," ",'FBPQ T4'!AE53)</f>
        <v>0</v>
      </c>
      <c r="I61" s="2" t="str">
        <f t="shared" si="1"/>
        <v xml:space="preserve"> </v>
      </c>
    </row>
    <row r="62" spans="2:9">
      <c r="C62" s="2" t="s">
        <v>140</v>
      </c>
      <c r="D62" s="2" t="s">
        <v>540</v>
      </c>
      <c r="E62" s="2" t="str">
        <f>IF(ISNUMBER('FBPQ C2'!J54),'FBPQ C2'!J54,IF(ISNUMBER('FBPQ C2'!I54),'FBPQ C2'!I54,""))</f>
        <v/>
      </c>
      <c r="F62" s="2" t="s">
        <v>828</v>
      </c>
      <c r="G62" s="2" t="str">
        <f t="shared" si="0"/>
        <v xml:space="preserve"> </v>
      </c>
      <c r="H62" s="2">
        <f>IF(ISBLANK('FBPQ T4'!E54)," ",'FBPQ T4'!AE54)</f>
        <v>0</v>
      </c>
      <c r="I62" s="2" t="str">
        <f t="shared" si="1"/>
        <v xml:space="preserve"> </v>
      </c>
    </row>
    <row r="63" spans="2:9">
      <c r="C63" s="2" t="s">
        <v>141</v>
      </c>
      <c r="D63" s="2" t="s">
        <v>540</v>
      </c>
      <c r="E63" s="2" t="str">
        <f>IF(ISNUMBER('FBPQ C2'!J55),'FBPQ C2'!J55,IF(ISNUMBER('FBPQ C2'!I55),'FBPQ C2'!I55,""))</f>
        <v/>
      </c>
      <c r="F63" s="2" t="s">
        <v>828</v>
      </c>
      <c r="G63" s="2" t="str">
        <f t="shared" si="0"/>
        <v xml:space="preserve"> </v>
      </c>
      <c r="H63" s="2">
        <f>IF(ISBLANK('FBPQ T4'!E55)," ",'FBPQ T4'!AE55)</f>
        <v>0</v>
      </c>
      <c r="I63" s="2" t="str">
        <f t="shared" si="1"/>
        <v xml:space="preserve"> </v>
      </c>
    </row>
    <row r="64" spans="2:9">
      <c r="C64" s="2" t="s">
        <v>142</v>
      </c>
      <c r="D64" s="2" t="s">
        <v>540</v>
      </c>
      <c r="E64" s="2" t="str">
        <f>IF(ISNUMBER('FBPQ C2'!J56),'FBPQ C2'!J56,IF(ISNUMBER('FBPQ C2'!I56),'FBPQ C2'!I56,""))</f>
        <v/>
      </c>
      <c r="F64" s="2" t="s">
        <v>828</v>
      </c>
      <c r="G64" s="2" t="str">
        <f t="shared" si="0"/>
        <v xml:space="preserve"> </v>
      </c>
      <c r="H64" s="2">
        <f>IF(ISBLANK('FBPQ T4'!E56)," ",'FBPQ T4'!AE56)</f>
        <v>0</v>
      </c>
      <c r="I64" s="2" t="str">
        <f t="shared" si="1"/>
        <v xml:space="preserve"> </v>
      </c>
    </row>
    <row r="65" spans="1:9">
      <c r="C65" s="2" t="s">
        <v>143</v>
      </c>
      <c r="D65" s="2" t="s">
        <v>540</v>
      </c>
      <c r="E65" s="2" t="str">
        <f>IF(ISNUMBER('FBPQ C2'!J57),'FBPQ C2'!J57,IF(ISNUMBER('FBPQ C2'!I57),'FBPQ C2'!I57,""))</f>
        <v/>
      </c>
      <c r="F65" s="2" t="s">
        <v>828</v>
      </c>
      <c r="G65" s="2" t="str">
        <f t="shared" si="0"/>
        <v xml:space="preserve"> </v>
      </c>
      <c r="H65" s="2">
        <f>IF(ISBLANK('FBPQ T4'!E57)," ",'FBPQ T4'!AE57)</f>
        <v>0</v>
      </c>
      <c r="I65" s="2" t="str">
        <f t="shared" si="1"/>
        <v xml:space="preserve"> </v>
      </c>
    </row>
    <row r="66" spans="1:9">
      <c r="C66" s="2" t="s">
        <v>144</v>
      </c>
      <c r="D66" s="2" t="s">
        <v>540</v>
      </c>
      <c r="E66" s="2" t="str">
        <f>IF(ISNUMBER('FBPQ C2'!J58),'FBPQ C2'!J58,IF(ISNUMBER('FBPQ C2'!I58),'FBPQ C2'!I58,""))</f>
        <v/>
      </c>
      <c r="F66" s="2" t="s">
        <v>828</v>
      </c>
      <c r="G66" s="2" t="str">
        <f t="shared" si="0"/>
        <v xml:space="preserve"> </v>
      </c>
      <c r="H66" s="2">
        <f>IF(ISBLANK('FBPQ T4'!E58)," ",'FBPQ T4'!AE58)</f>
        <v>0</v>
      </c>
      <c r="I66" s="2" t="str">
        <f t="shared" si="1"/>
        <v xml:space="preserve"> </v>
      </c>
    </row>
    <row r="67" spans="1:9">
      <c r="C67" s="2" t="s">
        <v>145</v>
      </c>
      <c r="D67" s="2" t="s">
        <v>540</v>
      </c>
      <c r="E67" s="2" t="str">
        <f>IF(ISNUMBER('FBPQ C2'!J59),'FBPQ C2'!J59,IF(ISNUMBER('FBPQ C2'!I59),'FBPQ C2'!I59,""))</f>
        <v/>
      </c>
      <c r="F67" s="2" t="s">
        <v>828</v>
      </c>
      <c r="G67" s="2" t="str">
        <f t="shared" si="0"/>
        <v xml:space="preserve"> </v>
      </c>
      <c r="H67" s="2">
        <f>IF(ISBLANK('FBPQ T4'!E59)," ",'FBPQ T4'!AE59)</f>
        <v>0</v>
      </c>
      <c r="I67" s="2" t="str">
        <f t="shared" si="1"/>
        <v xml:space="preserve"> </v>
      </c>
    </row>
    <row r="68" spans="1:9">
      <c r="C68" s="2" t="s">
        <v>146</v>
      </c>
      <c r="D68" s="2" t="s">
        <v>540</v>
      </c>
      <c r="E68" s="2" t="str">
        <f>IF(ISNUMBER('FBPQ C2'!J60),'FBPQ C2'!J60,IF(ISNUMBER('FBPQ C2'!I60),'FBPQ C2'!I60,""))</f>
        <v/>
      </c>
      <c r="F68" s="2" t="s">
        <v>828</v>
      </c>
      <c r="G68" s="2" t="str">
        <f t="shared" si="0"/>
        <v xml:space="preserve"> </v>
      </c>
      <c r="H68" s="2">
        <f>IF(ISBLANK('FBPQ T4'!E60)," ",'FBPQ T4'!AE60)</f>
        <v>0</v>
      </c>
      <c r="I68" s="2" t="str">
        <f t="shared" si="1"/>
        <v xml:space="preserve"> </v>
      </c>
    </row>
    <row r="69" spans="1:9">
      <c r="C69" s="2" t="s">
        <v>147</v>
      </c>
      <c r="D69" s="2" t="s">
        <v>540</v>
      </c>
      <c r="E69" s="2" t="str">
        <f>IF(ISNUMBER('FBPQ C2'!J61),'FBPQ C2'!J61,IF(ISNUMBER('FBPQ C2'!I61),'FBPQ C2'!I61,""))</f>
        <v/>
      </c>
      <c r="F69" s="2" t="s">
        <v>828</v>
      </c>
      <c r="G69" s="2" t="str">
        <f t="shared" si="0"/>
        <v xml:space="preserve"> </v>
      </c>
      <c r="H69" s="2">
        <f>IF(ISBLANK('FBPQ T4'!E61)," ",'FBPQ T4'!AE61)</f>
        <v>0</v>
      </c>
      <c r="I69" s="2" t="str">
        <f t="shared" si="1"/>
        <v xml:space="preserve"> </v>
      </c>
    </row>
    <row r="70" spans="1:9">
      <c r="C70" s="2" t="s">
        <v>148</v>
      </c>
      <c r="D70" s="2" t="s">
        <v>540</v>
      </c>
      <c r="E70" s="2" t="str">
        <f>IF(ISNUMBER('FBPQ C2'!J62),'FBPQ C2'!J62,IF(ISNUMBER('FBPQ C2'!I62),'FBPQ C2'!I62,""))</f>
        <v/>
      </c>
      <c r="F70" s="2" t="s">
        <v>828</v>
      </c>
      <c r="G70" s="2" t="str">
        <f t="shared" si="0"/>
        <v xml:space="preserve"> </v>
      </c>
      <c r="H70" s="2">
        <f>IF(ISBLANK('FBPQ T4'!E62)," ",'FBPQ T4'!AE62)</f>
        <v>0</v>
      </c>
      <c r="I70" s="2" t="str">
        <f t="shared" si="1"/>
        <v xml:space="preserve"> </v>
      </c>
    </row>
    <row r="71" spans="1:9">
      <c r="C71" s="2" t="s">
        <v>149</v>
      </c>
      <c r="D71" s="2" t="s">
        <v>540</v>
      </c>
      <c r="E71" s="2" t="str">
        <f>IF(ISNUMBER('FBPQ C2'!J63),'FBPQ C2'!J63,IF(ISNUMBER('FBPQ C2'!I63),'FBPQ C2'!I63,""))</f>
        <v/>
      </c>
      <c r="F71" s="2" t="s">
        <v>828</v>
      </c>
      <c r="G71" s="2" t="str">
        <f t="shared" si="0"/>
        <v xml:space="preserve"> </v>
      </c>
      <c r="H71" s="2">
        <f>IF(ISBLANK('FBPQ T4'!E63)," ",'FBPQ T4'!AE63)</f>
        <v>0</v>
      </c>
      <c r="I71" s="2" t="str">
        <f t="shared" si="1"/>
        <v xml:space="preserve"> </v>
      </c>
    </row>
    <row r="72" spans="1:9">
      <c r="C72" s="2" t="s">
        <v>150</v>
      </c>
      <c r="D72" s="2" t="s">
        <v>540</v>
      </c>
      <c r="E72" s="2" t="str">
        <f>IF(ISNUMBER('FBPQ C2'!J64),'FBPQ C2'!J64,IF(ISNUMBER('FBPQ C2'!I64),'FBPQ C2'!I64,""))</f>
        <v/>
      </c>
      <c r="F72" s="2" t="s">
        <v>828</v>
      </c>
      <c r="G72" s="2" t="str">
        <f t="shared" si="0"/>
        <v xml:space="preserve"> </v>
      </c>
      <c r="H72" s="2">
        <f>IF(ISBLANK('FBPQ T4'!E64)," ",'FBPQ T4'!AE64)</f>
        <v>0</v>
      </c>
      <c r="I72" s="2" t="str">
        <f t="shared" si="1"/>
        <v xml:space="preserve"> </v>
      </c>
    </row>
    <row r="73" spans="1:9">
      <c r="E73" s="2" t="str">
        <f>IF(ISNUMBER('FBPQ C2'!J65),'FBPQ C2'!J65,IF(ISNUMBER('FBPQ C2'!I65),'FBPQ C2'!I65,""))</f>
        <v/>
      </c>
      <c r="G73" s="2">
        <f t="shared" si="0"/>
        <v>0</v>
      </c>
      <c r="H73" s="2" t="str">
        <f>IF(ISBLANK('FBPQ T4'!E65)," ",'FBPQ T4'!AE65)</f>
        <v xml:space="preserve"> </v>
      </c>
      <c r="I73" s="2" t="str">
        <f t="shared" si="1"/>
        <v xml:space="preserve"> </v>
      </c>
    </row>
    <row r="74" spans="1:9">
      <c r="B74" s="2" t="s">
        <v>151</v>
      </c>
      <c r="E74" s="2" t="str">
        <f>IF(ISNUMBER('FBPQ C2'!J66),'FBPQ C2'!J66,IF(ISNUMBER('FBPQ C2'!I66),'FBPQ C2'!I66,""))</f>
        <v/>
      </c>
      <c r="G74" s="2">
        <f t="shared" si="0"/>
        <v>0</v>
      </c>
      <c r="H74" s="2" t="str">
        <f>IF(ISBLANK('FBPQ T4'!E66)," ",'FBPQ T4'!AE66)</f>
        <v xml:space="preserve"> </v>
      </c>
      <c r="I74" s="2" t="str">
        <f t="shared" si="1"/>
        <v xml:space="preserve"> </v>
      </c>
    </row>
    <row r="75" spans="1:9">
      <c r="C75" s="2" t="s">
        <v>152</v>
      </c>
      <c r="D75" s="2" t="s">
        <v>540</v>
      </c>
      <c r="E75" s="2" t="str">
        <f>IF(ISNUMBER('FBPQ C2'!J67),'FBPQ C2'!J67,IF(ISNUMBER('FBPQ C2'!I67),'FBPQ C2'!I67,""))</f>
        <v/>
      </c>
      <c r="F75" s="2" t="s">
        <v>828</v>
      </c>
      <c r="G75" s="2" t="str">
        <f t="shared" si="0"/>
        <v xml:space="preserve"> </v>
      </c>
      <c r="H75" s="2">
        <f>IF(ISBLANK('FBPQ T4'!E67)," ",'FBPQ T4'!AE67)</f>
        <v>0</v>
      </c>
      <c r="I75" s="2" t="str">
        <f t="shared" si="1"/>
        <v xml:space="preserve"> </v>
      </c>
    </row>
    <row r="76" spans="1:9">
      <c r="C76" s="2" t="s">
        <v>153</v>
      </c>
      <c r="D76" s="2" t="s">
        <v>540</v>
      </c>
      <c r="E76" s="2" t="str">
        <f>IF(ISNUMBER('FBPQ C2'!J68),'FBPQ C2'!J68,IF(ISNUMBER('FBPQ C2'!I68),'FBPQ C2'!I68,""))</f>
        <v/>
      </c>
      <c r="F76" s="2" t="s">
        <v>828</v>
      </c>
      <c r="G76" s="2" t="str">
        <f t="shared" si="0"/>
        <v xml:space="preserve"> </v>
      </c>
      <c r="H76" s="2">
        <f>IF(ISBLANK('FBPQ T4'!E68)," ",'FBPQ T4'!AE68)</f>
        <v>0</v>
      </c>
      <c r="I76" s="2" t="str">
        <f t="shared" si="1"/>
        <v xml:space="preserve"> </v>
      </c>
    </row>
    <row r="77" spans="1:9">
      <c r="C77" s="2" t="s">
        <v>154</v>
      </c>
      <c r="D77" s="2" t="s">
        <v>540</v>
      </c>
      <c r="E77" s="2" t="str">
        <f>IF(ISNUMBER('FBPQ C2'!J69),'FBPQ C2'!J69,IF(ISNUMBER('FBPQ C2'!I69),'FBPQ C2'!I69,""))</f>
        <v/>
      </c>
      <c r="F77" s="2" t="s">
        <v>828</v>
      </c>
      <c r="G77" s="2" t="str">
        <f t="shared" si="0"/>
        <v xml:space="preserve"> </v>
      </c>
      <c r="H77" s="2">
        <f>IF(ISBLANK('FBPQ T4'!E69)," ",'FBPQ T4'!AE69)</f>
        <v>0</v>
      </c>
      <c r="I77" s="2" t="str">
        <f t="shared" si="1"/>
        <v xml:space="preserve"> </v>
      </c>
    </row>
    <row r="78" spans="1:9">
      <c r="C78" s="2" t="s">
        <v>155</v>
      </c>
      <c r="D78" s="2" t="s">
        <v>540</v>
      </c>
      <c r="E78" s="2" t="str">
        <f>IF(ISNUMBER('FBPQ C2'!J70),'FBPQ C2'!J70,IF(ISNUMBER('FBPQ C2'!I70),'FBPQ C2'!I70,""))</f>
        <v/>
      </c>
      <c r="F78" s="2" t="s">
        <v>828</v>
      </c>
      <c r="G78" s="2" t="str">
        <f t="shared" si="0"/>
        <v xml:space="preserve"> </v>
      </c>
      <c r="H78" s="2">
        <f>IF(ISBLANK('FBPQ T4'!E70)," ",'FBPQ T4'!AE70)</f>
        <v>0</v>
      </c>
      <c r="I78" s="2" t="str">
        <f t="shared" si="1"/>
        <v xml:space="preserve"> </v>
      </c>
    </row>
    <row r="79" spans="1:9">
      <c r="E79" s="2" t="str">
        <f>IF(ISNUMBER('FBPQ C2'!J71),'FBPQ C2'!J71,IF(ISNUMBER('FBPQ C2'!I71),'FBPQ C2'!I71,""))</f>
        <v/>
      </c>
      <c r="G79" s="2">
        <f t="shared" si="0"/>
        <v>0</v>
      </c>
      <c r="H79" s="2" t="str">
        <f>IF(ISBLANK('FBPQ T4'!E71)," ",'FBPQ T4'!AE71)</f>
        <v xml:space="preserve"> </v>
      </c>
      <c r="I79" s="2" t="str">
        <f t="shared" si="1"/>
        <v xml:space="preserve"> </v>
      </c>
    </row>
    <row r="80" spans="1:9">
      <c r="A80" s="1" t="s">
        <v>156</v>
      </c>
      <c r="E80" s="2" t="str">
        <f>IF(ISNUMBER('FBPQ C2'!J72),'FBPQ C2'!J72,IF(ISNUMBER('FBPQ C2'!I72),'FBPQ C2'!I72,""))</f>
        <v/>
      </c>
      <c r="G80" s="2">
        <f t="shared" si="0"/>
        <v>0</v>
      </c>
      <c r="H80" s="2" t="str">
        <f>IF(ISBLANK('FBPQ T4'!E72)," ",'FBPQ T4'!AE72)</f>
        <v xml:space="preserve"> </v>
      </c>
      <c r="I80" s="2" t="str">
        <f t="shared" si="1"/>
        <v xml:space="preserve"> </v>
      </c>
    </row>
    <row r="81" spans="2:9">
      <c r="B81" s="2" t="s">
        <v>452</v>
      </c>
      <c r="E81" s="2" t="str">
        <f>IF(ISNUMBER('FBPQ C2'!J73),'FBPQ C2'!J73,IF(ISNUMBER('FBPQ C2'!I73),'FBPQ C2'!I73,""))</f>
        <v/>
      </c>
      <c r="G81" s="2">
        <f t="shared" si="0"/>
        <v>0</v>
      </c>
      <c r="H81" s="2" t="str">
        <f>IF(ISBLANK('FBPQ T4'!E73)," ",'FBPQ T4'!AE73)</f>
        <v xml:space="preserve"> </v>
      </c>
      <c r="I81" s="2" t="str">
        <f t="shared" si="1"/>
        <v xml:space="preserve"> </v>
      </c>
    </row>
    <row r="82" spans="2:9">
      <c r="C82" s="2" t="s">
        <v>157</v>
      </c>
      <c r="D82" s="2" t="s">
        <v>539</v>
      </c>
      <c r="E82" s="2" t="str">
        <f>IF(ISNUMBER('FBPQ C2'!J74),'FBPQ C2'!J74,IF(ISNUMBER('FBPQ C2'!I74),'FBPQ C2'!I74,""))</f>
        <v/>
      </c>
      <c r="F82" s="2" t="s">
        <v>828</v>
      </c>
      <c r="G82" s="2" t="str">
        <f t="shared" si="0"/>
        <v xml:space="preserve"> </v>
      </c>
      <c r="H82" s="2">
        <f>IF(ISBLANK('FBPQ T4'!E74)," ",'FBPQ T4'!AE74)</f>
        <v>0</v>
      </c>
      <c r="I82" s="2" t="str">
        <f t="shared" si="1"/>
        <v xml:space="preserve"> </v>
      </c>
    </row>
    <row r="83" spans="2:9">
      <c r="C83" s="2" t="s">
        <v>158</v>
      </c>
      <c r="D83" s="2" t="s">
        <v>539</v>
      </c>
      <c r="E83" s="2" t="str">
        <f>IF(ISNUMBER('FBPQ C2'!J75),'FBPQ C2'!J75,IF(ISNUMBER('FBPQ C2'!I75),'FBPQ C2'!I75,""))</f>
        <v/>
      </c>
      <c r="F83" s="2" t="s">
        <v>828</v>
      </c>
      <c r="G83" s="2" t="str">
        <f t="shared" si="0"/>
        <v xml:space="preserve"> </v>
      </c>
      <c r="H83" s="2">
        <f>IF(ISBLANK('FBPQ T4'!E75)," ",'FBPQ T4'!AE75)</f>
        <v>0</v>
      </c>
      <c r="I83" s="2" t="str">
        <f t="shared" si="1"/>
        <v xml:space="preserve"> </v>
      </c>
    </row>
    <row r="84" spans="2:9">
      <c r="C84" s="2" t="s">
        <v>159</v>
      </c>
      <c r="D84" s="2" t="s">
        <v>539</v>
      </c>
      <c r="E84" s="2" t="str">
        <f>IF(ISNUMBER('FBPQ C2'!J76),'FBPQ C2'!J76,IF(ISNUMBER('FBPQ C2'!I76),'FBPQ C2'!I76,""))</f>
        <v/>
      </c>
      <c r="F84" s="2" t="s">
        <v>828</v>
      </c>
      <c r="G84" s="2" t="str">
        <f t="shared" ref="G84:G147" si="2">IF(ISNUMBER(E84),E84,IF(H84&gt;0,F84," "))</f>
        <v xml:space="preserve"> </v>
      </c>
      <c r="H84" s="2">
        <f>IF(ISBLANK('FBPQ T4'!E76)," ",'FBPQ T4'!AE76)</f>
        <v>0</v>
      </c>
      <c r="I84" s="2" t="str">
        <f t="shared" ref="I84:I147" si="3">IF(ISERROR(G84*H84)," ",G84*H84)</f>
        <v xml:space="preserve"> </v>
      </c>
    </row>
    <row r="85" spans="2:9">
      <c r="C85" s="2" t="s">
        <v>160</v>
      </c>
      <c r="D85" s="2" t="s">
        <v>539</v>
      </c>
      <c r="E85" s="2" t="str">
        <f>IF(ISNUMBER('FBPQ C2'!J77),'FBPQ C2'!J77,IF(ISNUMBER('FBPQ C2'!I77),'FBPQ C2'!I77,""))</f>
        <v/>
      </c>
      <c r="F85" s="2" t="s">
        <v>828</v>
      </c>
      <c r="G85" s="2" t="str">
        <f t="shared" si="2"/>
        <v xml:space="preserve"> </v>
      </c>
      <c r="H85" s="2">
        <f>IF(ISBLANK('FBPQ T4'!E77)," ",'FBPQ T4'!AE77)</f>
        <v>0</v>
      </c>
      <c r="I85" s="2" t="str">
        <f t="shared" si="3"/>
        <v xml:space="preserve"> </v>
      </c>
    </row>
    <row r="86" spans="2:9">
      <c r="E86" s="2" t="str">
        <f>IF(ISNUMBER('FBPQ C2'!J78),'FBPQ C2'!J78,IF(ISNUMBER('FBPQ C2'!I78),'FBPQ C2'!I78,""))</f>
        <v/>
      </c>
      <c r="G86" s="2">
        <f t="shared" si="2"/>
        <v>0</v>
      </c>
      <c r="H86" s="2" t="str">
        <f>IF(ISBLANK('FBPQ T4'!E78)," ",'FBPQ T4'!AE78)</f>
        <v xml:space="preserve"> </v>
      </c>
      <c r="I86" s="2" t="str">
        <f t="shared" si="3"/>
        <v xml:space="preserve"> </v>
      </c>
    </row>
    <row r="87" spans="2:9">
      <c r="B87" s="2" t="s">
        <v>111</v>
      </c>
      <c r="E87" s="2" t="str">
        <f>IF(ISNUMBER('FBPQ C2'!J79),'FBPQ C2'!J79,IF(ISNUMBER('FBPQ C2'!I79),'FBPQ C2'!I79,""))</f>
        <v/>
      </c>
      <c r="G87" s="2">
        <f t="shared" si="2"/>
        <v>0</v>
      </c>
      <c r="H87" s="2" t="str">
        <f>IF(ISBLANK('FBPQ T4'!E79)," ",'FBPQ T4'!AE79)</f>
        <v xml:space="preserve"> </v>
      </c>
      <c r="I87" s="2" t="str">
        <f t="shared" si="3"/>
        <v xml:space="preserve"> </v>
      </c>
    </row>
    <row r="88" spans="2:9">
      <c r="C88" s="2" t="s">
        <v>161</v>
      </c>
      <c r="D88" s="2" t="s">
        <v>540</v>
      </c>
      <c r="E88" s="2" t="str">
        <f>IF(ISNUMBER('FBPQ C2'!J80),'FBPQ C2'!J80,IF(ISNUMBER('FBPQ C2'!I80),'FBPQ C2'!I80,""))</f>
        <v/>
      </c>
      <c r="F88" s="2" t="s">
        <v>828</v>
      </c>
      <c r="G88" s="2" t="str">
        <f t="shared" si="2"/>
        <v xml:space="preserve"> </v>
      </c>
      <c r="H88" s="2">
        <f>IF(ISBLANK('FBPQ T4'!E80)," ",'FBPQ T4'!AE80)</f>
        <v>0</v>
      </c>
      <c r="I88" s="2" t="str">
        <f t="shared" si="3"/>
        <v xml:space="preserve"> </v>
      </c>
    </row>
    <row r="89" spans="2:9">
      <c r="C89" s="2" t="s">
        <v>162</v>
      </c>
      <c r="D89" s="2" t="s">
        <v>540</v>
      </c>
      <c r="E89" s="2" t="str">
        <f>IF(ISNUMBER('FBPQ C2'!J81),'FBPQ C2'!J81,IF(ISNUMBER('FBPQ C2'!I81),'FBPQ C2'!I81,""))</f>
        <v/>
      </c>
      <c r="F89" s="2" t="s">
        <v>828</v>
      </c>
      <c r="G89" s="2" t="str">
        <f t="shared" si="2"/>
        <v xml:space="preserve"> </v>
      </c>
      <c r="H89" s="2">
        <f>IF(ISBLANK('FBPQ T4'!E81)," ",'FBPQ T4'!AE81)</f>
        <v>0</v>
      </c>
      <c r="I89" s="2" t="str">
        <f t="shared" si="3"/>
        <v xml:space="preserve"> </v>
      </c>
    </row>
    <row r="90" spans="2:9">
      <c r="C90" s="2" t="s">
        <v>163</v>
      </c>
      <c r="D90" s="2" t="s">
        <v>540</v>
      </c>
      <c r="E90" s="2" t="str">
        <f>IF(ISNUMBER('FBPQ C2'!J82),'FBPQ C2'!J82,IF(ISNUMBER('FBPQ C2'!I82),'FBPQ C2'!I82,""))</f>
        <v/>
      </c>
      <c r="F90" s="2" t="s">
        <v>828</v>
      </c>
      <c r="G90" s="2" t="str">
        <f t="shared" si="2"/>
        <v xml:space="preserve"> </v>
      </c>
      <c r="H90" s="2">
        <f>IF(ISBLANK('FBPQ T4'!E82)," ",'FBPQ T4'!AE82)</f>
        <v>0</v>
      </c>
      <c r="I90" s="2" t="str">
        <f t="shared" si="3"/>
        <v xml:space="preserve"> </v>
      </c>
    </row>
    <row r="91" spans="2:9">
      <c r="C91" s="2" t="s">
        <v>164</v>
      </c>
      <c r="D91" s="2" t="s">
        <v>540</v>
      </c>
      <c r="E91" s="2" t="str">
        <f>IF(ISNUMBER('FBPQ C2'!J83),'FBPQ C2'!J83,IF(ISNUMBER('FBPQ C2'!I83),'FBPQ C2'!I83,""))</f>
        <v/>
      </c>
      <c r="F91" s="2" t="s">
        <v>828</v>
      </c>
      <c r="G91" s="2" t="str">
        <f t="shared" si="2"/>
        <v xml:space="preserve"> </v>
      </c>
      <c r="H91" s="2">
        <f>IF(ISBLANK('FBPQ T4'!E83)," ",'FBPQ T4'!AE83)</f>
        <v>0</v>
      </c>
      <c r="I91" s="2" t="str">
        <f t="shared" si="3"/>
        <v xml:space="preserve"> </v>
      </c>
    </row>
    <row r="92" spans="2:9">
      <c r="E92" s="2" t="str">
        <f>IF(ISNUMBER('FBPQ C2'!J84),'FBPQ C2'!J84,IF(ISNUMBER('FBPQ C2'!I84),'FBPQ C2'!I84,""))</f>
        <v/>
      </c>
      <c r="G92" s="2">
        <f t="shared" si="2"/>
        <v>0</v>
      </c>
      <c r="H92" s="2" t="str">
        <f>IF(ISBLANK('FBPQ T4'!E84)," ",'FBPQ T4'!AE84)</f>
        <v xml:space="preserve"> </v>
      </c>
      <c r="I92" s="2" t="str">
        <f t="shared" si="3"/>
        <v xml:space="preserve"> </v>
      </c>
    </row>
    <row r="93" spans="2:9">
      <c r="B93" s="2" t="s">
        <v>132</v>
      </c>
      <c r="E93" s="2" t="str">
        <f>IF(ISNUMBER('FBPQ C2'!J85),'FBPQ C2'!J85,IF(ISNUMBER('FBPQ C2'!I85),'FBPQ C2'!I85,""))</f>
        <v/>
      </c>
      <c r="G93" s="2">
        <f t="shared" si="2"/>
        <v>0</v>
      </c>
      <c r="H93" s="2" t="str">
        <f>IF(ISBLANK('FBPQ T4'!E85)," ",'FBPQ T4'!AE85)</f>
        <v xml:space="preserve"> </v>
      </c>
      <c r="I93" s="2" t="str">
        <f t="shared" si="3"/>
        <v xml:space="preserve"> </v>
      </c>
    </row>
    <row r="94" spans="2:9">
      <c r="C94" s="2" t="s">
        <v>165</v>
      </c>
      <c r="D94" s="2" t="s">
        <v>539</v>
      </c>
      <c r="E94" s="2" t="str">
        <f>IF(ISNUMBER('FBPQ C2'!J86),'FBPQ C2'!J86,IF(ISNUMBER('FBPQ C2'!I86),'FBPQ C2'!I86,""))</f>
        <v/>
      </c>
      <c r="F94" s="2" t="s">
        <v>828</v>
      </c>
      <c r="G94" s="2" t="str">
        <f t="shared" si="2"/>
        <v xml:space="preserve"> </v>
      </c>
      <c r="H94" s="2">
        <f>IF(ISBLANK('FBPQ T4'!E86)," ",'FBPQ T4'!AE86)</f>
        <v>0</v>
      </c>
      <c r="I94" s="2" t="str">
        <f t="shared" si="3"/>
        <v xml:space="preserve"> </v>
      </c>
    </row>
    <row r="95" spans="2:9">
      <c r="C95" s="2" t="s">
        <v>166</v>
      </c>
      <c r="D95" s="2" t="s">
        <v>539</v>
      </c>
      <c r="E95" s="2" t="str">
        <f>IF(ISNUMBER('FBPQ C2'!J87),'FBPQ C2'!J87,IF(ISNUMBER('FBPQ C2'!I87),'FBPQ C2'!I87,""))</f>
        <v/>
      </c>
      <c r="F95" s="2" t="s">
        <v>828</v>
      </c>
      <c r="G95" s="2" t="str">
        <f t="shared" si="2"/>
        <v xml:space="preserve"> </v>
      </c>
      <c r="H95" s="2">
        <f>IF(ISBLANK('FBPQ T4'!E87)," ",'FBPQ T4'!AE87)</f>
        <v>0</v>
      </c>
      <c r="I95" s="2" t="str">
        <f t="shared" si="3"/>
        <v xml:space="preserve"> </v>
      </c>
    </row>
    <row r="96" spans="2:9">
      <c r="C96" s="2" t="s">
        <v>167</v>
      </c>
      <c r="D96" s="2" t="s">
        <v>539</v>
      </c>
      <c r="E96" s="2" t="str">
        <f>IF(ISNUMBER('FBPQ C2'!J88),'FBPQ C2'!J88,IF(ISNUMBER('FBPQ C2'!I88),'FBPQ C2'!I88,""))</f>
        <v/>
      </c>
      <c r="F96" s="2" t="s">
        <v>828</v>
      </c>
      <c r="G96" s="2" t="str">
        <f t="shared" si="2"/>
        <v xml:space="preserve"> </v>
      </c>
      <c r="H96" s="2">
        <f>IF(ISBLANK('FBPQ T4'!E88)," ",'FBPQ T4'!AE88)</f>
        <v>0</v>
      </c>
      <c r="I96" s="2" t="str">
        <f t="shared" si="3"/>
        <v xml:space="preserve"> </v>
      </c>
    </row>
    <row r="97" spans="2:9">
      <c r="C97" s="2" t="s">
        <v>168</v>
      </c>
      <c r="D97" s="2" t="s">
        <v>539</v>
      </c>
      <c r="E97" s="2" t="str">
        <f>IF(ISNUMBER('FBPQ C2'!J89),'FBPQ C2'!J89,IF(ISNUMBER('FBPQ C2'!I89),'FBPQ C2'!I89,""))</f>
        <v/>
      </c>
      <c r="F97" s="2" t="s">
        <v>828</v>
      </c>
      <c r="G97" s="2" t="str">
        <f t="shared" si="2"/>
        <v xml:space="preserve"> </v>
      </c>
      <c r="H97" s="2">
        <f>IF(ISBLANK('FBPQ T4'!E89)," ",'FBPQ T4'!AE89)</f>
        <v>0</v>
      </c>
      <c r="I97" s="2" t="str">
        <f t="shared" si="3"/>
        <v xml:space="preserve"> </v>
      </c>
    </row>
    <row r="98" spans="2:9">
      <c r="C98" s="2" t="s">
        <v>169</v>
      </c>
      <c r="D98" s="2" t="s">
        <v>539</v>
      </c>
      <c r="E98" s="2" t="str">
        <f>IF(ISNUMBER('FBPQ C2'!J90),'FBPQ C2'!J90,IF(ISNUMBER('FBPQ C2'!I90),'FBPQ C2'!I90,""))</f>
        <v/>
      </c>
      <c r="F98" s="2" t="s">
        <v>828</v>
      </c>
      <c r="G98" s="2" t="str">
        <f t="shared" si="2"/>
        <v xml:space="preserve"> </v>
      </c>
      <c r="H98" s="2">
        <f>IF(ISBLANK('FBPQ T4'!E90)," ",'FBPQ T4'!AE90)</f>
        <v>0</v>
      </c>
      <c r="I98" s="2" t="str">
        <f t="shared" si="3"/>
        <v xml:space="preserve"> </v>
      </c>
    </row>
    <row r="99" spans="2:9">
      <c r="C99" s="2" t="s">
        <v>170</v>
      </c>
      <c r="D99" s="2" t="s">
        <v>539</v>
      </c>
      <c r="E99" s="2" t="str">
        <f>IF(ISNUMBER('FBPQ C2'!J91),'FBPQ C2'!J91,IF(ISNUMBER('FBPQ C2'!I91),'FBPQ C2'!I91,""))</f>
        <v/>
      </c>
      <c r="F99" s="2" t="s">
        <v>828</v>
      </c>
      <c r="G99" s="2" t="str">
        <f t="shared" si="2"/>
        <v xml:space="preserve"> </v>
      </c>
      <c r="H99" s="2">
        <f>IF(ISBLANK('FBPQ T4'!E91)," ",'FBPQ T4'!AE91)</f>
        <v>0</v>
      </c>
      <c r="I99" s="2" t="str">
        <f t="shared" si="3"/>
        <v xml:space="preserve"> </v>
      </c>
    </row>
    <row r="100" spans="2:9">
      <c r="E100" s="2" t="str">
        <f>IF(ISNUMBER('FBPQ C2'!J92),'FBPQ C2'!J92,IF(ISNUMBER('FBPQ C2'!I92),'FBPQ C2'!I92,""))</f>
        <v/>
      </c>
      <c r="G100" s="2">
        <f t="shared" si="2"/>
        <v>0</v>
      </c>
      <c r="H100" s="2" t="str">
        <f>IF(ISBLANK('FBPQ T4'!E92)," ",'FBPQ T4'!AE92)</f>
        <v xml:space="preserve"> </v>
      </c>
      <c r="I100" s="2" t="str">
        <f t="shared" si="3"/>
        <v xml:space="preserve"> </v>
      </c>
    </row>
    <row r="101" spans="2:9">
      <c r="B101" s="2" t="s">
        <v>135</v>
      </c>
      <c r="E101" s="2" t="str">
        <f>IF(ISNUMBER('FBPQ C2'!J93),'FBPQ C2'!J93,IF(ISNUMBER('FBPQ C2'!I93),'FBPQ C2'!I93,""))</f>
        <v/>
      </c>
      <c r="G101" s="2">
        <f t="shared" si="2"/>
        <v>0</v>
      </c>
      <c r="H101" s="2" t="str">
        <f>IF(ISBLANK('FBPQ T4'!E93)," ",'FBPQ T4'!AE93)</f>
        <v xml:space="preserve"> </v>
      </c>
      <c r="I101" s="2" t="str">
        <f t="shared" si="3"/>
        <v xml:space="preserve"> </v>
      </c>
    </row>
    <row r="102" spans="2:9">
      <c r="C102" s="2" t="s">
        <v>171</v>
      </c>
      <c r="D102" s="2" t="s">
        <v>539</v>
      </c>
      <c r="E102" s="2" t="str">
        <f>IF(ISNUMBER('FBPQ C2'!J94),'FBPQ C2'!J94,IF(ISNUMBER('FBPQ C2'!I94),'FBPQ C2'!I94,""))</f>
        <v/>
      </c>
      <c r="F102" s="2" t="s">
        <v>828</v>
      </c>
      <c r="G102" s="2" t="str">
        <f t="shared" si="2"/>
        <v xml:space="preserve"> </v>
      </c>
      <c r="H102" s="2">
        <f>IF(ISBLANK('FBPQ T4'!E94)," ",'FBPQ T4'!AE94)</f>
        <v>0</v>
      </c>
      <c r="I102" s="2" t="str">
        <f t="shared" si="3"/>
        <v xml:space="preserve"> </v>
      </c>
    </row>
    <row r="103" spans="2:9">
      <c r="E103" s="2" t="str">
        <f>IF(ISNUMBER('FBPQ C2'!J95),'FBPQ C2'!J95,IF(ISNUMBER('FBPQ C2'!I95),'FBPQ C2'!I95,""))</f>
        <v/>
      </c>
      <c r="G103" s="2">
        <f t="shared" si="2"/>
        <v>0</v>
      </c>
      <c r="H103" s="2" t="str">
        <f>IF(ISBLANK('FBPQ T4'!E95)," ",'FBPQ T4'!AE95)</f>
        <v xml:space="preserve"> </v>
      </c>
      <c r="I103" s="2" t="str">
        <f t="shared" si="3"/>
        <v xml:space="preserve"> </v>
      </c>
    </row>
    <row r="104" spans="2:9">
      <c r="B104" s="2" t="s">
        <v>118</v>
      </c>
      <c r="E104" s="2" t="str">
        <f>IF(ISNUMBER('FBPQ C2'!J96),'FBPQ C2'!J96,IF(ISNUMBER('FBPQ C2'!I96),'FBPQ C2'!I96,""))</f>
        <v/>
      </c>
      <c r="G104" s="2">
        <f t="shared" si="2"/>
        <v>0</v>
      </c>
      <c r="H104" s="2" t="str">
        <f>IF(ISBLANK('FBPQ T4'!E96)," ",'FBPQ T4'!AE96)</f>
        <v xml:space="preserve"> </v>
      </c>
      <c r="I104" s="2" t="str">
        <f t="shared" si="3"/>
        <v xml:space="preserve"> </v>
      </c>
    </row>
    <row r="105" spans="2:9">
      <c r="C105" s="2" t="s">
        <v>172</v>
      </c>
      <c r="D105" s="2" t="s">
        <v>540</v>
      </c>
      <c r="E105" s="2" t="str">
        <f>IF(ISNUMBER('FBPQ C2'!J97),'FBPQ C2'!J97,IF(ISNUMBER('FBPQ C2'!I97),'FBPQ C2'!I97,""))</f>
        <v/>
      </c>
      <c r="F105" s="2" t="s">
        <v>828</v>
      </c>
      <c r="G105" s="2" t="str">
        <f t="shared" si="2"/>
        <v xml:space="preserve"> </v>
      </c>
      <c r="H105" s="2">
        <f>IF(ISBLANK('FBPQ T4'!E97)," ",'FBPQ T4'!AE97)</f>
        <v>0</v>
      </c>
      <c r="I105" s="2" t="str">
        <f t="shared" si="3"/>
        <v xml:space="preserve"> </v>
      </c>
    </row>
    <row r="106" spans="2:9">
      <c r="C106" s="2" t="s">
        <v>173</v>
      </c>
      <c r="D106" s="2" t="s">
        <v>540</v>
      </c>
      <c r="E106" s="2" t="str">
        <f>IF(ISNUMBER('FBPQ C2'!J98),'FBPQ C2'!J98,IF(ISNUMBER('FBPQ C2'!I98),'FBPQ C2'!I98,""))</f>
        <v/>
      </c>
      <c r="F106" s="2" t="s">
        <v>828</v>
      </c>
      <c r="G106" s="2" t="str">
        <f t="shared" si="2"/>
        <v xml:space="preserve"> </v>
      </c>
      <c r="H106" s="2">
        <f>IF(ISBLANK('FBPQ T4'!E98)," ",'FBPQ T4'!AE98)</f>
        <v>0</v>
      </c>
      <c r="I106" s="2" t="str">
        <f t="shared" si="3"/>
        <v xml:space="preserve"> </v>
      </c>
    </row>
    <row r="107" spans="2:9">
      <c r="C107" s="2" t="s">
        <v>174</v>
      </c>
      <c r="D107" s="2" t="s">
        <v>540</v>
      </c>
      <c r="E107" s="2" t="str">
        <f>IF(ISNUMBER('FBPQ C2'!J99),'FBPQ C2'!J99,IF(ISNUMBER('FBPQ C2'!I99),'FBPQ C2'!I99,""))</f>
        <v/>
      </c>
      <c r="F107" s="2" t="s">
        <v>828</v>
      </c>
      <c r="G107" s="2" t="str">
        <f t="shared" si="2"/>
        <v xml:space="preserve"> </v>
      </c>
      <c r="H107" s="2">
        <f>IF(ISBLANK('FBPQ T4'!E99)," ",'FBPQ T4'!AE99)</f>
        <v>0</v>
      </c>
      <c r="I107" s="2" t="str">
        <f t="shared" si="3"/>
        <v xml:space="preserve"> </v>
      </c>
    </row>
    <row r="108" spans="2:9">
      <c r="C108" s="2" t="s">
        <v>175</v>
      </c>
      <c r="D108" s="2" t="s">
        <v>540</v>
      </c>
      <c r="E108" s="2" t="str">
        <f>IF(ISNUMBER('FBPQ C2'!J100),'FBPQ C2'!J100,IF(ISNUMBER('FBPQ C2'!I100),'FBPQ C2'!I100,""))</f>
        <v/>
      </c>
      <c r="F108" s="2" t="s">
        <v>828</v>
      </c>
      <c r="G108" s="2" t="str">
        <f t="shared" si="2"/>
        <v xml:space="preserve"> </v>
      </c>
      <c r="H108" s="2">
        <f>IF(ISBLANK('FBPQ T4'!E100)," ",'FBPQ T4'!AE100)</f>
        <v>0</v>
      </c>
      <c r="I108" s="2" t="str">
        <f t="shared" si="3"/>
        <v xml:space="preserve"> </v>
      </c>
    </row>
    <row r="109" spans="2:9">
      <c r="C109" s="2" t="s">
        <v>176</v>
      </c>
      <c r="D109" s="2" t="s">
        <v>540</v>
      </c>
      <c r="E109" s="2" t="str">
        <f>IF(ISNUMBER('FBPQ C2'!J101),'FBPQ C2'!J101,IF(ISNUMBER('FBPQ C2'!I101),'FBPQ C2'!I101,""))</f>
        <v/>
      </c>
      <c r="F109" s="2" t="s">
        <v>828</v>
      </c>
      <c r="G109" s="2" t="str">
        <f t="shared" si="2"/>
        <v xml:space="preserve"> </v>
      </c>
      <c r="H109" s="2">
        <f>IF(ISBLANK('FBPQ T4'!E101)," ",'FBPQ T4'!AE101)</f>
        <v>0</v>
      </c>
      <c r="I109" s="2" t="str">
        <f t="shared" si="3"/>
        <v xml:space="preserve"> </v>
      </c>
    </row>
    <row r="110" spans="2:9">
      <c r="C110" s="2" t="s">
        <v>177</v>
      </c>
      <c r="D110" s="2" t="s">
        <v>540</v>
      </c>
      <c r="E110" s="2" t="str">
        <f>IF(ISNUMBER('FBPQ C2'!J102),'FBPQ C2'!J102,IF(ISNUMBER('FBPQ C2'!I102),'FBPQ C2'!I102,""))</f>
        <v/>
      </c>
      <c r="F110" s="2" t="s">
        <v>828</v>
      </c>
      <c r="G110" s="2" t="str">
        <f t="shared" si="2"/>
        <v xml:space="preserve"> </v>
      </c>
      <c r="H110" s="2">
        <f>IF(ISBLANK('FBPQ T4'!E102)," ",'FBPQ T4'!AE102)</f>
        <v>0</v>
      </c>
      <c r="I110" s="2" t="str">
        <f t="shared" si="3"/>
        <v xml:space="preserve"> </v>
      </c>
    </row>
    <row r="111" spans="2:9">
      <c r="C111" s="2" t="s">
        <v>178</v>
      </c>
      <c r="D111" s="2" t="s">
        <v>540</v>
      </c>
      <c r="E111" s="2" t="str">
        <f>IF(ISNUMBER('FBPQ C2'!J103),'FBPQ C2'!J103,IF(ISNUMBER('FBPQ C2'!I103),'FBPQ C2'!I103,""))</f>
        <v/>
      </c>
      <c r="F111" s="2" t="s">
        <v>828</v>
      </c>
      <c r="G111" s="2" t="str">
        <f t="shared" si="2"/>
        <v xml:space="preserve"> </v>
      </c>
      <c r="H111" s="2">
        <f>IF(ISBLANK('FBPQ T4'!E103)," ",'FBPQ T4'!AE103)</f>
        <v>0</v>
      </c>
      <c r="I111" s="2" t="str">
        <f t="shared" si="3"/>
        <v xml:space="preserve"> </v>
      </c>
    </row>
    <row r="112" spans="2:9">
      <c r="C112" s="2" t="s">
        <v>179</v>
      </c>
      <c r="D112" s="2" t="s">
        <v>540</v>
      </c>
      <c r="E112" s="2" t="str">
        <f>IF(ISNUMBER('FBPQ C2'!J104),'FBPQ C2'!J104,IF(ISNUMBER('FBPQ C2'!I104),'FBPQ C2'!I104,""))</f>
        <v/>
      </c>
      <c r="F112" s="2" t="s">
        <v>828</v>
      </c>
      <c r="G112" s="2" t="str">
        <f t="shared" si="2"/>
        <v xml:space="preserve"> </v>
      </c>
      <c r="H112" s="2">
        <f>IF(ISBLANK('FBPQ T4'!E104)," ",'FBPQ T4'!AE104)</f>
        <v>0</v>
      </c>
      <c r="I112" s="2" t="str">
        <f t="shared" si="3"/>
        <v xml:space="preserve"> </v>
      </c>
    </row>
    <row r="113" spans="1:9">
      <c r="E113" s="2" t="str">
        <f>IF(ISNUMBER('FBPQ C2'!J105),'FBPQ C2'!J105,IF(ISNUMBER('FBPQ C2'!I105),'FBPQ C2'!I105,""))</f>
        <v/>
      </c>
      <c r="G113" s="2">
        <f t="shared" si="2"/>
        <v>0</v>
      </c>
      <c r="H113" s="2" t="str">
        <f>IF(ISBLANK('FBPQ T4'!E105)," ",'FBPQ T4'!AE105)</f>
        <v xml:space="preserve"> </v>
      </c>
      <c r="I113" s="2" t="str">
        <f t="shared" si="3"/>
        <v xml:space="preserve"> </v>
      </c>
    </row>
    <row r="114" spans="1:9">
      <c r="B114" s="2" t="s">
        <v>151</v>
      </c>
      <c r="E114" s="2" t="str">
        <f>IF(ISNUMBER('FBPQ C2'!J106),'FBPQ C2'!J106,IF(ISNUMBER('FBPQ C2'!I106),'FBPQ C2'!I106,""))</f>
        <v/>
      </c>
      <c r="G114" s="2">
        <f t="shared" si="2"/>
        <v>0</v>
      </c>
      <c r="H114" s="2" t="str">
        <f>IF(ISBLANK('FBPQ T4'!E106)," ",'FBPQ T4'!AE106)</f>
        <v xml:space="preserve"> </v>
      </c>
      <c r="I114" s="2" t="str">
        <f t="shared" si="3"/>
        <v xml:space="preserve"> </v>
      </c>
    </row>
    <row r="115" spans="1:9">
      <c r="C115" s="2" t="s">
        <v>180</v>
      </c>
      <c r="D115" s="2" t="s">
        <v>540</v>
      </c>
      <c r="E115" s="2" t="str">
        <f>IF(ISNUMBER('FBPQ C2'!J107),'FBPQ C2'!J107,IF(ISNUMBER('FBPQ C2'!I107),'FBPQ C2'!I107,""))</f>
        <v/>
      </c>
      <c r="F115" s="2" t="s">
        <v>828</v>
      </c>
      <c r="G115" s="2" t="str">
        <f t="shared" si="2"/>
        <v xml:space="preserve"> </v>
      </c>
      <c r="H115" s="2">
        <f>IF(ISBLANK('FBPQ T4'!E107)," ",'FBPQ T4'!AE107)</f>
        <v>0</v>
      </c>
      <c r="I115" s="2" t="str">
        <f t="shared" si="3"/>
        <v xml:space="preserve"> </v>
      </c>
    </row>
    <row r="116" spans="1:9">
      <c r="C116" s="2" t="s">
        <v>181</v>
      </c>
      <c r="D116" s="2" t="s">
        <v>540</v>
      </c>
      <c r="E116" s="2" t="str">
        <f>IF(ISNUMBER('FBPQ C2'!J108),'FBPQ C2'!J108,IF(ISNUMBER('FBPQ C2'!I108),'FBPQ C2'!I108,""))</f>
        <v/>
      </c>
      <c r="F116" s="2" t="s">
        <v>828</v>
      </c>
      <c r="G116" s="2" t="str">
        <f t="shared" si="2"/>
        <v xml:space="preserve"> </v>
      </c>
      <c r="H116" s="2">
        <f>IF(ISBLANK('FBPQ T4'!E108)," ",'FBPQ T4'!AE108)</f>
        <v>0</v>
      </c>
      <c r="I116" s="2" t="str">
        <f t="shared" si="3"/>
        <v xml:space="preserve"> </v>
      </c>
    </row>
    <row r="117" spans="1:9">
      <c r="C117" s="2" t="s">
        <v>182</v>
      </c>
      <c r="D117" s="2" t="s">
        <v>540</v>
      </c>
      <c r="E117" s="2" t="str">
        <f>IF(ISNUMBER('FBPQ C2'!J109),'FBPQ C2'!J109,IF(ISNUMBER('FBPQ C2'!I109),'FBPQ C2'!I109,""))</f>
        <v/>
      </c>
      <c r="F117" s="2" t="s">
        <v>828</v>
      </c>
      <c r="G117" s="2" t="str">
        <f t="shared" si="2"/>
        <v xml:space="preserve"> </v>
      </c>
      <c r="H117" s="2">
        <f>IF(ISBLANK('FBPQ T4'!E109)," ",'FBPQ T4'!AE109)</f>
        <v>0</v>
      </c>
      <c r="I117" s="2" t="str">
        <f t="shared" si="3"/>
        <v xml:space="preserve"> </v>
      </c>
    </row>
    <row r="118" spans="1:9">
      <c r="C118" s="2" t="s">
        <v>183</v>
      </c>
      <c r="D118" s="2" t="s">
        <v>540</v>
      </c>
      <c r="E118" s="2" t="str">
        <f>IF(ISNUMBER('FBPQ C2'!J110),'FBPQ C2'!J110,IF(ISNUMBER('FBPQ C2'!I110),'FBPQ C2'!I110,""))</f>
        <v/>
      </c>
      <c r="F118" s="2" t="s">
        <v>828</v>
      </c>
      <c r="G118" s="2" t="str">
        <f t="shared" si="2"/>
        <v xml:space="preserve"> </v>
      </c>
      <c r="H118" s="2">
        <f>IF(ISBLANK('FBPQ T4'!E110)," ",'FBPQ T4'!AE110)</f>
        <v>0</v>
      </c>
      <c r="I118" s="2" t="str">
        <f t="shared" si="3"/>
        <v xml:space="preserve"> </v>
      </c>
    </row>
    <row r="119" spans="1:9">
      <c r="C119" s="2" t="s">
        <v>184</v>
      </c>
      <c r="D119" s="2" t="s">
        <v>540</v>
      </c>
      <c r="E119" s="2" t="str">
        <f>IF(ISNUMBER('FBPQ C2'!J111),'FBPQ C2'!J111,IF(ISNUMBER('FBPQ C2'!I111),'FBPQ C2'!I111,""))</f>
        <v/>
      </c>
      <c r="F119" s="2" t="s">
        <v>828</v>
      </c>
      <c r="G119" s="2" t="str">
        <f t="shared" si="2"/>
        <v xml:space="preserve"> </v>
      </c>
      <c r="H119" s="2">
        <f>IF(ISBLANK('FBPQ T4'!E111)," ",'FBPQ T4'!AE111)</f>
        <v>0</v>
      </c>
      <c r="I119" s="2" t="str">
        <f t="shared" si="3"/>
        <v xml:space="preserve"> </v>
      </c>
    </row>
    <row r="120" spans="1:9">
      <c r="E120" s="2" t="str">
        <f>IF(ISNUMBER('FBPQ C2'!J112),'FBPQ C2'!J112,IF(ISNUMBER('FBPQ C2'!I112),'FBPQ C2'!I112,""))</f>
        <v/>
      </c>
      <c r="G120" s="2">
        <f t="shared" si="2"/>
        <v>0</v>
      </c>
      <c r="H120" s="2" t="str">
        <f>IF(ISBLANK('FBPQ T4'!E112)," ",'FBPQ T4'!AE112)</f>
        <v xml:space="preserve"> </v>
      </c>
      <c r="I120" s="2" t="str">
        <f t="shared" si="3"/>
        <v xml:space="preserve"> </v>
      </c>
    </row>
    <row r="121" spans="1:9">
      <c r="A121" s="1" t="s">
        <v>185</v>
      </c>
      <c r="E121" s="2" t="str">
        <f>IF(ISNUMBER('FBPQ C2'!J113),'FBPQ C2'!J113,IF(ISNUMBER('FBPQ C2'!I113),'FBPQ C2'!I113,""))</f>
        <v/>
      </c>
      <c r="G121" s="2">
        <f t="shared" si="2"/>
        <v>0</v>
      </c>
      <c r="H121" s="2" t="str">
        <f>IF(ISBLANK('FBPQ T4'!E113)," ",'FBPQ T4'!AE113)</f>
        <v xml:space="preserve"> </v>
      </c>
      <c r="I121" s="2" t="str">
        <f t="shared" si="3"/>
        <v xml:space="preserve"> </v>
      </c>
    </row>
    <row r="122" spans="1:9">
      <c r="B122" s="2" t="s">
        <v>452</v>
      </c>
      <c r="E122" s="2" t="str">
        <f>IF(ISNUMBER('FBPQ C2'!J114),'FBPQ C2'!J114,IF(ISNUMBER('FBPQ C2'!I114),'FBPQ C2'!I114,""))</f>
        <v/>
      </c>
      <c r="G122" s="2">
        <f t="shared" si="2"/>
        <v>0</v>
      </c>
      <c r="H122" s="2" t="str">
        <f>IF(ISBLANK('FBPQ T4'!E114)," ",'FBPQ T4'!AE114)</f>
        <v xml:space="preserve"> </v>
      </c>
      <c r="I122" s="2" t="str">
        <f t="shared" si="3"/>
        <v xml:space="preserve"> </v>
      </c>
    </row>
    <row r="123" spans="1:9">
      <c r="C123" s="2" t="s">
        <v>186</v>
      </c>
      <c r="D123" s="2" t="s">
        <v>539</v>
      </c>
      <c r="E123" s="2" t="str">
        <f>IF(ISNUMBER('FBPQ C2'!J115),'FBPQ C2'!J115,IF(ISNUMBER('FBPQ C2'!I115),'FBPQ C2'!I115,""))</f>
        <v/>
      </c>
      <c r="F123" s="2" t="s">
        <v>828</v>
      </c>
      <c r="G123" s="2" t="str">
        <f t="shared" si="2"/>
        <v xml:space="preserve"> </v>
      </c>
      <c r="H123" s="2">
        <f>IF(ISBLANK('FBPQ T4'!E115)," ",'FBPQ T4'!AE115)</f>
        <v>0</v>
      </c>
      <c r="I123" s="2" t="str">
        <f t="shared" si="3"/>
        <v xml:space="preserve"> </v>
      </c>
    </row>
    <row r="124" spans="1:9">
      <c r="C124" s="2" t="s">
        <v>187</v>
      </c>
      <c r="D124" s="2" t="s">
        <v>539</v>
      </c>
      <c r="E124" s="2" t="str">
        <f>IF(ISNUMBER('FBPQ C2'!J116),'FBPQ C2'!J116,IF(ISNUMBER('FBPQ C2'!I116),'FBPQ C2'!I116,""))</f>
        <v/>
      </c>
      <c r="F124" s="2" t="s">
        <v>828</v>
      </c>
      <c r="G124" s="2" t="str">
        <f t="shared" si="2"/>
        <v xml:space="preserve"> </v>
      </c>
      <c r="H124" s="2">
        <f>IF(ISBLANK('FBPQ T4'!E116)," ",'FBPQ T4'!AE116)</f>
        <v>0</v>
      </c>
      <c r="I124" s="2" t="str">
        <f t="shared" si="3"/>
        <v xml:space="preserve"> </v>
      </c>
    </row>
    <row r="125" spans="1:9">
      <c r="E125" s="2" t="str">
        <f>IF(ISNUMBER('FBPQ C2'!J117),'FBPQ C2'!J117,IF(ISNUMBER('FBPQ C2'!I117),'FBPQ C2'!I117,""))</f>
        <v/>
      </c>
      <c r="G125" s="2">
        <f t="shared" si="2"/>
        <v>0</v>
      </c>
      <c r="H125" s="2" t="str">
        <f>IF(ISBLANK('FBPQ T4'!E117)," ",'FBPQ T4'!AE117)</f>
        <v xml:space="preserve"> </v>
      </c>
      <c r="I125" s="2" t="str">
        <f t="shared" si="3"/>
        <v xml:space="preserve"> </v>
      </c>
    </row>
    <row r="126" spans="1:9">
      <c r="B126" s="2" t="s">
        <v>111</v>
      </c>
      <c r="E126" s="2" t="str">
        <f>IF(ISNUMBER('FBPQ C2'!J118),'FBPQ C2'!J118,IF(ISNUMBER('FBPQ C2'!I118),'FBPQ C2'!I118,""))</f>
        <v/>
      </c>
      <c r="G126" s="2">
        <f t="shared" si="2"/>
        <v>0</v>
      </c>
      <c r="H126" s="2" t="str">
        <f>IF(ISBLANK('FBPQ T4'!E118)," ",'FBPQ T4'!AE118)</f>
        <v xml:space="preserve"> </v>
      </c>
      <c r="I126" s="2" t="str">
        <f t="shared" si="3"/>
        <v xml:space="preserve"> </v>
      </c>
    </row>
    <row r="127" spans="1:9">
      <c r="C127" s="2" t="s">
        <v>188</v>
      </c>
      <c r="D127" s="2" t="s">
        <v>540</v>
      </c>
      <c r="E127" s="2" t="str">
        <f>IF(ISNUMBER('FBPQ C2'!J119),'FBPQ C2'!J119,IF(ISNUMBER('FBPQ C2'!I119),'FBPQ C2'!I119,""))</f>
        <v/>
      </c>
      <c r="F127" s="2" t="s">
        <v>828</v>
      </c>
      <c r="G127" s="2" t="str">
        <f t="shared" si="2"/>
        <v xml:space="preserve"> </v>
      </c>
      <c r="H127" s="2">
        <f>IF(ISBLANK('FBPQ T4'!E119)," ",'FBPQ T4'!AE119)</f>
        <v>0</v>
      </c>
      <c r="I127" s="2" t="str">
        <f t="shared" si="3"/>
        <v xml:space="preserve"> </v>
      </c>
    </row>
    <row r="128" spans="1:9">
      <c r="C128" s="2" t="s">
        <v>189</v>
      </c>
      <c r="D128" s="2" t="s">
        <v>540</v>
      </c>
      <c r="E128" s="2" t="str">
        <f>IF(ISNUMBER('FBPQ C2'!J120),'FBPQ C2'!J120,IF(ISNUMBER('FBPQ C2'!I120),'FBPQ C2'!I120,""))</f>
        <v/>
      </c>
      <c r="F128" s="2" t="s">
        <v>828</v>
      </c>
      <c r="G128" s="2" t="str">
        <f t="shared" si="2"/>
        <v xml:space="preserve"> </v>
      </c>
      <c r="H128" s="2">
        <f>IF(ISBLANK('FBPQ T4'!E120)," ",'FBPQ T4'!AE120)</f>
        <v>0</v>
      </c>
      <c r="I128" s="2" t="str">
        <f t="shared" si="3"/>
        <v xml:space="preserve"> </v>
      </c>
    </row>
    <row r="129" spans="2:9">
      <c r="C129" s="2" t="s">
        <v>190</v>
      </c>
      <c r="D129" s="2" t="s">
        <v>540</v>
      </c>
      <c r="E129" s="2" t="str">
        <f>IF(ISNUMBER('FBPQ C2'!J121),'FBPQ C2'!J121,IF(ISNUMBER('FBPQ C2'!I121),'FBPQ C2'!I121,""))</f>
        <v/>
      </c>
      <c r="F129" s="2" t="s">
        <v>828</v>
      </c>
      <c r="G129" s="2" t="str">
        <f t="shared" si="2"/>
        <v xml:space="preserve"> </v>
      </c>
      <c r="H129" s="2">
        <f>IF(ISBLANK('FBPQ T4'!E121)," ",'FBPQ T4'!AE121)</f>
        <v>0</v>
      </c>
      <c r="I129" s="2" t="str">
        <f t="shared" si="3"/>
        <v xml:space="preserve"> </v>
      </c>
    </row>
    <row r="130" spans="2:9">
      <c r="E130" s="2" t="str">
        <f>IF(ISNUMBER('FBPQ C2'!J122),'FBPQ C2'!J122,IF(ISNUMBER('FBPQ C2'!I122),'FBPQ C2'!I122,""))</f>
        <v/>
      </c>
      <c r="G130" s="2">
        <f t="shared" si="2"/>
        <v>0</v>
      </c>
      <c r="H130" s="2" t="str">
        <f>IF(ISBLANK('FBPQ T4'!E122)," ",'FBPQ T4'!AE122)</f>
        <v xml:space="preserve"> </v>
      </c>
      <c r="I130" s="2" t="str">
        <f t="shared" si="3"/>
        <v xml:space="preserve"> </v>
      </c>
    </row>
    <row r="131" spans="2:9">
      <c r="B131" s="2" t="s">
        <v>132</v>
      </c>
      <c r="E131" s="2" t="str">
        <f>IF(ISNUMBER('FBPQ C2'!J123),'FBPQ C2'!J123,IF(ISNUMBER('FBPQ C2'!I123),'FBPQ C2'!I123,""))</f>
        <v/>
      </c>
      <c r="G131" s="2">
        <f t="shared" si="2"/>
        <v>0</v>
      </c>
      <c r="H131" s="2" t="str">
        <f>IF(ISBLANK('FBPQ T4'!E123)," ",'FBPQ T4'!AE123)</f>
        <v xml:space="preserve"> </v>
      </c>
      <c r="I131" s="2" t="str">
        <f t="shared" si="3"/>
        <v xml:space="preserve"> </v>
      </c>
    </row>
    <row r="132" spans="2:9">
      <c r="C132" s="2" t="s">
        <v>191</v>
      </c>
      <c r="D132" s="2" t="s">
        <v>539</v>
      </c>
      <c r="E132" s="2" t="str">
        <f>IF(ISNUMBER('FBPQ C2'!J124),'FBPQ C2'!J124,IF(ISNUMBER('FBPQ C2'!I124),'FBPQ C2'!I124,""))</f>
        <v/>
      </c>
      <c r="F132" s="2" t="s">
        <v>828</v>
      </c>
      <c r="G132" s="2" t="str">
        <f t="shared" si="2"/>
        <v xml:space="preserve"> </v>
      </c>
      <c r="H132" s="2">
        <f>IF(ISBLANK('FBPQ T4'!E124)," ",'FBPQ T4'!AE124)</f>
        <v>0</v>
      </c>
      <c r="I132" s="2" t="str">
        <f t="shared" si="3"/>
        <v xml:space="preserve"> </v>
      </c>
    </row>
    <row r="133" spans="2:9">
      <c r="C133" s="2" t="s">
        <v>192</v>
      </c>
      <c r="D133" s="2" t="s">
        <v>539</v>
      </c>
      <c r="E133" s="2" t="str">
        <f>IF(ISNUMBER('FBPQ C2'!J125),'FBPQ C2'!J125,IF(ISNUMBER('FBPQ C2'!I125),'FBPQ C2'!I125,""))</f>
        <v/>
      </c>
      <c r="F133" s="2" t="s">
        <v>828</v>
      </c>
      <c r="G133" s="2" t="str">
        <f t="shared" si="2"/>
        <v xml:space="preserve"> </v>
      </c>
      <c r="H133" s="2">
        <f>IF(ISBLANK('FBPQ T4'!E125)," ",'FBPQ T4'!AE125)</f>
        <v>0</v>
      </c>
      <c r="I133" s="2" t="str">
        <f t="shared" si="3"/>
        <v xml:space="preserve"> </v>
      </c>
    </row>
    <row r="134" spans="2:9">
      <c r="C134" s="2" t="s">
        <v>193</v>
      </c>
      <c r="D134" s="2" t="s">
        <v>539</v>
      </c>
      <c r="E134" s="2" t="str">
        <f>IF(ISNUMBER('FBPQ C2'!J126),'FBPQ C2'!J126,IF(ISNUMBER('FBPQ C2'!I126),'FBPQ C2'!I126,""))</f>
        <v/>
      </c>
      <c r="F134" s="2" t="s">
        <v>828</v>
      </c>
      <c r="G134" s="2" t="str">
        <f t="shared" si="2"/>
        <v xml:space="preserve"> </v>
      </c>
      <c r="H134" s="2">
        <f>IF(ISBLANK('FBPQ T4'!E126)," ",'FBPQ T4'!AE126)</f>
        <v>0</v>
      </c>
      <c r="I134" s="2" t="str">
        <f t="shared" si="3"/>
        <v xml:space="preserve"> </v>
      </c>
    </row>
    <row r="135" spans="2:9">
      <c r="E135" s="2" t="str">
        <f>IF(ISNUMBER('FBPQ C2'!J127),'FBPQ C2'!J127,IF(ISNUMBER('FBPQ C2'!I127),'FBPQ C2'!I127,""))</f>
        <v/>
      </c>
      <c r="G135" s="2">
        <f t="shared" si="2"/>
        <v>0</v>
      </c>
      <c r="H135" s="2" t="str">
        <f>IF(ISBLANK('FBPQ T4'!E127)," ",'FBPQ T4'!AE127)</f>
        <v xml:space="preserve"> </v>
      </c>
      <c r="I135" s="2" t="str">
        <f t="shared" si="3"/>
        <v xml:space="preserve"> </v>
      </c>
    </row>
    <row r="136" spans="2:9">
      <c r="B136" s="2" t="s">
        <v>135</v>
      </c>
      <c r="E136" s="2" t="str">
        <f>IF(ISNUMBER('FBPQ C2'!J128),'FBPQ C2'!J128,IF(ISNUMBER('FBPQ C2'!I128),'FBPQ C2'!I128,""))</f>
        <v/>
      </c>
      <c r="G136" s="2">
        <f t="shared" si="2"/>
        <v>0</v>
      </c>
      <c r="H136" s="2" t="str">
        <f>IF(ISBLANK('FBPQ T4'!E128)," ",'FBPQ T4'!AE128)</f>
        <v xml:space="preserve"> </v>
      </c>
      <c r="I136" s="2" t="str">
        <f t="shared" si="3"/>
        <v xml:space="preserve"> </v>
      </c>
    </row>
    <row r="137" spans="2:9">
      <c r="C137" s="2" t="s">
        <v>194</v>
      </c>
      <c r="D137" s="2" t="s">
        <v>539</v>
      </c>
      <c r="E137" s="2" t="str">
        <f>IF(ISNUMBER('FBPQ C2'!J129),'FBPQ C2'!J129,IF(ISNUMBER('FBPQ C2'!I129),'FBPQ C2'!I129,""))</f>
        <v/>
      </c>
      <c r="F137" s="2" t="s">
        <v>828</v>
      </c>
      <c r="G137" s="2" t="str">
        <f t="shared" si="2"/>
        <v xml:space="preserve"> </v>
      </c>
      <c r="H137" s="2">
        <f>IF(ISBLANK('FBPQ T4'!E129)," ",'FBPQ T4'!AE129)</f>
        <v>0</v>
      </c>
      <c r="I137" s="2" t="str">
        <f t="shared" si="3"/>
        <v xml:space="preserve"> </v>
      </c>
    </row>
    <row r="138" spans="2:9">
      <c r="E138" s="2" t="str">
        <f>IF(ISNUMBER('FBPQ C2'!J130),'FBPQ C2'!J130,IF(ISNUMBER('FBPQ C2'!I130),'FBPQ C2'!I130,""))</f>
        <v/>
      </c>
      <c r="G138" s="2">
        <f t="shared" si="2"/>
        <v>0</v>
      </c>
      <c r="H138" s="2" t="str">
        <f>IF(ISBLANK('FBPQ T4'!E130)," ",'FBPQ T4'!AE130)</f>
        <v xml:space="preserve"> </v>
      </c>
      <c r="I138" s="2" t="str">
        <f t="shared" si="3"/>
        <v xml:space="preserve"> </v>
      </c>
    </row>
    <row r="139" spans="2:9">
      <c r="B139" s="2" t="s">
        <v>118</v>
      </c>
      <c r="E139" s="2" t="str">
        <f>IF(ISNUMBER('FBPQ C2'!J131),'FBPQ C2'!J131,IF(ISNUMBER('FBPQ C2'!I131),'FBPQ C2'!I131,""))</f>
        <v/>
      </c>
      <c r="G139" s="2">
        <f t="shared" si="2"/>
        <v>0</v>
      </c>
      <c r="H139" s="2" t="str">
        <f>IF(ISBLANK('FBPQ T4'!E131)," ",'FBPQ T4'!AE131)</f>
        <v xml:space="preserve"> </v>
      </c>
      <c r="I139" s="2" t="str">
        <f t="shared" si="3"/>
        <v xml:space="preserve"> </v>
      </c>
    </row>
    <row r="140" spans="2:9">
      <c r="C140" s="2" t="s">
        <v>195</v>
      </c>
      <c r="D140" s="2" t="s">
        <v>540</v>
      </c>
      <c r="E140" s="2" t="str">
        <f>IF(ISNUMBER('FBPQ C2'!J132),'FBPQ C2'!J132,IF(ISNUMBER('FBPQ C2'!I132),'FBPQ C2'!I132,""))</f>
        <v/>
      </c>
      <c r="F140" s="2" t="s">
        <v>828</v>
      </c>
      <c r="G140" s="2" t="str">
        <f t="shared" si="2"/>
        <v xml:space="preserve"> </v>
      </c>
      <c r="H140" s="2">
        <f>IF(ISBLANK('FBPQ T4'!E132)," ",'FBPQ T4'!AE132)</f>
        <v>0</v>
      </c>
      <c r="I140" s="2" t="str">
        <f t="shared" si="3"/>
        <v xml:space="preserve"> </v>
      </c>
    </row>
    <row r="141" spans="2:9">
      <c r="C141" s="2" t="s">
        <v>196</v>
      </c>
      <c r="D141" s="2" t="s">
        <v>540</v>
      </c>
      <c r="E141" s="2" t="str">
        <f>IF(ISNUMBER('FBPQ C2'!J133),'FBPQ C2'!J133,IF(ISNUMBER('FBPQ C2'!I133),'FBPQ C2'!I133,""))</f>
        <v/>
      </c>
      <c r="F141" s="2" t="s">
        <v>828</v>
      </c>
      <c r="G141" s="2" t="str">
        <f t="shared" si="2"/>
        <v xml:space="preserve"> </v>
      </c>
      <c r="H141" s="2">
        <f>IF(ISBLANK('FBPQ T4'!E133)," ",'FBPQ T4'!AE133)</f>
        <v>0</v>
      </c>
      <c r="I141" s="2" t="str">
        <f t="shared" si="3"/>
        <v xml:space="preserve"> </v>
      </c>
    </row>
    <row r="142" spans="2:9">
      <c r="E142" s="2" t="str">
        <f>IF(ISNUMBER('FBPQ C2'!J134),'FBPQ C2'!J134,IF(ISNUMBER('FBPQ C2'!I134),'FBPQ C2'!I134,""))</f>
        <v/>
      </c>
      <c r="G142" s="2">
        <f t="shared" si="2"/>
        <v>0</v>
      </c>
      <c r="H142" s="2" t="str">
        <f>IF(ISBLANK('FBPQ T4'!E134)," ",'FBPQ T4'!AE134)</f>
        <v xml:space="preserve"> </v>
      </c>
      <c r="I142" s="2" t="str">
        <f t="shared" si="3"/>
        <v xml:space="preserve"> </v>
      </c>
    </row>
    <row r="143" spans="2:9">
      <c r="B143" s="2" t="s">
        <v>151</v>
      </c>
      <c r="E143" s="2" t="str">
        <f>IF(ISNUMBER('FBPQ C2'!J135),'FBPQ C2'!J135,IF(ISNUMBER('FBPQ C2'!I135),'FBPQ C2'!I135,""))</f>
        <v/>
      </c>
      <c r="G143" s="2">
        <f t="shared" si="2"/>
        <v>0</v>
      </c>
      <c r="H143" s="2" t="str">
        <f>IF(ISBLANK('FBPQ T4'!E135)," ",'FBPQ T4'!AE135)</f>
        <v xml:space="preserve"> </v>
      </c>
      <c r="I143" s="2" t="str">
        <f t="shared" si="3"/>
        <v xml:space="preserve"> </v>
      </c>
    </row>
    <row r="144" spans="2:9">
      <c r="C144" s="2" t="s">
        <v>197</v>
      </c>
      <c r="D144" s="2" t="s">
        <v>540</v>
      </c>
      <c r="E144" s="2" t="str">
        <f>IF(ISNUMBER('FBPQ C2'!J136),'FBPQ C2'!J136,IF(ISNUMBER('FBPQ C2'!I136),'FBPQ C2'!I136,""))</f>
        <v/>
      </c>
      <c r="F144" s="2" t="s">
        <v>828</v>
      </c>
      <c r="G144" s="2" t="str">
        <f t="shared" si="2"/>
        <v xml:space="preserve"> </v>
      </c>
      <c r="H144" s="2">
        <f>IF(ISBLANK('FBPQ T4'!E136)," ",'FBPQ T4'!AE136)</f>
        <v>0</v>
      </c>
      <c r="I144" s="2" t="str">
        <f t="shared" si="3"/>
        <v xml:space="preserve"> </v>
      </c>
    </row>
    <row r="145" spans="1:9">
      <c r="C145" s="2" t="s">
        <v>198</v>
      </c>
      <c r="D145" s="2" t="s">
        <v>540</v>
      </c>
      <c r="E145" s="2" t="str">
        <f>IF(ISNUMBER('FBPQ C2'!J137),'FBPQ C2'!J137,IF(ISNUMBER('FBPQ C2'!I137),'FBPQ C2'!I137,""))</f>
        <v/>
      </c>
      <c r="F145" s="2" t="s">
        <v>828</v>
      </c>
      <c r="G145" s="2" t="str">
        <f t="shared" si="2"/>
        <v xml:space="preserve"> </v>
      </c>
      <c r="H145" s="2">
        <f>IF(ISBLANK('FBPQ T4'!E137)," ",'FBPQ T4'!AE137)</f>
        <v>0</v>
      </c>
      <c r="I145" s="2" t="str">
        <f t="shared" si="3"/>
        <v xml:space="preserve"> </v>
      </c>
    </row>
    <row r="146" spans="1:9">
      <c r="E146" s="2" t="str">
        <f>IF(ISNUMBER('FBPQ C2'!J138),'FBPQ C2'!J138,IF(ISNUMBER('FBPQ C2'!I138),'FBPQ C2'!I138,""))</f>
        <v/>
      </c>
      <c r="G146" s="2">
        <f t="shared" si="2"/>
        <v>0</v>
      </c>
      <c r="H146" s="2" t="str">
        <f>IF(ISBLANK('FBPQ T4'!E138)," ",'FBPQ T4'!AE138)</f>
        <v xml:space="preserve"> </v>
      </c>
      <c r="I146" s="2" t="str">
        <f t="shared" si="3"/>
        <v xml:space="preserve"> </v>
      </c>
    </row>
    <row r="147" spans="1:9">
      <c r="A147" s="1" t="s">
        <v>199</v>
      </c>
      <c r="E147" s="2" t="str">
        <f>IF(ISNUMBER('FBPQ C2'!J139),'FBPQ C2'!J139,IF(ISNUMBER('FBPQ C2'!I139),'FBPQ C2'!I139,""))</f>
        <v/>
      </c>
      <c r="G147" s="2">
        <f t="shared" si="2"/>
        <v>0</v>
      </c>
      <c r="H147" s="2" t="str">
        <f>IF(ISBLANK('FBPQ T4'!E139)," ",'FBPQ T4'!AE139)</f>
        <v xml:space="preserve"> </v>
      </c>
      <c r="I147" s="2" t="str">
        <f t="shared" si="3"/>
        <v xml:space="preserve"> </v>
      </c>
    </row>
    <row r="148" spans="1:9">
      <c r="B148" s="2" t="s">
        <v>200</v>
      </c>
      <c r="E148" s="2" t="str">
        <f>IF(ISNUMBER('FBPQ C2'!J140),'FBPQ C2'!J140,IF(ISNUMBER('FBPQ C2'!I140),'FBPQ C2'!I140,""))</f>
        <v/>
      </c>
      <c r="G148" s="2">
        <f t="shared" ref="G148:G163" si="4">IF(ISNUMBER(E148),E148,IF(H148&gt;0,F148," "))</f>
        <v>0</v>
      </c>
      <c r="H148" s="2" t="str">
        <f>IF(ISBLANK('FBPQ T4'!E140)," ",'FBPQ T4'!AE140)</f>
        <v xml:space="preserve"> </v>
      </c>
      <c r="I148" s="2" t="str">
        <f t="shared" ref="I148:I163" si="5">IF(ISERROR(G148*H148)," ",G148*H148)</f>
        <v xml:space="preserve"> </v>
      </c>
    </row>
    <row r="149" spans="1:9">
      <c r="C149" s="2" t="s">
        <v>201</v>
      </c>
      <c r="D149" s="2" t="s">
        <v>540</v>
      </c>
      <c r="E149" s="2" t="str">
        <f>IF(ISNUMBER('FBPQ C2'!J141),'FBPQ C2'!J141,IF(ISNUMBER('FBPQ C2'!I141),'FBPQ C2'!I141,""))</f>
        <v/>
      </c>
      <c r="F149" s="2" t="s">
        <v>828</v>
      </c>
      <c r="G149" s="2" t="str">
        <f t="shared" si="4"/>
        <v xml:space="preserve"> </v>
      </c>
      <c r="H149" s="2">
        <f>IF(ISBLANK('FBPQ T4'!E141)," ",'FBPQ T4'!AE141)</f>
        <v>0</v>
      </c>
      <c r="I149" s="2" t="str">
        <f t="shared" si="5"/>
        <v xml:space="preserve"> </v>
      </c>
    </row>
    <row r="150" spans="1:9">
      <c r="C150" s="2" t="s">
        <v>202</v>
      </c>
      <c r="D150" s="2" t="s">
        <v>540</v>
      </c>
      <c r="E150" s="2" t="str">
        <f>IF(ISNUMBER('FBPQ C2'!J142),'FBPQ C2'!J142,IF(ISNUMBER('FBPQ C2'!I142),'FBPQ C2'!I142,""))</f>
        <v/>
      </c>
      <c r="F150" s="2" t="s">
        <v>828</v>
      </c>
      <c r="G150" s="2" t="str">
        <f t="shared" si="4"/>
        <v xml:space="preserve"> </v>
      </c>
      <c r="H150" s="2">
        <f>IF(ISBLANK('FBPQ T4'!E142)," ",'FBPQ T4'!AE142)</f>
        <v>0</v>
      </c>
      <c r="I150" s="2" t="str">
        <f t="shared" si="5"/>
        <v xml:space="preserve"> </v>
      </c>
    </row>
    <row r="151" spans="1:9">
      <c r="E151" s="2" t="str">
        <f>IF(ISNUMBER('FBPQ C2'!J143),'FBPQ C2'!J143,IF(ISNUMBER('FBPQ C2'!I143),'FBPQ C2'!I143,""))</f>
        <v/>
      </c>
      <c r="G151" s="2">
        <f t="shared" si="4"/>
        <v>0</v>
      </c>
      <c r="H151" s="2" t="str">
        <f>IF(ISBLANK('FBPQ T4'!E143)," ",'FBPQ T4'!AE143)</f>
        <v xml:space="preserve"> </v>
      </c>
      <c r="I151" s="2" t="str">
        <f t="shared" si="5"/>
        <v xml:space="preserve"> </v>
      </c>
    </row>
    <row r="152" spans="1:9">
      <c r="B152" s="2" t="s">
        <v>203</v>
      </c>
      <c r="E152" s="2" t="str">
        <f>IF(ISNUMBER('FBPQ C2'!J144),'FBPQ C2'!J144,IF(ISNUMBER('FBPQ C2'!I144),'FBPQ C2'!I144,""))</f>
        <v/>
      </c>
      <c r="G152" s="2">
        <f t="shared" si="4"/>
        <v>0</v>
      </c>
      <c r="H152" s="2" t="str">
        <f>IF(ISBLANK('FBPQ T4'!E144)," ",'FBPQ T4'!AE144)</f>
        <v xml:space="preserve"> </v>
      </c>
      <c r="I152" s="2" t="str">
        <f t="shared" si="5"/>
        <v xml:space="preserve"> </v>
      </c>
    </row>
    <row r="153" spans="1:9">
      <c r="C153" s="2" t="s">
        <v>204</v>
      </c>
      <c r="D153" s="2" t="s">
        <v>540</v>
      </c>
      <c r="E153" s="2" t="str">
        <f>IF(ISNUMBER('FBPQ C2'!J145),'FBPQ C2'!J145,IF(ISNUMBER('FBPQ C2'!I145),'FBPQ C2'!I145,""))</f>
        <v/>
      </c>
      <c r="F153" s="2" t="s">
        <v>828</v>
      </c>
      <c r="G153" s="2" t="str">
        <f t="shared" si="4"/>
        <v xml:space="preserve"> </v>
      </c>
      <c r="H153" s="2">
        <f>IF(ISBLANK('FBPQ T4'!E145)," ",'FBPQ T4'!AE145)</f>
        <v>0</v>
      </c>
      <c r="I153" s="2" t="str">
        <f t="shared" si="5"/>
        <v xml:space="preserve"> </v>
      </c>
    </row>
    <row r="154" spans="1:9">
      <c r="C154" s="2" t="s">
        <v>205</v>
      </c>
      <c r="D154" s="2" t="s">
        <v>540</v>
      </c>
      <c r="E154" s="2" t="str">
        <f>IF(ISNUMBER('FBPQ C2'!J146),'FBPQ C2'!J146,IF(ISNUMBER('FBPQ C2'!I146),'FBPQ C2'!I146,""))</f>
        <v/>
      </c>
      <c r="F154" s="2" t="s">
        <v>828</v>
      </c>
      <c r="G154" s="2" t="str">
        <f t="shared" si="4"/>
        <v xml:space="preserve"> </v>
      </c>
      <c r="H154" s="2">
        <f>IF(ISBLANK('FBPQ T4'!E146)," ",'FBPQ T4'!AE146)</f>
        <v>0</v>
      </c>
      <c r="I154" s="2" t="str">
        <f t="shared" si="5"/>
        <v xml:space="preserve"> </v>
      </c>
    </row>
    <row r="155" spans="1:9">
      <c r="E155" s="2" t="str">
        <f>IF(ISNUMBER('FBPQ C2'!J147),'FBPQ C2'!J147,IF(ISNUMBER('FBPQ C2'!I147),'FBPQ C2'!I147,""))</f>
        <v/>
      </c>
      <c r="G155" s="2">
        <f t="shared" si="4"/>
        <v>0</v>
      </c>
      <c r="H155" s="2" t="str">
        <f>IF(ISBLANK('FBPQ T4'!E147)," ",'FBPQ T4'!AE147)</f>
        <v xml:space="preserve"> </v>
      </c>
      <c r="I155" s="2" t="str">
        <f t="shared" si="5"/>
        <v xml:space="preserve"> </v>
      </c>
    </row>
    <row r="156" spans="1:9">
      <c r="E156" s="2" t="str">
        <f>IF(ISNUMBER('FBPQ C2'!J148),'FBPQ C2'!J148,IF(ISNUMBER('FBPQ C2'!I148),'FBPQ C2'!I148,""))</f>
        <v/>
      </c>
      <c r="G156" s="2">
        <f t="shared" si="4"/>
        <v>0</v>
      </c>
      <c r="H156" s="2" t="str">
        <f>IF(ISBLANK('FBPQ T4'!E148)," ",'FBPQ T4'!AE148)</f>
        <v xml:space="preserve"> </v>
      </c>
      <c r="I156" s="2" t="str">
        <f t="shared" si="5"/>
        <v xml:space="preserve"> </v>
      </c>
    </row>
    <row r="157" spans="1:9">
      <c r="A157" s="1" t="s">
        <v>541</v>
      </c>
      <c r="E157" s="2" t="str">
        <f>IF(ISNUMBER('FBPQ C2'!J149),'FBPQ C2'!J149,IF(ISNUMBER('FBPQ C2'!I149),'FBPQ C2'!I149,""))</f>
        <v/>
      </c>
      <c r="G157" s="2">
        <f t="shared" si="4"/>
        <v>0</v>
      </c>
      <c r="H157" s="2" t="str">
        <f>IF(ISBLANK('FBPQ T4'!E149)," ",'FBPQ T4'!AE149)</f>
        <v xml:space="preserve"> </v>
      </c>
      <c r="I157" s="2" t="str">
        <f t="shared" si="5"/>
        <v xml:space="preserve"> </v>
      </c>
    </row>
    <row r="158" spans="1:9">
      <c r="C158" s="2" t="s">
        <v>138</v>
      </c>
      <c r="E158" s="2" t="str">
        <f>IF(ISNUMBER('FBPQ C2'!J150),'FBPQ C2'!J150,IF(ISNUMBER('FBPQ C2'!I150),'FBPQ C2'!I150,""))</f>
        <v/>
      </c>
      <c r="G158" s="2">
        <f t="shared" si="4"/>
        <v>0</v>
      </c>
      <c r="H158" s="2" t="str">
        <f>IF(ISBLANK('FBPQ T4'!E150)," ",'FBPQ T4'!AE150)</f>
        <v xml:space="preserve"> </v>
      </c>
      <c r="I158" s="2" t="str">
        <f t="shared" si="5"/>
        <v xml:space="preserve"> </v>
      </c>
    </row>
    <row r="159" spans="1:9">
      <c r="C159" s="2" t="s">
        <v>542</v>
      </c>
      <c r="D159" s="2" t="s">
        <v>540</v>
      </c>
      <c r="E159" s="2" t="str">
        <f>IF(ISNUMBER('FBPQ C2'!J151),'FBPQ C2'!J151,IF(ISNUMBER('FBPQ C2'!I151),'FBPQ C2'!I151,""))</f>
        <v/>
      </c>
      <c r="F159" s="2" t="s">
        <v>828</v>
      </c>
      <c r="G159" s="2" t="str">
        <f t="shared" si="4"/>
        <v>DATA</v>
      </c>
      <c r="H159" s="2" t="str">
        <f>IF(ISBLANK('FBPQ T4'!E151)," ",'FBPQ T4'!AE151)</f>
        <v xml:space="preserve"> </v>
      </c>
      <c r="I159" s="2" t="str">
        <f t="shared" si="5"/>
        <v xml:space="preserve"> </v>
      </c>
    </row>
    <row r="160" spans="1:9">
      <c r="C160" s="2" t="s">
        <v>543</v>
      </c>
      <c r="D160" s="2" t="s">
        <v>540</v>
      </c>
      <c r="E160" s="2" t="str">
        <f>IF(ISNUMBER('FBPQ C2'!J152),'FBPQ C2'!J152,IF(ISNUMBER('FBPQ C2'!I152),'FBPQ C2'!I152,""))</f>
        <v/>
      </c>
      <c r="F160" s="2" t="s">
        <v>828</v>
      </c>
      <c r="G160" s="2" t="str">
        <f t="shared" si="4"/>
        <v>DATA</v>
      </c>
      <c r="H160" s="2" t="str">
        <f>IF(ISBLANK('FBPQ T4'!E152)," ",'FBPQ T4'!AE152)</f>
        <v xml:space="preserve"> </v>
      </c>
      <c r="I160" s="2" t="str">
        <f t="shared" si="5"/>
        <v xml:space="preserve"> </v>
      </c>
    </row>
    <row r="161" spans="3:9">
      <c r="C161" s="2" t="s">
        <v>147</v>
      </c>
      <c r="E161" s="2" t="str">
        <f>IF(ISNUMBER('FBPQ C2'!J153),'FBPQ C2'!J153,IF(ISNUMBER('FBPQ C2'!I153),'FBPQ C2'!I153,""))</f>
        <v/>
      </c>
      <c r="F161" s="2" t="s">
        <v>828</v>
      </c>
      <c r="G161" s="2" t="str">
        <f t="shared" si="4"/>
        <v>DATA</v>
      </c>
      <c r="H161" s="2" t="str">
        <f>IF(ISBLANK('FBPQ T4'!E153)," ",'FBPQ T4'!AE153)</f>
        <v xml:space="preserve"> </v>
      </c>
      <c r="I161" s="2" t="str">
        <f t="shared" si="5"/>
        <v xml:space="preserve"> </v>
      </c>
    </row>
    <row r="162" spans="3:9">
      <c r="C162" s="2" t="s">
        <v>542</v>
      </c>
      <c r="D162" s="2" t="s">
        <v>540</v>
      </c>
      <c r="E162" s="2" t="str">
        <f>IF(ISNUMBER('FBPQ C2'!J154),'FBPQ C2'!J154,IF(ISNUMBER('FBPQ C2'!I154),'FBPQ C2'!I154,""))</f>
        <v/>
      </c>
      <c r="F162" s="2" t="s">
        <v>828</v>
      </c>
      <c r="G162" s="2" t="str">
        <f t="shared" si="4"/>
        <v>DATA</v>
      </c>
      <c r="H162" s="2" t="str">
        <f>IF(ISBLANK('FBPQ T4'!E154)," ",'FBPQ T4'!AE154)</f>
        <v xml:space="preserve"> </v>
      </c>
      <c r="I162" s="2" t="str">
        <f t="shared" si="5"/>
        <v xml:space="preserve"> </v>
      </c>
    </row>
    <row r="163" spans="3:9">
      <c r="C163" s="2" t="s">
        <v>543</v>
      </c>
      <c r="D163" s="2" t="s">
        <v>540</v>
      </c>
      <c r="E163" s="2" t="str">
        <f>IF(ISNUMBER('FBPQ C2'!J155),'FBPQ C2'!J155,IF(ISNUMBER('FBPQ C2'!I155),'FBPQ C2'!I155,""))</f>
        <v/>
      </c>
      <c r="F163" s="2" t="s">
        <v>828</v>
      </c>
      <c r="G163" s="2" t="str">
        <f t="shared" si="4"/>
        <v>DATA</v>
      </c>
      <c r="H163" s="2" t="str">
        <f>IF(ISBLANK('FBPQ T4'!E155)," ",'FBPQ T4'!AE155)</f>
        <v xml:space="preserve"> </v>
      </c>
      <c r="I163" s="2" t="str">
        <f t="shared" si="5"/>
        <v xml:space="preserve"> </v>
      </c>
    </row>
  </sheetData>
  <phoneticPr fontId="1" type="noConversion"/>
  <pageMargins left="0.75" right="0.75" top="1" bottom="1" header="0.5" footer="0.5"/>
  <pageSetup paperSize="9" scale="35"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C5FFFF"/>
    <pageSetUpPr fitToPage="1"/>
  </sheetPr>
  <dimension ref="A1:L35"/>
  <sheetViews>
    <sheetView showGridLines="0" workbookViewId="0"/>
  </sheetViews>
  <sheetFormatPr baseColWidth="10" defaultColWidth="18.33203125" defaultRowHeight="14" x14ac:dyDescent="0"/>
  <cols>
    <col min="1" max="1" width="36.1640625" style="2" customWidth="1"/>
    <col min="2" max="12" width="18.83203125" style="2" customWidth="1"/>
    <col min="13" max="16384" width="18.33203125" style="2"/>
  </cols>
  <sheetData>
    <row r="1" spans="1:7" ht="19">
      <c r="A1" s="4" t="str">
        <f>"Inputs for Method M ("&amp;'Calc-Net capex'!B5&amp;") for "&amp;Inputs!B6&amp;" in "&amp;Inputs!C6&amp;"  Status: "&amp;Inputs!D6&amp;""</f>
        <v>Inputs for Method M (No option selected) for #VALUE! in #VALUE!  Status: #VALUE!</v>
      </c>
    </row>
    <row r="2" spans="1:7">
      <c r="C2" s="17"/>
    </row>
    <row r="3" spans="1:7" ht="16">
      <c r="A3" s="54" t="s">
        <v>29</v>
      </c>
      <c r="B3" s="5"/>
      <c r="C3" s="17"/>
    </row>
    <row r="4" spans="1:7">
      <c r="A4" s="5"/>
      <c r="B4" s="5"/>
      <c r="C4" s="17"/>
    </row>
    <row r="5" spans="1:7">
      <c r="B5" s="14" t="s">
        <v>30</v>
      </c>
      <c r="C5" s="14" t="s">
        <v>31</v>
      </c>
      <c r="D5" s="14" t="s">
        <v>32</v>
      </c>
    </row>
    <row r="6" spans="1:7" ht="17.25" customHeight="1">
      <c r="A6" s="14" t="s">
        <v>29</v>
      </c>
      <c r="B6" s="40" t="s">
        <v>33</v>
      </c>
      <c r="C6" s="40" t="s">
        <v>33</v>
      </c>
      <c r="D6" s="40" t="s">
        <v>33</v>
      </c>
    </row>
    <row r="7" spans="1:7">
      <c r="C7" s="17"/>
    </row>
    <row r="8" spans="1:7" ht="16">
      <c r="A8" s="54" t="s">
        <v>34</v>
      </c>
      <c r="B8" s="5"/>
    </row>
    <row r="9" spans="1:7">
      <c r="A9" s="2" t="s">
        <v>35</v>
      </c>
    </row>
    <row r="11" spans="1:7">
      <c r="B11" s="18" t="s">
        <v>36</v>
      </c>
    </row>
    <row r="12" spans="1:7" ht="17.25" customHeight="1">
      <c r="A12" s="14" t="s">
        <v>1047</v>
      </c>
      <c r="B12" s="19" t="e">
        <v>#VALUE!</v>
      </c>
    </row>
    <row r="13" spans="1:7" ht="17.25" customHeight="1">
      <c r="A13" s="14" t="s">
        <v>1048</v>
      </c>
      <c r="B13" s="19" t="e">
        <v>#VALUE!</v>
      </c>
    </row>
    <row r="16" spans="1:7" ht="16">
      <c r="A16" s="54" t="s">
        <v>37</v>
      </c>
      <c r="B16" s="5"/>
      <c r="D16" s="7"/>
      <c r="E16" s="8"/>
      <c r="F16" s="9"/>
      <c r="G16" s="9"/>
    </row>
    <row r="17" spans="1:12">
      <c r="A17" s="3" t="s">
        <v>38</v>
      </c>
      <c r="B17" s="3"/>
    </row>
    <row r="18" spans="1:12">
      <c r="A18" s="3" t="s">
        <v>39</v>
      </c>
      <c r="B18" s="3"/>
    </row>
    <row r="19" spans="1:12">
      <c r="A19" s="3" t="s">
        <v>40</v>
      </c>
      <c r="B19" s="3"/>
    </row>
    <row r="20" spans="1:12" ht="32.25" customHeight="1">
      <c r="A20" s="10">
        <v>0</v>
      </c>
      <c r="B20" s="11"/>
      <c r="C20" s="11"/>
      <c r="D20" s="12"/>
      <c r="E20" s="12"/>
      <c r="F20" s="12"/>
      <c r="G20" s="12"/>
      <c r="H20" s="12"/>
      <c r="I20" s="12"/>
      <c r="J20" s="12"/>
      <c r="K20" s="12"/>
      <c r="L20" s="12"/>
    </row>
    <row r="22" spans="1:12" ht="16">
      <c r="A22" s="54" t="s">
        <v>41</v>
      </c>
    </row>
    <row r="23" spans="1:12">
      <c r="A23" s="5"/>
    </row>
    <row r="24" spans="1:12">
      <c r="A24" s="5"/>
      <c r="B24" s="18" t="s">
        <v>42</v>
      </c>
    </row>
    <row r="25" spans="1:12">
      <c r="A25" s="14" t="s">
        <v>42</v>
      </c>
      <c r="B25" s="13">
        <v>5.5449999999999999E-2</v>
      </c>
    </row>
    <row r="27" spans="1:12" ht="16">
      <c r="A27" s="54" t="s">
        <v>43</v>
      </c>
      <c r="B27" s="41"/>
      <c r="C27" s="41"/>
      <c r="D27" s="41"/>
      <c r="E27" s="41"/>
      <c r="F27" s="41"/>
      <c r="G27" s="41"/>
      <c r="H27" s="41"/>
      <c r="I27" s="41"/>
      <c r="J27" s="41"/>
      <c r="K27" s="41"/>
      <c r="L27" s="41"/>
    </row>
    <row r="28" spans="1:12">
      <c r="A28" s="41"/>
      <c r="B28" s="41"/>
      <c r="C28" s="41"/>
      <c r="D28" s="41"/>
      <c r="E28" s="41"/>
      <c r="F28" s="41"/>
      <c r="G28" s="41"/>
      <c r="H28" s="41"/>
      <c r="I28" s="41"/>
      <c r="J28" s="41"/>
      <c r="K28" s="41"/>
      <c r="L28" s="41"/>
    </row>
    <row r="29" spans="1:12">
      <c r="A29" s="41"/>
      <c r="B29" s="20" t="s">
        <v>44</v>
      </c>
      <c r="C29" s="20" t="s">
        <v>45</v>
      </c>
      <c r="D29" s="20" t="s">
        <v>46</v>
      </c>
      <c r="E29" s="20" t="s">
        <v>47</v>
      </c>
      <c r="F29" s="20" t="s">
        <v>48</v>
      </c>
      <c r="G29" s="20" t="s">
        <v>49</v>
      </c>
      <c r="H29" s="20" t="s">
        <v>50</v>
      </c>
      <c r="I29" s="20" t="s">
        <v>51</v>
      </c>
      <c r="J29" s="20" t="s">
        <v>52</v>
      </c>
      <c r="K29" s="20" t="s">
        <v>53</v>
      </c>
      <c r="L29" s="20" t="s">
        <v>54</v>
      </c>
    </row>
    <row r="30" spans="1:12">
      <c r="A30" s="21" t="s">
        <v>1015</v>
      </c>
      <c r="B30" s="42" t="s">
        <v>33</v>
      </c>
      <c r="C30" s="42" t="s">
        <v>33</v>
      </c>
      <c r="D30" s="42" t="s">
        <v>33</v>
      </c>
      <c r="E30" s="42" t="s">
        <v>33</v>
      </c>
      <c r="F30" s="42" t="s">
        <v>33</v>
      </c>
      <c r="G30" s="42" t="s">
        <v>33</v>
      </c>
      <c r="H30" s="42" t="s">
        <v>33</v>
      </c>
      <c r="I30" s="42" t="s">
        <v>33</v>
      </c>
      <c r="J30" s="42" t="s">
        <v>33</v>
      </c>
      <c r="K30" s="42" t="s">
        <v>33</v>
      </c>
      <c r="L30" s="42" t="s">
        <v>33</v>
      </c>
    </row>
    <row r="31" spans="1:12">
      <c r="A31" s="41"/>
      <c r="B31" s="41"/>
      <c r="C31" s="41"/>
      <c r="D31" s="41"/>
      <c r="E31" s="41"/>
      <c r="F31" s="41"/>
      <c r="G31" s="41"/>
      <c r="H31" s="41"/>
      <c r="I31" s="41"/>
      <c r="J31" s="41"/>
      <c r="K31" s="41"/>
      <c r="L31" s="41"/>
    </row>
    <row r="32" spans="1:12" ht="16">
      <c r="A32" s="54" t="s">
        <v>55</v>
      </c>
      <c r="B32" s="41"/>
      <c r="C32" s="41"/>
      <c r="D32" s="41"/>
      <c r="E32" s="41"/>
      <c r="F32" s="41"/>
      <c r="G32" s="41"/>
      <c r="H32" s="41"/>
      <c r="I32" s="41"/>
      <c r="J32" s="41"/>
      <c r="K32" s="41"/>
      <c r="L32" s="41"/>
    </row>
    <row r="33" spans="1:12">
      <c r="A33" s="41"/>
      <c r="B33" s="41"/>
      <c r="C33" s="41"/>
      <c r="D33" s="41"/>
      <c r="E33" s="41"/>
      <c r="F33" s="41"/>
      <c r="G33" s="41"/>
      <c r="H33" s="41"/>
      <c r="I33" s="41"/>
      <c r="J33" s="41"/>
      <c r="K33" s="41"/>
      <c r="L33" s="41"/>
    </row>
    <row r="34" spans="1:12" ht="28">
      <c r="A34" s="41"/>
      <c r="B34" s="47" t="s">
        <v>56</v>
      </c>
      <c r="C34" s="41"/>
      <c r="D34" s="41"/>
      <c r="E34" s="41"/>
      <c r="F34" s="41"/>
      <c r="G34" s="41"/>
      <c r="H34" s="41"/>
      <c r="I34" s="41"/>
      <c r="J34" s="41"/>
      <c r="K34" s="41"/>
      <c r="L34" s="41"/>
    </row>
    <row r="35" spans="1:12">
      <c r="A35" s="21" t="s">
        <v>56</v>
      </c>
      <c r="B35" s="42" t="s">
        <v>33</v>
      </c>
      <c r="C35" s="43"/>
      <c r="D35" s="41"/>
      <c r="E35" s="41"/>
      <c r="F35" s="41"/>
      <c r="G35" s="41"/>
      <c r="H35" s="41"/>
      <c r="I35" s="41"/>
      <c r="J35" s="41"/>
      <c r="K35" s="41"/>
      <c r="L35" s="41"/>
    </row>
  </sheetData>
  <sheetProtection sheet="1" objects="1" scenarios="1"/>
  <phoneticPr fontId="1" type="noConversion"/>
  <dataValidations count="1">
    <dataValidation type="decimal" operator="greaterThanOrEqual" allowBlank="1" showInputMessage="1" showErrorMessage="1" sqref="B30:L30 B35">
      <formula1>0</formula1>
    </dataValidation>
  </dataValidations>
  <pageMargins left="0.75" right="0.75" top="1" bottom="1" header="0.5" footer="0.5"/>
  <pageSetup paperSize="9" scale="32" orientation="portrait" horizontalDpi="4294967292" verticalDpi="4294967292"/>
  <headerFooter>
    <oddHeader>&amp;A&amp;RPage &amp;P</oddHeader>
  </headerFooter>
  <drawing r:id="rId1"/>
  <legacyDrawing r:id="rId2"/>
  <mc:AlternateContent xmlns:mc="http://schemas.openxmlformats.org/markup-compatibility/2006">
    <mc:Choice Requires="x14">
      <controls>
        <mc:AlternateContent xmlns:mc="http://schemas.openxmlformats.org/markup-compatibility/2006">
          <mc:Choice Requires="x14">
            <control shapeId="2049" r:id="rId3" name="Option Button 1">
              <controlPr defaultSize="0" autoFill="0" autoLine="0" autoPict="0">
                <anchor moveWithCells="1">
                  <from>
                    <xdr:col>1</xdr:col>
                    <xdr:colOff>317500</xdr:colOff>
                    <xdr:row>19</xdr:row>
                    <xdr:rowOff>50800</xdr:rowOff>
                  </from>
                  <to>
                    <xdr:col>1</xdr:col>
                    <xdr:colOff>1092200</xdr:colOff>
                    <xdr:row>19</xdr:row>
                    <xdr:rowOff>381000</xdr:rowOff>
                  </to>
                </anchor>
              </controlPr>
            </control>
          </mc:Choice>
          <mc:Fallback/>
        </mc:AlternateContent>
        <mc:AlternateContent xmlns:mc="http://schemas.openxmlformats.org/markup-compatibility/2006">
          <mc:Choice Requires="x14">
            <control shapeId="2050" r:id="rId4" name="Option Button 2">
              <controlPr defaultSize="0" autoFill="0" autoLine="0" autoPict="0">
                <anchor moveWithCells="1">
                  <from>
                    <xdr:col>2</xdr:col>
                    <xdr:colOff>25400</xdr:colOff>
                    <xdr:row>19</xdr:row>
                    <xdr:rowOff>50800</xdr:rowOff>
                  </from>
                  <to>
                    <xdr:col>2</xdr:col>
                    <xdr:colOff>1346200</xdr:colOff>
                    <xdr:row>19</xdr:row>
                    <xdr:rowOff>381000</xdr:rowOff>
                  </to>
                </anchor>
              </controlPr>
            </control>
          </mc:Choice>
          <mc:Fallback/>
        </mc:AlternateContent>
      </controls>
    </mc:Choice>
    <mc:Fallback/>
  </mc:AlternateContent>
  <extLst>
    <ext xmlns:mx="http://schemas.microsoft.com/office/mac/excel/2008/main" uri="{64002731-A6B0-56B0-2670-7721B7C09600}">
      <mx:PLV Mode="0" OnePage="0" WScale="10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tabColor rgb="FFFFFFC4"/>
    <pageSetUpPr fitToPage="1"/>
  </sheetPr>
  <dimension ref="A1:H11"/>
  <sheetViews>
    <sheetView showGridLines="0" workbookViewId="0"/>
  </sheetViews>
  <sheetFormatPr baseColWidth="10" defaultColWidth="8.83203125" defaultRowHeight="14" x14ac:dyDescent="0"/>
  <cols>
    <col min="1" max="1" width="21.6640625" style="2" customWidth="1"/>
    <col min="2" max="2" width="9.83203125" style="2" customWidth="1"/>
    <col min="3" max="3" width="31.1640625" style="2" customWidth="1"/>
    <col min="4" max="4" width="8.83203125" style="2" customWidth="1"/>
    <col min="5" max="7" width="20.5" style="2" customWidth="1"/>
    <col min="8" max="8" width="21.83203125" style="2" customWidth="1"/>
    <col min="9" max="10" width="20.5" style="2" customWidth="1"/>
    <col min="11" max="11" width="21.83203125" style="2" customWidth="1"/>
    <col min="12" max="13" width="9.1640625" style="2" customWidth="1"/>
    <col min="14" max="15" width="20.5" style="2" customWidth="1"/>
    <col min="16" max="16" width="21.83203125" style="2" customWidth="1"/>
    <col min="17" max="16384" width="8.83203125" style="2"/>
  </cols>
  <sheetData>
    <row r="1" spans="1:8" ht="19">
      <c r="A1" s="4" t="str">
        <f>"Calc-MEAV for Method M ("&amp;'Calc-Net capex'!B5&amp;") for "&amp;Inputs!B6&amp;" in "&amp;Inputs!C6&amp;"  Status: "&amp;Inputs!D6&amp;""</f>
        <v>Calc-MEAV for Method M (No option selected) for #VALUE! in #VALUE!  Status: #VALUE!</v>
      </c>
    </row>
    <row r="3" spans="1:8" ht="26.25" customHeight="1">
      <c r="F3" s="2" t="s">
        <v>829</v>
      </c>
    </row>
    <row r="4" spans="1:8" ht="27.75" customHeight="1">
      <c r="F4" s="2" t="s">
        <v>830</v>
      </c>
    </row>
    <row r="5" spans="1:8">
      <c r="G5" s="2" t="s">
        <v>221</v>
      </c>
      <c r="H5" s="2" t="s">
        <v>831</v>
      </c>
    </row>
    <row r="6" spans="1:8">
      <c r="F6" s="2" t="s">
        <v>242</v>
      </c>
      <c r="G6" s="2">
        <f>SUM('Data-MEAV'!I20:I39)</f>
        <v>0</v>
      </c>
      <c r="H6" s="2" t="e">
        <f>G6/$G$11</f>
        <v>#VALUE!</v>
      </c>
    </row>
    <row r="7" spans="1:8">
      <c r="F7" s="2" t="s">
        <v>548</v>
      </c>
      <c r="G7" s="2">
        <f>SUM('Data-MEAV'!I62:I63)+SUM('Data-MEAV'!I69:I70)+SUM('Data-MEAV'!I75:I78)</f>
        <v>0</v>
      </c>
      <c r="H7" s="2" t="e">
        <f>G7/$G$11</f>
        <v>#VALUE!</v>
      </c>
    </row>
    <row r="8" spans="1:8">
      <c r="F8" s="2" t="s">
        <v>243</v>
      </c>
      <c r="G8" s="2">
        <f>SUM('Data-MEAV'!I42:I56)+SUM('Data-MEAV'!I59:I61)+SUM('Data-MEAV'!I64:I68)+SUM('Data-MEAV'!I71:I72)+SUM('Data-MEAV'!I158:I163)+SUM('Data-MEAV'!I153:I154)</f>
        <v>0</v>
      </c>
      <c r="H8" s="2" t="e">
        <f>G8/$G$11</f>
        <v>#VALUE!</v>
      </c>
    </row>
    <row r="9" spans="1:8">
      <c r="F9" s="2" t="s">
        <v>425</v>
      </c>
      <c r="G9" s="2" t="e">
        <f>'Calc-Drivers'!E32*(SUM('Data-MEAV'!I81:I120)+SUM('Data-MEAV'!I149:I150))</f>
        <v>#VALUE!</v>
      </c>
      <c r="H9" s="2" t="e">
        <f>G9/$G$11</f>
        <v>#VALUE!</v>
      </c>
    </row>
    <row r="10" spans="1:8">
      <c r="F10" s="2" t="s">
        <v>504</v>
      </c>
      <c r="G10" s="2" t="e">
        <f>'Calc-Drivers'!E32*SUM('Data-MEAV'!I121:I146)</f>
        <v>#VALUE!</v>
      </c>
      <c r="H10" s="2" t="e">
        <f>G10/$G$11</f>
        <v>#VALUE!</v>
      </c>
    </row>
    <row r="11" spans="1:8">
      <c r="F11" s="2" t="s">
        <v>218</v>
      </c>
      <c r="G11" s="2" t="e">
        <f>SUM(G6:G10)</f>
        <v>#VALUE!</v>
      </c>
      <c r="H11" s="2" t="e">
        <f>SUM(H6:H10)</f>
        <v>#VALUE!</v>
      </c>
    </row>
  </sheetData>
  <sheetProtection sheet="1" objects="1" scenarios="1"/>
  <phoneticPr fontId="1" type="noConversion"/>
  <pageMargins left="0.75" right="0.75" top="1" bottom="1" header="0.5" footer="0.5"/>
  <pageSetup paperSize="9" scale="45"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tabColor rgb="FFFFFFC4"/>
    <pageSetUpPr fitToPage="1"/>
  </sheetPr>
  <dimension ref="A1:F23"/>
  <sheetViews>
    <sheetView showGridLines="0" workbookViewId="0"/>
  </sheetViews>
  <sheetFormatPr baseColWidth="10" defaultColWidth="8.83203125" defaultRowHeight="14" x14ac:dyDescent="0"/>
  <cols>
    <col min="1" max="1" width="59.1640625" style="2" customWidth="1"/>
    <col min="2" max="2" width="16" style="2" customWidth="1"/>
    <col min="3" max="6" width="19" style="2" customWidth="1"/>
    <col min="7" max="16384" width="8.83203125" style="2"/>
  </cols>
  <sheetData>
    <row r="1" spans="1:6" ht="19">
      <c r="A1" s="4" t="str">
        <f>"Calc-Units for Method M ("&amp;'Calc-Net capex'!B5&amp;") for "&amp;Inputs!B6&amp;" in "&amp;Inputs!C6&amp;"  Status: "&amp;Inputs!D6&amp;""</f>
        <v>Calc-Units for Method M (No option selected) for #VALUE! in #VALUE!  Status: #VALUE!</v>
      </c>
    </row>
    <row r="3" spans="1:6">
      <c r="A3" s="2" t="s">
        <v>832</v>
      </c>
    </row>
    <row r="4" spans="1:6">
      <c r="B4" s="2" t="s">
        <v>833</v>
      </c>
    </row>
    <row r="5" spans="1:6">
      <c r="A5" s="2" t="s">
        <v>834</v>
      </c>
      <c r="B5" s="2">
        <f>'RRP 5.1'!G36</f>
        <v>0</v>
      </c>
    </row>
    <row r="6" spans="1:6">
      <c r="A6" s="2" t="s">
        <v>835</v>
      </c>
      <c r="B6" s="2">
        <f>'RRP 5.1'!G35</f>
        <v>0</v>
      </c>
    </row>
    <row r="7" spans="1:6">
      <c r="A7" s="2" t="s">
        <v>836</v>
      </c>
      <c r="B7" s="2">
        <f>'RRP 5.1'!G34</f>
        <v>0</v>
      </c>
    </row>
    <row r="8" spans="1:6">
      <c r="A8" s="2" t="s">
        <v>837</v>
      </c>
      <c r="B8" s="2">
        <f>'RRP 5.1'!G40</f>
        <v>0</v>
      </c>
    </row>
    <row r="10" spans="1:6">
      <c r="A10" s="2" t="s">
        <v>838</v>
      </c>
    </row>
    <row r="11" spans="1:6">
      <c r="B11" s="2" t="s">
        <v>839</v>
      </c>
      <c r="C11" s="2" t="s">
        <v>242</v>
      </c>
      <c r="D11" s="2" t="s">
        <v>243</v>
      </c>
      <c r="E11" s="2" t="s">
        <v>425</v>
      </c>
      <c r="F11" s="2" t="s">
        <v>424</v>
      </c>
    </row>
    <row r="12" spans="1:6">
      <c r="A12" s="2" t="s">
        <v>834</v>
      </c>
      <c r="B12" s="2">
        <v>1</v>
      </c>
      <c r="C12" s="2">
        <v>1</v>
      </c>
      <c r="D12" s="2">
        <v>1</v>
      </c>
      <c r="E12" s="2">
        <v>1</v>
      </c>
      <c r="F12" s="2">
        <v>1</v>
      </c>
    </row>
    <row r="13" spans="1:6">
      <c r="A13" s="2" t="s">
        <v>835</v>
      </c>
      <c r="B13" s="2">
        <v>0</v>
      </c>
      <c r="C13" s="2">
        <v>0</v>
      </c>
      <c r="D13" s="2" t="e">
        <f>(1+$B$8/($B$5+$B$6/2+$B$7/4)/2)/(1+$B$8/($B$5+$B$6/2+$B$7/4))</f>
        <v>#DIV/0!</v>
      </c>
      <c r="E13" s="2" t="e">
        <f>(1+$B$8/($B$5+$B$6/2+$B$7/4)/2)/(1+$B$8/($B$5+$B$6/2+$B$7/4))</f>
        <v>#DIV/0!</v>
      </c>
      <c r="F13" s="2" t="e">
        <f>(1+$B$8/($B$5+$B$6/2+$B$7/4)/2)/(1+$B$8/($B$5+$B$6/2+$B$7/4))</f>
        <v>#DIV/0!</v>
      </c>
    </row>
    <row r="14" spans="1:6">
      <c r="A14" s="2" t="s">
        <v>836</v>
      </c>
      <c r="B14" s="2">
        <v>0</v>
      </c>
      <c r="C14" s="2">
        <v>0</v>
      </c>
      <c r="D14" s="2">
        <v>0</v>
      </c>
      <c r="E14" s="2" t="e">
        <f>(1+$B$8/($B$5+$B$6/2+$B$7/4)/4)/(1+$B$8/($B$5+$B$6/2+$B$7/4))</f>
        <v>#DIV/0!</v>
      </c>
      <c r="F14" s="2" t="e">
        <f>(1+$B$8/($B$5+$B$6/2+$B$7/4)/4)/(1+$B$8/($B$5+$B$6/2+$B$7/4))</f>
        <v>#DIV/0!</v>
      </c>
    </row>
    <row r="21" spans="1:6">
      <c r="B21" s="2" t="s">
        <v>839</v>
      </c>
      <c r="C21" s="2" t="s">
        <v>242</v>
      </c>
      <c r="D21" s="2" t="s">
        <v>243</v>
      </c>
      <c r="E21" s="2" t="s">
        <v>425</v>
      </c>
      <c r="F21" s="2" t="s">
        <v>424</v>
      </c>
    </row>
    <row r="22" spans="1:6">
      <c r="A22" s="2" t="s">
        <v>840</v>
      </c>
      <c r="B22" s="2">
        <f>SUMPRODUCT(B$12:B$14,$B$5:$B$7)</f>
        <v>0</v>
      </c>
      <c r="C22" s="2">
        <f>SUMPRODUCT(C$12:C$14,$B$5:$B$7)</f>
        <v>0</v>
      </c>
      <c r="D22" s="2" t="e">
        <f>SUMPRODUCT(D$12:D$14,$B$5:$B$7)</f>
        <v>#DIV/0!</v>
      </c>
      <c r="E22" s="2" t="e">
        <f>SUMPRODUCT(E$12:E$14,$B$5:$B$7)</f>
        <v>#DIV/0!</v>
      </c>
      <c r="F22" s="2" t="e">
        <f>SUMPRODUCT(F$12:F$14,$B$5:$B$7)</f>
        <v>#DIV/0!</v>
      </c>
    </row>
    <row r="23" spans="1:6">
      <c r="A23" s="2" t="s">
        <v>841</v>
      </c>
      <c r="B23" s="2">
        <f>B22*1000000</f>
        <v>0</v>
      </c>
      <c r="C23" s="2">
        <f>C22*1000000</f>
        <v>0</v>
      </c>
      <c r="D23" s="2" t="e">
        <f>D22*1000000</f>
        <v>#DIV/0!</v>
      </c>
      <c r="E23" s="2" t="e">
        <f>E22*1000000</f>
        <v>#DIV/0!</v>
      </c>
      <c r="F23" s="2" t="e">
        <f>F22*1000000</f>
        <v>#DIV/0!</v>
      </c>
    </row>
  </sheetData>
  <sheetProtection sheet="1" objects="1" scenarios="1"/>
  <phoneticPr fontId="1" type="noConversion"/>
  <pageMargins left="0.75" right="0.75" top="1" bottom="1" header="0.5" footer="0.5"/>
  <pageSetup paperSize="9" scale="53"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enableFormatConditionsCalculation="0">
    <tabColor rgb="FFFFFFC4"/>
    <pageSetUpPr fitToPage="1"/>
  </sheetPr>
  <dimension ref="A1:P110"/>
  <sheetViews>
    <sheetView showGridLines="0" workbookViewId="0"/>
  </sheetViews>
  <sheetFormatPr baseColWidth="10" defaultColWidth="8.83203125" defaultRowHeight="14" x14ac:dyDescent="0"/>
  <cols>
    <col min="1" max="1" width="8.83203125" style="2" customWidth="1"/>
    <col min="2" max="10" width="11.5" style="2" customWidth="1"/>
    <col min="11" max="16384" width="8.83203125" style="2"/>
  </cols>
  <sheetData>
    <row r="1" spans="1:16" ht="19">
      <c r="A1" s="4" t="str">
        <f>"Calc-Net capex for Method M ("&amp;B5&amp;") for "&amp;Inputs!B6&amp;" in "&amp;Inputs!C6&amp;"  Status: "&amp;Inputs!D6&amp;""</f>
        <v>Calc-Net capex for Method M (No option selected) for #VALUE! in #VALUE!  Status: #VALUE!</v>
      </c>
    </row>
    <row r="3" spans="1:16" ht="26.25" customHeight="1">
      <c r="A3" s="35" t="s">
        <v>842</v>
      </c>
      <c r="B3" s="36"/>
      <c r="C3" s="36"/>
      <c r="D3" s="37"/>
      <c r="F3" s="65" t="s">
        <v>843</v>
      </c>
      <c r="G3" s="66"/>
      <c r="H3" s="70"/>
      <c r="J3" s="65" t="s">
        <v>544</v>
      </c>
      <c r="K3" s="66"/>
      <c r="L3" s="70"/>
      <c r="N3" s="72" t="s">
        <v>545</v>
      </c>
      <c r="O3" s="73"/>
      <c r="P3" s="74"/>
    </row>
    <row r="4" spans="1:16" ht="12.75" customHeight="1">
      <c r="A4" s="26"/>
      <c r="B4" s="24"/>
      <c r="C4" s="24" t="s">
        <v>844</v>
      </c>
      <c r="D4" s="25" t="s">
        <v>845</v>
      </c>
      <c r="F4" s="26"/>
      <c r="G4" s="24"/>
      <c r="H4" s="25"/>
      <c r="J4" s="75" t="s">
        <v>546</v>
      </c>
      <c r="K4" s="76"/>
      <c r="L4" s="77"/>
      <c r="N4" s="75" t="s">
        <v>547</v>
      </c>
      <c r="O4" s="76"/>
      <c r="P4" s="77"/>
    </row>
    <row r="5" spans="1:16">
      <c r="A5" s="27"/>
      <c r="B5" s="28" t="str">
        <f>IF(Inputs!A20,INDEX(C4:D4,Inputs!A20),"No option selected")</f>
        <v>No option selected</v>
      </c>
      <c r="C5" s="28"/>
      <c r="D5" s="29"/>
      <c r="F5" s="26"/>
      <c r="G5" s="24" t="s">
        <v>221</v>
      </c>
      <c r="H5" s="25" t="s">
        <v>831</v>
      </c>
      <c r="J5" s="26" t="s">
        <v>425</v>
      </c>
      <c r="K5" s="24">
        <f>'Reductions to net capex'!K5</f>
        <v>0</v>
      </c>
      <c r="L5" s="25" t="e">
        <f>K$5*(F21/(F21+F22))</f>
        <v>#DIV/0!</v>
      </c>
      <c r="N5" s="26"/>
      <c r="O5" s="24" t="s">
        <v>221</v>
      </c>
      <c r="P5" s="25"/>
    </row>
    <row r="6" spans="1:16">
      <c r="F6" s="26" t="s">
        <v>242</v>
      </c>
      <c r="G6" s="24" t="e">
        <f>C39+F39+I39+C49+F49-O6</f>
        <v>#VALUE!</v>
      </c>
      <c r="H6" s="25" t="e">
        <f>G6/SUM($G$6:$G$10)</f>
        <v>#VALUE!</v>
      </c>
      <c r="J6" s="27" t="s">
        <v>424</v>
      </c>
      <c r="K6" s="28"/>
      <c r="L6" s="29" t="e">
        <f>K$5*(F22/(F21+F22))</f>
        <v>#DIV/0!</v>
      </c>
      <c r="N6" s="26" t="s">
        <v>242</v>
      </c>
      <c r="O6" s="24">
        <f>'Reductions to net capex'!O6</f>
        <v>0</v>
      </c>
      <c r="P6" s="25"/>
    </row>
    <row r="7" spans="1:16">
      <c r="F7" s="26" t="s">
        <v>548</v>
      </c>
      <c r="G7" s="24" t="e">
        <f>C40+F40+I40+C50+F50-O7</f>
        <v>#VALUE!</v>
      </c>
      <c r="H7" s="25" t="e">
        <f>G7/SUM($G$6:$G$10)</f>
        <v>#VALUE!</v>
      </c>
      <c r="N7" s="26" t="s">
        <v>548</v>
      </c>
      <c r="O7" s="24">
        <f>'Reductions to net capex'!O7</f>
        <v>0</v>
      </c>
      <c r="P7" s="25"/>
    </row>
    <row r="8" spans="1:16">
      <c r="F8" s="26" t="s">
        <v>243</v>
      </c>
      <c r="G8" s="24" t="e">
        <f>C41+F41+I41+C51+F51-O8</f>
        <v>#VALUE!</v>
      </c>
      <c r="H8" s="25" t="e">
        <f>G8/SUM($G$6:$G$10)</f>
        <v>#VALUE!</v>
      </c>
      <c r="N8" s="26" t="s">
        <v>243</v>
      </c>
      <c r="O8" s="24">
        <f>'Reductions to net capex'!O8</f>
        <v>0</v>
      </c>
      <c r="P8" s="25"/>
    </row>
    <row r="9" spans="1:16">
      <c r="F9" s="26" t="s">
        <v>425</v>
      </c>
      <c r="G9" s="24" t="e">
        <f>'Calc-Drivers'!E32*(C42+F42+I42+C52+F52-L5-O9)</f>
        <v>#VALUE!</v>
      </c>
      <c r="H9" s="25" t="e">
        <f>G9/SUM($G$6:$G$10)</f>
        <v>#VALUE!</v>
      </c>
      <c r="N9" s="26" t="s">
        <v>425</v>
      </c>
      <c r="O9" s="24">
        <f>'Reductions to net capex'!O9</f>
        <v>0</v>
      </c>
      <c r="P9" s="25"/>
    </row>
    <row r="10" spans="1:16">
      <c r="F10" s="27" t="s">
        <v>504</v>
      </c>
      <c r="G10" s="28" t="e">
        <f>'Calc-Drivers'!E32*(C43+F43+I43+C53+F53-L6-O10)</f>
        <v>#VALUE!</v>
      </c>
      <c r="H10" s="29" t="e">
        <f>G10/SUM($G$6:$G$10)</f>
        <v>#VALUE!</v>
      </c>
      <c r="N10" s="27" t="s">
        <v>504</v>
      </c>
      <c r="O10" s="28">
        <f>'Reductions to net capex'!O10</f>
        <v>0</v>
      </c>
      <c r="P10" s="29"/>
    </row>
    <row r="12" spans="1:16" ht="12" customHeight="1"/>
    <row r="13" spans="1:16">
      <c r="A13" s="1" t="s">
        <v>846</v>
      </c>
    </row>
    <row r="15" spans="1:16" ht="5.25" customHeight="1"/>
    <row r="16" spans="1:16" ht="26.25" customHeight="1">
      <c r="A16" s="33"/>
      <c r="B16" s="65" t="s">
        <v>847</v>
      </c>
      <c r="C16" s="70"/>
      <c r="D16" s="33"/>
      <c r="E16" s="65" t="s">
        <v>848</v>
      </c>
      <c r="F16" s="70"/>
      <c r="G16" s="33"/>
      <c r="H16" s="65" t="s">
        <v>849</v>
      </c>
      <c r="I16" s="70"/>
    </row>
    <row r="17" spans="1:9" ht="46" customHeight="1">
      <c r="A17" s="33"/>
      <c r="B17" s="61" t="s">
        <v>850</v>
      </c>
      <c r="C17" s="71"/>
      <c r="D17" s="33"/>
      <c r="E17" s="61" t="s">
        <v>851</v>
      </c>
      <c r="F17" s="71"/>
      <c r="G17" s="33"/>
      <c r="H17" s="61" t="s">
        <v>852</v>
      </c>
      <c r="I17" s="71"/>
    </row>
    <row r="18" spans="1:9" ht="12.75" customHeight="1">
      <c r="B18" s="26"/>
      <c r="C18" s="25"/>
      <c r="E18" s="26"/>
      <c r="F18" s="25"/>
      <c r="H18" s="26"/>
      <c r="I18" s="25"/>
    </row>
    <row r="19" spans="1:9" ht="12" customHeight="1">
      <c r="B19" s="26" t="s">
        <v>242</v>
      </c>
      <c r="C19" s="25" t="e">
        <f>IF(Inputs!$A$20=1,C87,IF(Inputs!$A$20=2,C66,#VALUE!))</f>
        <v>#VALUE!</v>
      </c>
      <c r="E19" s="26" t="s">
        <v>242</v>
      </c>
      <c r="F19" s="25">
        <f>SUM('FBPQ LR4'!D11:M11)</f>
        <v>0</v>
      </c>
      <c r="H19" s="26" t="s">
        <v>242</v>
      </c>
      <c r="I19" s="25">
        <f>SUM('FBPQ LR6'!C28:L28)</f>
        <v>0</v>
      </c>
    </row>
    <row r="20" spans="1:9" ht="12" customHeight="1">
      <c r="B20" s="26" t="s">
        <v>243</v>
      </c>
      <c r="C20" s="25" t="e">
        <f>IF(Inputs!$A$20=1,C88,IF(Inputs!$A$20=2,C67,#VALUE!))</f>
        <v>#VALUE!</v>
      </c>
      <c r="E20" s="26" t="s">
        <v>243</v>
      </c>
      <c r="F20" s="25">
        <f>SUM('FBPQ LR4'!D12:M12)</f>
        <v>0</v>
      </c>
      <c r="H20" s="26" t="s">
        <v>243</v>
      </c>
      <c r="I20" s="25">
        <f>SUM('FBPQ LR6'!C29:L29)</f>
        <v>0</v>
      </c>
    </row>
    <row r="21" spans="1:9">
      <c r="B21" s="26" t="s">
        <v>425</v>
      </c>
      <c r="C21" s="25" t="e">
        <f>IF(Inputs!$A$20=1,C89,IF(Inputs!$A$20=2,C68,#VALUE!))</f>
        <v>#VALUE!</v>
      </c>
      <c r="E21" s="26" t="s">
        <v>425</v>
      </c>
      <c r="F21" s="25">
        <f>SUM('FBPQ LR4'!D13:M13)</f>
        <v>0</v>
      </c>
      <c r="H21" s="26" t="s">
        <v>425</v>
      </c>
      <c r="I21" s="25">
        <f>SUM('FBPQ LR6'!C30:L30)</f>
        <v>0</v>
      </c>
    </row>
    <row r="22" spans="1:9">
      <c r="B22" s="27" t="s">
        <v>504</v>
      </c>
      <c r="C22" s="29" t="e">
        <f>IF(Inputs!$A$20=1,C90,IF(Inputs!$A$20=2,C69,#VALUE!))</f>
        <v>#VALUE!</v>
      </c>
      <c r="E22" s="27" t="s">
        <v>504</v>
      </c>
      <c r="F22" s="29">
        <f>SUM('FBPQ LR4'!D14:M14)</f>
        <v>0</v>
      </c>
      <c r="H22" s="27" t="s">
        <v>504</v>
      </c>
      <c r="I22" s="29">
        <f>SUM('FBPQ LR6'!C31:L31)</f>
        <v>0</v>
      </c>
    </row>
    <row r="25" spans="1:9" s="33" customFormat="1" ht="37" customHeight="1">
      <c r="B25" s="65" t="s">
        <v>853</v>
      </c>
      <c r="C25" s="70"/>
      <c r="E25" s="67" t="s">
        <v>854</v>
      </c>
      <c r="F25" s="68"/>
    </row>
    <row r="26" spans="1:9" s="33" customFormat="1" ht="27.75" customHeight="1">
      <c r="B26" s="61" t="s">
        <v>855</v>
      </c>
      <c r="C26" s="71"/>
      <c r="E26" s="63" t="s">
        <v>856</v>
      </c>
      <c r="F26" s="64"/>
    </row>
    <row r="27" spans="1:9">
      <c r="B27" s="26"/>
      <c r="C27" s="25"/>
      <c r="E27" s="26"/>
      <c r="F27" s="25"/>
    </row>
    <row r="28" spans="1:9">
      <c r="B28" s="26" t="s">
        <v>242</v>
      </c>
      <c r="C28" s="25">
        <f>SUM('FBPQ NL1'!D10:M16)</f>
        <v>0</v>
      </c>
      <c r="E28" s="26" t="s">
        <v>242</v>
      </c>
      <c r="F28" s="25">
        <f>SUM('NL9 - Legal &amp; Safety'!D33:M33,'NL9 - Legal &amp; Safety'!D42:M42)</f>
        <v>0</v>
      </c>
    </row>
    <row r="29" spans="1:9">
      <c r="B29" s="26" t="s">
        <v>243</v>
      </c>
      <c r="C29" s="25">
        <f>SUM('FBPQ NL1'!D17:M22)</f>
        <v>0</v>
      </c>
      <c r="E29" s="26" t="s">
        <v>243</v>
      </c>
      <c r="F29" s="25">
        <f>SUM('NL9 - Legal &amp; Safety'!D34:M34,'NL9 - Legal &amp; Safety'!D43:M43)</f>
        <v>0</v>
      </c>
    </row>
    <row r="30" spans="1:9">
      <c r="B30" s="26" t="s">
        <v>425</v>
      </c>
      <c r="C30" s="25">
        <f>SUM('FBPQ NL1'!D23:M28)</f>
        <v>0</v>
      </c>
      <c r="E30" s="26" t="s">
        <v>425</v>
      </c>
      <c r="F30" s="25">
        <f>SUM('NL9 - Legal &amp; Safety'!D35:M35,'NL9 - Legal &amp; Safety'!D44:M44)</f>
        <v>0</v>
      </c>
    </row>
    <row r="31" spans="1:9">
      <c r="B31" s="27" t="s">
        <v>504</v>
      </c>
      <c r="C31" s="29">
        <f>SUM('FBPQ NL1'!D29:M34)</f>
        <v>0</v>
      </c>
      <c r="E31" s="27" t="s">
        <v>504</v>
      </c>
      <c r="F31" s="29">
        <f>SUM('NL9 - Legal &amp; Safety'!D36:M36,'NL9 - Legal &amp; Safety'!D45:M45)</f>
        <v>0</v>
      </c>
    </row>
    <row r="33" spans="1:10" s="1" customFormat="1">
      <c r="A33" s="1" t="s">
        <v>857</v>
      </c>
    </row>
    <row r="35" spans="1:10" ht="5.25" customHeight="1"/>
    <row r="36" spans="1:10" s="33" customFormat="1" ht="51" customHeight="1">
      <c r="B36" s="65" t="s">
        <v>847</v>
      </c>
      <c r="C36" s="66"/>
      <c r="D36" s="38"/>
      <c r="E36" s="65" t="s">
        <v>848</v>
      </c>
      <c r="F36" s="66"/>
      <c r="G36" s="38"/>
      <c r="H36" s="65" t="s">
        <v>849</v>
      </c>
      <c r="I36" s="66"/>
      <c r="J36" s="38"/>
    </row>
    <row r="37" spans="1:10" s="33" customFormat="1" ht="51" customHeight="1">
      <c r="B37" s="61" t="s">
        <v>850</v>
      </c>
      <c r="C37" s="62"/>
      <c r="D37" s="39"/>
      <c r="E37" s="61" t="s">
        <v>851</v>
      </c>
      <c r="F37" s="62"/>
      <c r="G37" s="39"/>
      <c r="H37" s="61" t="s">
        <v>852</v>
      </c>
      <c r="I37" s="62"/>
      <c r="J37" s="39"/>
    </row>
    <row r="38" spans="1:10" ht="12.75" customHeight="1">
      <c r="B38" s="26"/>
      <c r="C38" s="24"/>
      <c r="D38" s="25"/>
      <c r="E38" s="26"/>
      <c r="F38" s="24"/>
      <c r="G38" s="25"/>
      <c r="H38" s="26"/>
      <c r="I38" s="24"/>
      <c r="J38" s="25"/>
    </row>
    <row r="39" spans="1:10">
      <c r="B39" s="26" t="s">
        <v>242</v>
      </c>
      <c r="C39" s="24" t="e">
        <f>IF(Inputs!$A$20=1,C96,IF(Inputs!$A$20=2,C75,#VALUE!))</f>
        <v>#VALUE!</v>
      </c>
      <c r="D39" s="25"/>
      <c r="E39" s="26" t="s">
        <v>242</v>
      </c>
      <c r="F39" s="24">
        <f>SUM('FBPQ LR4'!D11:M11)</f>
        <v>0</v>
      </c>
      <c r="G39" s="25"/>
      <c r="H39" s="26" t="s">
        <v>242</v>
      </c>
      <c r="I39" s="24">
        <f>SUM('FBPQ LR6'!C28:L28)</f>
        <v>0</v>
      </c>
      <c r="J39" s="25"/>
    </row>
    <row r="40" spans="1:10">
      <c r="B40" s="26" t="s">
        <v>548</v>
      </c>
      <c r="C40" s="24" t="e">
        <f>IF(Inputs!$A$20=1,C97,IF(Inputs!$A$20=2,C76,#VALUE!))</f>
        <v>#VALUE!</v>
      </c>
      <c r="D40" s="25" t="s">
        <v>858</v>
      </c>
      <c r="E40" s="26" t="s">
        <v>548</v>
      </c>
      <c r="F40" s="24" t="e">
        <f>SUM('FBPQ LR4'!D12:M12)*(C55)</f>
        <v>#DIV/0!</v>
      </c>
      <c r="G40" s="25" t="s">
        <v>858</v>
      </c>
      <c r="H40" s="26" t="s">
        <v>548</v>
      </c>
      <c r="I40" s="24" t="e">
        <f>SUM('FBPQ LR6'!C29:L29)*(C55)</f>
        <v>#DIV/0!</v>
      </c>
      <c r="J40" s="25" t="s">
        <v>858</v>
      </c>
    </row>
    <row r="41" spans="1:10">
      <c r="B41" s="26" t="s">
        <v>243</v>
      </c>
      <c r="C41" s="24" t="e">
        <f>IF(Inputs!$A$20=1,C98,IF(Inputs!$A$20=2,C77,#VALUE!))</f>
        <v>#VALUE!</v>
      </c>
      <c r="D41" s="25"/>
      <c r="E41" s="26" t="s">
        <v>243</v>
      </c>
      <c r="F41" s="24" t="e">
        <f>SUM('FBPQ LR4'!D12:M12)*(1-C55)</f>
        <v>#DIV/0!</v>
      </c>
      <c r="G41" s="25"/>
      <c r="H41" s="26" t="s">
        <v>243</v>
      </c>
      <c r="I41" s="24" t="e">
        <f>SUM('FBPQ LR6'!C29:L29)*(1-C55)</f>
        <v>#DIV/0!</v>
      </c>
      <c r="J41" s="25"/>
    </row>
    <row r="42" spans="1:10">
      <c r="B42" s="26" t="s">
        <v>425</v>
      </c>
      <c r="C42" s="24" t="e">
        <f>IF(Inputs!$A$20=1,C99,IF(Inputs!$A$20=2,C78,#VALUE!))</f>
        <v>#VALUE!</v>
      </c>
      <c r="D42" s="25"/>
      <c r="E42" s="26" t="s">
        <v>425</v>
      </c>
      <c r="F42" s="24">
        <f>SUM('FBPQ LR4'!D13:M13)</f>
        <v>0</v>
      </c>
      <c r="G42" s="25"/>
      <c r="H42" s="26" t="s">
        <v>425</v>
      </c>
      <c r="I42" s="24">
        <f>SUM('FBPQ LR6'!C30:L30)</f>
        <v>0</v>
      </c>
      <c r="J42" s="25"/>
    </row>
    <row r="43" spans="1:10">
      <c r="B43" s="27" t="s">
        <v>504</v>
      </c>
      <c r="C43" s="28" t="e">
        <f>IF(Inputs!$A$20=1,C100,IF(Inputs!$A$20=2,C79,#VALUE!))</f>
        <v>#VALUE!</v>
      </c>
      <c r="D43" s="29"/>
      <c r="E43" s="27" t="s">
        <v>504</v>
      </c>
      <c r="F43" s="28">
        <f>SUM('FBPQ LR4'!D14:M14)</f>
        <v>0</v>
      </c>
      <c r="G43" s="29"/>
      <c r="H43" s="27" t="s">
        <v>504</v>
      </c>
      <c r="I43" s="28">
        <f>SUM('FBPQ LR6'!C31:L31)</f>
        <v>0</v>
      </c>
      <c r="J43" s="29"/>
    </row>
    <row r="46" spans="1:10" s="33" customFormat="1" ht="27.75" customHeight="1">
      <c r="B46" s="65" t="s">
        <v>853</v>
      </c>
      <c r="C46" s="66"/>
      <c r="D46" s="38"/>
      <c r="E46" s="67" t="s">
        <v>854</v>
      </c>
      <c r="F46" s="68"/>
      <c r="H46" s="67" t="s">
        <v>854</v>
      </c>
      <c r="I46" s="69"/>
      <c r="J46" s="38"/>
    </row>
    <row r="47" spans="1:10" s="33" customFormat="1" ht="27.75" customHeight="1">
      <c r="B47" s="61" t="s">
        <v>855</v>
      </c>
      <c r="C47" s="62"/>
      <c r="D47" s="39"/>
      <c r="E47" s="63" t="s">
        <v>856</v>
      </c>
      <c r="F47" s="64"/>
      <c r="H47" s="61" t="s">
        <v>859</v>
      </c>
      <c r="I47" s="62"/>
      <c r="J47" s="39"/>
    </row>
    <row r="48" spans="1:10">
      <c r="B48" s="26"/>
      <c r="C48" s="24"/>
      <c r="D48" s="25"/>
      <c r="E48" s="26"/>
      <c r="F48" s="25"/>
      <c r="H48" s="26"/>
      <c r="I48" s="24"/>
      <c r="J48" s="25"/>
    </row>
    <row r="49" spans="2:10">
      <c r="B49" s="26" t="s">
        <v>242</v>
      </c>
      <c r="C49" s="24">
        <f>SUM('FBPQ NL1'!D10:M16)</f>
        <v>0</v>
      </c>
      <c r="D49" s="25"/>
      <c r="E49" s="26" t="s">
        <v>242</v>
      </c>
      <c r="F49" s="25">
        <f>SUM('NL9 - Legal &amp; Safety'!D33:M33,'NL9 - Legal &amp; Safety'!D42:M42)</f>
        <v>0</v>
      </c>
      <c r="H49" s="26" t="s">
        <v>242</v>
      </c>
      <c r="I49" s="24">
        <f>F49+C49</f>
        <v>0</v>
      </c>
      <c r="J49" s="25" t="e">
        <f>I49/SUM($I$49:$I$53)</f>
        <v>#DIV/0!</v>
      </c>
    </row>
    <row r="50" spans="2:10">
      <c r="B50" s="26" t="s">
        <v>548</v>
      </c>
      <c r="C50" s="24">
        <f>SUM('FBPQ NL1'!D21:M22)</f>
        <v>0</v>
      </c>
      <c r="D50" s="25" t="s">
        <v>860</v>
      </c>
      <c r="E50" s="26" t="s">
        <v>548</v>
      </c>
      <c r="F50" s="25" t="e">
        <f>SUM('NL9 - Legal &amp; Safety'!D34:M34,'NL9 - Legal &amp; Safety'!D43:M43)*C55</f>
        <v>#DIV/0!</v>
      </c>
      <c r="H50" s="26" t="s">
        <v>548</v>
      </c>
      <c r="I50" s="24" t="e">
        <f>F50+C50</f>
        <v>#DIV/0!</v>
      </c>
      <c r="J50" s="25" t="e">
        <f>I50/SUM($I$49:$I$53)</f>
        <v>#DIV/0!</v>
      </c>
    </row>
    <row r="51" spans="2:10">
      <c r="B51" s="26" t="s">
        <v>243</v>
      </c>
      <c r="C51" s="24">
        <f>SUM('FBPQ NL1'!D17:M20)</f>
        <v>0</v>
      </c>
      <c r="D51" s="25"/>
      <c r="E51" s="26" t="s">
        <v>243</v>
      </c>
      <c r="F51" s="25" t="e">
        <f>SUM('NL9 - Legal &amp; Safety'!D34:M34,'NL9 - Legal &amp; Safety'!D43:M43)*(1-C55)</f>
        <v>#DIV/0!</v>
      </c>
      <c r="H51" s="26" t="s">
        <v>243</v>
      </c>
      <c r="I51" s="24" t="e">
        <f>F51+C51</f>
        <v>#DIV/0!</v>
      </c>
      <c r="J51" s="25" t="e">
        <f>I51/SUM($I$49:$I$53)</f>
        <v>#DIV/0!</v>
      </c>
    </row>
    <row r="52" spans="2:10">
      <c r="B52" s="26" t="s">
        <v>425</v>
      </c>
      <c r="C52" s="24">
        <f>SUM('FBPQ NL1'!D23:M28)</f>
        <v>0</v>
      </c>
      <c r="D52" s="25"/>
      <c r="E52" s="26" t="s">
        <v>425</v>
      </c>
      <c r="F52" s="25">
        <f>SUM('NL9 - Legal &amp; Safety'!D35:M35,'NL9 - Legal &amp; Safety'!D44:M44)</f>
        <v>0</v>
      </c>
      <c r="H52" s="26" t="s">
        <v>425</v>
      </c>
      <c r="I52" s="24">
        <f>F52+C52</f>
        <v>0</v>
      </c>
      <c r="J52" s="25" t="e">
        <f>I52/SUM($I$49:$I$53)</f>
        <v>#DIV/0!</v>
      </c>
    </row>
    <row r="53" spans="2:10">
      <c r="B53" s="27" t="s">
        <v>504</v>
      </c>
      <c r="C53" s="28">
        <f>SUM('FBPQ NL1'!D29:M34)</f>
        <v>0</v>
      </c>
      <c r="D53" s="29"/>
      <c r="E53" s="27" t="s">
        <v>504</v>
      </c>
      <c r="F53" s="29">
        <f>SUM('NL9 - Legal &amp; Safety'!D36:M36,'NL9 - Legal &amp; Safety'!D45:M45)</f>
        <v>0</v>
      </c>
      <c r="H53" s="27" t="s">
        <v>504</v>
      </c>
      <c r="I53" s="28">
        <f>F53+C53</f>
        <v>0</v>
      </c>
      <c r="J53" s="29" t="e">
        <f>I53/SUM($I$49:$I$53)</f>
        <v>#DIV/0!</v>
      </c>
    </row>
    <row r="55" spans="2:10">
      <c r="B55" s="22" t="s">
        <v>861</v>
      </c>
      <c r="C55" s="23" t="e">
        <f>C50/C51</f>
        <v>#DIV/0!</v>
      </c>
    </row>
    <row r="59" spans="2:10" s="1" customFormat="1">
      <c r="B59" s="1" t="s">
        <v>1051</v>
      </c>
    </row>
    <row r="61" spans="2:10">
      <c r="B61" s="2" t="s">
        <v>862</v>
      </c>
    </row>
    <row r="62" spans="2:10">
      <c r="B62" s="2" t="s">
        <v>863</v>
      </c>
    </row>
    <row r="63" spans="2:10">
      <c r="B63" s="2" t="s">
        <v>847</v>
      </c>
    </row>
    <row r="64" spans="2:10">
      <c r="B64" s="3" t="s">
        <v>864</v>
      </c>
    </row>
    <row r="66" spans="2:3">
      <c r="B66" s="2" t="s">
        <v>242</v>
      </c>
      <c r="C66" s="3">
        <f>SUM('FBPQ LR1 - V5 opt3'!D227:M227,'FBPQ LR1 - V5 opt3'!I229:M229)-SUM('FBPQ LR1 - V5 opt3'!D250:M250,'FBPQ LR1 - V5 opt3'!I252:M252)</f>
        <v>0</v>
      </c>
    </row>
    <row r="67" spans="2:3">
      <c r="B67" s="2" t="s">
        <v>243</v>
      </c>
      <c r="C67" s="3">
        <f>(SUM('FBPQ LR1 - V5 opt3'!D231:H231,'FBPQ LR1 - V5 opt3'!I230:M230,'FBPQ LR1 - V5 opt3'!I233:M233)-SUM('FBPQ LR1 - V5 opt3'!D254:H254,'FBPQ LR1 - V5 opt3'!I253:M253,'FBPQ LR1 - V5 opt3'!I256:M256))</f>
        <v>0</v>
      </c>
    </row>
    <row r="68" spans="2:3">
      <c r="B68" s="2" t="s">
        <v>425</v>
      </c>
      <c r="C68" s="3">
        <f>SUM('FBPQ LR1 - V5 opt3'!D235:H235,'FBPQ LR1 - V5 opt3'!I234:M234,'FBPQ LR1 - V5 opt3'!I237:M237)-SUM('FBPQ LR1 - V5 opt3'!D258:H258,'FBPQ LR1 - V5 opt3'!I257:M257,'FBPQ LR1 - V5 opt3'!I260:M260)</f>
        <v>0</v>
      </c>
    </row>
    <row r="69" spans="2:3">
      <c r="B69" s="2" t="s">
        <v>504</v>
      </c>
      <c r="C69" s="3">
        <f>SUM('FBPQ LR1 - V5 opt3'!D239:H239,'FBPQ LR1 - V5 opt3'!I238:M238)-SUM('FBPQ LR1 - V5 opt3'!D262:H262,'FBPQ LR1 - V5 opt3'!I261:M261)</f>
        <v>0</v>
      </c>
    </row>
    <row r="71" spans="2:3">
      <c r="B71" s="2" t="s">
        <v>865</v>
      </c>
    </row>
    <row r="72" spans="2:3">
      <c r="B72" s="2" t="s">
        <v>847</v>
      </c>
    </row>
    <row r="73" spans="2:3">
      <c r="B73" s="3" t="s">
        <v>864</v>
      </c>
    </row>
    <row r="75" spans="2:3">
      <c r="B75" s="2" t="s">
        <v>242</v>
      </c>
      <c r="C75" s="3">
        <f>SUM('FBPQ LR1 - V5 opt3'!D227:M227,'FBPQ LR1 - V5 opt3'!I229:M229)-SUM('FBPQ LR1 - V5 opt3'!D250:M250,'FBPQ LR1 - V5 opt3'!I252:M252)</f>
        <v>0</v>
      </c>
    </row>
    <row r="76" spans="2:3">
      <c r="B76" s="2" t="s">
        <v>548</v>
      </c>
      <c r="C76" s="3" t="e">
        <f>(SUM('FBPQ LR1 - V5 opt3'!D231:H231,'FBPQ LR1 - V5 opt3'!I230:M230,'FBPQ LR1 - V5 opt3'!I233:M233)-SUM('FBPQ LR1 - V5 opt3'!D254:H254,'FBPQ LR1 - V5 opt3'!I253:M253,'FBPQ LR1 - V5 opt3'!I256:M256))*(C110)</f>
        <v>#DIV/0!</v>
      </c>
    </row>
    <row r="77" spans="2:3">
      <c r="B77" s="2" t="s">
        <v>243</v>
      </c>
      <c r="C77" s="3" t="e">
        <f>(SUM('FBPQ LR1 - V5 opt3'!D231:H231,'FBPQ LR1 - V5 opt3'!I230:M230,'FBPQ LR1 - V5 opt3'!I233:M233)-SUM('FBPQ LR1 - V5 opt3'!D254:H254,'FBPQ LR1 - V5 opt3'!I253:M253,'FBPQ LR1 - V5 opt3'!I256:M256))*(1-C110)</f>
        <v>#DIV/0!</v>
      </c>
    </row>
    <row r="78" spans="2:3">
      <c r="B78" s="2" t="s">
        <v>425</v>
      </c>
      <c r="C78" s="3">
        <f>SUM('FBPQ LR1 - V5 opt3'!D235:H235,'FBPQ LR1 - V5 opt3'!I234:M234,'FBPQ LR1 - V5 opt3'!I237:M237)-SUM('FBPQ LR1 - V5 opt3'!D258:H258,'FBPQ LR1 - V5 opt3'!I257:M257,'FBPQ LR1 - V5 opt3'!I260:M260)</f>
        <v>0</v>
      </c>
    </row>
    <row r="79" spans="2:3">
      <c r="B79" s="2" t="s">
        <v>504</v>
      </c>
      <c r="C79" s="3">
        <f>SUM('FBPQ LR1 - V5 opt3'!D239:H239,'FBPQ LR1 - V5 opt3'!I238:M238)-SUM('FBPQ LR1 - V5 opt3'!D262:H262,'FBPQ LR1 - V5 opt3'!I261:M261)</f>
        <v>0</v>
      </c>
    </row>
    <row r="82" spans="2:3">
      <c r="B82" s="2" t="s">
        <v>866</v>
      </c>
    </row>
    <row r="83" spans="2:3">
      <c r="B83" s="2" t="s">
        <v>863</v>
      </c>
    </row>
    <row r="84" spans="2:3">
      <c r="B84" s="2" t="s">
        <v>847</v>
      </c>
    </row>
    <row r="85" spans="2:3">
      <c r="B85" s="3" t="s">
        <v>864</v>
      </c>
    </row>
    <row r="87" spans="2:3">
      <c r="B87" s="2" t="s">
        <v>242</v>
      </c>
      <c r="C87" s="3">
        <f>SUM('FBPQ LR1'!D82:M82)-SUM('FBPQ LR1'!D110:M110)</f>
        <v>0</v>
      </c>
    </row>
    <row r="88" spans="2:3">
      <c r="B88" s="2" t="s">
        <v>243</v>
      </c>
      <c r="C88" s="3">
        <f>(SUM('FBPQ LR1'!D86:M86)-SUM('FBPQ LR1'!D114:M114))</f>
        <v>0</v>
      </c>
    </row>
    <row r="89" spans="2:3">
      <c r="B89" s="2" t="s">
        <v>425</v>
      </c>
      <c r="C89" s="3">
        <f>(SUM('FBPQ LR1'!D90:M90)-SUM('FBPQ LR1'!D118:M118))</f>
        <v>0</v>
      </c>
    </row>
    <row r="90" spans="2:3">
      <c r="B90" s="2" t="s">
        <v>504</v>
      </c>
      <c r="C90" s="3">
        <f>(SUM('FBPQ LR1'!D94:M94)-SUM('FBPQ LR1'!D122:M122))</f>
        <v>0</v>
      </c>
    </row>
    <row r="92" spans="2:3">
      <c r="B92" s="2" t="s">
        <v>865</v>
      </c>
    </row>
    <row r="93" spans="2:3">
      <c r="B93" s="2" t="s">
        <v>847</v>
      </c>
    </row>
    <row r="94" spans="2:3">
      <c r="B94" s="3" t="s">
        <v>864</v>
      </c>
    </row>
    <row r="96" spans="2:3">
      <c r="B96" s="2" t="s">
        <v>242</v>
      </c>
      <c r="C96" s="3">
        <f>SUM('FBPQ LR1'!D82:M82)-SUM('FBPQ LR1'!D110:M110)</f>
        <v>0</v>
      </c>
    </row>
    <row r="97" spans="2:3">
      <c r="B97" s="2" t="s">
        <v>548</v>
      </c>
      <c r="C97" s="3" t="e">
        <f>(SUM('FBPQ LR1'!D86:M86)-SUM('FBPQ LR1'!D114:M114))*C110</f>
        <v>#DIV/0!</v>
      </c>
    </row>
    <row r="98" spans="2:3">
      <c r="B98" s="2" t="s">
        <v>243</v>
      </c>
      <c r="C98" s="3" t="e">
        <f>(SUM('FBPQ LR1'!D86:M86)-SUM('FBPQ LR1'!D114:M114))*(1-C110)</f>
        <v>#DIV/0!</v>
      </c>
    </row>
    <row r="99" spans="2:3">
      <c r="B99" s="2" t="s">
        <v>425</v>
      </c>
      <c r="C99" s="3">
        <f>(SUM('FBPQ LR1'!D90:M90)-SUM('FBPQ LR1'!D118:M118))</f>
        <v>0</v>
      </c>
    </row>
    <row r="100" spans="2:3">
      <c r="B100" s="2" t="s">
        <v>504</v>
      </c>
      <c r="C100" s="3">
        <f>(SUM('FBPQ LR1'!D94:M94)-SUM('FBPQ LR1'!D122:M122))</f>
        <v>0</v>
      </c>
    </row>
    <row r="110" spans="2:3">
      <c r="C110" s="2" t="e">
        <f>C50/C51</f>
        <v>#DIV/0!</v>
      </c>
    </row>
  </sheetData>
  <sheetProtection sheet="1" objects="1" scenarios="1"/>
  <mergeCells count="27">
    <mergeCell ref="F3:H3"/>
    <mergeCell ref="J3:L3"/>
    <mergeCell ref="N3:P3"/>
    <mergeCell ref="J4:L4"/>
    <mergeCell ref="N4:P4"/>
    <mergeCell ref="B16:C16"/>
    <mergeCell ref="E16:F16"/>
    <mergeCell ref="H16:I16"/>
    <mergeCell ref="B17:C17"/>
    <mergeCell ref="E17:F17"/>
    <mergeCell ref="H17:I17"/>
    <mergeCell ref="B25:C25"/>
    <mergeCell ref="E25:F25"/>
    <mergeCell ref="B26:C26"/>
    <mergeCell ref="E26:F26"/>
    <mergeCell ref="B36:C36"/>
    <mergeCell ref="E36:F36"/>
    <mergeCell ref="H47:I47"/>
    <mergeCell ref="B47:C47"/>
    <mergeCell ref="E47:F47"/>
    <mergeCell ref="H36:I36"/>
    <mergeCell ref="B37:C37"/>
    <mergeCell ref="E37:F37"/>
    <mergeCell ref="H37:I37"/>
    <mergeCell ref="B46:C46"/>
    <mergeCell ref="E46:F46"/>
    <mergeCell ref="H46:I46"/>
  </mergeCells>
  <phoneticPr fontId="1" type="noConversion"/>
  <pageMargins left="0.75" right="0.75" top="1" bottom="1" header="0.5" footer="0.5"/>
  <pageSetup paperSize="9" scale="48"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enableFormatConditionsCalculation="0">
    <tabColor rgb="FFFFFFC4"/>
    <pageSetUpPr fitToPage="1"/>
  </sheetPr>
  <dimension ref="A1:BA50"/>
  <sheetViews>
    <sheetView showGridLines="0" workbookViewId="0"/>
  </sheetViews>
  <sheetFormatPr baseColWidth="10" defaultColWidth="14.1640625" defaultRowHeight="14" x14ac:dyDescent="0"/>
  <cols>
    <col min="1" max="2" width="14.1640625" style="2"/>
    <col min="3" max="3" width="54.1640625" style="2" bestFit="1" customWidth="1"/>
    <col min="4" max="16384" width="14.1640625" style="2"/>
  </cols>
  <sheetData>
    <row r="1" spans="1:53" ht="19">
      <c r="A1" s="4" t="str">
        <f>"Calc-Opex for Method M ("&amp;'Calc-Net capex'!B5&amp;") for "&amp;Inputs!B6&amp;" in "&amp;Inputs!C6&amp;"  Status: "&amp;Inputs!D6&amp;""</f>
        <v>Calc-Opex for Method M (No option selected) for #VALUE! in #VALUE!  Status: #VALUE!</v>
      </c>
    </row>
    <row r="3" spans="1:53" ht="58.5" customHeight="1">
      <c r="D3" s="2" t="s">
        <v>867</v>
      </c>
      <c r="K3" s="2" t="s">
        <v>868</v>
      </c>
      <c r="S3" s="2" t="s">
        <v>869</v>
      </c>
      <c r="Z3" s="2" t="s">
        <v>870</v>
      </c>
      <c r="AG3" s="2" t="s">
        <v>871</v>
      </c>
      <c r="AL3" s="2" t="s">
        <v>872</v>
      </c>
    </row>
    <row r="4" spans="1:53" ht="28.5" customHeight="1">
      <c r="E4" s="2" t="s">
        <v>873</v>
      </c>
      <c r="K4" s="2" t="s">
        <v>874</v>
      </c>
      <c r="S4" s="2" t="s">
        <v>875</v>
      </c>
      <c r="Z4" s="2" t="s">
        <v>876</v>
      </c>
      <c r="AG4" s="2" t="s">
        <v>877</v>
      </c>
      <c r="AL4" s="2" t="s">
        <v>878</v>
      </c>
      <c r="AQ4" s="2" t="s">
        <v>879</v>
      </c>
      <c r="AX4" s="2" t="s">
        <v>880</v>
      </c>
    </row>
    <row r="5" spans="1:53" ht="67.5" customHeight="1">
      <c r="D5" s="2" t="s">
        <v>881</v>
      </c>
      <c r="E5" s="2" t="s">
        <v>882</v>
      </c>
      <c r="I5" s="2" t="s">
        <v>883</v>
      </c>
      <c r="K5" s="2" t="s">
        <v>884</v>
      </c>
      <c r="L5" s="2" t="s">
        <v>885</v>
      </c>
      <c r="AL5" s="2" t="s">
        <v>886</v>
      </c>
      <c r="AM5" s="2" t="s">
        <v>887</v>
      </c>
      <c r="AN5" s="2" t="s">
        <v>888</v>
      </c>
      <c r="AQ5" s="2" t="s">
        <v>425</v>
      </c>
      <c r="AR5" s="2" t="s">
        <v>243</v>
      </c>
      <c r="AS5" s="2" t="s">
        <v>51</v>
      </c>
      <c r="AT5" s="2" t="s">
        <v>464</v>
      </c>
      <c r="AU5" s="2" t="s">
        <v>889</v>
      </c>
      <c r="AX5" s="2" t="s">
        <v>425</v>
      </c>
      <c r="AY5" s="2" t="s">
        <v>243</v>
      </c>
      <c r="AZ5" s="2" t="s">
        <v>51</v>
      </c>
      <c r="BA5" s="2" t="s">
        <v>242</v>
      </c>
    </row>
    <row r="6" spans="1:53">
      <c r="E6" s="2" t="s">
        <v>425</v>
      </c>
      <c r="F6" s="2" t="s">
        <v>243</v>
      </c>
      <c r="G6" s="2" t="s">
        <v>51</v>
      </c>
      <c r="H6" s="2" t="s">
        <v>242</v>
      </c>
      <c r="L6" s="2" t="s">
        <v>425</v>
      </c>
      <c r="M6" s="2" t="s">
        <v>243</v>
      </c>
      <c r="N6" s="2" t="s">
        <v>51</v>
      </c>
      <c r="O6" s="2" t="s">
        <v>464</v>
      </c>
      <c r="P6" s="2" t="s">
        <v>889</v>
      </c>
      <c r="S6" s="2" t="s">
        <v>425</v>
      </c>
      <c r="T6" s="2" t="s">
        <v>243</v>
      </c>
      <c r="U6" s="2" t="s">
        <v>51</v>
      </c>
      <c r="V6" s="2" t="s">
        <v>464</v>
      </c>
      <c r="W6" s="2" t="s">
        <v>889</v>
      </c>
      <c r="Z6" s="2" t="s">
        <v>425</v>
      </c>
      <c r="AA6" s="2" t="s">
        <v>243</v>
      </c>
      <c r="AB6" s="2" t="s">
        <v>51</v>
      </c>
      <c r="AC6" s="2" t="s">
        <v>464</v>
      </c>
      <c r="AD6" s="2" t="s">
        <v>889</v>
      </c>
      <c r="AG6" s="2" t="s">
        <v>425</v>
      </c>
      <c r="AH6" s="2" t="s">
        <v>243</v>
      </c>
      <c r="AI6" s="2" t="s">
        <v>51</v>
      </c>
      <c r="AJ6" s="2" t="s">
        <v>464</v>
      </c>
    </row>
    <row r="7" spans="1:53" ht="12.75" customHeight="1">
      <c r="A7" s="2" t="s">
        <v>551</v>
      </c>
      <c r="B7" s="2" t="s">
        <v>890</v>
      </c>
      <c r="C7" s="2" t="s">
        <v>568</v>
      </c>
      <c r="D7" s="2">
        <f>'RRP 1.3'!D$12</f>
        <v>0</v>
      </c>
      <c r="E7" s="2">
        <f>'RRP 2.4'!L13+'RRP 2.4'!L14+'RRP 2.4'!L18+'RRP 2.4'!L19</f>
        <v>0</v>
      </c>
      <c r="F7" s="2">
        <f>'RRP 2.4'!L12+'RRP 2.4'!L17-'Calc-Opex'!G7</f>
        <v>0</v>
      </c>
      <c r="G7" s="2">
        <v>0</v>
      </c>
      <c r="H7" s="2">
        <f>'RRP 2.4'!L11+'RRP 2.4'!L16+'RRP 2.4'!L24</f>
        <v>0</v>
      </c>
      <c r="I7" s="2">
        <f t="shared" ref="I7:I40" si="0">D7-E7-F7-G7-H7</f>
        <v>0</v>
      </c>
      <c r="K7" s="2" t="s">
        <v>891</v>
      </c>
      <c r="L7" s="2" t="str">
        <f>IF(ISERROR(VLOOKUP($K7,'Calc-Drivers'!$B$17:$G$27,L$43,FALSE))," ",VLOOKUP($K7,'Calc-Drivers'!$B$17:$G$27,L$43,FALSE))</f>
        <v xml:space="preserve"> </v>
      </c>
      <c r="M7" s="2" t="str">
        <f>IF(ISERROR(VLOOKUP($K7,'Calc-Drivers'!$B$17:$G$27,M$43,FALSE))," ",VLOOKUP($K7,'Calc-Drivers'!$B$17:$G$27,M$43,FALSE))</f>
        <v xml:space="preserve"> </v>
      </c>
      <c r="N7" s="2" t="str">
        <f>IF(ISERROR(VLOOKUP($K7,'Calc-Drivers'!$B$17:$G$27,N$43,FALSE))," ",VLOOKUP($K7,'Calc-Drivers'!$B$17:$G$27,N$43,FALSE))</f>
        <v xml:space="preserve"> </v>
      </c>
      <c r="O7" s="2" t="str">
        <f>IF(ISERROR(VLOOKUP($K7,'Calc-Drivers'!$B$17:$G$27,O$43,FALSE))," ",VLOOKUP($K7,'Calc-Drivers'!$B$17:$G$27,O$43,FALSE))</f>
        <v xml:space="preserve"> </v>
      </c>
      <c r="P7" s="2" t="str">
        <f>IF(ISERROR(VLOOKUP($K7,'Calc-Drivers'!$B$17:$G$27,P$43,FALSE))," ",VLOOKUP($K7,'Calc-Drivers'!$B$17:$G$27,P$43,FALSE))</f>
        <v xml:space="preserve"> </v>
      </c>
      <c r="S7" s="2" t="str">
        <f t="shared" ref="S7:W39" si="1">IF(ISERROR($I7*L7)," ",$I7*L7)</f>
        <v xml:space="preserve"> </v>
      </c>
      <c r="T7" s="2" t="str">
        <f t="shared" si="1"/>
        <v xml:space="preserve"> </v>
      </c>
      <c r="U7" s="2" t="str">
        <f t="shared" si="1"/>
        <v xml:space="preserve"> </v>
      </c>
      <c r="V7" s="2" t="str">
        <f t="shared" si="1"/>
        <v xml:space="preserve"> </v>
      </c>
      <c r="W7" s="2" t="str">
        <f t="shared" si="1"/>
        <v xml:space="preserve"> </v>
      </c>
      <c r="Z7" s="2" t="e">
        <f t="shared" ref="Z7:AB39" si="2">IF($K7="Do not allocate"," ",S7+E7)</f>
        <v>#VALUE!</v>
      </c>
      <c r="AA7" s="2" t="e">
        <f t="shared" si="2"/>
        <v>#VALUE!</v>
      </c>
      <c r="AB7" s="2" t="e">
        <f t="shared" si="2"/>
        <v>#VALUE!</v>
      </c>
      <c r="AC7" s="2" t="e">
        <f t="shared" ref="AC7:AD39" si="3">IF($K7="Do not allocate"," ",($H7*O7/($O7+$P7)+V7))</f>
        <v>#VALUE!</v>
      </c>
      <c r="AD7" s="2" t="e">
        <f t="shared" si="3"/>
        <v>#VALUE!</v>
      </c>
      <c r="AG7" s="2" t="str">
        <f>IF(ISERROR(Z7*100000000/'Calc-Units'!$E$23)," ",Z7*100000000/'Calc-Units'!$E$23)</f>
        <v xml:space="preserve"> </v>
      </c>
      <c r="AH7" s="2" t="str">
        <f>IF(ISERROR(AA7*100000000/'Calc-Units'!$D$23)," ",AA7*100000000/'Calc-Units'!$D$23)</f>
        <v xml:space="preserve"> </v>
      </c>
      <c r="AI7" s="2" t="str">
        <f>IF(ISERROR(AB7*100000000/'Calc-Units'!$C$23)," ",AB7*100000000/'Calc-Units'!$C$23)</f>
        <v xml:space="preserve"> </v>
      </c>
      <c r="AJ7" s="2" t="str">
        <f>IF(ISERROR(AC7*100000000/'Calc-Units'!$C$23)," ",AC7*100000000/'Calc-Units'!$C$23)</f>
        <v xml:space="preserve"> </v>
      </c>
      <c r="AL7" s="2">
        <v>1</v>
      </c>
      <c r="AM7" s="2">
        <f t="shared" ref="AM7:AM39" si="4">AL7*D7</f>
        <v>0</v>
      </c>
      <c r="AN7" s="2">
        <f t="shared" ref="AN7:AN39" si="5">D7*(1-AL7)</f>
        <v>0</v>
      </c>
      <c r="AQ7" s="2" t="str">
        <f>IF(ISERROR(Z7*(1-$AL7))," ",Z7*(1-$AL7))</f>
        <v xml:space="preserve"> </v>
      </c>
      <c r="AR7" s="2" t="str">
        <f>IF(ISERROR(AA7*(1-$AL7))," ",AA7*(1-$AL7))</f>
        <v xml:space="preserve"> </v>
      </c>
      <c r="AS7" s="2" t="str">
        <f>IF(ISERROR(AB7*(1-$AL7))," ",AB7*(1-$AL7))</f>
        <v xml:space="preserve"> </v>
      </c>
      <c r="AT7" s="2" t="str">
        <f>IF(ISERROR(AC7*(1-$AL7))," ",AC7*(1-$AL7))</f>
        <v xml:space="preserve"> </v>
      </c>
      <c r="AU7" s="2" t="str">
        <f>IF(ISERROR(AD7*(1-$AL7))," ",AD7*(1-$AL7))</f>
        <v xml:space="preserve"> </v>
      </c>
      <c r="AX7" s="2" t="str">
        <f>IF(ISERROR(AQ7*100000000/'Calc-Units'!$E$23)," ",AQ7*100000000/'Calc-Units'!$E$23)</f>
        <v xml:space="preserve"> </v>
      </c>
      <c r="AY7" s="2" t="str">
        <f>IF(ISERROR(AR7*100000000/'Calc-Units'!$D$23)," ",AR7*100000000/'Calc-Units'!$D$23)</f>
        <v xml:space="preserve"> </v>
      </c>
      <c r="AZ7" s="2" t="str">
        <f>IF(ISERROR(AS7*100000000/'Calc-Units'!$C$23)," ",AS7*100000000/'Calc-Units'!$C$23)</f>
        <v xml:space="preserve"> </v>
      </c>
      <c r="BA7" s="2" t="str">
        <f>IF(ISERROR(AT7*100000000/'Calc-Units'!$C$23)," ",AT7*100000000/'Calc-Units'!$C$23)</f>
        <v xml:space="preserve"> </v>
      </c>
    </row>
    <row r="8" spans="1:53" ht="12.75" customHeight="1">
      <c r="C8" s="2" t="s">
        <v>569</v>
      </c>
      <c r="D8" s="2">
        <f>'RRP 1.3'!E$12</f>
        <v>0</v>
      </c>
      <c r="E8" s="2">
        <f>SUM('RRP 2.4'!G44:G55)+'RRP 2.4'!G71+'RRP 2.4'!H71</f>
        <v>0</v>
      </c>
      <c r="F8" s="2">
        <f>SUM('RRP 2.4'!G38:G40)+'RRP 2.4'!F71</f>
        <v>0</v>
      </c>
      <c r="G8" s="2">
        <f>'RRP 2.4'!G41+'RRP 2.4'!G42+'RRP 2.4'!G43</f>
        <v>0</v>
      </c>
      <c r="H8" s="2">
        <f>SUM('RRP 2.4'!G31:G37)+'RRP 2.4'!E71</f>
        <v>0</v>
      </c>
      <c r="I8" s="2">
        <f t="shared" si="0"/>
        <v>0</v>
      </c>
      <c r="K8" s="2" t="s">
        <v>891</v>
      </c>
      <c r="L8" s="2" t="str">
        <f>IF(ISERROR(VLOOKUP($K8,'Calc-Drivers'!$B$17:$G$27,L$43,FALSE))," ",VLOOKUP($K8,'Calc-Drivers'!$B$17:$G$27,L$43,FALSE))</f>
        <v xml:space="preserve"> </v>
      </c>
      <c r="M8" s="2" t="str">
        <f>IF(ISERROR(VLOOKUP($K8,'Calc-Drivers'!$B$17:$G$27,M$43,FALSE))," ",VLOOKUP($K8,'Calc-Drivers'!$B$17:$G$27,M$43,FALSE))</f>
        <v xml:space="preserve"> </v>
      </c>
      <c r="N8" s="2" t="str">
        <f>IF(ISERROR(VLOOKUP($K8,'Calc-Drivers'!$B$17:$G$27,N$43,FALSE))," ",VLOOKUP($K8,'Calc-Drivers'!$B$17:$G$27,N$43,FALSE))</f>
        <v xml:space="preserve"> </v>
      </c>
      <c r="O8" s="2" t="str">
        <f>IF(ISERROR(VLOOKUP($K8,'Calc-Drivers'!$B$17:$G$27,O$43,FALSE))," ",VLOOKUP($K8,'Calc-Drivers'!$B$17:$G$27,O$43,FALSE))</f>
        <v xml:space="preserve"> </v>
      </c>
      <c r="P8" s="2" t="str">
        <f>IF(ISERROR(VLOOKUP($K8,'Calc-Drivers'!$B$17:$G$27,P$43,FALSE))," ",VLOOKUP($K8,'Calc-Drivers'!$B$17:$G$27,P$43,FALSE))</f>
        <v xml:space="preserve"> </v>
      </c>
      <c r="S8" s="2" t="str">
        <f t="shared" si="1"/>
        <v xml:space="preserve"> </v>
      </c>
      <c r="T8" s="2" t="str">
        <f t="shared" si="1"/>
        <v xml:space="preserve"> </v>
      </c>
      <c r="U8" s="2" t="str">
        <f t="shared" si="1"/>
        <v xml:space="preserve"> </v>
      </c>
      <c r="V8" s="2" t="str">
        <f t="shared" si="1"/>
        <v xml:space="preserve"> </v>
      </c>
      <c r="W8" s="2" t="str">
        <f t="shared" si="1"/>
        <v xml:space="preserve"> </v>
      </c>
      <c r="Z8" s="2" t="e">
        <f t="shared" si="2"/>
        <v>#VALUE!</v>
      </c>
      <c r="AA8" s="2" t="e">
        <f t="shared" si="2"/>
        <v>#VALUE!</v>
      </c>
      <c r="AB8" s="2" t="e">
        <f t="shared" si="2"/>
        <v>#VALUE!</v>
      </c>
      <c r="AC8" s="2" t="e">
        <f t="shared" si="3"/>
        <v>#VALUE!</v>
      </c>
      <c r="AD8" s="2" t="e">
        <f t="shared" si="3"/>
        <v>#VALUE!</v>
      </c>
      <c r="AG8" s="2" t="str">
        <f>IF(ISERROR(Z8*100000000/'Calc-Units'!$E$23)," ",Z8*100000000/'Calc-Units'!$E$23)</f>
        <v xml:space="preserve"> </v>
      </c>
      <c r="AH8" s="2" t="str">
        <f>IF(ISERROR(AA8*100000000/'Calc-Units'!$D$23)," ",AA8*100000000/'Calc-Units'!$D$23)</f>
        <v xml:space="preserve"> </v>
      </c>
      <c r="AI8" s="2" t="str">
        <f>IF(ISERROR(AB8*100000000/'Calc-Units'!$C$23)," ",AB8*100000000/'Calc-Units'!$C$23)</f>
        <v xml:space="preserve"> </v>
      </c>
      <c r="AJ8" s="2" t="str">
        <f>IF(ISERROR(AC8*100000000/'Calc-Units'!$C$23)," ",AC8*100000000/'Calc-Units'!$C$23)</f>
        <v xml:space="preserve"> </v>
      </c>
      <c r="AL8" s="2">
        <v>1</v>
      </c>
      <c r="AM8" s="2">
        <f t="shared" si="4"/>
        <v>0</v>
      </c>
      <c r="AN8" s="2">
        <f t="shared" si="5"/>
        <v>0</v>
      </c>
      <c r="AQ8" s="2" t="str">
        <f t="shared" ref="AQ8:AU39" si="6">IF(ISERROR(Z8*(1-$AL8))," ",Z8*(1-$AL8))</f>
        <v xml:space="preserve"> </v>
      </c>
      <c r="AR8" s="2" t="str">
        <f t="shared" si="6"/>
        <v xml:space="preserve"> </v>
      </c>
      <c r="AS8" s="2" t="str">
        <f t="shared" si="6"/>
        <v xml:space="preserve"> </v>
      </c>
      <c r="AT8" s="2" t="str">
        <f t="shared" si="6"/>
        <v xml:space="preserve"> </v>
      </c>
      <c r="AU8" s="2" t="str">
        <f t="shared" si="6"/>
        <v xml:space="preserve"> </v>
      </c>
      <c r="AX8" s="2" t="str">
        <f>IF(ISERROR(AQ8*100000000/'Calc-Units'!$E$23)," ",AQ8*100000000/'Calc-Units'!$E$23)</f>
        <v xml:space="preserve"> </v>
      </c>
      <c r="AY8" s="2" t="str">
        <f>IF(ISERROR(AR8*100000000/'Calc-Units'!$D$23)," ",AR8*100000000/'Calc-Units'!$D$23)</f>
        <v xml:space="preserve"> </v>
      </c>
      <c r="AZ8" s="2" t="str">
        <f>IF(ISERROR(AS8*100000000/'Calc-Units'!$C$23)," ",AS8*100000000/'Calc-Units'!$C$23)</f>
        <v xml:space="preserve"> </v>
      </c>
      <c r="BA8" s="2" t="str">
        <f>IF(ISERROR(AT8*100000000/'Calc-Units'!$C$23)," ",AT8*100000000/'Calc-Units'!$C$23)</f>
        <v xml:space="preserve"> </v>
      </c>
    </row>
    <row r="9" spans="1:53">
      <c r="C9" s="2" t="s">
        <v>570</v>
      </c>
      <c r="D9" s="2">
        <f>'RRP 1.3'!F$12</f>
        <v>0</v>
      </c>
      <c r="E9" s="2">
        <v>0</v>
      </c>
      <c r="F9" s="2">
        <v>0</v>
      </c>
      <c r="G9" s="2">
        <v>0</v>
      </c>
      <c r="H9" s="2">
        <v>0</v>
      </c>
      <c r="I9" s="2">
        <f t="shared" si="0"/>
        <v>0</v>
      </c>
      <c r="K9" s="2" t="s">
        <v>891</v>
      </c>
      <c r="L9" s="2" t="str">
        <f>IF(ISERROR(VLOOKUP($K9,'Calc-Drivers'!$B$17:$G$27,L$43,FALSE))," ",VLOOKUP($K9,'Calc-Drivers'!$B$17:$G$27,L$43,FALSE))</f>
        <v xml:space="preserve"> </v>
      </c>
      <c r="M9" s="2" t="str">
        <f>IF(ISERROR(VLOOKUP($K9,'Calc-Drivers'!$B$17:$G$27,M$43,FALSE))," ",VLOOKUP($K9,'Calc-Drivers'!$B$17:$G$27,M$43,FALSE))</f>
        <v xml:space="preserve"> </v>
      </c>
      <c r="N9" s="2" t="str">
        <f>IF(ISERROR(VLOOKUP($K9,'Calc-Drivers'!$B$17:$G$27,N$43,FALSE))," ",VLOOKUP($K9,'Calc-Drivers'!$B$17:$G$27,N$43,FALSE))</f>
        <v xml:space="preserve"> </v>
      </c>
      <c r="O9" s="2" t="str">
        <f>IF(ISERROR(VLOOKUP($K9,'Calc-Drivers'!$B$17:$G$27,O$43,FALSE))," ",VLOOKUP($K9,'Calc-Drivers'!$B$17:$G$27,O$43,FALSE))</f>
        <v xml:space="preserve"> </v>
      </c>
      <c r="P9" s="2" t="str">
        <f>IF(ISERROR(VLOOKUP($K9,'Calc-Drivers'!$B$17:$G$27,P$43,FALSE))," ",VLOOKUP($K9,'Calc-Drivers'!$B$17:$G$27,P$43,FALSE))</f>
        <v xml:space="preserve"> </v>
      </c>
      <c r="S9" s="2" t="str">
        <f t="shared" si="1"/>
        <v xml:space="preserve"> </v>
      </c>
      <c r="T9" s="2" t="str">
        <f t="shared" si="1"/>
        <v xml:space="preserve"> </v>
      </c>
      <c r="U9" s="2" t="str">
        <f t="shared" si="1"/>
        <v xml:space="preserve"> </v>
      </c>
      <c r="V9" s="2" t="str">
        <f t="shared" si="1"/>
        <v xml:space="preserve"> </v>
      </c>
      <c r="W9" s="2" t="str">
        <f t="shared" si="1"/>
        <v xml:space="preserve"> </v>
      </c>
      <c r="Z9" s="2" t="e">
        <f t="shared" si="2"/>
        <v>#VALUE!</v>
      </c>
      <c r="AA9" s="2" t="e">
        <f t="shared" si="2"/>
        <v>#VALUE!</v>
      </c>
      <c r="AB9" s="2" t="e">
        <f t="shared" si="2"/>
        <v>#VALUE!</v>
      </c>
      <c r="AC9" s="2" t="e">
        <f t="shared" si="3"/>
        <v>#VALUE!</v>
      </c>
      <c r="AD9" s="2" t="e">
        <f t="shared" si="3"/>
        <v>#VALUE!</v>
      </c>
      <c r="AG9" s="2" t="str">
        <f>IF(ISERROR(Z9*100000000/'Calc-Units'!$E$23)," ",Z9*100000000/'Calc-Units'!$E$23)</f>
        <v xml:space="preserve"> </v>
      </c>
      <c r="AH9" s="2" t="str">
        <f>IF(ISERROR(AA9*100000000/'Calc-Units'!$D$23)," ",AA9*100000000/'Calc-Units'!$D$23)</f>
        <v xml:space="preserve"> </v>
      </c>
      <c r="AI9" s="2" t="str">
        <f>IF(ISERROR(AB9*100000000/'Calc-Units'!$C$23)," ",AB9*100000000/'Calc-Units'!$C$23)</f>
        <v xml:space="preserve"> </v>
      </c>
      <c r="AJ9" s="2" t="str">
        <f>IF(ISERROR(AC9*100000000/'Calc-Units'!$C$23)," ",AC9*100000000/'Calc-Units'!$C$23)</f>
        <v xml:space="preserve"> </v>
      </c>
      <c r="AL9" s="2">
        <v>0.23499999999999999</v>
      </c>
      <c r="AM9" s="2">
        <f t="shared" si="4"/>
        <v>0</v>
      </c>
      <c r="AN9" s="2">
        <f t="shared" si="5"/>
        <v>0</v>
      </c>
      <c r="AQ9" s="2" t="str">
        <f t="shared" si="6"/>
        <v xml:space="preserve"> </v>
      </c>
      <c r="AR9" s="2" t="str">
        <f t="shared" si="6"/>
        <v xml:space="preserve"> </v>
      </c>
      <c r="AS9" s="2" t="str">
        <f t="shared" si="6"/>
        <v xml:space="preserve"> </v>
      </c>
      <c r="AT9" s="2" t="str">
        <f t="shared" si="6"/>
        <v xml:space="preserve"> </v>
      </c>
      <c r="AU9" s="2" t="str">
        <f t="shared" si="6"/>
        <v xml:space="preserve"> </v>
      </c>
      <c r="AX9" s="2" t="str">
        <f>IF(ISERROR(AQ9*100000000/'Calc-Units'!$E$23)," ",AQ9*100000000/'Calc-Units'!$E$23)</f>
        <v xml:space="preserve"> </v>
      </c>
      <c r="AY9" s="2" t="str">
        <f>IF(ISERROR(AR9*100000000/'Calc-Units'!$D$23)," ",AR9*100000000/'Calc-Units'!$D$23)</f>
        <v xml:space="preserve"> </v>
      </c>
      <c r="AZ9" s="2" t="str">
        <f>IF(ISERROR(AS9*100000000/'Calc-Units'!$C$23)," ",AS9*100000000/'Calc-Units'!$C$23)</f>
        <v xml:space="preserve"> </v>
      </c>
      <c r="BA9" s="2" t="str">
        <f>IF(ISERROR(AT9*100000000/'Calc-Units'!$C$23)," ",AT9*100000000/'Calc-Units'!$C$23)</f>
        <v xml:space="preserve"> </v>
      </c>
    </row>
    <row r="10" spans="1:53">
      <c r="C10" s="2" t="s">
        <v>571</v>
      </c>
      <c r="D10" s="2">
        <f>'RRP 1.3'!G$12</f>
        <v>0</v>
      </c>
      <c r="E10" s="2">
        <f>SUM('RRP 2.3'!I20:I27)</f>
        <v>0</v>
      </c>
      <c r="F10" s="2">
        <f>SUM('RRP 2.3'!I17:I18)</f>
        <v>0</v>
      </c>
      <c r="G10" s="2">
        <f>SUM('RRP 2.3'!I19)</f>
        <v>0</v>
      </c>
      <c r="H10" s="2">
        <f>SUM('RRP 2.3'!I11:I16)</f>
        <v>0</v>
      </c>
      <c r="I10" s="2">
        <f t="shared" si="0"/>
        <v>0</v>
      </c>
      <c r="K10" s="2" t="s">
        <v>891</v>
      </c>
      <c r="L10" s="2" t="str">
        <f>IF(ISERROR(VLOOKUP($K10,'Calc-Drivers'!$B$17:$G$27,L$43,FALSE))," ",VLOOKUP($K10,'Calc-Drivers'!$B$17:$G$27,L$43,FALSE))</f>
        <v xml:space="preserve"> </v>
      </c>
      <c r="M10" s="2" t="str">
        <f>IF(ISERROR(VLOOKUP($K10,'Calc-Drivers'!$B$17:$G$27,M$43,FALSE))," ",VLOOKUP($K10,'Calc-Drivers'!$B$17:$G$27,M$43,FALSE))</f>
        <v xml:space="preserve"> </v>
      </c>
      <c r="N10" s="2" t="str">
        <f>IF(ISERROR(VLOOKUP($K10,'Calc-Drivers'!$B$17:$G$27,N$43,FALSE))," ",VLOOKUP($K10,'Calc-Drivers'!$B$17:$G$27,N$43,FALSE))</f>
        <v xml:space="preserve"> </v>
      </c>
      <c r="O10" s="2" t="str">
        <f>IF(ISERROR(VLOOKUP($K10,'Calc-Drivers'!$B$17:$G$27,O$43,FALSE))," ",VLOOKUP($K10,'Calc-Drivers'!$B$17:$G$27,O$43,FALSE))</f>
        <v xml:space="preserve"> </v>
      </c>
      <c r="P10" s="2" t="str">
        <f>IF(ISERROR(VLOOKUP($K10,'Calc-Drivers'!$B$17:$G$27,P$43,FALSE))," ",VLOOKUP($K10,'Calc-Drivers'!$B$17:$G$27,P$43,FALSE))</f>
        <v xml:space="preserve"> </v>
      </c>
      <c r="S10" s="2" t="str">
        <f t="shared" si="1"/>
        <v xml:space="preserve"> </v>
      </c>
      <c r="T10" s="2" t="str">
        <f t="shared" si="1"/>
        <v xml:space="preserve"> </v>
      </c>
      <c r="U10" s="2" t="str">
        <f t="shared" si="1"/>
        <v xml:space="preserve"> </v>
      </c>
      <c r="V10" s="2" t="str">
        <f t="shared" si="1"/>
        <v xml:space="preserve"> </v>
      </c>
      <c r="W10" s="2" t="str">
        <f t="shared" si="1"/>
        <v xml:space="preserve"> </v>
      </c>
      <c r="Z10" s="2" t="e">
        <f t="shared" si="2"/>
        <v>#VALUE!</v>
      </c>
      <c r="AA10" s="2" t="e">
        <f t="shared" si="2"/>
        <v>#VALUE!</v>
      </c>
      <c r="AB10" s="2" t="e">
        <f t="shared" si="2"/>
        <v>#VALUE!</v>
      </c>
      <c r="AC10" s="2" t="e">
        <f t="shared" si="3"/>
        <v>#VALUE!</v>
      </c>
      <c r="AD10" s="2" t="e">
        <f t="shared" si="3"/>
        <v>#VALUE!</v>
      </c>
      <c r="AG10" s="2" t="str">
        <f>IF(ISERROR(Z10*100000000/'Calc-Units'!$E$23)," ",Z10*100000000/'Calc-Units'!$E$23)</f>
        <v xml:space="preserve"> </v>
      </c>
      <c r="AH10" s="2" t="str">
        <f>IF(ISERROR(AA10*100000000/'Calc-Units'!$D$23)," ",AA10*100000000/'Calc-Units'!$D$23)</f>
        <v xml:space="preserve"> </v>
      </c>
      <c r="AI10" s="2" t="str">
        <f>IF(ISERROR(AB10*100000000/'Calc-Units'!$C$23)," ",AB10*100000000/'Calc-Units'!$C$23)</f>
        <v xml:space="preserve"> </v>
      </c>
      <c r="AJ10" s="2" t="str">
        <f>IF(ISERROR(AC10*100000000/'Calc-Units'!$C$23)," ",AC10*100000000/'Calc-Units'!$C$23)</f>
        <v xml:space="preserve"> </v>
      </c>
      <c r="AL10" s="2">
        <v>0.23499999999999999</v>
      </c>
      <c r="AM10" s="2">
        <f t="shared" si="4"/>
        <v>0</v>
      </c>
      <c r="AN10" s="2">
        <f t="shared" si="5"/>
        <v>0</v>
      </c>
      <c r="AQ10" s="2" t="str">
        <f t="shared" si="6"/>
        <v xml:space="preserve"> </v>
      </c>
      <c r="AR10" s="2" t="str">
        <f t="shared" si="6"/>
        <v xml:space="preserve"> </v>
      </c>
      <c r="AS10" s="2" t="str">
        <f t="shared" si="6"/>
        <v xml:space="preserve"> </v>
      </c>
      <c r="AT10" s="2" t="str">
        <f t="shared" si="6"/>
        <v xml:space="preserve"> </v>
      </c>
      <c r="AU10" s="2" t="str">
        <f t="shared" si="6"/>
        <v xml:space="preserve"> </v>
      </c>
      <c r="AX10" s="2" t="str">
        <f>IF(ISERROR(AQ10*100000000/'Calc-Units'!$E$23)," ",AQ10*100000000/'Calc-Units'!$E$23)</f>
        <v xml:space="preserve"> </v>
      </c>
      <c r="AY10" s="2" t="str">
        <f>IF(ISERROR(AR10*100000000/'Calc-Units'!$D$23)," ",AR10*100000000/'Calc-Units'!$D$23)</f>
        <v xml:space="preserve"> </v>
      </c>
      <c r="AZ10" s="2" t="str">
        <f>IF(ISERROR(AS10*100000000/'Calc-Units'!$C$23)," ",AS10*100000000/'Calc-Units'!$C$23)</f>
        <v xml:space="preserve"> </v>
      </c>
      <c r="BA10" s="2" t="str">
        <f>IF(ISERROR(AT10*100000000/'Calc-Units'!$C$23)," ",AT10*100000000/'Calc-Units'!$C$23)</f>
        <v xml:space="preserve"> </v>
      </c>
    </row>
    <row r="11" spans="1:53">
      <c r="C11" s="2" t="s">
        <v>572</v>
      </c>
      <c r="D11" s="2">
        <f>'RRP 1.3'!H$12</f>
        <v>0</v>
      </c>
      <c r="E11" s="2">
        <f>SUM('RRP 2.3'!G20:G27)</f>
        <v>0</v>
      </c>
      <c r="F11" s="2">
        <f>SUM('RRP 2.3'!G17:G18)</f>
        <v>0</v>
      </c>
      <c r="G11" s="2">
        <f>SUM('RRP 2.3'!G19)</f>
        <v>0</v>
      </c>
      <c r="H11" s="2">
        <f>SUM('RRP 2.3'!G11:G16)</f>
        <v>0</v>
      </c>
      <c r="I11" s="2">
        <f t="shared" si="0"/>
        <v>0</v>
      </c>
      <c r="K11" s="2" t="s">
        <v>891</v>
      </c>
      <c r="L11" s="2" t="str">
        <f>IF(ISERROR(VLOOKUP($K11,'Calc-Drivers'!$B$17:$G$27,L$43,FALSE))," ",VLOOKUP($K11,'Calc-Drivers'!$B$17:$G$27,L$43,FALSE))</f>
        <v xml:space="preserve"> </v>
      </c>
      <c r="M11" s="2" t="str">
        <f>IF(ISERROR(VLOOKUP($K11,'Calc-Drivers'!$B$17:$G$27,M$43,FALSE))," ",VLOOKUP($K11,'Calc-Drivers'!$B$17:$G$27,M$43,FALSE))</f>
        <v xml:space="preserve"> </v>
      </c>
      <c r="N11" s="2" t="str">
        <f>IF(ISERROR(VLOOKUP($K11,'Calc-Drivers'!$B$17:$G$27,N$43,FALSE))," ",VLOOKUP($K11,'Calc-Drivers'!$B$17:$G$27,N$43,FALSE))</f>
        <v xml:space="preserve"> </v>
      </c>
      <c r="O11" s="2" t="str">
        <f>IF(ISERROR(VLOOKUP($K11,'Calc-Drivers'!$B$17:$G$27,O$43,FALSE))," ",VLOOKUP($K11,'Calc-Drivers'!$B$17:$G$27,O$43,FALSE))</f>
        <v xml:space="preserve"> </v>
      </c>
      <c r="P11" s="2" t="str">
        <f>IF(ISERROR(VLOOKUP($K11,'Calc-Drivers'!$B$17:$G$27,P$43,FALSE))," ",VLOOKUP($K11,'Calc-Drivers'!$B$17:$G$27,P$43,FALSE))</f>
        <v xml:space="preserve"> </v>
      </c>
      <c r="S11" s="2" t="str">
        <f t="shared" si="1"/>
        <v xml:space="preserve"> </v>
      </c>
      <c r="T11" s="2" t="str">
        <f t="shared" si="1"/>
        <v xml:space="preserve"> </v>
      </c>
      <c r="U11" s="2" t="str">
        <f t="shared" si="1"/>
        <v xml:space="preserve"> </v>
      </c>
      <c r="V11" s="2" t="str">
        <f t="shared" si="1"/>
        <v xml:space="preserve"> </v>
      </c>
      <c r="W11" s="2" t="str">
        <f t="shared" si="1"/>
        <v xml:space="preserve"> </v>
      </c>
      <c r="Z11" s="2" t="e">
        <f t="shared" si="2"/>
        <v>#VALUE!</v>
      </c>
      <c r="AA11" s="2" t="e">
        <f t="shared" si="2"/>
        <v>#VALUE!</v>
      </c>
      <c r="AB11" s="2" t="e">
        <f t="shared" si="2"/>
        <v>#VALUE!</v>
      </c>
      <c r="AC11" s="2" t="e">
        <f t="shared" si="3"/>
        <v>#VALUE!</v>
      </c>
      <c r="AD11" s="2" t="e">
        <f t="shared" si="3"/>
        <v>#VALUE!</v>
      </c>
      <c r="AG11" s="2" t="str">
        <f>IF(ISERROR(Z11*100000000/'Calc-Units'!$E$23)," ",Z11*100000000/'Calc-Units'!$E$23)</f>
        <v xml:space="preserve"> </v>
      </c>
      <c r="AH11" s="2" t="str">
        <f>IF(ISERROR(AA11*100000000/'Calc-Units'!$D$23)," ",AA11*100000000/'Calc-Units'!$D$23)</f>
        <v xml:space="preserve"> </v>
      </c>
      <c r="AI11" s="2" t="str">
        <f>IF(ISERROR(AB11*100000000/'Calc-Units'!$C$23)," ",AB11*100000000/'Calc-Units'!$C$23)</f>
        <v xml:space="preserve"> </v>
      </c>
      <c r="AJ11" s="2" t="str">
        <f>IF(ISERROR(AC11*100000000/'Calc-Units'!$C$23)," ",AC11*100000000/'Calc-Units'!$C$23)</f>
        <v xml:space="preserve"> </v>
      </c>
      <c r="AL11" s="2">
        <v>0.23499999999999999</v>
      </c>
      <c r="AM11" s="2">
        <f t="shared" si="4"/>
        <v>0</v>
      </c>
      <c r="AN11" s="2">
        <f t="shared" si="5"/>
        <v>0</v>
      </c>
      <c r="AQ11" s="2" t="str">
        <f t="shared" si="6"/>
        <v xml:space="preserve"> </v>
      </c>
      <c r="AR11" s="2" t="str">
        <f t="shared" si="6"/>
        <v xml:space="preserve"> </v>
      </c>
      <c r="AS11" s="2" t="str">
        <f t="shared" si="6"/>
        <v xml:space="preserve"> </v>
      </c>
      <c r="AT11" s="2" t="str">
        <f t="shared" si="6"/>
        <v xml:space="preserve"> </v>
      </c>
      <c r="AU11" s="2" t="str">
        <f t="shared" si="6"/>
        <v xml:space="preserve"> </v>
      </c>
      <c r="AX11" s="2" t="str">
        <f>IF(ISERROR(AQ11*100000000/'Calc-Units'!$E$23)," ",AQ11*100000000/'Calc-Units'!$E$23)</f>
        <v xml:space="preserve"> </v>
      </c>
      <c r="AY11" s="2" t="str">
        <f>IF(ISERROR(AR11*100000000/'Calc-Units'!$D$23)," ",AR11*100000000/'Calc-Units'!$D$23)</f>
        <v xml:space="preserve"> </v>
      </c>
      <c r="AZ11" s="2" t="str">
        <f>IF(ISERROR(AS11*100000000/'Calc-Units'!$C$23)," ",AS11*100000000/'Calc-Units'!$C$23)</f>
        <v xml:space="preserve"> </v>
      </c>
      <c r="BA11" s="2" t="str">
        <f>IF(ISERROR(AT11*100000000/'Calc-Units'!$C$23)," ",AT11*100000000/'Calc-Units'!$C$23)</f>
        <v xml:space="preserve"> </v>
      </c>
    </row>
    <row r="12" spans="1:53" ht="16.5" customHeight="1">
      <c r="C12" s="2" t="s">
        <v>573</v>
      </c>
      <c r="D12" s="2">
        <f>'RRP 1.3'!I$12</f>
        <v>0</v>
      </c>
      <c r="E12" s="2">
        <f>'RRP 2.3'!G46+'RRP 2.3'!G47</f>
        <v>0</v>
      </c>
      <c r="F12" s="2">
        <f>'RRP 2.3'!G45</f>
        <v>0</v>
      </c>
      <c r="G12" s="2">
        <v>0</v>
      </c>
      <c r="H12" s="2">
        <f>'RRP 2.3'!G44</f>
        <v>0</v>
      </c>
      <c r="I12" s="2">
        <f t="shared" si="0"/>
        <v>0</v>
      </c>
      <c r="K12" s="2" t="s">
        <v>891</v>
      </c>
      <c r="L12" s="2" t="str">
        <f>IF(ISERROR(VLOOKUP($K12,'Calc-Drivers'!$B$17:$G$27,L$43,FALSE))," ",VLOOKUP($K12,'Calc-Drivers'!$B$17:$G$27,L$43,FALSE))</f>
        <v xml:space="preserve"> </v>
      </c>
      <c r="M12" s="2" t="str">
        <f>IF(ISERROR(VLOOKUP($K12,'Calc-Drivers'!$B$17:$G$27,M$43,FALSE))," ",VLOOKUP($K12,'Calc-Drivers'!$B$17:$G$27,M$43,FALSE))</f>
        <v xml:space="preserve"> </v>
      </c>
      <c r="N12" s="2" t="str">
        <f>IF(ISERROR(VLOOKUP($K12,'Calc-Drivers'!$B$17:$G$27,N$43,FALSE))," ",VLOOKUP($K12,'Calc-Drivers'!$B$17:$G$27,N$43,FALSE))</f>
        <v xml:space="preserve"> </v>
      </c>
      <c r="O12" s="2" t="str">
        <f>IF(ISERROR(VLOOKUP($K12,'Calc-Drivers'!$B$17:$G$27,O$43,FALSE))," ",VLOOKUP($K12,'Calc-Drivers'!$B$17:$G$27,O$43,FALSE))</f>
        <v xml:space="preserve"> </v>
      </c>
      <c r="P12" s="2" t="str">
        <f>IF(ISERROR(VLOOKUP($K12,'Calc-Drivers'!$B$17:$G$27,P$43,FALSE))," ",VLOOKUP($K12,'Calc-Drivers'!$B$17:$G$27,P$43,FALSE))</f>
        <v xml:space="preserve"> </v>
      </c>
      <c r="S12" s="2" t="str">
        <f t="shared" si="1"/>
        <v xml:space="preserve"> </v>
      </c>
      <c r="T12" s="2" t="str">
        <f t="shared" si="1"/>
        <v xml:space="preserve"> </v>
      </c>
      <c r="U12" s="2" t="str">
        <f t="shared" si="1"/>
        <v xml:space="preserve"> </v>
      </c>
      <c r="V12" s="2" t="str">
        <f t="shared" si="1"/>
        <v xml:space="preserve"> </v>
      </c>
      <c r="W12" s="2" t="str">
        <f t="shared" si="1"/>
        <v xml:space="preserve"> </v>
      </c>
      <c r="Z12" s="2" t="e">
        <f t="shared" si="2"/>
        <v>#VALUE!</v>
      </c>
      <c r="AA12" s="2" t="e">
        <f t="shared" si="2"/>
        <v>#VALUE!</v>
      </c>
      <c r="AB12" s="2" t="e">
        <f t="shared" si="2"/>
        <v>#VALUE!</v>
      </c>
      <c r="AC12" s="2" t="e">
        <f t="shared" si="3"/>
        <v>#VALUE!</v>
      </c>
      <c r="AD12" s="2" t="e">
        <f t="shared" si="3"/>
        <v>#VALUE!</v>
      </c>
      <c r="AG12" s="2" t="str">
        <f>IF(ISERROR(Z12*100000000/'Calc-Units'!$E$23)," ",Z12*100000000/'Calc-Units'!$E$23)</f>
        <v xml:space="preserve"> </v>
      </c>
      <c r="AH12" s="2" t="str">
        <f>IF(ISERROR(AA12*100000000/'Calc-Units'!$D$23)," ",AA12*100000000/'Calc-Units'!$D$23)</f>
        <v xml:space="preserve"> </v>
      </c>
      <c r="AI12" s="2" t="str">
        <f>IF(ISERROR(AB12*100000000/'Calc-Units'!$C$23)," ",AB12*100000000/'Calc-Units'!$C$23)</f>
        <v xml:space="preserve"> </v>
      </c>
      <c r="AJ12" s="2" t="str">
        <f>IF(ISERROR(AC12*100000000/'Calc-Units'!$C$23)," ",AC12*100000000/'Calc-Units'!$C$23)</f>
        <v xml:space="preserve"> </v>
      </c>
      <c r="AL12" s="2">
        <v>0.23499999999999999</v>
      </c>
      <c r="AM12" s="2">
        <f t="shared" si="4"/>
        <v>0</v>
      </c>
      <c r="AN12" s="2">
        <f t="shared" si="5"/>
        <v>0</v>
      </c>
      <c r="AQ12" s="2" t="str">
        <f t="shared" si="6"/>
        <v xml:space="preserve"> </v>
      </c>
      <c r="AR12" s="2" t="str">
        <f t="shared" si="6"/>
        <v xml:space="preserve"> </v>
      </c>
      <c r="AS12" s="2" t="str">
        <f t="shared" si="6"/>
        <v xml:space="preserve"> </v>
      </c>
      <c r="AT12" s="2" t="str">
        <f t="shared" si="6"/>
        <v xml:space="preserve"> </v>
      </c>
      <c r="AU12" s="2" t="str">
        <f t="shared" si="6"/>
        <v xml:space="preserve"> </v>
      </c>
      <c r="AX12" s="2" t="str">
        <f>IF(ISERROR(AQ12*100000000/'Calc-Units'!$E$23)," ",AQ12*100000000/'Calc-Units'!$E$23)</f>
        <v xml:space="preserve"> </v>
      </c>
      <c r="AY12" s="2" t="str">
        <f>IF(ISERROR(AR12*100000000/'Calc-Units'!$D$23)," ",AR12*100000000/'Calc-Units'!$D$23)</f>
        <v xml:space="preserve"> </v>
      </c>
      <c r="AZ12" s="2" t="str">
        <f>IF(ISERROR(AS12*100000000/'Calc-Units'!$C$23)," ",AS12*100000000/'Calc-Units'!$C$23)</f>
        <v xml:space="preserve"> </v>
      </c>
      <c r="BA12" s="2" t="str">
        <f>IF(ISERROR(AT12*100000000/'Calc-Units'!$C$23)," ",AT12*100000000/'Calc-Units'!$C$23)</f>
        <v xml:space="preserve"> </v>
      </c>
    </row>
    <row r="13" spans="1:53" ht="12.75" customHeight="1">
      <c r="B13" s="2" t="s">
        <v>892</v>
      </c>
      <c r="C13" s="2" t="s">
        <v>574</v>
      </c>
      <c r="D13" s="2">
        <f>'RRP 1.3'!J$12</f>
        <v>0</v>
      </c>
      <c r="E13" s="2">
        <v>0</v>
      </c>
      <c r="F13" s="2">
        <v>0</v>
      </c>
      <c r="G13" s="2">
        <v>0</v>
      </c>
      <c r="H13" s="2">
        <v>0</v>
      </c>
      <c r="I13" s="2">
        <f t="shared" si="0"/>
        <v>0</v>
      </c>
      <c r="K13" s="2" t="s">
        <v>891</v>
      </c>
      <c r="L13" s="2" t="str">
        <f>IF(ISERROR(VLOOKUP($K13,'Calc-Drivers'!$B$17:$G$27,L$43,FALSE))," ",VLOOKUP($K13,'Calc-Drivers'!$B$17:$G$27,L$43,FALSE))</f>
        <v xml:space="preserve"> </v>
      </c>
      <c r="M13" s="2" t="str">
        <f>IF(ISERROR(VLOOKUP($K13,'Calc-Drivers'!$B$17:$G$27,M$43,FALSE))," ",VLOOKUP($K13,'Calc-Drivers'!$B$17:$G$27,M$43,FALSE))</f>
        <v xml:space="preserve"> </v>
      </c>
      <c r="N13" s="2" t="str">
        <f>IF(ISERROR(VLOOKUP($K13,'Calc-Drivers'!$B$17:$G$27,N$43,FALSE))," ",VLOOKUP($K13,'Calc-Drivers'!$B$17:$G$27,N$43,FALSE))</f>
        <v xml:space="preserve"> </v>
      </c>
      <c r="O13" s="2" t="str">
        <f>IF(ISERROR(VLOOKUP($K13,'Calc-Drivers'!$B$17:$G$27,O$43,FALSE))," ",VLOOKUP($K13,'Calc-Drivers'!$B$17:$G$27,O$43,FALSE))</f>
        <v xml:space="preserve"> </v>
      </c>
      <c r="P13" s="2" t="str">
        <f>IF(ISERROR(VLOOKUP($K13,'Calc-Drivers'!$B$17:$G$27,P$43,FALSE))," ",VLOOKUP($K13,'Calc-Drivers'!$B$17:$G$27,P$43,FALSE))</f>
        <v xml:space="preserve"> </v>
      </c>
      <c r="S13" s="2" t="str">
        <f t="shared" si="1"/>
        <v xml:space="preserve"> </v>
      </c>
      <c r="T13" s="2" t="str">
        <f t="shared" si="1"/>
        <v xml:space="preserve"> </v>
      </c>
      <c r="U13" s="2" t="str">
        <f t="shared" si="1"/>
        <v xml:space="preserve"> </v>
      </c>
      <c r="V13" s="2" t="str">
        <f t="shared" si="1"/>
        <v xml:space="preserve"> </v>
      </c>
      <c r="W13" s="2" t="str">
        <f t="shared" si="1"/>
        <v xml:space="preserve"> </v>
      </c>
      <c r="Z13" s="2" t="e">
        <f t="shared" si="2"/>
        <v>#VALUE!</v>
      </c>
      <c r="AA13" s="2" t="e">
        <f t="shared" si="2"/>
        <v>#VALUE!</v>
      </c>
      <c r="AB13" s="2" t="e">
        <f t="shared" si="2"/>
        <v>#VALUE!</v>
      </c>
      <c r="AC13" s="2" t="e">
        <f t="shared" si="3"/>
        <v>#VALUE!</v>
      </c>
      <c r="AD13" s="2" t="e">
        <f t="shared" si="3"/>
        <v>#VALUE!</v>
      </c>
      <c r="AG13" s="2" t="str">
        <f>IF(ISERROR(Z13*100000000/'Calc-Units'!$E$23)," ",Z13*100000000/'Calc-Units'!$E$23)</f>
        <v xml:space="preserve"> </v>
      </c>
      <c r="AH13" s="2" t="str">
        <f>IF(ISERROR(AA13*100000000/'Calc-Units'!$D$23)," ",AA13*100000000/'Calc-Units'!$D$23)</f>
        <v xml:space="preserve"> </v>
      </c>
      <c r="AI13" s="2" t="str">
        <f>IF(ISERROR(AB13*100000000/'Calc-Units'!$C$23)," ",AB13*100000000/'Calc-Units'!$C$23)</f>
        <v xml:space="preserve"> </v>
      </c>
      <c r="AJ13" s="2" t="str">
        <f>IF(ISERROR(AC13*100000000/'Calc-Units'!$C$23)," ",AC13*100000000/'Calc-Units'!$C$23)</f>
        <v xml:space="preserve"> </v>
      </c>
      <c r="AL13" s="2">
        <v>0.52569999999999995</v>
      </c>
      <c r="AM13" s="2">
        <f t="shared" si="4"/>
        <v>0</v>
      </c>
      <c r="AN13" s="2">
        <f t="shared" si="5"/>
        <v>0</v>
      </c>
      <c r="AQ13" s="2" t="str">
        <f t="shared" si="6"/>
        <v xml:space="preserve"> </v>
      </c>
      <c r="AR13" s="2" t="str">
        <f t="shared" si="6"/>
        <v xml:space="preserve"> </v>
      </c>
      <c r="AS13" s="2" t="str">
        <f t="shared" si="6"/>
        <v xml:space="preserve"> </v>
      </c>
      <c r="AT13" s="2" t="str">
        <f t="shared" si="6"/>
        <v xml:space="preserve"> </v>
      </c>
      <c r="AU13" s="2" t="str">
        <f t="shared" si="6"/>
        <v xml:space="preserve"> </v>
      </c>
      <c r="AX13" s="2" t="str">
        <f>IF(ISERROR(AQ13*100000000/'Calc-Units'!$E$23)," ",AQ13*100000000/'Calc-Units'!$E$23)</f>
        <v xml:space="preserve"> </v>
      </c>
      <c r="AY13" s="2" t="str">
        <f>IF(ISERROR(AR13*100000000/'Calc-Units'!$D$23)," ",AR13*100000000/'Calc-Units'!$D$23)</f>
        <v xml:space="preserve"> </v>
      </c>
      <c r="AZ13" s="2" t="str">
        <f>IF(ISERROR(AS13*100000000/'Calc-Units'!$C$23)," ",AS13*100000000/'Calc-Units'!$C$23)</f>
        <v xml:space="preserve"> </v>
      </c>
      <c r="BA13" s="2" t="str">
        <f>IF(ISERROR(AT13*100000000/'Calc-Units'!$C$23)," ",AT13*100000000/'Calc-Units'!$C$23)</f>
        <v xml:space="preserve"> </v>
      </c>
    </row>
    <row r="14" spans="1:53">
      <c r="C14" s="2" t="s">
        <v>575</v>
      </c>
      <c r="D14" s="2">
        <f>'RRP 1.3'!K$12</f>
        <v>0</v>
      </c>
      <c r="E14" s="2">
        <v>0</v>
      </c>
      <c r="F14" s="2">
        <v>0</v>
      </c>
      <c r="G14" s="2">
        <v>0</v>
      </c>
      <c r="H14" s="2">
        <v>0</v>
      </c>
      <c r="I14" s="2">
        <f t="shared" si="0"/>
        <v>0</v>
      </c>
      <c r="K14" s="2" t="s">
        <v>891</v>
      </c>
      <c r="L14" s="2" t="str">
        <f>IF(ISERROR(VLOOKUP($K14,'Calc-Drivers'!$B$17:$G$27,L$43,FALSE))," ",VLOOKUP($K14,'Calc-Drivers'!$B$17:$G$27,L$43,FALSE))</f>
        <v xml:space="preserve"> </v>
      </c>
      <c r="M14" s="2" t="str">
        <f>IF(ISERROR(VLOOKUP($K14,'Calc-Drivers'!$B$17:$G$27,M$43,FALSE))," ",VLOOKUP($K14,'Calc-Drivers'!$B$17:$G$27,M$43,FALSE))</f>
        <v xml:space="preserve"> </v>
      </c>
      <c r="N14" s="2" t="str">
        <f>IF(ISERROR(VLOOKUP($K14,'Calc-Drivers'!$B$17:$G$27,N$43,FALSE))," ",VLOOKUP($K14,'Calc-Drivers'!$B$17:$G$27,N$43,FALSE))</f>
        <v xml:space="preserve"> </v>
      </c>
      <c r="O14" s="2" t="str">
        <f>IF(ISERROR(VLOOKUP($K14,'Calc-Drivers'!$B$17:$G$27,O$43,FALSE))," ",VLOOKUP($K14,'Calc-Drivers'!$B$17:$G$27,O$43,FALSE))</f>
        <v xml:space="preserve"> </v>
      </c>
      <c r="P14" s="2" t="str">
        <f>IF(ISERROR(VLOOKUP($K14,'Calc-Drivers'!$B$17:$G$27,P$43,FALSE))," ",VLOOKUP($K14,'Calc-Drivers'!$B$17:$G$27,P$43,FALSE))</f>
        <v xml:space="preserve"> </v>
      </c>
      <c r="S14" s="2" t="str">
        <f t="shared" si="1"/>
        <v xml:space="preserve"> </v>
      </c>
      <c r="T14" s="2" t="str">
        <f t="shared" si="1"/>
        <v xml:space="preserve"> </v>
      </c>
      <c r="U14" s="2" t="str">
        <f t="shared" si="1"/>
        <v xml:space="preserve"> </v>
      </c>
      <c r="V14" s="2" t="str">
        <f t="shared" si="1"/>
        <v xml:space="preserve"> </v>
      </c>
      <c r="W14" s="2" t="str">
        <f t="shared" si="1"/>
        <v xml:space="preserve"> </v>
      </c>
      <c r="Z14" s="2" t="e">
        <f t="shared" si="2"/>
        <v>#VALUE!</v>
      </c>
      <c r="AA14" s="2" t="e">
        <f t="shared" si="2"/>
        <v>#VALUE!</v>
      </c>
      <c r="AB14" s="2" t="e">
        <f t="shared" si="2"/>
        <v>#VALUE!</v>
      </c>
      <c r="AC14" s="2" t="e">
        <f t="shared" si="3"/>
        <v>#VALUE!</v>
      </c>
      <c r="AD14" s="2" t="e">
        <f t="shared" si="3"/>
        <v>#VALUE!</v>
      </c>
      <c r="AG14" s="2" t="str">
        <f>IF(ISERROR(Z14*100000000/'Calc-Units'!$E$23)," ",Z14*100000000/'Calc-Units'!$E$23)</f>
        <v xml:space="preserve"> </v>
      </c>
      <c r="AH14" s="2" t="str">
        <f>IF(ISERROR(AA14*100000000/'Calc-Units'!$D$23)," ",AA14*100000000/'Calc-Units'!$D$23)</f>
        <v xml:space="preserve"> </v>
      </c>
      <c r="AI14" s="2" t="str">
        <f>IF(ISERROR(AB14*100000000/'Calc-Units'!$C$23)," ",AB14*100000000/'Calc-Units'!$C$23)</f>
        <v xml:space="preserve"> </v>
      </c>
      <c r="AJ14" s="2" t="str">
        <f>IF(ISERROR(AC14*100000000/'Calc-Units'!$C$23)," ",AC14*100000000/'Calc-Units'!$C$23)</f>
        <v xml:space="preserve"> </v>
      </c>
      <c r="AL14" s="2">
        <v>0.52569999999999995</v>
      </c>
      <c r="AM14" s="2">
        <f t="shared" si="4"/>
        <v>0</v>
      </c>
      <c r="AN14" s="2">
        <f t="shared" si="5"/>
        <v>0</v>
      </c>
      <c r="AQ14" s="2" t="str">
        <f t="shared" si="6"/>
        <v xml:space="preserve"> </v>
      </c>
      <c r="AR14" s="2" t="str">
        <f t="shared" si="6"/>
        <v xml:space="preserve"> </v>
      </c>
      <c r="AS14" s="2" t="str">
        <f t="shared" si="6"/>
        <v xml:space="preserve"> </v>
      </c>
      <c r="AT14" s="2" t="str">
        <f t="shared" si="6"/>
        <v xml:space="preserve"> </v>
      </c>
      <c r="AU14" s="2" t="str">
        <f t="shared" si="6"/>
        <v xml:space="preserve"> </v>
      </c>
      <c r="AX14" s="2" t="str">
        <f>IF(ISERROR(AQ14*100000000/'Calc-Units'!$E$23)," ",AQ14*100000000/'Calc-Units'!$E$23)</f>
        <v xml:space="preserve"> </v>
      </c>
      <c r="AY14" s="2" t="str">
        <f>IF(ISERROR(AR14*100000000/'Calc-Units'!$D$23)," ",AR14*100000000/'Calc-Units'!$D$23)</f>
        <v xml:space="preserve"> </v>
      </c>
      <c r="AZ14" s="2" t="str">
        <f>IF(ISERROR(AS14*100000000/'Calc-Units'!$C$23)," ",AS14*100000000/'Calc-Units'!$C$23)</f>
        <v xml:space="preserve"> </v>
      </c>
      <c r="BA14" s="2" t="str">
        <f>IF(ISERROR(AT14*100000000/'Calc-Units'!$C$23)," ",AT14*100000000/'Calc-Units'!$C$23)</f>
        <v xml:space="preserve"> </v>
      </c>
    </row>
    <row r="15" spans="1:53">
      <c r="C15" s="2" t="s">
        <v>576</v>
      </c>
      <c r="D15" s="2">
        <f>'RRP 1.3'!L$12</f>
        <v>0</v>
      </c>
      <c r="E15" s="2">
        <v>0</v>
      </c>
      <c r="F15" s="2">
        <v>0</v>
      </c>
      <c r="G15" s="2">
        <v>0</v>
      </c>
      <c r="H15" s="2">
        <v>0</v>
      </c>
      <c r="I15" s="2">
        <f t="shared" si="0"/>
        <v>0</v>
      </c>
      <c r="K15" s="2" t="s">
        <v>891</v>
      </c>
      <c r="L15" s="2" t="str">
        <f>IF(ISERROR(VLOOKUP($K15,'Calc-Drivers'!$B$17:$G$27,L$43,FALSE))," ",VLOOKUP($K15,'Calc-Drivers'!$B$17:$G$27,L$43,FALSE))</f>
        <v xml:space="preserve"> </v>
      </c>
      <c r="M15" s="2" t="str">
        <f>IF(ISERROR(VLOOKUP($K15,'Calc-Drivers'!$B$17:$G$27,M$43,FALSE))," ",VLOOKUP($K15,'Calc-Drivers'!$B$17:$G$27,M$43,FALSE))</f>
        <v xml:space="preserve"> </v>
      </c>
      <c r="N15" s="2" t="str">
        <f>IF(ISERROR(VLOOKUP($K15,'Calc-Drivers'!$B$17:$G$27,N$43,FALSE))," ",VLOOKUP($K15,'Calc-Drivers'!$B$17:$G$27,N$43,FALSE))</f>
        <v xml:space="preserve"> </v>
      </c>
      <c r="O15" s="2" t="str">
        <f>IF(ISERROR(VLOOKUP($K15,'Calc-Drivers'!$B$17:$G$27,O$43,FALSE))," ",VLOOKUP($K15,'Calc-Drivers'!$B$17:$G$27,O$43,FALSE))</f>
        <v xml:space="preserve"> </v>
      </c>
      <c r="P15" s="2" t="str">
        <f>IF(ISERROR(VLOOKUP($K15,'Calc-Drivers'!$B$17:$G$27,P$43,FALSE))," ",VLOOKUP($K15,'Calc-Drivers'!$B$17:$G$27,P$43,FALSE))</f>
        <v xml:space="preserve"> </v>
      </c>
      <c r="S15" s="2" t="str">
        <f t="shared" si="1"/>
        <v xml:space="preserve"> </v>
      </c>
      <c r="T15" s="2" t="str">
        <f t="shared" si="1"/>
        <v xml:space="preserve"> </v>
      </c>
      <c r="U15" s="2" t="str">
        <f t="shared" si="1"/>
        <v xml:space="preserve"> </v>
      </c>
      <c r="V15" s="2" t="str">
        <f t="shared" si="1"/>
        <v xml:space="preserve"> </v>
      </c>
      <c r="W15" s="2" t="str">
        <f t="shared" si="1"/>
        <v xml:space="preserve"> </v>
      </c>
      <c r="Z15" s="2" t="e">
        <f t="shared" si="2"/>
        <v>#VALUE!</v>
      </c>
      <c r="AA15" s="2" t="e">
        <f t="shared" si="2"/>
        <v>#VALUE!</v>
      </c>
      <c r="AB15" s="2" t="e">
        <f t="shared" si="2"/>
        <v>#VALUE!</v>
      </c>
      <c r="AC15" s="2" t="e">
        <f t="shared" si="3"/>
        <v>#VALUE!</v>
      </c>
      <c r="AD15" s="2" t="e">
        <f t="shared" si="3"/>
        <v>#VALUE!</v>
      </c>
      <c r="AG15" s="2" t="str">
        <f>IF(ISERROR(Z15*100000000/'Calc-Units'!$E$23)," ",Z15*100000000/'Calc-Units'!$E$23)</f>
        <v xml:space="preserve"> </v>
      </c>
      <c r="AH15" s="2" t="str">
        <f>IF(ISERROR(AA15*100000000/'Calc-Units'!$D$23)," ",AA15*100000000/'Calc-Units'!$D$23)</f>
        <v xml:space="preserve"> </v>
      </c>
      <c r="AI15" s="2" t="str">
        <f>IF(ISERROR(AB15*100000000/'Calc-Units'!$C$23)," ",AB15*100000000/'Calc-Units'!$C$23)</f>
        <v xml:space="preserve"> </v>
      </c>
      <c r="AJ15" s="2" t="str">
        <f>IF(ISERROR(AC15*100000000/'Calc-Units'!$C$23)," ",AC15*100000000/'Calc-Units'!$C$23)</f>
        <v xml:space="preserve"> </v>
      </c>
      <c r="AL15" s="2">
        <v>0.52569999999999995</v>
      </c>
      <c r="AM15" s="2">
        <f t="shared" si="4"/>
        <v>0</v>
      </c>
      <c r="AN15" s="2">
        <f t="shared" si="5"/>
        <v>0</v>
      </c>
      <c r="AQ15" s="2" t="str">
        <f t="shared" si="6"/>
        <v xml:space="preserve"> </v>
      </c>
      <c r="AR15" s="2" t="str">
        <f t="shared" si="6"/>
        <v xml:space="preserve"> </v>
      </c>
      <c r="AS15" s="2" t="str">
        <f t="shared" si="6"/>
        <v xml:space="preserve"> </v>
      </c>
      <c r="AT15" s="2" t="str">
        <f t="shared" si="6"/>
        <v xml:space="preserve"> </v>
      </c>
      <c r="AU15" s="2" t="str">
        <f t="shared" si="6"/>
        <v xml:space="preserve"> </v>
      </c>
      <c r="AX15" s="2" t="str">
        <f>IF(ISERROR(AQ15*100000000/'Calc-Units'!$E$23)," ",AQ15*100000000/'Calc-Units'!$E$23)</f>
        <v xml:space="preserve"> </v>
      </c>
      <c r="AY15" s="2" t="str">
        <f>IF(ISERROR(AR15*100000000/'Calc-Units'!$D$23)," ",AR15*100000000/'Calc-Units'!$D$23)</f>
        <v xml:space="preserve"> </v>
      </c>
      <c r="AZ15" s="2" t="str">
        <f>IF(ISERROR(AS15*100000000/'Calc-Units'!$C$23)," ",AS15*100000000/'Calc-Units'!$C$23)</f>
        <v xml:space="preserve"> </v>
      </c>
      <c r="BA15" s="2" t="str">
        <f>IF(ISERROR(AT15*100000000/'Calc-Units'!$C$23)," ",AT15*100000000/'Calc-Units'!$C$23)</f>
        <v xml:space="preserve"> </v>
      </c>
    </row>
    <row r="16" spans="1:53">
      <c r="C16" s="2" t="s">
        <v>577</v>
      </c>
      <c r="D16" s="2">
        <f>'RRP 1.3'!M$12</f>
        <v>0</v>
      </c>
      <c r="E16" s="2">
        <v>0</v>
      </c>
      <c r="F16" s="2">
        <v>0</v>
      </c>
      <c r="G16" s="2">
        <v>0</v>
      </c>
      <c r="H16" s="2">
        <v>0</v>
      </c>
      <c r="I16" s="2">
        <f t="shared" si="0"/>
        <v>0</v>
      </c>
      <c r="K16" s="2" t="s">
        <v>891</v>
      </c>
      <c r="L16" s="2" t="str">
        <f>IF(ISERROR(VLOOKUP($K16,'Calc-Drivers'!$B$17:$G$27,L$43,FALSE))," ",VLOOKUP($K16,'Calc-Drivers'!$B$17:$G$27,L$43,FALSE))</f>
        <v xml:space="preserve"> </v>
      </c>
      <c r="M16" s="2" t="str">
        <f>IF(ISERROR(VLOOKUP($K16,'Calc-Drivers'!$B$17:$G$27,M$43,FALSE))," ",VLOOKUP($K16,'Calc-Drivers'!$B$17:$G$27,M$43,FALSE))</f>
        <v xml:space="preserve"> </v>
      </c>
      <c r="N16" s="2" t="str">
        <f>IF(ISERROR(VLOOKUP($K16,'Calc-Drivers'!$B$17:$G$27,N$43,FALSE))," ",VLOOKUP($K16,'Calc-Drivers'!$B$17:$G$27,N$43,FALSE))</f>
        <v xml:space="preserve"> </v>
      </c>
      <c r="O16" s="2" t="str">
        <f>IF(ISERROR(VLOOKUP($K16,'Calc-Drivers'!$B$17:$G$27,O$43,FALSE))," ",VLOOKUP($K16,'Calc-Drivers'!$B$17:$G$27,O$43,FALSE))</f>
        <v xml:space="preserve"> </v>
      </c>
      <c r="P16" s="2" t="str">
        <f>IF(ISERROR(VLOOKUP($K16,'Calc-Drivers'!$B$17:$G$27,P$43,FALSE))," ",VLOOKUP($K16,'Calc-Drivers'!$B$17:$G$27,P$43,FALSE))</f>
        <v xml:space="preserve"> </v>
      </c>
      <c r="S16" s="2" t="str">
        <f t="shared" si="1"/>
        <v xml:space="preserve"> </v>
      </c>
      <c r="T16" s="2" t="str">
        <f t="shared" si="1"/>
        <v xml:space="preserve"> </v>
      </c>
      <c r="U16" s="2" t="str">
        <f t="shared" si="1"/>
        <v xml:space="preserve"> </v>
      </c>
      <c r="V16" s="2" t="str">
        <f t="shared" si="1"/>
        <v xml:space="preserve"> </v>
      </c>
      <c r="W16" s="2" t="str">
        <f t="shared" si="1"/>
        <v xml:space="preserve"> </v>
      </c>
      <c r="Z16" s="2" t="e">
        <f t="shared" si="2"/>
        <v>#VALUE!</v>
      </c>
      <c r="AA16" s="2" t="e">
        <f t="shared" si="2"/>
        <v>#VALUE!</v>
      </c>
      <c r="AB16" s="2" t="e">
        <f t="shared" si="2"/>
        <v>#VALUE!</v>
      </c>
      <c r="AC16" s="2" t="e">
        <f t="shared" si="3"/>
        <v>#VALUE!</v>
      </c>
      <c r="AD16" s="2" t="e">
        <f t="shared" si="3"/>
        <v>#VALUE!</v>
      </c>
      <c r="AG16" s="2" t="str">
        <f>IF(ISERROR(Z16*100000000/'Calc-Units'!$E$23)," ",Z16*100000000/'Calc-Units'!$E$23)</f>
        <v xml:space="preserve"> </v>
      </c>
      <c r="AH16" s="2" t="str">
        <f>IF(ISERROR(AA16*100000000/'Calc-Units'!$D$23)," ",AA16*100000000/'Calc-Units'!$D$23)</f>
        <v xml:space="preserve"> </v>
      </c>
      <c r="AI16" s="2" t="str">
        <f>IF(ISERROR(AB16*100000000/'Calc-Units'!$C$23)," ",AB16*100000000/'Calc-Units'!$C$23)</f>
        <v xml:space="preserve"> </v>
      </c>
      <c r="AJ16" s="2" t="str">
        <f>IF(ISERROR(AC16*100000000/'Calc-Units'!$C$23)," ",AC16*100000000/'Calc-Units'!$C$23)</f>
        <v xml:space="preserve"> </v>
      </c>
      <c r="AL16" s="2">
        <v>0.52569999999999995</v>
      </c>
      <c r="AM16" s="2">
        <f t="shared" si="4"/>
        <v>0</v>
      </c>
      <c r="AN16" s="2">
        <f t="shared" si="5"/>
        <v>0</v>
      </c>
      <c r="AQ16" s="2" t="str">
        <f t="shared" si="6"/>
        <v xml:space="preserve"> </v>
      </c>
      <c r="AR16" s="2" t="str">
        <f t="shared" si="6"/>
        <v xml:space="preserve"> </v>
      </c>
      <c r="AS16" s="2" t="str">
        <f t="shared" si="6"/>
        <v xml:space="preserve"> </v>
      </c>
      <c r="AT16" s="2" t="str">
        <f t="shared" si="6"/>
        <v xml:space="preserve"> </v>
      </c>
      <c r="AU16" s="2" t="str">
        <f t="shared" si="6"/>
        <v xml:space="preserve"> </v>
      </c>
      <c r="AX16" s="2" t="str">
        <f>IF(ISERROR(AQ16*100000000/'Calc-Units'!$E$23)," ",AQ16*100000000/'Calc-Units'!$E$23)</f>
        <v xml:space="preserve"> </v>
      </c>
      <c r="AY16" s="2" t="str">
        <f>IF(ISERROR(AR16*100000000/'Calc-Units'!$D$23)," ",AR16*100000000/'Calc-Units'!$D$23)</f>
        <v xml:space="preserve"> </v>
      </c>
      <c r="AZ16" s="2" t="str">
        <f>IF(ISERROR(AS16*100000000/'Calc-Units'!$C$23)," ",AS16*100000000/'Calc-Units'!$C$23)</f>
        <v xml:space="preserve"> </v>
      </c>
      <c r="BA16" s="2" t="str">
        <f>IF(ISERROR(AT16*100000000/'Calc-Units'!$C$23)," ",AT16*100000000/'Calc-Units'!$C$23)</f>
        <v xml:space="preserve"> </v>
      </c>
    </row>
    <row r="17" spans="1:53">
      <c r="C17" s="2" t="s">
        <v>578</v>
      </c>
      <c r="D17" s="2">
        <f>'RRP 1.3'!N$12</f>
        <v>0</v>
      </c>
      <c r="E17" s="2">
        <v>0</v>
      </c>
      <c r="F17" s="2">
        <v>0</v>
      </c>
      <c r="G17" s="2">
        <v>0</v>
      </c>
      <c r="H17" s="2">
        <v>0</v>
      </c>
      <c r="I17" s="2">
        <f t="shared" si="0"/>
        <v>0</v>
      </c>
      <c r="K17" s="2" t="s">
        <v>891</v>
      </c>
      <c r="L17" s="2" t="str">
        <f>IF(ISERROR(VLOOKUP($K17,'Calc-Drivers'!$B$17:$G$27,L$43,FALSE))," ",VLOOKUP($K17,'Calc-Drivers'!$B$17:$G$27,L$43,FALSE))</f>
        <v xml:space="preserve"> </v>
      </c>
      <c r="M17" s="2" t="str">
        <f>IF(ISERROR(VLOOKUP($K17,'Calc-Drivers'!$B$17:$G$27,M$43,FALSE))," ",VLOOKUP($K17,'Calc-Drivers'!$B$17:$G$27,M$43,FALSE))</f>
        <v xml:space="preserve"> </v>
      </c>
      <c r="N17" s="2" t="str">
        <f>IF(ISERROR(VLOOKUP($K17,'Calc-Drivers'!$B$17:$G$27,N$43,FALSE))," ",VLOOKUP($K17,'Calc-Drivers'!$B$17:$G$27,N$43,FALSE))</f>
        <v xml:space="preserve"> </v>
      </c>
      <c r="O17" s="2" t="str">
        <f>IF(ISERROR(VLOOKUP($K17,'Calc-Drivers'!$B$17:$G$27,O$43,FALSE))," ",VLOOKUP($K17,'Calc-Drivers'!$B$17:$G$27,O$43,FALSE))</f>
        <v xml:space="preserve"> </v>
      </c>
      <c r="P17" s="2" t="str">
        <f>IF(ISERROR(VLOOKUP($K17,'Calc-Drivers'!$B$17:$G$27,P$43,FALSE))," ",VLOOKUP($K17,'Calc-Drivers'!$B$17:$G$27,P$43,FALSE))</f>
        <v xml:space="preserve"> </v>
      </c>
      <c r="S17" s="2" t="str">
        <f t="shared" si="1"/>
        <v xml:space="preserve"> </v>
      </c>
      <c r="T17" s="2" t="str">
        <f t="shared" si="1"/>
        <v xml:space="preserve"> </v>
      </c>
      <c r="U17" s="2" t="str">
        <f t="shared" si="1"/>
        <v xml:space="preserve"> </v>
      </c>
      <c r="V17" s="2" t="str">
        <f t="shared" si="1"/>
        <v xml:space="preserve"> </v>
      </c>
      <c r="W17" s="2" t="str">
        <f t="shared" si="1"/>
        <v xml:space="preserve"> </v>
      </c>
      <c r="Z17" s="2" t="e">
        <f t="shared" si="2"/>
        <v>#VALUE!</v>
      </c>
      <c r="AA17" s="2" t="e">
        <f t="shared" si="2"/>
        <v>#VALUE!</v>
      </c>
      <c r="AB17" s="2" t="e">
        <f t="shared" si="2"/>
        <v>#VALUE!</v>
      </c>
      <c r="AC17" s="2" t="e">
        <f t="shared" si="3"/>
        <v>#VALUE!</v>
      </c>
      <c r="AD17" s="2" t="e">
        <f t="shared" si="3"/>
        <v>#VALUE!</v>
      </c>
      <c r="AG17" s="2" t="str">
        <f>IF(ISERROR(Z17*100000000/'Calc-Units'!$E$23)," ",Z17*100000000/'Calc-Units'!$E$23)</f>
        <v xml:space="preserve"> </v>
      </c>
      <c r="AH17" s="2" t="str">
        <f>IF(ISERROR(AA17*100000000/'Calc-Units'!$D$23)," ",AA17*100000000/'Calc-Units'!$D$23)</f>
        <v xml:space="preserve"> </v>
      </c>
      <c r="AI17" s="2" t="str">
        <f>IF(ISERROR(AB17*100000000/'Calc-Units'!$C$23)," ",AB17*100000000/'Calc-Units'!$C$23)</f>
        <v xml:space="preserve"> </v>
      </c>
      <c r="AJ17" s="2" t="str">
        <f>IF(ISERROR(AC17*100000000/'Calc-Units'!$C$23)," ",AC17*100000000/'Calc-Units'!$C$23)</f>
        <v xml:space="preserve"> </v>
      </c>
      <c r="AL17" s="2">
        <v>0.52569999999999995</v>
      </c>
      <c r="AM17" s="2">
        <f t="shared" si="4"/>
        <v>0</v>
      </c>
      <c r="AN17" s="2">
        <f t="shared" si="5"/>
        <v>0</v>
      </c>
      <c r="AQ17" s="2" t="str">
        <f t="shared" si="6"/>
        <v xml:space="preserve"> </v>
      </c>
      <c r="AR17" s="2" t="str">
        <f t="shared" si="6"/>
        <v xml:space="preserve"> </v>
      </c>
      <c r="AS17" s="2" t="str">
        <f t="shared" si="6"/>
        <v xml:space="preserve"> </v>
      </c>
      <c r="AT17" s="2" t="str">
        <f t="shared" si="6"/>
        <v xml:space="preserve"> </v>
      </c>
      <c r="AU17" s="2" t="str">
        <f t="shared" si="6"/>
        <v xml:space="preserve"> </v>
      </c>
      <c r="AX17" s="2" t="str">
        <f>IF(ISERROR(AQ17*100000000/'Calc-Units'!$E$23)," ",AQ17*100000000/'Calc-Units'!$E$23)</f>
        <v xml:space="preserve"> </v>
      </c>
      <c r="AY17" s="2" t="str">
        <f>IF(ISERROR(AR17*100000000/'Calc-Units'!$D$23)," ",AR17*100000000/'Calc-Units'!$D$23)</f>
        <v xml:space="preserve"> </v>
      </c>
      <c r="AZ17" s="2" t="str">
        <f>IF(ISERROR(AS17*100000000/'Calc-Units'!$C$23)," ",AS17*100000000/'Calc-Units'!$C$23)</f>
        <v xml:space="preserve"> </v>
      </c>
      <c r="BA17" s="2" t="str">
        <f>IF(ISERROR(AT17*100000000/'Calc-Units'!$C$23)," ",AT17*100000000/'Calc-Units'!$C$23)</f>
        <v xml:space="preserve"> </v>
      </c>
    </row>
    <row r="18" spans="1:53">
      <c r="C18" s="2" t="s">
        <v>579</v>
      </c>
      <c r="D18" s="2">
        <f>'RRP 1.3'!O$12</f>
        <v>0</v>
      </c>
      <c r="E18" s="2">
        <v>0</v>
      </c>
      <c r="F18" s="2">
        <v>0</v>
      </c>
      <c r="G18" s="2">
        <v>0</v>
      </c>
      <c r="H18" s="2">
        <v>0</v>
      </c>
      <c r="I18" s="2">
        <f t="shared" si="0"/>
        <v>0</v>
      </c>
      <c r="K18" s="2" t="s">
        <v>891</v>
      </c>
      <c r="L18" s="2" t="str">
        <f>IF(ISERROR(VLOOKUP($K18,'Calc-Drivers'!$B$17:$G$27,L$43,FALSE))," ",VLOOKUP($K18,'Calc-Drivers'!$B$17:$G$27,L$43,FALSE))</f>
        <v xml:space="preserve"> </v>
      </c>
      <c r="M18" s="2" t="str">
        <f>IF(ISERROR(VLOOKUP($K18,'Calc-Drivers'!$B$17:$G$27,M$43,FALSE))," ",VLOOKUP($K18,'Calc-Drivers'!$B$17:$G$27,M$43,FALSE))</f>
        <v xml:space="preserve"> </v>
      </c>
      <c r="N18" s="2" t="str">
        <f>IF(ISERROR(VLOOKUP($K18,'Calc-Drivers'!$B$17:$G$27,N$43,FALSE))," ",VLOOKUP($K18,'Calc-Drivers'!$B$17:$G$27,N$43,FALSE))</f>
        <v xml:space="preserve"> </v>
      </c>
      <c r="O18" s="2" t="str">
        <f>IF(ISERROR(VLOOKUP($K18,'Calc-Drivers'!$B$17:$G$27,O$43,FALSE))," ",VLOOKUP($K18,'Calc-Drivers'!$B$17:$G$27,O$43,FALSE))</f>
        <v xml:space="preserve"> </v>
      </c>
      <c r="P18" s="2" t="str">
        <f>IF(ISERROR(VLOOKUP($K18,'Calc-Drivers'!$B$17:$G$27,P$43,FALSE))," ",VLOOKUP($K18,'Calc-Drivers'!$B$17:$G$27,P$43,FALSE))</f>
        <v xml:space="preserve"> </v>
      </c>
      <c r="S18" s="2" t="str">
        <f t="shared" si="1"/>
        <v xml:space="preserve"> </v>
      </c>
      <c r="T18" s="2" t="str">
        <f t="shared" si="1"/>
        <v xml:space="preserve"> </v>
      </c>
      <c r="U18" s="2" t="str">
        <f t="shared" si="1"/>
        <v xml:space="preserve"> </v>
      </c>
      <c r="V18" s="2" t="str">
        <f t="shared" si="1"/>
        <v xml:space="preserve"> </v>
      </c>
      <c r="W18" s="2" t="str">
        <f t="shared" si="1"/>
        <v xml:space="preserve"> </v>
      </c>
      <c r="Z18" s="2" t="e">
        <f t="shared" si="2"/>
        <v>#VALUE!</v>
      </c>
      <c r="AA18" s="2" t="e">
        <f t="shared" si="2"/>
        <v>#VALUE!</v>
      </c>
      <c r="AB18" s="2" t="e">
        <f t="shared" si="2"/>
        <v>#VALUE!</v>
      </c>
      <c r="AC18" s="2" t="e">
        <f t="shared" si="3"/>
        <v>#VALUE!</v>
      </c>
      <c r="AD18" s="2" t="e">
        <f t="shared" si="3"/>
        <v>#VALUE!</v>
      </c>
      <c r="AG18" s="2" t="str">
        <f>IF(ISERROR(Z18*100000000/'Calc-Units'!$E$23)," ",Z18*100000000/'Calc-Units'!$E$23)</f>
        <v xml:space="preserve"> </v>
      </c>
      <c r="AH18" s="2" t="str">
        <f>IF(ISERROR(AA18*100000000/'Calc-Units'!$D$23)," ",AA18*100000000/'Calc-Units'!$D$23)</f>
        <v xml:space="preserve"> </v>
      </c>
      <c r="AI18" s="2" t="str">
        <f>IF(ISERROR(AB18*100000000/'Calc-Units'!$C$23)," ",AB18*100000000/'Calc-Units'!$C$23)</f>
        <v xml:space="preserve"> </v>
      </c>
      <c r="AJ18" s="2" t="str">
        <f>IF(ISERROR(AC18*100000000/'Calc-Units'!$C$23)," ",AC18*100000000/'Calc-Units'!$C$23)</f>
        <v xml:space="preserve"> </v>
      </c>
      <c r="AL18" s="2">
        <v>0.52569999999999995</v>
      </c>
      <c r="AM18" s="2">
        <f t="shared" si="4"/>
        <v>0</v>
      </c>
      <c r="AN18" s="2">
        <f t="shared" si="5"/>
        <v>0</v>
      </c>
      <c r="AQ18" s="2" t="str">
        <f t="shared" si="6"/>
        <v xml:space="preserve"> </v>
      </c>
      <c r="AR18" s="2" t="str">
        <f t="shared" si="6"/>
        <v xml:space="preserve"> </v>
      </c>
      <c r="AS18" s="2" t="str">
        <f t="shared" si="6"/>
        <v xml:space="preserve"> </v>
      </c>
      <c r="AT18" s="2" t="str">
        <f t="shared" si="6"/>
        <v xml:space="preserve"> </v>
      </c>
      <c r="AU18" s="2" t="str">
        <f t="shared" si="6"/>
        <v xml:space="preserve"> </v>
      </c>
      <c r="AX18" s="2" t="str">
        <f>IF(ISERROR(AQ18*100000000/'Calc-Units'!$E$23)," ",AQ18*100000000/'Calc-Units'!$E$23)</f>
        <v xml:space="preserve"> </v>
      </c>
      <c r="AY18" s="2" t="str">
        <f>IF(ISERROR(AR18*100000000/'Calc-Units'!$D$23)," ",AR18*100000000/'Calc-Units'!$D$23)</f>
        <v xml:space="preserve"> </v>
      </c>
      <c r="AZ18" s="2" t="str">
        <f>IF(ISERROR(AS18*100000000/'Calc-Units'!$C$23)," ",AS18*100000000/'Calc-Units'!$C$23)</f>
        <v xml:space="preserve"> </v>
      </c>
      <c r="BA18" s="2" t="str">
        <f>IF(ISERROR(AT18*100000000/'Calc-Units'!$C$23)," ",AT18*100000000/'Calc-Units'!$C$23)</f>
        <v xml:space="preserve"> </v>
      </c>
    </row>
    <row r="19" spans="1:53">
      <c r="C19" s="2" t="s">
        <v>580</v>
      </c>
      <c r="D19" s="2">
        <f>'RRP 1.3'!P$12</f>
        <v>0</v>
      </c>
      <c r="E19" s="2">
        <v>0</v>
      </c>
      <c r="F19" s="2">
        <v>0</v>
      </c>
      <c r="G19" s="2">
        <v>0</v>
      </c>
      <c r="H19" s="2">
        <v>0</v>
      </c>
      <c r="I19" s="2">
        <f t="shared" si="0"/>
        <v>0</v>
      </c>
      <c r="K19" s="2" t="s">
        <v>891</v>
      </c>
      <c r="L19" s="2" t="str">
        <f>IF(ISERROR(VLOOKUP($K19,'Calc-Drivers'!$B$17:$G$27,L$43,FALSE))," ",VLOOKUP($K19,'Calc-Drivers'!$B$17:$G$27,L$43,FALSE))</f>
        <v xml:space="preserve"> </v>
      </c>
      <c r="M19" s="2" t="str">
        <f>IF(ISERROR(VLOOKUP($K19,'Calc-Drivers'!$B$17:$G$27,M$43,FALSE))," ",VLOOKUP($K19,'Calc-Drivers'!$B$17:$G$27,M$43,FALSE))</f>
        <v xml:space="preserve"> </v>
      </c>
      <c r="N19" s="2" t="str">
        <f>IF(ISERROR(VLOOKUP($K19,'Calc-Drivers'!$B$17:$G$27,N$43,FALSE))," ",VLOOKUP($K19,'Calc-Drivers'!$B$17:$G$27,N$43,FALSE))</f>
        <v xml:space="preserve"> </v>
      </c>
      <c r="O19" s="2" t="str">
        <f>IF(ISERROR(VLOOKUP($K19,'Calc-Drivers'!$B$17:$G$27,O$43,FALSE))," ",VLOOKUP($K19,'Calc-Drivers'!$B$17:$G$27,O$43,FALSE))</f>
        <v xml:space="preserve"> </v>
      </c>
      <c r="P19" s="2" t="str">
        <f>IF(ISERROR(VLOOKUP($K19,'Calc-Drivers'!$B$17:$G$27,P$43,FALSE))," ",VLOOKUP($K19,'Calc-Drivers'!$B$17:$G$27,P$43,FALSE))</f>
        <v xml:space="preserve"> </v>
      </c>
      <c r="S19" s="2" t="str">
        <f t="shared" si="1"/>
        <v xml:space="preserve"> </v>
      </c>
      <c r="T19" s="2" t="str">
        <f t="shared" si="1"/>
        <v xml:space="preserve"> </v>
      </c>
      <c r="U19" s="2" t="str">
        <f t="shared" si="1"/>
        <v xml:space="preserve"> </v>
      </c>
      <c r="V19" s="2" t="str">
        <f t="shared" si="1"/>
        <v xml:space="preserve"> </v>
      </c>
      <c r="W19" s="2" t="str">
        <f t="shared" si="1"/>
        <v xml:space="preserve"> </v>
      </c>
      <c r="Z19" s="2" t="e">
        <f t="shared" si="2"/>
        <v>#VALUE!</v>
      </c>
      <c r="AA19" s="2" t="e">
        <f t="shared" si="2"/>
        <v>#VALUE!</v>
      </c>
      <c r="AB19" s="2" t="e">
        <f t="shared" si="2"/>
        <v>#VALUE!</v>
      </c>
      <c r="AC19" s="2" t="e">
        <f t="shared" si="3"/>
        <v>#VALUE!</v>
      </c>
      <c r="AD19" s="2" t="e">
        <f t="shared" si="3"/>
        <v>#VALUE!</v>
      </c>
      <c r="AG19" s="2" t="str">
        <f>IF(ISERROR(Z19*100000000/'Calc-Units'!$E$23)," ",Z19*100000000/'Calc-Units'!$E$23)</f>
        <v xml:space="preserve"> </v>
      </c>
      <c r="AH19" s="2" t="str">
        <f>IF(ISERROR(AA19*100000000/'Calc-Units'!$D$23)," ",AA19*100000000/'Calc-Units'!$D$23)</f>
        <v xml:space="preserve"> </v>
      </c>
      <c r="AI19" s="2" t="str">
        <f>IF(ISERROR(AB19*100000000/'Calc-Units'!$C$23)," ",AB19*100000000/'Calc-Units'!$C$23)</f>
        <v xml:space="preserve"> </v>
      </c>
      <c r="AJ19" s="2" t="str">
        <f>IF(ISERROR(AC19*100000000/'Calc-Units'!$C$23)," ",AC19*100000000/'Calc-Units'!$C$23)</f>
        <v xml:space="preserve"> </v>
      </c>
      <c r="AL19" s="2">
        <v>0.52569999999999995</v>
      </c>
      <c r="AM19" s="2">
        <f t="shared" si="4"/>
        <v>0</v>
      </c>
      <c r="AN19" s="2">
        <f t="shared" si="5"/>
        <v>0</v>
      </c>
      <c r="AQ19" s="2" t="str">
        <f t="shared" si="6"/>
        <v xml:space="preserve"> </v>
      </c>
      <c r="AR19" s="2" t="str">
        <f t="shared" si="6"/>
        <v xml:space="preserve"> </v>
      </c>
      <c r="AS19" s="2" t="str">
        <f t="shared" si="6"/>
        <v xml:space="preserve"> </v>
      </c>
      <c r="AT19" s="2" t="str">
        <f t="shared" si="6"/>
        <v xml:space="preserve"> </v>
      </c>
      <c r="AU19" s="2" t="str">
        <f t="shared" si="6"/>
        <v xml:space="preserve"> </v>
      </c>
      <c r="AX19" s="2" t="str">
        <f>IF(ISERROR(AQ19*100000000/'Calc-Units'!$E$23)," ",AQ19*100000000/'Calc-Units'!$E$23)</f>
        <v xml:space="preserve"> </v>
      </c>
      <c r="AY19" s="2" t="str">
        <f>IF(ISERROR(AR19*100000000/'Calc-Units'!$D$23)," ",AR19*100000000/'Calc-Units'!$D$23)</f>
        <v xml:space="preserve"> </v>
      </c>
      <c r="AZ19" s="2" t="str">
        <f>IF(ISERROR(AS19*100000000/'Calc-Units'!$C$23)," ",AS19*100000000/'Calc-Units'!$C$23)</f>
        <v xml:space="preserve"> </v>
      </c>
      <c r="BA19" s="2" t="str">
        <f>IF(ISERROR(AT19*100000000/'Calc-Units'!$C$23)," ",AT19*100000000/'Calc-Units'!$C$23)</f>
        <v xml:space="preserve"> </v>
      </c>
    </row>
    <row r="20" spans="1:53">
      <c r="C20" s="2" t="s">
        <v>581</v>
      </c>
      <c r="D20" s="2">
        <f>'RRP 1.3'!Q$12</f>
        <v>0</v>
      </c>
      <c r="E20" s="2">
        <v>0</v>
      </c>
      <c r="F20" s="2">
        <v>0</v>
      </c>
      <c r="G20" s="2">
        <v>0</v>
      </c>
      <c r="H20" s="2">
        <v>0</v>
      </c>
      <c r="I20" s="2">
        <f t="shared" si="0"/>
        <v>0</v>
      </c>
      <c r="K20" s="2" t="s">
        <v>891</v>
      </c>
      <c r="L20" s="2" t="str">
        <f>IF(ISERROR(VLOOKUP($K20,'Calc-Drivers'!$B$17:$G$27,L$43,FALSE))," ",VLOOKUP($K20,'Calc-Drivers'!$B$17:$G$27,L$43,FALSE))</f>
        <v xml:space="preserve"> </v>
      </c>
      <c r="M20" s="2" t="str">
        <f>IF(ISERROR(VLOOKUP($K20,'Calc-Drivers'!$B$17:$G$27,M$43,FALSE))," ",VLOOKUP($K20,'Calc-Drivers'!$B$17:$G$27,M$43,FALSE))</f>
        <v xml:space="preserve"> </v>
      </c>
      <c r="N20" s="2" t="str">
        <f>IF(ISERROR(VLOOKUP($K20,'Calc-Drivers'!$B$17:$G$27,N$43,FALSE))," ",VLOOKUP($K20,'Calc-Drivers'!$B$17:$G$27,N$43,FALSE))</f>
        <v xml:space="preserve"> </v>
      </c>
      <c r="O20" s="2" t="str">
        <f>IF(ISERROR(VLOOKUP($K20,'Calc-Drivers'!$B$17:$G$27,O$43,FALSE))," ",VLOOKUP($K20,'Calc-Drivers'!$B$17:$G$27,O$43,FALSE))</f>
        <v xml:space="preserve"> </v>
      </c>
      <c r="P20" s="2" t="str">
        <f>IF(ISERROR(VLOOKUP($K20,'Calc-Drivers'!$B$17:$G$27,P$43,FALSE))," ",VLOOKUP($K20,'Calc-Drivers'!$B$17:$G$27,P$43,FALSE))</f>
        <v xml:space="preserve"> </v>
      </c>
      <c r="S20" s="2" t="str">
        <f t="shared" si="1"/>
        <v xml:space="preserve"> </v>
      </c>
      <c r="T20" s="2" t="str">
        <f t="shared" si="1"/>
        <v xml:space="preserve"> </v>
      </c>
      <c r="U20" s="2" t="str">
        <f t="shared" si="1"/>
        <v xml:space="preserve"> </v>
      </c>
      <c r="V20" s="2" t="str">
        <f t="shared" si="1"/>
        <v xml:space="preserve"> </v>
      </c>
      <c r="W20" s="2" t="str">
        <f t="shared" si="1"/>
        <v xml:space="preserve"> </v>
      </c>
      <c r="Z20" s="2" t="e">
        <f t="shared" si="2"/>
        <v>#VALUE!</v>
      </c>
      <c r="AA20" s="2" t="e">
        <f t="shared" si="2"/>
        <v>#VALUE!</v>
      </c>
      <c r="AB20" s="2" t="e">
        <f t="shared" si="2"/>
        <v>#VALUE!</v>
      </c>
      <c r="AC20" s="2" t="e">
        <f t="shared" si="3"/>
        <v>#VALUE!</v>
      </c>
      <c r="AD20" s="2" t="e">
        <f t="shared" si="3"/>
        <v>#VALUE!</v>
      </c>
      <c r="AG20" s="2" t="str">
        <f>IF(ISERROR(Z20*100000000/'Calc-Units'!$E$23)," ",Z20*100000000/'Calc-Units'!$E$23)</f>
        <v xml:space="preserve"> </v>
      </c>
      <c r="AH20" s="2" t="str">
        <f>IF(ISERROR(AA20*100000000/'Calc-Units'!$D$23)," ",AA20*100000000/'Calc-Units'!$D$23)</f>
        <v xml:space="preserve"> </v>
      </c>
      <c r="AI20" s="2" t="str">
        <f>IF(ISERROR(AB20*100000000/'Calc-Units'!$C$23)," ",AB20*100000000/'Calc-Units'!$C$23)</f>
        <v xml:space="preserve"> </v>
      </c>
      <c r="AJ20" s="2" t="str">
        <f>IF(ISERROR(AC20*100000000/'Calc-Units'!$C$23)," ",AC20*100000000/'Calc-Units'!$C$23)</f>
        <v xml:space="preserve"> </v>
      </c>
      <c r="AL20" s="2">
        <v>0.52569999999999995</v>
      </c>
      <c r="AM20" s="2">
        <f t="shared" si="4"/>
        <v>0</v>
      </c>
      <c r="AN20" s="2">
        <f t="shared" si="5"/>
        <v>0</v>
      </c>
      <c r="AQ20" s="2" t="str">
        <f t="shared" si="6"/>
        <v xml:space="preserve"> </v>
      </c>
      <c r="AR20" s="2" t="str">
        <f t="shared" si="6"/>
        <v xml:space="preserve"> </v>
      </c>
      <c r="AS20" s="2" t="str">
        <f t="shared" si="6"/>
        <v xml:space="preserve"> </v>
      </c>
      <c r="AT20" s="2" t="str">
        <f t="shared" si="6"/>
        <v xml:space="preserve"> </v>
      </c>
      <c r="AU20" s="2" t="str">
        <f t="shared" si="6"/>
        <v xml:space="preserve"> </v>
      </c>
      <c r="AX20" s="2" t="str">
        <f>IF(ISERROR(AQ20*100000000/'Calc-Units'!$E$23)," ",AQ20*100000000/'Calc-Units'!$E$23)</f>
        <v xml:space="preserve"> </v>
      </c>
      <c r="AY20" s="2" t="str">
        <f>IF(ISERROR(AR20*100000000/'Calc-Units'!$D$23)," ",AR20*100000000/'Calc-Units'!$D$23)</f>
        <v xml:space="preserve"> </v>
      </c>
      <c r="AZ20" s="2" t="str">
        <f>IF(ISERROR(AS20*100000000/'Calc-Units'!$C$23)," ",AS20*100000000/'Calc-Units'!$C$23)</f>
        <v xml:space="preserve"> </v>
      </c>
      <c r="BA20" s="2" t="str">
        <f>IF(ISERROR(AT20*100000000/'Calc-Units'!$C$23)," ",AT20*100000000/'Calc-Units'!$C$23)</f>
        <v xml:space="preserve"> </v>
      </c>
    </row>
    <row r="21" spans="1:53">
      <c r="C21" s="2" t="s">
        <v>582</v>
      </c>
      <c r="D21" s="2">
        <f>'RRP 1.3'!R$12</f>
        <v>0</v>
      </c>
      <c r="E21" s="2">
        <v>0</v>
      </c>
      <c r="F21" s="2">
        <v>0</v>
      </c>
      <c r="G21" s="2">
        <v>0</v>
      </c>
      <c r="H21" s="2">
        <v>0</v>
      </c>
      <c r="I21" s="2">
        <f t="shared" si="0"/>
        <v>0</v>
      </c>
      <c r="K21" s="2" t="s">
        <v>891</v>
      </c>
      <c r="L21" s="2" t="str">
        <f>IF(ISERROR(VLOOKUP($K21,'Calc-Drivers'!$B$17:$G$27,L$43,FALSE))," ",VLOOKUP($K21,'Calc-Drivers'!$B$17:$G$27,L$43,FALSE))</f>
        <v xml:space="preserve"> </v>
      </c>
      <c r="M21" s="2" t="str">
        <f>IF(ISERROR(VLOOKUP($K21,'Calc-Drivers'!$B$17:$G$27,M$43,FALSE))," ",VLOOKUP($K21,'Calc-Drivers'!$B$17:$G$27,M$43,FALSE))</f>
        <v xml:space="preserve"> </v>
      </c>
      <c r="N21" s="2" t="str">
        <f>IF(ISERROR(VLOOKUP($K21,'Calc-Drivers'!$B$17:$G$27,N$43,FALSE))," ",VLOOKUP($K21,'Calc-Drivers'!$B$17:$G$27,N$43,FALSE))</f>
        <v xml:space="preserve"> </v>
      </c>
      <c r="O21" s="2" t="str">
        <f>IF(ISERROR(VLOOKUP($K21,'Calc-Drivers'!$B$17:$G$27,O$43,FALSE))," ",VLOOKUP($K21,'Calc-Drivers'!$B$17:$G$27,O$43,FALSE))</f>
        <v xml:space="preserve"> </v>
      </c>
      <c r="P21" s="2" t="str">
        <f>IF(ISERROR(VLOOKUP($K21,'Calc-Drivers'!$B$17:$G$27,P$43,FALSE))," ",VLOOKUP($K21,'Calc-Drivers'!$B$17:$G$27,P$43,FALSE))</f>
        <v xml:space="preserve"> </v>
      </c>
      <c r="S21" s="2" t="str">
        <f t="shared" si="1"/>
        <v xml:space="preserve"> </v>
      </c>
      <c r="T21" s="2" t="str">
        <f t="shared" si="1"/>
        <v xml:space="preserve"> </v>
      </c>
      <c r="U21" s="2" t="str">
        <f t="shared" si="1"/>
        <v xml:space="preserve"> </v>
      </c>
      <c r="V21" s="2" t="str">
        <f t="shared" si="1"/>
        <v xml:space="preserve"> </v>
      </c>
      <c r="W21" s="2" t="str">
        <f t="shared" si="1"/>
        <v xml:space="preserve"> </v>
      </c>
      <c r="Z21" s="2" t="e">
        <f t="shared" si="2"/>
        <v>#VALUE!</v>
      </c>
      <c r="AA21" s="2" t="e">
        <f t="shared" si="2"/>
        <v>#VALUE!</v>
      </c>
      <c r="AB21" s="2" t="e">
        <f t="shared" si="2"/>
        <v>#VALUE!</v>
      </c>
      <c r="AC21" s="2" t="e">
        <f t="shared" si="3"/>
        <v>#VALUE!</v>
      </c>
      <c r="AD21" s="2" t="e">
        <f t="shared" si="3"/>
        <v>#VALUE!</v>
      </c>
      <c r="AG21" s="2" t="str">
        <f>IF(ISERROR(Z21*100000000/'Calc-Units'!$E$23)," ",Z21*100000000/'Calc-Units'!$E$23)</f>
        <v xml:space="preserve"> </v>
      </c>
      <c r="AH21" s="2" t="str">
        <f>IF(ISERROR(AA21*100000000/'Calc-Units'!$D$23)," ",AA21*100000000/'Calc-Units'!$D$23)</f>
        <v xml:space="preserve"> </v>
      </c>
      <c r="AI21" s="2" t="str">
        <f>IF(ISERROR(AB21*100000000/'Calc-Units'!$C$23)," ",AB21*100000000/'Calc-Units'!$C$23)</f>
        <v xml:space="preserve"> </v>
      </c>
      <c r="AJ21" s="2" t="str">
        <f>IF(ISERROR(AC21*100000000/'Calc-Units'!$C$23)," ",AC21*100000000/'Calc-Units'!$C$23)</f>
        <v xml:space="preserve"> </v>
      </c>
      <c r="AL21" s="2">
        <v>0.52569999999999995</v>
      </c>
      <c r="AM21" s="2">
        <f t="shared" si="4"/>
        <v>0</v>
      </c>
      <c r="AN21" s="2">
        <f t="shared" si="5"/>
        <v>0</v>
      </c>
      <c r="AQ21" s="2" t="str">
        <f t="shared" si="6"/>
        <v xml:space="preserve"> </v>
      </c>
      <c r="AR21" s="2" t="str">
        <f t="shared" si="6"/>
        <v xml:space="preserve"> </v>
      </c>
      <c r="AS21" s="2" t="str">
        <f t="shared" si="6"/>
        <v xml:space="preserve"> </v>
      </c>
      <c r="AT21" s="2" t="str">
        <f t="shared" si="6"/>
        <v xml:space="preserve"> </v>
      </c>
      <c r="AU21" s="2" t="str">
        <f t="shared" si="6"/>
        <v xml:space="preserve"> </v>
      </c>
      <c r="AX21" s="2" t="str">
        <f>IF(ISERROR(AQ21*100000000/'Calc-Units'!$E$23)," ",AQ21*100000000/'Calc-Units'!$E$23)</f>
        <v xml:space="preserve"> </v>
      </c>
      <c r="AY21" s="2" t="str">
        <f>IF(ISERROR(AR21*100000000/'Calc-Units'!$D$23)," ",AR21*100000000/'Calc-Units'!$D$23)</f>
        <v xml:space="preserve"> </v>
      </c>
      <c r="AZ21" s="2" t="str">
        <f>IF(ISERROR(AS21*100000000/'Calc-Units'!$C$23)," ",AS21*100000000/'Calc-Units'!$C$23)</f>
        <v xml:space="preserve"> </v>
      </c>
      <c r="BA21" s="2" t="str">
        <f>IF(ISERROR(AT21*100000000/'Calc-Units'!$C$23)," ",AT21*100000000/'Calc-Units'!$C$23)</f>
        <v xml:space="preserve"> </v>
      </c>
    </row>
    <row r="22" spans="1:53">
      <c r="C22" s="2" t="s">
        <v>583</v>
      </c>
      <c r="D22" s="2">
        <f>'RRP 1.3'!S$12</f>
        <v>0</v>
      </c>
      <c r="E22" s="2">
        <v>0</v>
      </c>
      <c r="F22" s="2">
        <v>0</v>
      </c>
      <c r="G22" s="2">
        <v>0</v>
      </c>
      <c r="H22" s="2">
        <v>0</v>
      </c>
      <c r="I22" s="2">
        <f t="shared" si="0"/>
        <v>0</v>
      </c>
      <c r="K22" s="2" t="s">
        <v>893</v>
      </c>
      <c r="L22" s="2" t="str">
        <f>IF(ISERROR(VLOOKUP($K22,'Calc-Drivers'!$B$17:$G$27,L$43,FALSE))," ",VLOOKUP($K22,'Calc-Drivers'!$B$17:$G$27,L$43,FALSE))</f>
        <v xml:space="preserve"> </v>
      </c>
      <c r="M22" s="2" t="str">
        <f>IF(ISERROR(VLOOKUP($K22,'Calc-Drivers'!$B$17:$G$27,M$43,FALSE))," ",VLOOKUP($K22,'Calc-Drivers'!$B$17:$G$27,M$43,FALSE))</f>
        <v xml:space="preserve"> </v>
      </c>
      <c r="N22" s="2" t="str">
        <f>IF(ISERROR(VLOOKUP($K22,'Calc-Drivers'!$B$17:$G$27,N$43,FALSE))," ",VLOOKUP($K22,'Calc-Drivers'!$B$17:$G$27,N$43,FALSE))</f>
        <v xml:space="preserve"> </v>
      </c>
      <c r="O22" s="2" t="str">
        <f>IF(ISERROR(VLOOKUP($K22,'Calc-Drivers'!$B$17:$G$27,O$43,FALSE))," ",VLOOKUP($K22,'Calc-Drivers'!$B$17:$G$27,O$43,FALSE))</f>
        <v xml:space="preserve"> </v>
      </c>
      <c r="P22" s="2" t="str">
        <f>IF(ISERROR(VLOOKUP($K22,'Calc-Drivers'!$B$17:$G$27,P$43,FALSE))," ",VLOOKUP($K22,'Calc-Drivers'!$B$17:$G$27,P$43,FALSE))</f>
        <v xml:space="preserve"> </v>
      </c>
      <c r="S22" s="2" t="str">
        <f t="shared" si="1"/>
        <v xml:space="preserve"> </v>
      </c>
      <c r="T22" s="2" t="str">
        <f t="shared" si="1"/>
        <v xml:space="preserve"> </v>
      </c>
      <c r="U22" s="2" t="str">
        <f t="shared" si="1"/>
        <v xml:space="preserve"> </v>
      </c>
      <c r="V22" s="2" t="str">
        <f t="shared" si="1"/>
        <v xml:space="preserve"> </v>
      </c>
      <c r="W22" s="2" t="str">
        <f t="shared" si="1"/>
        <v xml:space="preserve"> </v>
      </c>
      <c r="Z22" s="2" t="str">
        <f t="shared" si="2"/>
        <v xml:space="preserve"> </v>
      </c>
      <c r="AA22" s="2" t="str">
        <f t="shared" si="2"/>
        <v xml:space="preserve"> </v>
      </c>
      <c r="AB22" s="2" t="str">
        <f t="shared" si="2"/>
        <v xml:space="preserve"> </v>
      </c>
      <c r="AC22" s="2" t="str">
        <f t="shared" si="3"/>
        <v xml:space="preserve"> </v>
      </c>
      <c r="AD22" s="2" t="str">
        <f t="shared" si="3"/>
        <v xml:space="preserve"> </v>
      </c>
      <c r="AG22" s="2" t="str">
        <f>IF(ISERROR(Z22*100000000/'Calc-Units'!$E$23)," ",Z22*100000000/'Calc-Units'!$E$23)</f>
        <v xml:space="preserve"> </v>
      </c>
      <c r="AH22" s="2" t="str">
        <f>IF(ISERROR(AA22*100000000/'Calc-Units'!$D$23)," ",AA22*100000000/'Calc-Units'!$D$23)</f>
        <v xml:space="preserve"> </v>
      </c>
      <c r="AI22" s="2" t="str">
        <f>IF(ISERROR(AB22*100000000/'Calc-Units'!$C$23)," ",AB22*100000000/'Calc-Units'!$C$23)</f>
        <v xml:space="preserve"> </v>
      </c>
      <c r="AJ22" s="2" t="str">
        <f>IF(ISERROR(AC22*100000000/'Calc-Units'!$C$23)," ",AC22*100000000/'Calc-Units'!$C$23)</f>
        <v xml:space="preserve"> </v>
      </c>
      <c r="AL22" s="2">
        <v>0.52569999999999995</v>
      </c>
      <c r="AM22" s="2">
        <f t="shared" si="4"/>
        <v>0</v>
      </c>
      <c r="AN22" s="2">
        <f t="shared" si="5"/>
        <v>0</v>
      </c>
      <c r="AQ22" s="2" t="str">
        <f t="shared" si="6"/>
        <v xml:space="preserve"> </v>
      </c>
      <c r="AR22" s="2" t="str">
        <f t="shared" si="6"/>
        <v xml:space="preserve"> </v>
      </c>
      <c r="AS22" s="2" t="str">
        <f t="shared" si="6"/>
        <v xml:space="preserve"> </v>
      </c>
      <c r="AT22" s="2" t="str">
        <f t="shared" si="6"/>
        <v xml:space="preserve"> </v>
      </c>
      <c r="AU22" s="2" t="str">
        <f t="shared" si="6"/>
        <v xml:space="preserve"> </v>
      </c>
      <c r="AX22" s="2" t="str">
        <f>IF(ISERROR(AQ22*100000000/'Calc-Units'!$E$23)," ",AQ22*100000000/'Calc-Units'!$E$23)</f>
        <v xml:space="preserve"> </v>
      </c>
      <c r="AY22" s="2" t="str">
        <f>IF(ISERROR(AR22*100000000/'Calc-Units'!$D$23)," ",AR22*100000000/'Calc-Units'!$D$23)</f>
        <v xml:space="preserve"> </v>
      </c>
      <c r="AZ22" s="2" t="str">
        <f>IF(ISERROR(AS22*100000000/'Calc-Units'!$C$23)," ",AS22*100000000/'Calc-Units'!$C$23)</f>
        <v xml:space="preserve"> </v>
      </c>
      <c r="BA22" s="2" t="str">
        <f>IF(ISERROR(AT22*100000000/'Calc-Units'!$C$23)," ",AT22*100000000/'Calc-Units'!$C$23)</f>
        <v xml:space="preserve"> </v>
      </c>
    </row>
    <row r="23" spans="1:53">
      <c r="C23" s="2" t="s">
        <v>584</v>
      </c>
      <c r="D23" s="2">
        <f>'RRP 1.3'!T$12</f>
        <v>0</v>
      </c>
      <c r="E23" s="2">
        <v>0</v>
      </c>
      <c r="F23" s="2">
        <v>0</v>
      </c>
      <c r="G23" s="2">
        <v>0</v>
      </c>
      <c r="H23" s="2">
        <v>0</v>
      </c>
      <c r="I23" s="2">
        <f t="shared" si="0"/>
        <v>0</v>
      </c>
      <c r="K23" s="2" t="s">
        <v>893</v>
      </c>
      <c r="L23" s="2" t="str">
        <f>IF(ISERROR(VLOOKUP($K23,'Calc-Drivers'!$B$17:$G$27,L$43,FALSE))," ",VLOOKUP($K23,'Calc-Drivers'!$B$17:$G$27,L$43,FALSE))</f>
        <v xml:space="preserve"> </v>
      </c>
      <c r="M23" s="2" t="str">
        <f>IF(ISERROR(VLOOKUP($K23,'Calc-Drivers'!$B$17:$G$27,M$43,FALSE))," ",VLOOKUP($K23,'Calc-Drivers'!$B$17:$G$27,M$43,FALSE))</f>
        <v xml:space="preserve"> </v>
      </c>
      <c r="N23" s="2" t="str">
        <f>IF(ISERROR(VLOOKUP($K23,'Calc-Drivers'!$B$17:$G$27,N$43,FALSE))," ",VLOOKUP($K23,'Calc-Drivers'!$B$17:$G$27,N$43,FALSE))</f>
        <v xml:space="preserve"> </v>
      </c>
      <c r="O23" s="2" t="str">
        <f>IF(ISERROR(VLOOKUP($K23,'Calc-Drivers'!$B$17:$G$27,O$43,FALSE))," ",VLOOKUP($K23,'Calc-Drivers'!$B$17:$G$27,O$43,FALSE))</f>
        <v xml:space="preserve"> </v>
      </c>
      <c r="P23" s="2" t="str">
        <f>IF(ISERROR(VLOOKUP($K23,'Calc-Drivers'!$B$17:$G$27,P$43,FALSE))," ",VLOOKUP($K23,'Calc-Drivers'!$B$17:$G$27,P$43,FALSE))</f>
        <v xml:space="preserve"> </v>
      </c>
      <c r="S23" s="2" t="str">
        <f t="shared" si="1"/>
        <v xml:space="preserve"> </v>
      </c>
      <c r="T23" s="2" t="str">
        <f t="shared" si="1"/>
        <v xml:space="preserve"> </v>
      </c>
      <c r="U23" s="2" t="str">
        <f t="shared" si="1"/>
        <v xml:space="preserve"> </v>
      </c>
      <c r="V23" s="2" t="str">
        <f t="shared" si="1"/>
        <v xml:space="preserve"> </v>
      </c>
      <c r="W23" s="2" t="str">
        <f t="shared" si="1"/>
        <v xml:space="preserve"> </v>
      </c>
      <c r="Z23" s="2" t="str">
        <f t="shared" si="2"/>
        <v xml:space="preserve"> </v>
      </c>
      <c r="AA23" s="2" t="str">
        <f t="shared" si="2"/>
        <v xml:space="preserve"> </v>
      </c>
      <c r="AB23" s="2" t="str">
        <f t="shared" si="2"/>
        <v xml:space="preserve"> </v>
      </c>
      <c r="AC23" s="2" t="str">
        <f t="shared" si="3"/>
        <v xml:space="preserve"> </v>
      </c>
      <c r="AD23" s="2" t="str">
        <f t="shared" si="3"/>
        <v xml:space="preserve"> </v>
      </c>
      <c r="AG23" s="2" t="str">
        <f>IF(ISERROR(Z23*100000000/'Calc-Units'!$E$23)," ",Z23*100000000/'Calc-Units'!$E$23)</f>
        <v xml:space="preserve"> </v>
      </c>
      <c r="AH23" s="2" t="str">
        <f>IF(ISERROR(AA23*100000000/'Calc-Units'!$D$23)," ",AA23*100000000/'Calc-Units'!$D$23)</f>
        <v xml:space="preserve"> </v>
      </c>
      <c r="AI23" s="2" t="str">
        <f>IF(ISERROR(AB23*100000000/'Calc-Units'!$C$23)," ",AB23*100000000/'Calc-Units'!$C$23)</f>
        <v xml:space="preserve"> </v>
      </c>
      <c r="AJ23" s="2" t="str">
        <f>IF(ISERROR(AC23*100000000/'Calc-Units'!$C$23)," ",AC23*100000000/'Calc-Units'!$C$23)</f>
        <v xml:space="preserve"> </v>
      </c>
      <c r="AL23" s="2">
        <v>0.52569999999999995</v>
      </c>
      <c r="AM23" s="2">
        <f t="shared" si="4"/>
        <v>0</v>
      </c>
      <c r="AN23" s="2">
        <f t="shared" si="5"/>
        <v>0</v>
      </c>
      <c r="AQ23" s="2" t="str">
        <f t="shared" si="6"/>
        <v xml:space="preserve"> </v>
      </c>
      <c r="AR23" s="2" t="str">
        <f t="shared" si="6"/>
        <v xml:space="preserve"> </v>
      </c>
      <c r="AS23" s="2" t="str">
        <f t="shared" si="6"/>
        <v xml:space="preserve"> </v>
      </c>
      <c r="AT23" s="2" t="str">
        <f t="shared" si="6"/>
        <v xml:space="preserve"> </v>
      </c>
      <c r="AU23" s="2" t="str">
        <f t="shared" si="6"/>
        <v xml:space="preserve"> </v>
      </c>
      <c r="AX23" s="2" t="str">
        <f>IF(ISERROR(AQ23*100000000/'Calc-Units'!$E$23)," ",AQ23*100000000/'Calc-Units'!$E$23)</f>
        <v xml:space="preserve"> </v>
      </c>
      <c r="AY23" s="2" t="str">
        <f>IF(ISERROR(AR23*100000000/'Calc-Units'!$D$23)," ",AR23*100000000/'Calc-Units'!$D$23)</f>
        <v xml:space="preserve"> </v>
      </c>
      <c r="AZ23" s="2" t="str">
        <f>IF(ISERROR(AS23*100000000/'Calc-Units'!$C$23)," ",AS23*100000000/'Calc-Units'!$C$23)</f>
        <v xml:space="preserve"> </v>
      </c>
      <c r="BA23" s="2" t="str">
        <f>IF(ISERROR(AT23*100000000/'Calc-Units'!$C$23)," ",AT23*100000000/'Calc-Units'!$C$23)</f>
        <v xml:space="preserve"> </v>
      </c>
    </row>
    <row r="24" spans="1:53">
      <c r="C24" s="2" t="s">
        <v>585</v>
      </c>
      <c r="D24" s="2">
        <f>'RRP 1.3'!U$12</f>
        <v>0</v>
      </c>
      <c r="E24" s="2">
        <v>0</v>
      </c>
      <c r="F24" s="2">
        <v>0</v>
      </c>
      <c r="G24" s="2">
        <v>0</v>
      </c>
      <c r="H24" s="2">
        <v>0</v>
      </c>
      <c r="I24" s="2">
        <f t="shared" si="0"/>
        <v>0</v>
      </c>
      <c r="K24" s="2" t="s">
        <v>891</v>
      </c>
      <c r="L24" s="2" t="str">
        <f>IF(ISERROR(VLOOKUP($K24,'Calc-Drivers'!$B$17:$G$27,L$43,FALSE))," ",VLOOKUP($K24,'Calc-Drivers'!$B$17:$G$27,L$43,FALSE))</f>
        <v xml:space="preserve"> </v>
      </c>
      <c r="M24" s="2" t="str">
        <f>IF(ISERROR(VLOOKUP($K24,'Calc-Drivers'!$B$17:$G$27,M$43,FALSE))," ",VLOOKUP($K24,'Calc-Drivers'!$B$17:$G$27,M$43,FALSE))</f>
        <v xml:space="preserve"> </v>
      </c>
      <c r="N24" s="2" t="str">
        <f>IF(ISERROR(VLOOKUP($K24,'Calc-Drivers'!$B$17:$G$27,N$43,FALSE))," ",VLOOKUP($K24,'Calc-Drivers'!$B$17:$G$27,N$43,FALSE))</f>
        <v xml:space="preserve"> </v>
      </c>
      <c r="O24" s="2" t="str">
        <f>IF(ISERROR(VLOOKUP($K24,'Calc-Drivers'!$B$17:$G$27,O$43,FALSE))," ",VLOOKUP($K24,'Calc-Drivers'!$B$17:$G$27,O$43,FALSE))</f>
        <v xml:space="preserve"> </v>
      </c>
      <c r="P24" s="2" t="str">
        <f>IF(ISERROR(VLOOKUP($K24,'Calc-Drivers'!$B$17:$G$27,P$43,FALSE))," ",VLOOKUP($K24,'Calc-Drivers'!$B$17:$G$27,P$43,FALSE))</f>
        <v xml:space="preserve"> </v>
      </c>
      <c r="S24" s="2" t="str">
        <f t="shared" si="1"/>
        <v xml:space="preserve"> </v>
      </c>
      <c r="T24" s="2" t="str">
        <f t="shared" si="1"/>
        <v xml:space="preserve"> </v>
      </c>
      <c r="U24" s="2" t="str">
        <f t="shared" si="1"/>
        <v xml:space="preserve"> </v>
      </c>
      <c r="V24" s="2" t="str">
        <f t="shared" si="1"/>
        <v xml:space="preserve"> </v>
      </c>
      <c r="W24" s="2" t="str">
        <f t="shared" si="1"/>
        <v xml:space="preserve"> </v>
      </c>
      <c r="Z24" s="2" t="e">
        <f t="shared" si="2"/>
        <v>#VALUE!</v>
      </c>
      <c r="AA24" s="2" t="e">
        <f t="shared" si="2"/>
        <v>#VALUE!</v>
      </c>
      <c r="AB24" s="2" t="e">
        <f t="shared" si="2"/>
        <v>#VALUE!</v>
      </c>
      <c r="AC24" s="2" t="e">
        <f t="shared" si="3"/>
        <v>#VALUE!</v>
      </c>
      <c r="AD24" s="2" t="e">
        <f t="shared" si="3"/>
        <v>#VALUE!</v>
      </c>
      <c r="AG24" s="2" t="str">
        <f>IF(ISERROR(Z24*100000000/'Calc-Units'!$E$23)," ",Z24*100000000/'Calc-Units'!$E$23)</f>
        <v xml:space="preserve"> </v>
      </c>
      <c r="AH24" s="2" t="str">
        <f>IF(ISERROR(AA24*100000000/'Calc-Units'!$D$23)," ",AA24*100000000/'Calc-Units'!$D$23)</f>
        <v xml:space="preserve"> </v>
      </c>
      <c r="AI24" s="2" t="str">
        <f>IF(ISERROR(AB24*100000000/'Calc-Units'!$C$23)," ",AB24*100000000/'Calc-Units'!$C$23)</f>
        <v xml:space="preserve"> </v>
      </c>
      <c r="AJ24" s="2" t="str">
        <f>IF(ISERROR(AC24*100000000/'Calc-Units'!$C$23)," ",AC24*100000000/'Calc-Units'!$C$23)</f>
        <v xml:space="preserve"> </v>
      </c>
      <c r="AL24" s="2">
        <v>0.52569999999999995</v>
      </c>
      <c r="AM24" s="2">
        <f t="shared" si="4"/>
        <v>0</v>
      </c>
      <c r="AN24" s="2">
        <f t="shared" si="5"/>
        <v>0</v>
      </c>
      <c r="AQ24" s="2" t="str">
        <f t="shared" si="6"/>
        <v xml:space="preserve"> </v>
      </c>
      <c r="AR24" s="2" t="str">
        <f t="shared" si="6"/>
        <v xml:space="preserve"> </v>
      </c>
      <c r="AS24" s="2" t="str">
        <f t="shared" si="6"/>
        <v xml:space="preserve"> </v>
      </c>
      <c r="AT24" s="2" t="str">
        <f t="shared" si="6"/>
        <v xml:space="preserve"> </v>
      </c>
      <c r="AU24" s="2" t="str">
        <f t="shared" si="6"/>
        <v xml:space="preserve"> </v>
      </c>
      <c r="AX24" s="2" t="str">
        <f>IF(ISERROR(AQ24*100000000/'Calc-Units'!$E$23)," ",AQ24*100000000/'Calc-Units'!$E$23)</f>
        <v xml:space="preserve"> </v>
      </c>
      <c r="AY24" s="2" t="str">
        <f>IF(ISERROR(AR24*100000000/'Calc-Units'!$D$23)," ",AR24*100000000/'Calc-Units'!$D$23)</f>
        <v xml:space="preserve"> </v>
      </c>
      <c r="AZ24" s="2" t="str">
        <f>IF(ISERROR(AS24*100000000/'Calc-Units'!$C$23)," ",AS24*100000000/'Calc-Units'!$C$23)</f>
        <v xml:space="preserve"> </v>
      </c>
      <c r="BA24" s="2" t="str">
        <f>IF(ISERROR(AT24*100000000/'Calc-Units'!$C$23)," ",AT24*100000000/'Calc-Units'!$C$23)</f>
        <v xml:space="preserve"> </v>
      </c>
    </row>
    <row r="25" spans="1:53">
      <c r="C25" s="2" t="s">
        <v>586</v>
      </c>
      <c r="D25" s="2">
        <f>'RRP 1.3'!V$12</f>
        <v>0</v>
      </c>
      <c r="E25" s="2">
        <v>0</v>
      </c>
      <c r="F25" s="2">
        <v>0</v>
      </c>
      <c r="G25" s="2">
        <v>0</v>
      </c>
      <c r="H25" s="2">
        <v>0</v>
      </c>
      <c r="I25" s="2">
        <f t="shared" si="0"/>
        <v>0</v>
      </c>
      <c r="K25" s="2" t="s">
        <v>891</v>
      </c>
      <c r="L25" s="2" t="str">
        <f>IF(ISERROR(VLOOKUP($K25,'Calc-Drivers'!$B$17:$G$27,L$43,FALSE))," ",VLOOKUP($K25,'Calc-Drivers'!$B$17:$G$27,L$43,FALSE))</f>
        <v xml:space="preserve"> </v>
      </c>
      <c r="M25" s="2" t="str">
        <f>IF(ISERROR(VLOOKUP($K25,'Calc-Drivers'!$B$17:$G$27,M$43,FALSE))," ",VLOOKUP($K25,'Calc-Drivers'!$B$17:$G$27,M$43,FALSE))</f>
        <v xml:space="preserve"> </v>
      </c>
      <c r="N25" s="2" t="str">
        <f>IF(ISERROR(VLOOKUP($K25,'Calc-Drivers'!$B$17:$G$27,N$43,FALSE))," ",VLOOKUP($K25,'Calc-Drivers'!$B$17:$G$27,N$43,FALSE))</f>
        <v xml:space="preserve"> </v>
      </c>
      <c r="O25" s="2" t="str">
        <f>IF(ISERROR(VLOOKUP($K25,'Calc-Drivers'!$B$17:$G$27,O$43,FALSE))," ",VLOOKUP($K25,'Calc-Drivers'!$B$17:$G$27,O$43,FALSE))</f>
        <v xml:space="preserve"> </v>
      </c>
      <c r="P25" s="2" t="str">
        <f>IF(ISERROR(VLOOKUP($K25,'Calc-Drivers'!$B$17:$G$27,P$43,FALSE))," ",VLOOKUP($K25,'Calc-Drivers'!$B$17:$G$27,P$43,FALSE))</f>
        <v xml:space="preserve"> </v>
      </c>
      <c r="S25" s="2" t="str">
        <f t="shared" si="1"/>
        <v xml:space="preserve"> </v>
      </c>
      <c r="T25" s="2" t="str">
        <f t="shared" si="1"/>
        <v xml:space="preserve"> </v>
      </c>
      <c r="U25" s="2" t="str">
        <f t="shared" si="1"/>
        <v xml:space="preserve"> </v>
      </c>
      <c r="V25" s="2" t="str">
        <f t="shared" si="1"/>
        <v xml:space="preserve"> </v>
      </c>
      <c r="W25" s="2" t="str">
        <f t="shared" si="1"/>
        <v xml:space="preserve"> </v>
      </c>
      <c r="Z25" s="2" t="e">
        <f t="shared" si="2"/>
        <v>#VALUE!</v>
      </c>
      <c r="AA25" s="2" t="e">
        <f t="shared" si="2"/>
        <v>#VALUE!</v>
      </c>
      <c r="AB25" s="2" t="e">
        <f t="shared" si="2"/>
        <v>#VALUE!</v>
      </c>
      <c r="AC25" s="2" t="e">
        <f t="shared" si="3"/>
        <v>#VALUE!</v>
      </c>
      <c r="AD25" s="2" t="e">
        <f t="shared" si="3"/>
        <v>#VALUE!</v>
      </c>
      <c r="AG25" s="2" t="str">
        <f>IF(ISERROR(Z25*100000000/'Calc-Units'!$E$23)," ",Z25*100000000/'Calc-Units'!$E$23)</f>
        <v xml:space="preserve"> </v>
      </c>
      <c r="AH25" s="2" t="str">
        <f>IF(ISERROR(AA25*100000000/'Calc-Units'!$D$23)," ",AA25*100000000/'Calc-Units'!$D$23)</f>
        <v xml:space="preserve"> </v>
      </c>
      <c r="AI25" s="2" t="str">
        <f>IF(ISERROR(AB25*100000000/'Calc-Units'!$C$23)," ",AB25*100000000/'Calc-Units'!$C$23)</f>
        <v xml:space="preserve"> </v>
      </c>
      <c r="AJ25" s="2" t="str">
        <f>IF(ISERROR(AC25*100000000/'Calc-Units'!$C$23)," ",AC25*100000000/'Calc-Units'!$C$23)</f>
        <v xml:space="preserve"> </v>
      </c>
      <c r="AL25" s="2">
        <v>0.52569999999999995</v>
      </c>
      <c r="AM25" s="2">
        <f t="shared" si="4"/>
        <v>0</v>
      </c>
      <c r="AN25" s="2">
        <f t="shared" si="5"/>
        <v>0</v>
      </c>
      <c r="AQ25" s="2" t="str">
        <f t="shared" si="6"/>
        <v xml:space="preserve"> </v>
      </c>
      <c r="AR25" s="2" t="str">
        <f t="shared" si="6"/>
        <v xml:space="preserve"> </v>
      </c>
      <c r="AS25" s="2" t="str">
        <f t="shared" si="6"/>
        <v xml:space="preserve"> </v>
      </c>
      <c r="AT25" s="2" t="str">
        <f t="shared" si="6"/>
        <v xml:space="preserve"> </v>
      </c>
      <c r="AU25" s="2" t="str">
        <f t="shared" si="6"/>
        <v xml:space="preserve"> </v>
      </c>
      <c r="AX25" s="2" t="str">
        <f>IF(ISERROR(AQ25*100000000/'Calc-Units'!$E$23)," ",AQ25*100000000/'Calc-Units'!$E$23)</f>
        <v xml:space="preserve"> </v>
      </c>
      <c r="AY25" s="2" t="str">
        <f>IF(ISERROR(AR25*100000000/'Calc-Units'!$D$23)," ",AR25*100000000/'Calc-Units'!$D$23)</f>
        <v xml:space="preserve"> </v>
      </c>
      <c r="AZ25" s="2" t="str">
        <f>IF(ISERROR(AS25*100000000/'Calc-Units'!$C$23)," ",AS25*100000000/'Calc-Units'!$C$23)</f>
        <v xml:space="preserve"> </v>
      </c>
      <c r="BA25" s="2" t="str">
        <f>IF(ISERROR(AT25*100000000/'Calc-Units'!$C$23)," ",AT25*100000000/'Calc-Units'!$C$23)</f>
        <v xml:space="preserve"> </v>
      </c>
    </row>
    <row r="26" spans="1:53">
      <c r="C26" s="2" t="s">
        <v>587</v>
      </c>
      <c r="D26" s="2">
        <f>'RRP 1.3'!W$12</f>
        <v>0</v>
      </c>
      <c r="E26" s="2">
        <v>0</v>
      </c>
      <c r="F26" s="2">
        <v>0</v>
      </c>
      <c r="G26" s="2">
        <v>0</v>
      </c>
      <c r="H26" s="2">
        <v>0</v>
      </c>
      <c r="I26" s="2">
        <f t="shared" si="0"/>
        <v>0</v>
      </c>
      <c r="K26" s="2" t="s">
        <v>891</v>
      </c>
      <c r="L26" s="2" t="str">
        <f>IF(ISERROR(VLOOKUP($K26,'Calc-Drivers'!$B$17:$G$27,L$43,FALSE))," ",VLOOKUP($K26,'Calc-Drivers'!$B$17:$G$27,L$43,FALSE))</f>
        <v xml:space="preserve"> </v>
      </c>
      <c r="M26" s="2" t="str">
        <f>IF(ISERROR(VLOOKUP($K26,'Calc-Drivers'!$B$17:$G$27,M$43,FALSE))," ",VLOOKUP($K26,'Calc-Drivers'!$B$17:$G$27,M$43,FALSE))</f>
        <v xml:space="preserve"> </v>
      </c>
      <c r="N26" s="2" t="str">
        <f>IF(ISERROR(VLOOKUP($K26,'Calc-Drivers'!$B$17:$G$27,N$43,FALSE))," ",VLOOKUP($K26,'Calc-Drivers'!$B$17:$G$27,N$43,FALSE))</f>
        <v xml:space="preserve"> </v>
      </c>
      <c r="O26" s="2" t="str">
        <f>IF(ISERROR(VLOOKUP($K26,'Calc-Drivers'!$B$17:$G$27,O$43,FALSE))," ",VLOOKUP($K26,'Calc-Drivers'!$B$17:$G$27,O$43,FALSE))</f>
        <v xml:space="preserve"> </v>
      </c>
      <c r="P26" s="2" t="str">
        <f>IF(ISERROR(VLOOKUP($K26,'Calc-Drivers'!$B$17:$G$27,P$43,FALSE))," ",VLOOKUP($K26,'Calc-Drivers'!$B$17:$G$27,P$43,FALSE))</f>
        <v xml:space="preserve"> </v>
      </c>
      <c r="S26" s="2" t="str">
        <f t="shared" si="1"/>
        <v xml:space="preserve"> </v>
      </c>
      <c r="T26" s="2" t="str">
        <f t="shared" si="1"/>
        <v xml:space="preserve"> </v>
      </c>
      <c r="U26" s="2" t="str">
        <f t="shared" si="1"/>
        <v xml:space="preserve"> </v>
      </c>
      <c r="V26" s="2" t="str">
        <f t="shared" si="1"/>
        <v xml:space="preserve"> </v>
      </c>
      <c r="W26" s="2" t="str">
        <f t="shared" si="1"/>
        <v xml:space="preserve"> </v>
      </c>
      <c r="Z26" s="2" t="e">
        <f t="shared" si="2"/>
        <v>#VALUE!</v>
      </c>
      <c r="AA26" s="2" t="e">
        <f t="shared" si="2"/>
        <v>#VALUE!</v>
      </c>
      <c r="AB26" s="2" t="e">
        <f t="shared" si="2"/>
        <v>#VALUE!</v>
      </c>
      <c r="AC26" s="2" t="e">
        <f t="shared" si="3"/>
        <v>#VALUE!</v>
      </c>
      <c r="AD26" s="2" t="e">
        <f t="shared" si="3"/>
        <v>#VALUE!</v>
      </c>
      <c r="AG26" s="2" t="str">
        <f>IF(ISERROR(Z26*100000000/'Calc-Units'!$E$23)," ",Z26*100000000/'Calc-Units'!$E$23)</f>
        <v xml:space="preserve"> </v>
      </c>
      <c r="AH26" s="2" t="str">
        <f>IF(ISERROR(AA26*100000000/'Calc-Units'!$D$23)," ",AA26*100000000/'Calc-Units'!$D$23)</f>
        <v xml:space="preserve"> </v>
      </c>
      <c r="AI26" s="2" t="str">
        <f>IF(ISERROR(AB26*100000000/'Calc-Units'!$C$23)," ",AB26*100000000/'Calc-Units'!$C$23)</f>
        <v xml:space="preserve"> </v>
      </c>
      <c r="AJ26" s="2" t="str">
        <f>IF(ISERROR(AC26*100000000/'Calc-Units'!$C$23)," ",AC26*100000000/'Calc-Units'!$C$23)</f>
        <v xml:space="preserve"> </v>
      </c>
      <c r="AL26" s="2">
        <v>0.52569999999999995</v>
      </c>
      <c r="AM26" s="2">
        <f t="shared" si="4"/>
        <v>0</v>
      </c>
      <c r="AN26" s="2">
        <f t="shared" si="5"/>
        <v>0</v>
      </c>
      <c r="AQ26" s="2" t="str">
        <f t="shared" si="6"/>
        <v xml:space="preserve"> </v>
      </c>
      <c r="AR26" s="2" t="str">
        <f t="shared" si="6"/>
        <v xml:space="preserve"> </v>
      </c>
      <c r="AS26" s="2" t="str">
        <f t="shared" si="6"/>
        <v xml:space="preserve"> </v>
      </c>
      <c r="AT26" s="2" t="str">
        <f t="shared" si="6"/>
        <v xml:space="preserve"> </v>
      </c>
      <c r="AU26" s="2" t="str">
        <f t="shared" si="6"/>
        <v xml:space="preserve"> </v>
      </c>
      <c r="AX26" s="2" t="str">
        <f>IF(ISERROR(AQ26*100000000/'Calc-Units'!$E$23)," ",AQ26*100000000/'Calc-Units'!$E$23)</f>
        <v xml:space="preserve"> </v>
      </c>
      <c r="AY26" s="2" t="str">
        <f>IF(ISERROR(AR26*100000000/'Calc-Units'!$D$23)," ",AR26*100000000/'Calc-Units'!$D$23)</f>
        <v xml:space="preserve"> </v>
      </c>
      <c r="AZ26" s="2" t="str">
        <f>IF(ISERROR(AS26*100000000/'Calc-Units'!$C$23)," ",AS26*100000000/'Calc-Units'!$C$23)</f>
        <v xml:space="preserve"> </v>
      </c>
      <c r="BA26" s="2" t="str">
        <f>IF(ISERROR(AT26*100000000/'Calc-Units'!$C$23)," ",AT26*100000000/'Calc-Units'!$C$23)</f>
        <v xml:space="preserve"> </v>
      </c>
    </row>
    <row r="27" spans="1:53">
      <c r="C27" s="2" t="s">
        <v>588</v>
      </c>
      <c r="D27" s="2">
        <f>'RRP 1.3'!X$12</f>
        <v>0</v>
      </c>
      <c r="E27" s="2">
        <v>0</v>
      </c>
      <c r="F27" s="2">
        <v>0</v>
      </c>
      <c r="G27" s="2">
        <v>0</v>
      </c>
      <c r="H27" s="2">
        <v>0</v>
      </c>
      <c r="I27" s="2">
        <f t="shared" si="0"/>
        <v>0</v>
      </c>
      <c r="K27" s="2" t="s">
        <v>891</v>
      </c>
      <c r="L27" s="2" t="str">
        <f>IF(ISERROR(VLOOKUP($K27,'Calc-Drivers'!$B$17:$G$27,L$43,FALSE))," ",VLOOKUP($K27,'Calc-Drivers'!$B$17:$G$27,L$43,FALSE))</f>
        <v xml:space="preserve"> </v>
      </c>
      <c r="M27" s="2" t="str">
        <f>IF(ISERROR(VLOOKUP($K27,'Calc-Drivers'!$B$17:$G$27,M$43,FALSE))," ",VLOOKUP($K27,'Calc-Drivers'!$B$17:$G$27,M$43,FALSE))</f>
        <v xml:space="preserve"> </v>
      </c>
      <c r="N27" s="2" t="str">
        <f>IF(ISERROR(VLOOKUP($K27,'Calc-Drivers'!$B$17:$G$27,N$43,FALSE))," ",VLOOKUP($K27,'Calc-Drivers'!$B$17:$G$27,N$43,FALSE))</f>
        <v xml:space="preserve"> </v>
      </c>
      <c r="O27" s="2" t="str">
        <f>IF(ISERROR(VLOOKUP($K27,'Calc-Drivers'!$B$17:$G$27,O$43,FALSE))," ",VLOOKUP($K27,'Calc-Drivers'!$B$17:$G$27,O$43,FALSE))</f>
        <v xml:space="preserve"> </v>
      </c>
      <c r="P27" s="2" t="str">
        <f>IF(ISERROR(VLOOKUP($K27,'Calc-Drivers'!$B$17:$G$27,P$43,FALSE))," ",VLOOKUP($K27,'Calc-Drivers'!$B$17:$G$27,P$43,FALSE))</f>
        <v xml:space="preserve"> </v>
      </c>
      <c r="S27" s="2" t="str">
        <f t="shared" si="1"/>
        <v xml:space="preserve"> </v>
      </c>
      <c r="T27" s="2" t="str">
        <f t="shared" si="1"/>
        <v xml:space="preserve"> </v>
      </c>
      <c r="U27" s="2" t="str">
        <f t="shared" si="1"/>
        <v xml:space="preserve"> </v>
      </c>
      <c r="V27" s="2" t="str">
        <f t="shared" si="1"/>
        <v xml:space="preserve"> </v>
      </c>
      <c r="W27" s="2" t="str">
        <f t="shared" si="1"/>
        <v xml:space="preserve"> </v>
      </c>
      <c r="Z27" s="2" t="e">
        <f t="shared" si="2"/>
        <v>#VALUE!</v>
      </c>
      <c r="AA27" s="2" t="e">
        <f t="shared" si="2"/>
        <v>#VALUE!</v>
      </c>
      <c r="AB27" s="2" t="e">
        <f t="shared" si="2"/>
        <v>#VALUE!</v>
      </c>
      <c r="AC27" s="2" t="e">
        <f t="shared" si="3"/>
        <v>#VALUE!</v>
      </c>
      <c r="AD27" s="2" t="e">
        <f t="shared" si="3"/>
        <v>#VALUE!</v>
      </c>
      <c r="AG27" s="2" t="str">
        <f>IF(ISERROR(Z27*100000000/'Calc-Units'!$E$23)," ",Z27*100000000/'Calc-Units'!$E$23)</f>
        <v xml:space="preserve"> </v>
      </c>
      <c r="AH27" s="2" t="str">
        <f>IF(ISERROR(AA27*100000000/'Calc-Units'!$D$23)," ",AA27*100000000/'Calc-Units'!$D$23)</f>
        <v xml:space="preserve"> </v>
      </c>
      <c r="AI27" s="2" t="str">
        <f>IF(ISERROR(AB27*100000000/'Calc-Units'!$C$23)," ",AB27*100000000/'Calc-Units'!$C$23)</f>
        <v xml:space="preserve"> </v>
      </c>
      <c r="AJ27" s="2" t="str">
        <f>IF(ISERROR(AC27*100000000/'Calc-Units'!$C$23)," ",AC27*100000000/'Calc-Units'!$C$23)</f>
        <v xml:space="preserve"> </v>
      </c>
      <c r="AL27" s="2">
        <v>0.52569999999999995</v>
      </c>
      <c r="AM27" s="2">
        <f t="shared" si="4"/>
        <v>0</v>
      </c>
      <c r="AN27" s="2">
        <f t="shared" si="5"/>
        <v>0</v>
      </c>
      <c r="AQ27" s="2" t="str">
        <f t="shared" si="6"/>
        <v xml:space="preserve"> </v>
      </c>
      <c r="AR27" s="2" t="str">
        <f t="shared" si="6"/>
        <v xml:space="preserve"> </v>
      </c>
      <c r="AS27" s="2" t="str">
        <f t="shared" si="6"/>
        <v xml:space="preserve"> </v>
      </c>
      <c r="AT27" s="2" t="str">
        <f t="shared" si="6"/>
        <v xml:space="preserve"> </v>
      </c>
      <c r="AU27" s="2" t="str">
        <f t="shared" si="6"/>
        <v xml:space="preserve"> </v>
      </c>
      <c r="AX27" s="2" t="str">
        <f>IF(ISERROR(AQ27*100000000/'Calc-Units'!$E$23)," ",AQ27*100000000/'Calc-Units'!$E$23)</f>
        <v xml:space="preserve"> </v>
      </c>
      <c r="AY27" s="2" t="str">
        <f>IF(ISERROR(AR27*100000000/'Calc-Units'!$D$23)," ",AR27*100000000/'Calc-Units'!$D$23)</f>
        <v xml:space="preserve"> </v>
      </c>
      <c r="AZ27" s="2" t="str">
        <f>IF(ISERROR(AS27*100000000/'Calc-Units'!$C$23)," ",AS27*100000000/'Calc-Units'!$C$23)</f>
        <v xml:space="preserve"> </v>
      </c>
      <c r="BA27" s="2" t="str">
        <f>IF(ISERROR(AT27*100000000/'Calc-Units'!$C$23)," ",AT27*100000000/'Calc-Units'!$C$23)</f>
        <v xml:space="preserve"> </v>
      </c>
    </row>
    <row r="28" spans="1:53" ht="12.75" customHeight="1">
      <c r="A28" s="2" t="s">
        <v>894</v>
      </c>
      <c r="C28" s="2" t="s">
        <v>552</v>
      </c>
      <c r="D28" s="2">
        <f>'RRP 1.3'!Y$12</f>
        <v>0</v>
      </c>
      <c r="E28" s="2">
        <v>0</v>
      </c>
      <c r="F28" s="2">
        <v>0</v>
      </c>
      <c r="G28" s="2">
        <v>0</v>
      </c>
      <c r="H28" s="2">
        <v>0</v>
      </c>
      <c r="I28" s="2">
        <f t="shared" si="0"/>
        <v>0</v>
      </c>
      <c r="K28" s="2" t="s">
        <v>893</v>
      </c>
      <c r="L28" s="2" t="str">
        <f>IF(ISERROR(VLOOKUP($K28,'Calc-Drivers'!$B$17:$G$27,L$43,FALSE))," ",VLOOKUP($K28,'Calc-Drivers'!$B$17:$G$27,L$43,FALSE))</f>
        <v xml:space="preserve"> </v>
      </c>
      <c r="M28" s="2" t="str">
        <f>IF(ISERROR(VLOOKUP($K28,'Calc-Drivers'!$B$17:$G$27,M$43,FALSE))," ",VLOOKUP($K28,'Calc-Drivers'!$B$17:$G$27,M$43,FALSE))</f>
        <v xml:space="preserve"> </v>
      </c>
      <c r="N28" s="2" t="str">
        <f>IF(ISERROR(VLOOKUP($K28,'Calc-Drivers'!$B$17:$G$27,N$43,FALSE))," ",VLOOKUP($K28,'Calc-Drivers'!$B$17:$G$27,N$43,FALSE))</f>
        <v xml:space="preserve"> </v>
      </c>
      <c r="O28" s="2" t="str">
        <f>IF(ISERROR(VLOOKUP($K28,'Calc-Drivers'!$B$17:$G$27,O$43,FALSE))," ",VLOOKUP($K28,'Calc-Drivers'!$B$17:$G$27,O$43,FALSE))</f>
        <v xml:space="preserve"> </v>
      </c>
      <c r="P28" s="2" t="str">
        <f>IF(ISERROR(VLOOKUP($K28,'Calc-Drivers'!$B$17:$G$27,P$43,FALSE))," ",VLOOKUP($K28,'Calc-Drivers'!$B$17:$G$27,P$43,FALSE))</f>
        <v xml:space="preserve"> </v>
      </c>
      <c r="S28" s="2" t="str">
        <f t="shared" si="1"/>
        <v xml:space="preserve"> </v>
      </c>
      <c r="T28" s="2" t="str">
        <f t="shared" si="1"/>
        <v xml:space="preserve"> </v>
      </c>
      <c r="U28" s="2" t="str">
        <f t="shared" si="1"/>
        <v xml:space="preserve"> </v>
      </c>
      <c r="V28" s="2" t="str">
        <f t="shared" si="1"/>
        <v xml:space="preserve"> </v>
      </c>
      <c r="W28" s="2" t="str">
        <f t="shared" si="1"/>
        <v xml:space="preserve"> </v>
      </c>
      <c r="Z28" s="2" t="str">
        <f t="shared" si="2"/>
        <v xml:space="preserve"> </v>
      </c>
      <c r="AA28" s="2" t="str">
        <f t="shared" si="2"/>
        <v xml:space="preserve"> </v>
      </c>
      <c r="AB28" s="2" t="str">
        <f t="shared" si="2"/>
        <v xml:space="preserve"> </v>
      </c>
      <c r="AC28" s="2" t="str">
        <f t="shared" si="3"/>
        <v xml:space="preserve"> </v>
      </c>
      <c r="AD28" s="2" t="str">
        <f t="shared" si="3"/>
        <v xml:space="preserve"> </v>
      </c>
      <c r="AG28" s="2" t="str">
        <f>IF(ISERROR(Z28*100000000/'Calc-Units'!$E$23)," ",Z28*100000000/'Calc-Units'!$E$23)</f>
        <v xml:space="preserve"> </v>
      </c>
      <c r="AH28" s="2" t="str">
        <f>IF(ISERROR(AA28*100000000/'Calc-Units'!$D$23)," ",AA28*100000000/'Calc-Units'!$D$23)</f>
        <v xml:space="preserve"> </v>
      </c>
      <c r="AI28" s="2" t="str">
        <f>IF(ISERROR(AB28*100000000/'Calc-Units'!$C$23)," ",AB28*100000000/'Calc-Units'!$C$23)</f>
        <v xml:space="preserve"> </v>
      </c>
      <c r="AJ28" s="2" t="str">
        <f>IF(ISERROR(AC28*100000000/'Calc-Units'!$C$23)," ",AC28*100000000/'Calc-Units'!$C$23)</f>
        <v xml:space="preserve"> </v>
      </c>
      <c r="AL28" s="2">
        <v>0</v>
      </c>
      <c r="AM28" s="2">
        <f t="shared" si="4"/>
        <v>0</v>
      </c>
      <c r="AN28" s="2">
        <f t="shared" si="5"/>
        <v>0</v>
      </c>
      <c r="AQ28" s="2" t="str">
        <f t="shared" si="6"/>
        <v xml:space="preserve"> </v>
      </c>
      <c r="AR28" s="2" t="str">
        <f t="shared" si="6"/>
        <v xml:space="preserve"> </v>
      </c>
      <c r="AS28" s="2" t="str">
        <f t="shared" si="6"/>
        <v xml:space="preserve"> </v>
      </c>
      <c r="AT28" s="2" t="str">
        <f t="shared" si="6"/>
        <v xml:space="preserve"> </v>
      </c>
      <c r="AU28" s="2" t="str">
        <f t="shared" si="6"/>
        <v xml:space="preserve"> </v>
      </c>
      <c r="AX28" s="2" t="str">
        <f>IF(ISERROR(AQ28*100000000/'Calc-Units'!$E$23)," ",AQ28*100000000/'Calc-Units'!$E$23)</f>
        <v xml:space="preserve"> </v>
      </c>
      <c r="AY28" s="2" t="str">
        <f>IF(ISERROR(AR28*100000000/'Calc-Units'!$D$23)," ",AR28*100000000/'Calc-Units'!$D$23)</f>
        <v xml:space="preserve"> </v>
      </c>
      <c r="AZ28" s="2" t="str">
        <f>IF(ISERROR(AS28*100000000/'Calc-Units'!$C$23)," ",AS28*100000000/'Calc-Units'!$C$23)</f>
        <v xml:space="preserve"> </v>
      </c>
      <c r="BA28" s="2" t="str">
        <f>IF(ISERROR(AT28*100000000/'Calc-Units'!$C$23)," ",AT28*100000000/'Calc-Units'!$C$23)</f>
        <v xml:space="preserve"> </v>
      </c>
    </row>
    <row r="29" spans="1:53">
      <c r="C29" s="2" t="s">
        <v>553</v>
      </c>
      <c r="D29" s="2">
        <f>'RRP 1.3'!Z$12</f>
        <v>0</v>
      </c>
      <c r="E29" s="2">
        <v>0</v>
      </c>
      <c r="F29" s="2">
        <v>0</v>
      </c>
      <c r="G29" s="2">
        <v>0</v>
      </c>
      <c r="H29" s="2">
        <v>0</v>
      </c>
      <c r="I29" s="2">
        <f t="shared" si="0"/>
        <v>0</v>
      </c>
      <c r="K29" s="2" t="s">
        <v>893</v>
      </c>
      <c r="L29" s="2" t="str">
        <f>IF(ISERROR(VLOOKUP($K29,'Calc-Drivers'!$B$17:$G$27,L$43,FALSE))," ",VLOOKUP($K29,'Calc-Drivers'!$B$17:$G$27,L$43,FALSE))</f>
        <v xml:space="preserve"> </v>
      </c>
      <c r="M29" s="2" t="str">
        <f>IF(ISERROR(VLOOKUP($K29,'Calc-Drivers'!$B$17:$G$27,M$43,FALSE))," ",VLOOKUP($K29,'Calc-Drivers'!$B$17:$G$27,M$43,FALSE))</f>
        <v xml:space="preserve"> </v>
      </c>
      <c r="N29" s="2" t="str">
        <f>IF(ISERROR(VLOOKUP($K29,'Calc-Drivers'!$B$17:$G$27,N$43,FALSE))," ",VLOOKUP($K29,'Calc-Drivers'!$B$17:$G$27,N$43,FALSE))</f>
        <v xml:space="preserve"> </v>
      </c>
      <c r="O29" s="2" t="str">
        <f>IF(ISERROR(VLOOKUP($K29,'Calc-Drivers'!$B$17:$G$27,O$43,FALSE))," ",VLOOKUP($K29,'Calc-Drivers'!$B$17:$G$27,O$43,FALSE))</f>
        <v xml:space="preserve"> </v>
      </c>
      <c r="P29" s="2" t="str">
        <f>IF(ISERROR(VLOOKUP($K29,'Calc-Drivers'!$B$17:$G$27,P$43,FALSE))," ",VLOOKUP($K29,'Calc-Drivers'!$B$17:$G$27,P$43,FALSE))</f>
        <v xml:space="preserve"> </v>
      </c>
      <c r="S29" s="2" t="str">
        <f t="shared" si="1"/>
        <v xml:space="preserve"> </v>
      </c>
      <c r="T29" s="2" t="str">
        <f t="shared" si="1"/>
        <v xml:space="preserve"> </v>
      </c>
      <c r="U29" s="2" t="str">
        <f t="shared" si="1"/>
        <v xml:space="preserve"> </v>
      </c>
      <c r="V29" s="2" t="str">
        <f t="shared" si="1"/>
        <v xml:space="preserve"> </v>
      </c>
      <c r="W29" s="2" t="str">
        <f t="shared" si="1"/>
        <v xml:space="preserve"> </v>
      </c>
      <c r="Z29" s="2" t="str">
        <f t="shared" si="2"/>
        <v xml:space="preserve"> </v>
      </c>
      <c r="AA29" s="2" t="str">
        <f t="shared" si="2"/>
        <v xml:space="preserve"> </v>
      </c>
      <c r="AB29" s="2" t="str">
        <f t="shared" si="2"/>
        <v xml:space="preserve"> </v>
      </c>
      <c r="AC29" s="2" t="str">
        <f t="shared" si="3"/>
        <v xml:space="preserve"> </v>
      </c>
      <c r="AD29" s="2" t="str">
        <f t="shared" si="3"/>
        <v xml:space="preserve"> </v>
      </c>
      <c r="AG29" s="2" t="str">
        <f>IF(ISERROR(Z29*100000000/'Calc-Units'!$E$23)," ",Z29*100000000/'Calc-Units'!$E$23)</f>
        <v xml:space="preserve"> </v>
      </c>
      <c r="AH29" s="2" t="str">
        <f>IF(ISERROR(AA29*100000000/'Calc-Units'!$D$23)," ",AA29*100000000/'Calc-Units'!$D$23)</f>
        <v xml:space="preserve"> </v>
      </c>
      <c r="AI29" s="2" t="str">
        <f>IF(ISERROR(AB29*100000000/'Calc-Units'!$C$23)," ",AB29*100000000/'Calc-Units'!$C$23)</f>
        <v xml:space="preserve"> </v>
      </c>
      <c r="AJ29" s="2" t="str">
        <f>IF(ISERROR(AC29*100000000/'Calc-Units'!$C$23)," ",AC29*100000000/'Calc-Units'!$C$23)</f>
        <v xml:space="preserve"> </v>
      </c>
      <c r="AL29" s="2">
        <v>0.57699999999999996</v>
      </c>
      <c r="AM29" s="2">
        <f t="shared" si="4"/>
        <v>0</v>
      </c>
      <c r="AN29" s="2">
        <f t="shared" si="5"/>
        <v>0</v>
      </c>
      <c r="AQ29" s="2" t="str">
        <f t="shared" si="6"/>
        <v xml:space="preserve"> </v>
      </c>
      <c r="AR29" s="2" t="str">
        <f t="shared" si="6"/>
        <v xml:space="preserve"> </v>
      </c>
      <c r="AS29" s="2" t="str">
        <f t="shared" si="6"/>
        <v xml:space="preserve"> </v>
      </c>
      <c r="AT29" s="2" t="str">
        <f t="shared" si="6"/>
        <v xml:space="preserve"> </v>
      </c>
      <c r="AU29" s="2" t="str">
        <f t="shared" si="6"/>
        <v xml:space="preserve"> </v>
      </c>
      <c r="AX29" s="2" t="str">
        <f>IF(ISERROR(AQ29*100000000/'Calc-Units'!$E$23)," ",AQ29*100000000/'Calc-Units'!$E$23)</f>
        <v xml:space="preserve"> </v>
      </c>
      <c r="AY29" s="2" t="str">
        <f>IF(ISERROR(AR29*100000000/'Calc-Units'!$D$23)," ",AR29*100000000/'Calc-Units'!$D$23)</f>
        <v xml:space="preserve"> </v>
      </c>
      <c r="AZ29" s="2" t="str">
        <f>IF(ISERROR(AS29*100000000/'Calc-Units'!$C$23)," ",AS29*100000000/'Calc-Units'!$C$23)</f>
        <v xml:space="preserve"> </v>
      </c>
      <c r="BA29" s="2" t="str">
        <f>IF(ISERROR(AT29*100000000/'Calc-Units'!$C$23)," ",AT29*100000000/'Calc-Units'!$C$23)</f>
        <v xml:space="preserve"> </v>
      </c>
    </row>
    <row r="30" spans="1:53">
      <c r="C30" s="2" t="s">
        <v>554</v>
      </c>
      <c r="D30" s="2">
        <f>'RRP 1.3'!AA$12</f>
        <v>0</v>
      </c>
      <c r="E30" s="2">
        <v>0</v>
      </c>
      <c r="F30" s="2">
        <v>0</v>
      </c>
      <c r="G30" s="2">
        <v>0</v>
      </c>
      <c r="H30" s="2">
        <v>0</v>
      </c>
      <c r="I30" s="2">
        <f t="shared" si="0"/>
        <v>0</v>
      </c>
      <c r="K30" s="2" t="s">
        <v>893</v>
      </c>
      <c r="L30" s="2" t="str">
        <f>IF(ISERROR(VLOOKUP($K30,'Calc-Drivers'!$B$17:$G$27,L$43,FALSE))," ",VLOOKUP($K30,'Calc-Drivers'!$B$17:$G$27,L$43,FALSE))</f>
        <v xml:space="preserve"> </v>
      </c>
      <c r="M30" s="2" t="str">
        <f>IF(ISERROR(VLOOKUP($K30,'Calc-Drivers'!$B$17:$G$27,M$43,FALSE))," ",VLOOKUP($K30,'Calc-Drivers'!$B$17:$G$27,M$43,FALSE))</f>
        <v xml:space="preserve"> </v>
      </c>
      <c r="N30" s="2" t="str">
        <f>IF(ISERROR(VLOOKUP($K30,'Calc-Drivers'!$B$17:$G$27,N$43,FALSE))," ",VLOOKUP($K30,'Calc-Drivers'!$B$17:$G$27,N$43,FALSE))</f>
        <v xml:space="preserve"> </v>
      </c>
      <c r="O30" s="2" t="str">
        <f>IF(ISERROR(VLOOKUP($K30,'Calc-Drivers'!$B$17:$G$27,O$43,FALSE))," ",VLOOKUP($K30,'Calc-Drivers'!$B$17:$G$27,O$43,FALSE))</f>
        <v xml:space="preserve"> </v>
      </c>
      <c r="P30" s="2" t="str">
        <f>IF(ISERROR(VLOOKUP($K30,'Calc-Drivers'!$B$17:$G$27,P$43,FALSE))," ",VLOOKUP($K30,'Calc-Drivers'!$B$17:$G$27,P$43,FALSE))</f>
        <v xml:space="preserve"> </v>
      </c>
      <c r="S30" s="2" t="str">
        <f t="shared" si="1"/>
        <v xml:space="preserve"> </v>
      </c>
      <c r="T30" s="2" t="str">
        <f t="shared" si="1"/>
        <v xml:space="preserve"> </v>
      </c>
      <c r="U30" s="2" t="str">
        <f t="shared" si="1"/>
        <v xml:space="preserve"> </v>
      </c>
      <c r="V30" s="2" t="str">
        <f t="shared" si="1"/>
        <v xml:space="preserve"> </v>
      </c>
      <c r="W30" s="2" t="str">
        <f t="shared" si="1"/>
        <v xml:space="preserve"> </v>
      </c>
      <c r="Z30" s="2" t="str">
        <f t="shared" si="2"/>
        <v xml:space="preserve"> </v>
      </c>
      <c r="AA30" s="2" t="str">
        <f t="shared" si="2"/>
        <v xml:space="preserve"> </v>
      </c>
      <c r="AB30" s="2" t="str">
        <f t="shared" si="2"/>
        <v xml:space="preserve"> </v>
      </c>
      <c r="AC30" s="2" t="str">
        <f t="shared" si="3"/>
        <v xml:space="preserve"> </v>
      </c>
      <c r="AD30" s="2" t="str">
        <f t="shared" si="3"/>
        <v xml:space="preserve"> </v>
      </c>
      <c r="AG30" s="2" t="str">
        <f>IF(ISERROR(Z30*100000000/'Calc-Units'!$E$23)," ",Z30*100000000/'Calc-Units'!$E$23)</f>
        <v xml:space="preserve"> </v>
      </c>
      <c r="AH30" s="2" t="str">
        <f>IF(ISERROR(AA30*100000000/'Calc-Units'!$D$23)," ",AA30*100000000/'Calc-Units'!$D$23)</f>
        <v xml:space="preserve"> </v>
      </c>
      <c r="AI30" s="2" t="str">
        <f>IF(ISERROR(AB30*100000000/'Calc-Units'!$C$23)," ",AB30*100000000/'Calc-Units'!$C$23)</f>
        <v xml:space="preserve"> </v>
      </c>
      <c r="AJ30" s="2" t="str">
        <f>IF(ISERROR(AC30*100000000/'Calc-Units'!$C$23)," ",AC30*100000000/'Calc-Units'!$C$23)</f>
        <v xml:space="preserve"> </v>
      </c>
      <c r="AL30" s="2">
        <v>0</v>
      </c>
      <c r="AM30" s="2">
        <f t="shared" si="4"/>
        <v>0</v>
      </c>
      <c r="AN30" s="2">
        <f t="shared" si="5"/>
        <v>0</v>
      </c>
      <c r="AQ30" s="2" t="str">
        <f t="shared" si="6"/>
        <v xml:space="preserve"> </v>
      </c>
      <c r="AR30" s="2" t="str">
        <f t="shared" si="6"/>
        <v xml:space="preserve"> </v>
      </c>
      <c r="AS30" s="2" t="str">
        <f t="shared" si="6"/>
        <v xml:space="preserve"> </v>
      </c>
      <c r="AT30" s="2" t="str">
        <f t="shared" si="6"/>
        <v xml:space="preserve"> </v>
      </c>
      <c r="AU30" s="2" t="str">
        <f t="shared" si="6"/>
        <v xml:space="preserve"> </v>
      </c>
      <c r="AX30" s="2" t="str">
        <f>IF(ISERROR(AQ30*100000000/'Calc-Units'!$E$23)," ",AQ30*100000000/'Calc-Units'!$E$23)</f>
        <v xml:space="preserve"> </v>
      </c>
      <c r="AY30" s="2" t="str">
        <f>IF(ISERROR(AR30*100000000/'Calc-Units'!$D$23)," ",AR30*100000000/'Calc-Units'!$D$23)</f>
        <v xml:space="preserve"> </v>
      </c>
      <c r="AZ30" s="2" t="str">
        <f>IF(ISERROR(AS30*100000000/'Calc-Units'!$C$23)," ",AS30*100000000/'Calc-Units'!$C$23)</f>
        <v xml:space="preserve"> </v>
      </c>
      <c r="BA30" s="2" t="str">
        <f>IF(ISERROR(AT30*100000000/'Calc-Units'!$C$23)," ",AT30*100000000/'Calc-Units'!$C$23)</f>
        <v xml:space="preserve"> </v>
      </c>
    </row>
    <row r="31" spans="1:53">
      <c r="C31" s="2" t="s">
        <v>555</v>
      </c>
      <c r="D31" s="2">
        <f>'RRP 1.3'!AB$12</f>
        <v>0</v>
      </c>
      <c r="E31" s="2">
        <v>0</v>
      </c>
      <c r="F31" s="2">
        <v>0</v>
      </c>
      <c r="G31" s="2">
        <v>0</v>
      </c>
      <c r="H31" s="2">
        <v>0</v>
      </c>
      <c r="I31" s="2">
        <f t="shared" si="0"/>
        <v>0</v>
      </c>
      <c r="K31" s="2" t="s">
        <v>893</v>
      </c>
      <c r="L31" s="2" t="str">
        <f>IF(ISERROR(VLOOKUP($K31,'Calc-Drivers'!$B$17:$G$27,L$43,FALSE))," ",VLOOKUP($K31,'Calc-Drivers'!$B$17:$G$27,L$43,FALSE))</f>
        <v xml:space="preserve"> </v>
      </c>
      <c r="M31" s="2" t="str">
        <f>IF(ISERROR(VLOOKUP($K31,'Calc-Drivers'!$B$17:$G$27,M$43,FALSE))," ",VLOOKUP($K31,'Calc-Drivers'!$B$17:$G$27,M$43,FALSE))</f>
        <v xml:space="preserve"> </v>
      </c>
      <c r="N31" s="2" t="str">
        <f>IF(ISERROR(VLOOKUP($K31,'Calc-Drivers'!$B$17:$G$27,N$43,FALSE))," ",VLOOKUP($K31,'Calc-Drivers'!$B$17:$G$27,N$43,FALSE))</f>
        <v xml:space="preserve"> </v>
      </c>
      <c r="O31" s="2" t="str">
        <f>IF(ISERROR(VLOOKUP($K31,'Calc-Drivers'!$B$17:$G$27,O$43,FALSE))," ",VLOOKUP($K31,'Calc-Drivers'!$B$17:$G$27,O$43,FALSE))</f>
        <v xml:space="preserve"> </v>
      </c>
      <c r="P31" s="2" t="str">
        <f>IF(ISERROR(VLOOKUP($K31,'Calc-Drivers'!$B$17:$G$27,P$43,FALSE))," ",VLOOKUP($K31,'Calc-Drivers'!$B$17:$G$27,P$43,FALSE))</f>
        <v xml:space="preserve"> </v>
      </c>
      <c r="S31" s="2" t="str">
        <f t="shared" si="1"/>
        <v xml:space="preserve"> </v>
      </c>
      <c r="T31" s="2" t="str">
        <f t="shared" si="1"/>
        <v xml:space="preserve"> </v>
      </c>
      <c r="U31" s="2" t="str">
        <f t="shared" si="1"/>
        <v xml:space="preserve"> </v>
      </c>
      <c r="V31" s="2" t="str">
        <f t="shared" si="1"/>
        <v xml:space="preserve"> </v>
      </c>
      <c r="W31" s="2" t="str">
        <f t="shared" si="1"/>
        <v xml:space="preserve"> </v>
      </c>
      <c r="Z31" s="2" t="str">
        <f t="shared" si="2"/>
        <v xml:space="preserve"> </v>
      </c>
      <c r="AA31" s="2" t="str">
        <f t="shared" si="2"/>
        <v xml:space="preserve"> </v>
      </c>
      <c r="AB31" s="2" t="str">
        <f t="shared" si="2"/>
        <v xml:space="preserve"> </v>
      </c>
      <c r="AC31" s="2" t="str">
        <f t="shared" si="3"/>
        <v xml:space="preserve"> </v>
      </c>
      <c r="AD31" s="2" t="str">
        <f t="shared" si="3"/>
        <v xml:space="preserve"> </v>
      </c>
      <c r="AG31" s="2" t="str">
        <f>IF(ISERROR(Z31*100000000/'Calc-Units'!$E$23)," ",Z31*100000000/'Calc-Units'!$E$23)</f>
        <v xml:space="preserve"> </v>
      </c>
      <c r="AH31" s="2" t="str">
        <f>IF(ISERROR(AA31*100000000/'Calc-Units'!$D$23)," ",AA31*100000000/'Calc-Units'!$D$23)</f>
        <v xml:space="preserve"> </v>
      </c>
      <c r="AI31" s="2" t="str">
        <f>IF(ISERROR(AB31*100000000/'Calc-Units'!$C$23)," ",AB31*100000000/'Calc-Units'!$C$23)</f>
        <v xml:space="preserve"> </v>
      </c>
      <c r="AJ31" s="2" t="str">
        <f>IF(ISERROR(AC31*100000000/'Calc-Units'!$C$23)," ",AC31*100000000/'Calc-Units'!$C$23)</f>
        <v xml:space="preserve"> </v>
      </c>
      <c r="AL31" s="2">
        <v>0</v>
      </c>
      <c r="AM31" s="2">
        <f t="shared" si="4"/>
        <v>0</v>
      </c>
      <c r="AN31" s="2">
        <f t="shared" si="5"/>
        <v>0</v>
      </c>
      <c r="AQ31" s="2" t="str">
        <f t="shared" si="6"/>
        <v xml:space="preserve"> </v>
      </c>
      <c r="AR31" s="2" t="str">
        <f t="shared" si="6"/>
        <v xml:space="preserve"> </v>
      </c>
      <c r="AS31" s="2" t="str">
        <f t="shared" si="6"/>
        <v xml:space="preserve"> </v>
      </c>
      <c r="AT31" s="2" t="str">
        <f t="shared" si="6"/>
        <v xml:space="preserve"> </v>
      </c>
      <c r="AU31" s="2" t="str">
        <f t="shared" si="6"/>
        <v xml:space="preserve"> </v>
      </c>
      <c r="AX31" s="2" t="str">
        <f>IF(ISERROR(AQ31*100000000/'Calc-Units'!$E$23)," ",AQ31*100000000/'Calc-Units'!$E$23)</f>
        <v xml:space="preserve"> </v>
      </c>
      <c r="AY31" s="2" t="str">
        <f>IF(ISERROR(AR31*100000000/'Calc-Units'!$D$23)," ",AR31*100000000/'Calc-Units'!$D$23)</f>
        <v xml:space="preserve"> </v>
      </c>
      <c r="AZ31" s="2" t="str">
        <f>IF(ISERROR(AS31*100000000/'Calc-Units'!$C$23)," ",AS31*100000000/'Calc-Units'!$C$23)</f>
        <v xml:space="preserve"> </v>
      </c>
      <c r="BA31" s="2" t="str">
        <f>IF(ISERROR(AT31*100000000/'Calc-Units'!$C$23)," ",AT31*100000000/'Calc-Units'!$C$23)</f>
        <v xml:space="preserve"> </v>
      </c>
    </row>
    <row r="32" spans="1:53">
      <c r="C32" s="2" t="s">
        <v>556</v>
      </c>
      <c r="D32" s="2">
        <f>'RRP 1.3'!AC$12</f>
        <v>0</v>
      </c>
      <c r="E32" s="2">
        <v>0</v>
      </c>
      <c r="F32" s="2">
        <v>0</v>
      </c>
      <c r="G32" s="2">
        <v>0</v>
      </c>
      <c r="H32" s="2">
        <v>0</v>
      </c>
      <c r="I32" s="2">
        <f t="shared" si="0"/>
        <v>0</v>
      </c>
      <c r="K32" s="2" t="s">
        <v>893</v>
      </c>
      <c r="L32" s="2" t="str">
        <f>IF(ISERROR(VLOOKUP($K32,'Calc-Drivers'!$B$17:$G$27,L$43,FALSE))," ",VLOOKUP($K32,'Calc-Drivers'!$B$17:$G$27,L$43,FALSE))</f>
        <v xml:space="preserve"> </v>
      </c>
      <c r="M32" s="2" t="str">
        <f>IF(ISERROR(VLOOKUP($K32,'Calc-Drivers'!$B$17:$G$27,M$43,FALSE))," ",VLOOKUP($K32,'Calc-Drivers'!$B$17:$G$27,M$43,FALSE))</f>
        <v xml:space="preserve"> </v>
      </c>
      <c r="N32" s="2" t="str">
        <f>IF(ISERROR(VLOOKUP($K32,'Calc-Drivers'!$B$17:$G$27,N$43,FALSE))," ",VLOOKUP($K32,'Calc-Drivers'!$B$17:$G$27,N$43,FALSE))</f>
        <v xml:space="preserve"> </v>
      </c>
      <c r="O32" s="2" t="str">
        <f>IF(ISERROR(VLOOKUP($K32,'Calc-Drivers'!$B$17:$G$27,O$43,FALSE))," ",VLOOKUP($K32,'Calc-Drivers'!$B$17:$G$27,O$43,FALSE))</f>
        <v xml:space="preserve"> </v>
      </c>
      <c r="P32" s="2" t="str">
        <f>IF(ISERROR(VLOOKUP($K32,'Calc-Drivers'!$B$17:$G$27,P$43,FALSE))," ",VLOOKUP($K32,'Calc-Drivers'!$B$17:$G$27,P$43,FALSE))</f>
        <v xml:space="preserve"> </v>
      </c>
      <c r="S32" s="2" t="str">
        <f t="shared" si="1"/>
        <v xml:space="preserve"> </v>
      </c>
      <c r="T32" s="2" t="str">
        <f t="shared" si="1"/>
        <v xml:space="preserve"> </v>
      </c>
      <c r="U32" s="2" t="str">
        <f t="shared" si="1"/>
        <v xml:space="preserve"> </v>
      </c>
      <c r="V32" s="2" t="str">
        <f t="shared" si="1"/>
        <v xml:space="preserve"> </v>
      </c>
      <c r="W32" s="2" t="str">
        <f t="shared" si="1"/>
        <v xml:space="preserve"> </v>
      </c>
      <c r="Z32" s="2" t="str">
        <f t="shared" si="2"/>
        <v xml:space="preserve"> </v>
      </c>
      <c r="AA32" s="2" t="str">
        <f t="shared" si="2"/>
        <v xml:space="preserve"> </v>
      </c>
      <c r="AB32" s="2" t="str">
        <f t="shared" si="2"/>
        <v xml:space="preserve"> </v>
      </c>
      <c r="AC32" s="2" t="str">
        <f t="shared" si="3"/>
        <v xml:space="preserve"> </v>
      </c>
      <c r="AD32" s="2" t="str">
        <f t="shared" si="3"/>
        <v xml:space="preserve"> </v>
      </c>
      <c r="AG32" s="2" t="str">
        <f>IF(ISERROR(Z32*100000000/'Calc-Units'!$E$23)," ",Z32*100000000/'Calc-Units'!$E$23)</f>
        <v xml:space="preserve"> </v>
      </c>
      <c r="AH32" s="2" t="str">
        <f>IF(ISERROR(AA32*100000000/'Calc-Units'!$D$23)," ",AA32*100000000/'Calc-Units'!$D$23)</f>
        <v xml:space="preserve"> </v>
      </c>
      <c r="AI32" s="2" t="str">
        <f>IF(ISERROR(AB32*100000000/'Calc-Units'!$C$23)," ",AB32*100000000/'Calc-Units'!$C$23)</f>
        <v xml:space="preserve"> </v>
      </c>
      <c r="AJ32" s="2" t="str">
        <f>IF(ISERROR(AC32*100000000/'Calc-Units'!$C$23)," ",AC32*100000000/'Calc-Units'!$C$23)</f>
        <v xml:space="preserve"> </v>
      </c>
      <c r="AL32" s="2">
        <v>0</v>
      </c>
      <c r="AM32" s="2">
        <f t="shared" si="4"/>
        <v>0</v>
      </c>
      <c r="AN32" s="2">
        <f t="shared" si="5"/>
        <v>0</v>
      </c>
      <c r="AQ32" s="2" t="str">
        <f t="shared" si="6"/>
        <v xml:space="preserve"> </v>
      </c>
      <c r="AR32" s="2" t="str">
        <f t="shared" si="6"/>
        <v xml:space="preserve"> </v>
      </c>
      <c r="AS32" s="2" t="str">
        <f t="shared" si="6"/>
        <v xml:space="preserve"> </v>
      </c>
      <c r="AT32" s="2" t="str">
        <f t="shared" si="6"/>
        <v xml:space="preserve"> </v>
      </c>
      <c r="AU32" s="2" t="str">
        <f t="shared" si="6"/>
        <v xml:space="preserve"> </v>
      </c>
      <c r="AX32" s="2" t="str">
        <f>IF(ISERROR(AQ32*100000000/'Calc-Units'!$E$23)," ",AQ32*100000000/'Calc-Units'!$E$23)</f>
        <v xml:space="preserve"> </v>
      </c>
      <c r="AY32" s="2" t="str">
        <f>IF(ISERROR(AR32*100000000/'Calc-Units'!$D$23)," ",AR32*100000000/'Calc-Units'!$D$23)</f>
        <v xml:space="preserve"> </v>
      </c>
      <c r="AZ32" s="2" t="str">
        <f>IF(ISERROR(AS32*100000000/'Calc-Units'!$C$23)," ",AS32*100000000/'Calc-Units'!$C$23)</f>
        <v xml:space="preserve"> </v>
      </c>
      <c r="BA32" s="2" t="str">
        <f>IF(ISERROR(AT32*100000000/'Calc-Units'!$C$23)," ",AT32*100000000/'Calc-Units'!$C$23)</f>
        <v xml:space="preserve"> </v>
      </c>
    </row>
    <row r="33" spans="3:53">
      <c r="C33" s="2" t="s">
        <v>557</v>
      </c>
      <c r="D33" s="2">
        <f>'RRP 1.3'!AD$12</f>
        <v>0</v>
      </c>
      <c r="E33" s="2">
        <v>0</v>
      </c>
      <c r="F33" s="2">
        <v>0</v>
      </c>
      <c r="G33" s="2">
        <v>0</v>
      </c>
      <c r="H33" s="2">
        <v>0</v>
      </c>
      <c r="I33" s="2">
        <f t="shared" si="0"/>
        <v>0</v>
      </c>
      <c r="K33" s="2" t="s">
        <v>893</v>
      </c>
      <c r="L33" s="2" t="str">
        <f>IF(ISERROR(VLOOKUP($K33,'Calc-Drivers'!$B$17:$G$27,L$43,FALSE))," ",VLOOKUP($K33,'Calc-Drivers'!$B$17:$G$27,L$43,FALSE))</f>
        <v xml:space="preserve"> </v>
      </c>
      <c r="M33" s="2" t="str">
        <f>IF(ISERROR(VLOOKUP($K33,'Calc-Drivers'!$B$17:$G$27,M$43,FALSE))," ",VLOOKUP($K33,'Calc-Drivers'!$B$17:$G$27,M$43,FALSE))</f>
        <v xml:space="preserve"> </v>
      </c>
      <c r="N33" s="2" t="str">
        <f>IF(ISERROR(VLOOKUP($K33,'Calc-Drivers'!$B$17:$G$27,N$43,FALSE))," ",VLOOKUP($K33,'Calc-Drivers'!$B$17:$G$27,N$43,FALSE))</f>
        <v xml:space="preserve"> </v>
      </c>
      <c r="O33" s="2" t="str">
        <f>IF(ISERROR(VLOOKUP($K33,'Calc-Drivers'!$B$17:$G$27,O$43,FALSE))," ",VLOOKUP($K33,'Calc-Drivers'!$B$17:$G$27,O$43,FALSE))</f>
        <v xml:space="preserve"> </v>
      </c>
      <c r="P33" s="2" t="str">
        <f>IF(ISERROR(VLOOKUP($K33,'Calc-Drivers'!$B$17:$G$27,P$43,FALSE))," ",VLOOKUP($K33,'Calc-Drivers'!$B$17:$G$27,P$43,FALSE))</f>
        <v xml:space="preserve"> </v>
      </c>
      <c r="S33" s="2" t="str">
        <f t="shared" si="1"/>
        <v xml:space="preserve"> </v>
      </c>
      <c r="T33" s="2" t="str">
        <f t="shared" si="1"/>
        <v xml:space="preserve"> </v>
      </c>
      <c r="U33" s="2" t="str">
        <f t="shared" si="1"/>
        <v xml:space="preserve"> </v>
      </c>
      <c r="V33" s="2" t="str">
        <f t="shared" si="1"/>
        <v xml:space="preserve"> </v>
      </c>
      <c r="W33" s="2" t="str">
        <f t="shared" si="1"/>
        <v xml:space="preserve"> </v>
      </c>
      <c r="Z33" s="2" t="str">
        <f t="shared" si="2"/>
        <v xml:space="preserve"> </v>
      </c>
      <c r="AA33" s="2" t="str">
        <f t="shared" si="2"/>
        <v xml:space="preserve"> </v>
      </c>
      <c r="AB33" s="2" t="str">
        <f t="shared" si="2"/>
        <v xml:space="preserve"> </v>
      </c>
      <c r="AC33" s="2" t="str">
        <f t="shared" si="3"/>
        <v xml:space="preserve"> </v>
      </c>
      <c r="AD33" s="2" t="str">
        <f t="shared" si="3"/>
        <v xml:space="preserve"> </v>
      </c>
      <c r="AG33" s="2" t="str">
        <f>IF(ISERROR(Z33*100000000/'Calc-Units'!$E$23)," ",Z33*100000000/'Calc-Units'!$E$23)</f>
        <v xml:space="preserve"> </v>
      </c>
      <c r="AH33" s="2" t="str">
        <f>IF(ISERROR(AA33*100000000/'Calc-Units'!$D$23)," ",AA33*100000000/'Calc-Units'!$D$23)</f>
        <v xml:space="preserve"> </v>
      </c>
      <c r="AI33" s="2" t="str">
        <f>IF(ISERROR(AB33*100000000/'Calc-Units'!$C$23)," ",AB33*100000000/'Calc-Units'!$C$23)</f>
        <v xml:space="preserve"> </v>
      </c>
      <c r="AJ33" s="2" t="str">
        <f>IF(ISERROR(AC33*100000000/'Calc-Units'!$C$23)," ",AC33*100000000/'Calc-Units'!$C$23)</f>
        <v xml:space="preserve"> </v>
      </c>
      <c r="AL33" s="2">
        <v>0</v>
      </c>
      <c r="AM33" s="2">
        <f t="shared" si="4"/>
        <v>0</v>
      </c>
      <c r="AN33" s="2">
        <f t="shared" si="5"/>
        <v>0</v>
      </c>
      <c r="AQ33" s="2" t="str">
        <f t="shared" si="6"/>
        <v xml:space="preserve"> </v>
      </c>
      <c r="AR33" s="2" t="str">
        <f t="shared" si="6"/>
        <v xml:space="preserve"> </v>
      </c>
      <c r="AS33" s="2" t="str">
        <f t="shared" si="6"/>
        <v xml:space="preserve"> </v>
      </c>
      <c r="AT33" s="2" t="str">
        <f t="shared" si="6"/>
        <v xml:space="preserve"> </v>
      </c>
      <c r="AU33" s="2" t="str">
        <f t="shared" si="6"/>
        <v xml:space="preserve"> </v>
      </c>
      <c r="AX33" s="2" t="str">
        <f>IF(ISERROR(AQ33*100000000/'Calc-Units'!$E$23)," ",AQ33*100000000/'Calc-Units'!$E$23)</f>
        <v xml:space="preserve"> </v>
      </c>
      <c r="AY33" s="2" t="str">
        <f>IF(ISERROR(AR33*100000000/'Calc-Units'!$D$23)," ",AR33*100000000/'Calc-Units'!$D$23)</f>
        <v xml:space="preserve"> </v>
      </c>
      <c r="AZ33" s="2" t="str">
        <f>IF(ISERROR(AS33*100000000/'Calc-Units'!$C$23)," ",AS33*100000000/'Calc-Units'!$C$23)</f>
        <v xml:space="preserve"> </v>
      </c>
      <c r="BA33" s="2" t="str">
        <f>IF(ISERROR(AT33*100000000/'Calc-Units'!$C$23)," ",AT33*100000000/'Calc-Units'!$C$23)</f>
        <v xml:space="preserve"> </v>
      </c>
    </row>
    <row r="34" spans="3:53">
      <c r="C34" s="2" t="s">
        <v>558</v>
      </c>
      <c r="D34" s="2">
        <f>'RRP 1.3'!AE$12</f>
        <v>0</v>
      </c>
      <c r="E34" s="2">
        <v>0</v>
      </c>
      <c r="F34" s="2">
        <v>0</v>
      </c>
      <c r="G34" s="2">
        <v>0</v>
      </c>
      <c r="H34" s="2">
        <v>0</v>
      </c>
      <c r="I34" s="2">
        <f t="shared" si="0"/>
        <v>0</v>
      </c>
      <c r="K34" s="2" t="s">
        <v>893</v>
      </c>
      <c r="L34" s="2" t="str">
        <f>IF(ISERROR(VLOOKUP($K34,'Calc-Drivers'!$B$17:$G$27,L$43,FALSE))," ",VLOOKUP($K34,'Calc-Drivers'!$B$17:$G$27,L$43,FALSE))</f>
        <v xml:space="preserve"> </v>
      </c>
      <c r="M34" s="2" t="str">
        <f>IF(ISERROR(VLOOKUP($K34,'Calc-Drivers'!$B$17:$G$27,M$43,FALSE))," ",VLOOKUP($K34,'Calc-Drivers'!$B$17:$G$27,M$43,FALSE))</f>
        <v xml:space="preserve"> </v>
      </c>
      <c r="N34" s="2" t="str">
        <f>IF(ISERROR(VLOOKUP($K34,'Calc-Drivers'!$B$17:$G$27,N$43,FALSE))," ",VLOOKUP($K34,'Calc-Drivers'!$B$17:$G$27,N$43,FALSE))</f>
        <v xml:space="preserve"> </v>
      </c>
      <c r="O34" s="2" t="str">
        <f>IF(ISERROR(VLOOKUP($K34,'Calc-Drivers'!$B$17:$G$27,O$43,FALSE))," ",VLOOKUP($K34,'Calc-Drivers'!$B$17:$G$27,O$43,FALSE))</f>
        <v xml:space="preserve"> </v>
      </c>
      <c r="P34" s="2" t="str">
        <f>IF(ISERROR(VLOOKUP($K34,'Calc-Drivers'!$B$17:$G$27,P$43,FALSE))," ",VLOOKUP($K34,'Calc-Drivers'!$B$17:$G$27,P$43,FALSE))</f>
        <v xml:space="preserve"> </v>
      </c>
      <c r="S34" s="2" t="str">
        <f t="shared" si="1"/>
        <v xml:space="preserve"> </v>
      </c>
      <c r="T34" s="2" t="str">
        <f t="shared" si="1"/>
        <v xml:space="preserve"> </v>
      </c>
      <c r="U34" s="2" t="str">
        <f t="shared" si="1"/>
        <v xml:space="preserve"> </v>
      </c>
      <c r="V34" s="2" t="str">
        <f t="shared" si="1"/>
        <v xml:space="preserve"> </v>
      </c>
      <c r="W34" s="2" t="str">
        <f t="shared" si="1"/>
        <v xml:space="preserve"> </v>
      </c>
      <c r="Z34" s="2" t="str">
        <f t="shared" si="2"/>
        <v xml:space="preserve"> </v>
      </c>
      <c r="AA34" s="2" t="str">
        <f t="shared" si="2"/>
        <v xml:space="preserve"> </v>
      </c>
      <c r="AB34" s="2" t="str">
        <f t="shared" si="2"/>
        <v xml:space="preserve"> </v>
      </c>
      <c r="AC34" s="2" t="str">
        <f t="shared" si="3"/>
        <v xml:space="preserve"> </v>
      </c>
      <c r="AD34" s="2" t="str">
        <f t="shared" si="3"/>
        <v xml:space="preserve"> </v>
      </c>
      <c r="AG34" s="2" t="str">
        <f>IF(ISERROR(Z34*100000000/'Calc-Units'!$E$23)," ",Z34*100000000/'Calc-Units'!$E$23)</f>
        <v xml:space="preserve"> </v>
      </c>
      <c r="AH34" s="2" t="str">
        <f>IF(ISERROR(AA34*100000000/'Calc-Units'!$D$23)," ",AA34*100000000/'Calc-Units'!$D$23)</f>
        <v xml:space="preserve"> </v>
      </c>
      <c r="AI34" s="2" t="str">
        <f>IF(ISERROR(AB34*100000000/'Calc-Units'!$C$23)," ",AB34*100000000/'Calc-Units'!$C$23)</f>
        <v xml:space="preserve"> </v>
      </c>
      <c r="AJ34" s="2" t="str">
        <f>IF(ISERROR(AC34*100000000/'Calc-Units'!$C$23)," ",AC34*100000000/'Calc-Units'!$C$23)</f>
        <v xml:space="preserve"> </v>
      </c>
      <c r="AL34" s="2">
        <v>0</v>
      </c>
      <c r="AM34" s="2">
        <f t="shared" si="4"/>
        <v>0</v>
      </c>
      <c r="AN34" s="2">
        <f t="shared" si="5"/>
        <v>0</v>
      </c>
      <c r="AQ34" s="2" t="str">
        <f t="shared" si="6"/>
        <v xml:space="preserve"> </v>
      </c>
      <c r="AR34" s="2" t="str">
        <f t="shared" si="6"/>
        <v xml:space="preserve"> </v>
      </c>
      <c r="AS34" s="2" t="str">
        <f t="shared" si="6"/>
        <v xml:space="preserve"> </v>
      </c>
      <c r="AT34" s="2" t="str">
        <f t="shared" si="6"/>
        <v xml:space="preserve"> </v>
      </c>
      <c r="AU34" s="2" t="str">
        <f t="shared" si="6"/>
        <v xml:space="preserve"> </v>
      </c>
      <c r="AX34" s="2" t="str">
        <f>IF(ISERROR(AQ34*100000000/'Calc-Units'!$E$23)," ",AQ34*100000000/'Calc-Units'!$E$23)</f>
        <v xml:space="preserve"> </v>
      </c>
      <c r="AY34" s="2" t="str">
        <f>IF(ISERROR(AR34*100000000/'Calc-Units'!$D$23)," ",AR34*100000000/'Calc-Units'!$D$23)</f>
        <v xml:space="preserve"> </v>
      </c>
      <c r="AZ34" s="2" t="str">
        <f>IF(ISERROR(AS34*100000000/'Calc-Units'!$C$23)," ",AS34*100000000/'Calc-Units'!$C$23)</f>
        <v xml:space="preserve"> </v>
      </c>
      <c r="BA34" s="2" t="str">
        <f>IF(ISERROR(AT34*100000000/'Calc-Units'!$C$23)," ",AT34*100000000/'Calc-Units'!$C$23)</f>
        <v xml:space="preserve"> </v>
      </c>
    </row>
    <row r="35" spans="3:53">
      <c r="C35" s="2" t="s">
        <v>559</v>
      </c>
      <c r="D35" s="2">
        <f>'RRP 1.3'!AF$12</f>
        <v>0</v>
      </c>
      <c r="E35" s="2">
        <v>0</v>
      </c>
      <c r="F35" s="2">
        <v>0</v>
      </c>
      <c r="G35" s="2">
        <v>0</v>
      </c>
      <c r="H35" s="2">
        <v>0</v>
      </c>
      <c r="I35" s="2">
        <f t="shared" si="0"/>
        <v>0</v>
      </c>
      <c r="K35" s="2" t="s">
        <v>893</v>
      </c>
      <c r="L35" s="2" t="str">
        <f>IF(ISERROR(VLOOKUP($K35,'Calc-Drivers'!$B$17:$G$27,L$43,FALSE))," ",VLOOKUP($K35,'Calc-Drivers'!$B$17:$G$27,L$43,FALSE))</f>
        <v xml:space="preserve"> </v>
      </c>
      <c r="M35" s="2" t="str">
        <f>IF(ISERROR(VLOOKUP($K35,'Calc-Drivers'!$B$17:$G$27,M$43,FALSE))," ",VLOOKUP($K35,'Calc-Drivers'!$B$17:$G$27,M$43,FALSE))</f>
        <v xml:space="preserve"> </v>
      </c>
      <c r="N35" s="2" t="str">
        <f>IF(ISERROR(VLOOKUP($K35,'Calc-Drivers'!$B$17:$G$27,N$43,FALSE))," ",VLOOKUP($K35,'Calc-Drivers'!$B$17:$G$27,N$43,FALSE))</f>
        <v xml:space="preserve"> </v>
      </c>
      <c r="O35" s="2" t="str">
        <f>IF(ISERROR(VLOOKUP($K35,'Calc-Drivers'!$B$17:$G$27,O$43,FALSE))," ",VLOOKUP($K35,'Calc-Drivers'!$B$17:$G$27,O$43,FALSE))</f>
        <v xml:space="preserve"> </v>
      </c>
      <c r="P35" s="2" t="str">
        <f>IF(ISERROR(VLOOKUP($K35,'Calc-Drivers'!$B$17:$G$27,P$43,FALSE))," ",VLOOKUP($K35,'Calc-Drivers'!$B$17:$G$27,P$43,FALSE))</f>
        <v xml:space="preserve"> </v>
      </c>
      <c r="S35" s="2" t="str">
        <f t="shared" si="1"/>
        <v xml:space="preserve"> </v>
      </c>
      <c r="T35" s="2" t="str">
        <f t="shared" si="1"/>
        <v xml:space="preserve"> </v>
      </c>
      <c r="U35" s="2" t="str">
        <f t="shared" si="1"/>
        <v xml:space="preserve"> </v>
      </c>
      <c r="V35" s="2" t="str">
        <f t="shared" si="1"/>
        <v xml:space="preserve"> </v>
      </c>
      <c r="W35" s="2" t="str">
        <f t="shared" si="1"/>
        <v xml:space="preserve"> </v>
      </c>
      <c r="Z35" s="2" t="str">
        <f t="shared" si="2"/>
        <v xml:space="preserve"> </v>
      </c>
      <c r="AA35" s="2" t="str">
        <f t="shared" si="2"/>
        <v xml:space="preserve"> </v>
      </c>
      <c r="AB35" s="2" t="str">
        <f t="shared" si="2"/>
        <v xml:space="preserve"> </v>
      </c>
      <c r="AC35" s="2" t="str">
        <f t="shared" si="3"/>
        <v xml:space="preserve"> </v>
      </c>
      <c r="AD35" s="2" t="str">
        <f t="shared" si="3"/>
        <v xml:space="preserve"> </v>
      </c>
      <c r="AG35" s="2" t="str">
        <f>IF(ISERROR(Z35*100000000/'Calc-Units'!$E$23)," ",Z35*100000000/'Calc-Units'!$E$23)</f>
        <v xml:space="preserve"> </v>
      </c>
      <c r="AH35" s="2" t="str">
        <f>IF(ISERROR(AA35*100000000/'Calc-Units'!$D$23)," ",AA35*100000000/'Calc-Units'!$D$23)</f>
        <v xml:space="preserve"> </v>
      </c>
      <c r="AI35" s="2" t="str">
        <f>IF(ISERROR(AB35*100000000/'Calc-Units'!$C$23)," ",AB35*100000000/'Calc-Units'!$C$23)</f>
        <v xml:space="preserve"> </v>
      </c>
      <c r="AJ35" s="2" t="str">
        <f>IF(ISERROR(AC35*100000000/'Calc-Units'!$C$23)," ",AC35*100000000/'Calc-Units'!$C$23)</f>
        <v xml:space="preserve"> </v>
      </c>
      <c r="AL35" s="2">
        <v>0</v>
      </c>
      <c r="AM35" s="2">
        <f t="shared" si="4"/>
        <v>0</v>
      </c>
      <c r="AN35" s="2">
        <f t="shared" si="5"/>
        <v>0</v>
      </c>
      <c r="AQ35" s="2" t="str">
        <f t="shared" si="6"/>
        <v xml:space="preserve"> </v>
      </c>
      <c r="AR35" s="2" t="str">
        <f t="shared" si="6"/>
        <v xml:space="preserve"> </v>
      </c>
      <c r="AS35" s="2" t="str">
        <f t="shared" si="6"/>
        <v xml:space="preserve"> </v>
      </c>
      <c r="AT35" s="2" t="str">
        <f t="shared" si="6"/>
        <v xml:space="preserve"> </v>
      </c>
      <c r="AU35" s="2" t="str">
        <f t="shared" si="6"/>
        <v xml:space="preserve"> </v>
      </c>
      <c r="AX35" s="2" t="str">
        <f>IF(ISERROR(AQ35*100000000/'Calc-Units'!$E$23)," ",AQ35*100000000/'Calc-Units'!$E$23)</f>
        <v xml:space="preserve"> </v>
      </c>
      <c r="AY35" s="2" t="str">
        <f>IF(ISERROR(AR35*100000000/'Calc-Units'!$D$23)," ",AR35*100000000/'Calc-Units'!$D$23)</f>
        <v xml:space="preserve"> </v>
      </c>
      <c r="AZ35" s="2" t="str">
        <f>IF(ISERROR(AS35*100000000/'Calc-Units'!$C$23)," ",AS35*100000000/'Calc-Units'!$C$23)</f>
        <v xml:space="preserve"> </v>
      </c>
      <c r="BA35" s="2" t="str">
        <f>IF(ISERROR(AT35*100000000/'Calc-Units'!$C$23)," ",AT35*100000000/'Calc-Units'!$C$23)</f>
        <v xml:space="preserve"> </v>
      </c>
    </row>
    <row r="36" spans="3:53">
      <c r="C36" s="2" t="s">
        <v>560</v>
      </c>
      <c r="D36" s="2">
        <f>'RRP 1.3'!AG$12</f>
        <v>0</v>
      </c>
      <c r="E36" s="2">
        <v>0</v>
      </c>
      <c r="F36" s="2">
        <v>0</v>
      </c>
      <c r="G36" s="2">
        <v>0</v>
      </c>
      <c r="H36" s="2">
        <v>0</v>
      </c>
      <c r="I36" s="2">
        <f t="shared" si="0"/>
        <v>0</v>
      </c>
      <c r="K36" s="2" t="s">
        <v>893</v>
      </c>
      <c r="L36" s="2" t="str">
        <f>IF(ISERROR(VLOOKUP($K36,'Calc-Drivers'!$B$17:$G$27,L$43,FALSE))," ",VLOOKUP($K36,'Calc-Drivers'!$B$17:$G$27,L$43,FALSE))</f>
        <v xml:space="preserve"> </v>
      </c>
      <c r="M36" s="2" t="str">
        <f>IF(ISERROR(VLOOKUP($K36,'Calc-Drivers'!$B$17:$G$27,M$43,FALSE))," ",VLOOKUP($K36,'Calc-Drivers'!$B$17:$G$27,M$43,FALSE))</f>
        <v xml:space="preserve"> </v>
      </c>
      <c r="N36" s="2" t="str">
        <f>IF(ISERROR(VLOOKUP($K36,'Calc-Drivers'!$B$17:$G$27,N$43,FALSE))," ",VLOOKUP($K36,'Calc-Drivers'!$B$17:$G$27,N$43,FALSE))</f>
        <v xml:space="preserve"> </v>
      </c>
      <c r="O36" s="2" t="str">
        <f>IF(ISERROR(VLOOKUP($K36,'Calc-Drivers'!$B$17:$G$27,O$43,FALSE))," ",VLOOKUP($K36,'Calc-Drivers'!$B$17:$G$27,O$43,FALSE))</f>
        <v xml:space="preserve"> </v>
      </c>
      <c r="P36" s="2" t="str">
        <f>IF(ISERROR(VLOOKUP($K36,'Calc-Drivers'!$B$17:$G$27,P$43,FALSE))," ",VLOOKUP($K36,'Calc-Drivers'!$B$17:$G$27,P$43,FALSE))</f>
        <v xml:space="preserve"> </v>
      </c>
      <c r="S36" s="2" t="str">
        <f t="shared" si="1"/>
        <v xml:space="preserve"> </v>
      </c>
      <c r="T36" s="2" t="str">
        <f t="shared" si="1"/>
        <v xml:space="preserve"> </v>
      </c>
      <c r="U36" s="2" t="str">
        <f t="shared" si="1"/>
        <v xml:space="preserve"> </v>
      </c>
      <c r="V36" s="2" t="str">
        <f t="shared" si="1"/>
        <v xml:space="preserve"> </v>
      </c>
      <c r="W36" s="2" t="str">
        <f t="shared" si="1"/>
        <v xml:space="preserve"> </v>
      </c>
      <c r="Z36" s="2" t="str">
        <f t="shared" si="2"/>
        <v xml:space="preserve"> </v>
      </c>
      <c r="AA36" s="2" t="str">
        <f t="shared" si="2"/>
        <v xml:space="preserve"> </v>
      </c>
      <c r="AB36" s="2" t="str">
        <f t="shared" si="2"/>
        <v xml:space="preserve"> </v>
      </c>
      <c r="AC36" s="2" t="str">
        <f t="shared" si="3"/>
        <v xml:space="preserve"> </v>
      </c>
      <c r="AD36" s="2" t="str">
        <f t="shared" si="3"/>
        <v xml:space="preserve"> </v>
      </c>
      <c r="AG36" s="2" t="str">
        <f>IF(ISERROR(Z36*100000000/'Calc-Units'!$E$23)," ",Z36*100000000/'Calc-Units'!$E$23)</f>
        <v xml:space="preserve"> </v>
      </c>
      <c r="AH36" s="2" t="str">
        <f>IF(ISERROR(AA36*100000000/'Calc-Units'!$D$23)," ",AA36*100000000/'Calc-Units'!$D$23)</f>
        <v xml:space="preserve"> </v>
      </c>
      <c r="AI36" s="2" t="str">
        <f>IF(ISERROR(AB36*100000000/'Calc-Units'!$C$23)," ",AB36*100000000/'Calc-Units'!$C$23)</f>
        <v xml:space="preserve"> </v>
      </c>
      <c r="AJ36" s="2" t="str">
        <f>IF(ISERROR(AC36*100000000/'Calc-Units'!$C$23)," ",AC36*100000000/'Calc-Units'!$C$23)</f>
        <v xml:space="preserve"> </v>
      </c>
      <c r="AL36" s="2">
        <v>0</v>
      </c>
      <c r="AM36" s="2">
        <f t="shared" si="4"/>
        <v>0</v>
      </c>
      <c r="AN36" s="2">
        <f t="shared" si="5"/>
        <v>0</v>
      </c>
      <c r="AQ36" s="2" t="str">
        <f t="shared" si="6"/>
        <v xml:space="preserve"> </v>
      </c>
      <c r="AR36" s="2" t="str">
        <f t="shared" si="6"/>
        <v xml:space="preserve"> </v>
      </c>
      <c r="AS36" s="2" t="str">
        <f t="shared" si="6"/>
        <v xml:space="preserve"> </v>
      </c>
      <c r="AT36" s="2" t="str">
        <f t="shared" si="6"/>
        <v xml:space="preserve"> </v>
      </c>
      <c r="AU36" s="2" t="str">
        <f t="shared" si="6"/>
        <v xml:space="preserve"> </v>
      </c>
      <c r="AX36" s="2" t="str">
        <f>IF(ISERROR(AQ36*100000000/'Calc-Units'!$E$23)," ",AQ36*100000000/'Calc-Units'!$E$23)</f>
        <v xml:space="preserve"> </v>
      </c>
      <c r="AY36" s="2" t="str">
        <f>IF(ISERROR(AR36*100000000/'Calc-Units'!$D$23)," ",AR36*100000000/'Calc-Units'!$D$23)</f>
        <v xml:space="preserve"> </v>
      </c>
      <c r="AZ36" s="2" t="str">
        <f>IF(ISERROR(AS36*100000000/'Calc-Units'!$C$23)," ",AS36*100000000/'Calc-Units'!$C$23)</f>
        <v xml:space="preserve"> </v>
      </c>
      <c r="BA36" s="2" t="str">
        <f>IF(ISERROR(AT36*100000000/'Calc-Units'!$C$23)," ",AT36*100000000/'Calc-Units'!$C$23)</f>
        <v xml:space="preserve"> </v>
      </c>
    </row>
    <row r="37" spans="3:53">
      <c r="C37" s="2" t="s">
        <v>561</v>
      </c>
      <c r="D37" s="2">
        <f>'RRP 1.3'!AH$12</f>
        <v>0</v>
      </c>
      <c r="E37" s="2">
        <v>0</v>
      </c>
      <c r="F37" s="2">
        <v>0</v>
      </c>
      <c r="G37" s="2">
        <v>0</v>
      </c>
      <c r="H37" s="2">
        <v>0</v>
      </c>
      <c r="I37" s="2">
        <f t="shared" si="0"/>
        <v>0</v>
      </c>
      <c r="K37" s="2" t="s">
        <v>893</v>
      </c>
      <c r="L37" s="2" t="str">
        <f>IF(ISERROR(VLOOKUP($K37,'Calc-Drivers'!$B$17:$G$27,L$43,FALSE))," ",VLOOKUP($K37,'Calc-Drivers'!$B$17:$G$27,L$43,FALSE))</f>
        <v xml:space="preserve"> </v>
      </c>
      <c r="M37" s="2" t="str">
        <f>IF(ISERROR(VLOOKUP($K37,'Calc-Drivers'!$B$17:$G$27,M$43,FALSE))," ",VLOOKUP($K37,'Calc-Drivers'!$B$17:$G$27,M$43,FALSE))</f>
        <v xml:space="preserve"> </v>
      </c>
      <c r="N37" s="2" t="str">
        <f>IF(ISERROR(VLOOKUP($K37,'Calc-Drivers'!$B$17:$G$27,N$43,FALSE))," ",VLOOKUP($K37,'Calc-Drivers'!$B$17:$G$27,N$43,FALSE))</f>
        <v xml:space="preserve"> </v>
      </c>
      <c r="O37" s="2" t="str">
        <f>IF(ISERROR(VLOOKUP($K37,'Calc-Drivers'!$B$17:$G$27,O$43,FALSE))," ",VLOOKUP($K37,'Calc-Drivers'!$B$17:$G$27,O$43,FALSE))</f>
        <v xml:space="preserve"> </v>
      </c>
      <c r="P37" s="2" t="str">
        <f>IF(ISERROR(VLOOKUP($K37,'Calc-Drivers'!$B$17:$G$27,P$43,FALSE))," ",VLOOKUP($K37,'Calc-Drivers'!$B$17:$G$27,P$43,FALSE))</f>
        <v xml:space="preserve"> </v>
      </c>
      <c r="S37" s="2" t="str">
        <f t="shared" si="1"/>
        <v xml:space="preserve"> </v>
      </c>
      <c r="T37" s="2" t="str">
        <f t="shared" si="1"/>
        <v xml:space="preserve"> </v>
      </c>
      <c r="U37" s="2" t="str">
        <f t="shared" si="1"/>
        <v xml:space="preserve"> </v>
      </c>
      <c r="V37" s="2" t="str">
        <f t="shared" si="1"/>
        <v xml:space="preserve"> </v>
      </c>
      <c r="W37" s="2" t="str">
        <f t="shared" si="1"/>
        <v xml:space="preserve"> </v>
      </c>
      <c r="Z37" s="2" t="str">
        <f t="shared" si="2"/>
        <v xml:space="preserve"> </v>
      </c>
      <c r="AA37" s="2" t="str">
        <f t="shared" si="2"/>
        <v xml:space="preserve"> </v>
      </c>
      <c r="AB37" s="2" t="str">
        <f t="shared" si="2"/>
        <v xml:space="preserve"> </v>
      </c>
      <c r="AC37" s="2" t="str">
        <f t="shared" si="3"/>
        <v xml:space="preserve"> </v>
      </c>
      <c r="AD37" s="2" t="str">
        <f t="shared" si="3"/>
        <v xml:space="preserve"> </v>
      </c>
      <c r="AG37" s="2" t="str">
        <f>IF(ISERROR(Z37*100000000/'Calc-Units'!$E$23)," ",Z37*100000000/'Calc-Units'!$E$23)</f>
        <v xml:space="preserve"> </v>
      </c>
      <c r="AH37" s="2" t="str">
        <f>IF(ISERROR(AA37*100000000/'Calc-Units'!$D$23)," ",AA37*100000000/'Calc-Units'!$D$23)</f>
        <v xml:space="preserve"> </v>
      </c>
      <c r="AI37" s="2" t="str">
        <f>IF(ISERROR(AB37*100000000/'Calc-Units'!$C$23)," ",AB37*100000000/'Calc-Units'!$C$23)</f>
        <v xml:space="preserve"> </v>
      </c>
      <c r="AJ37" s="2" t="str">
        <f>IF(ISERROR(AC37*100000000/'Calc-Units'!$C$23)," ",AC37*100000000/'Calc-Units'!$C$23)</f>
        <v xml:space="preserve"> </v>
      </c>
      <c r="AL37" s="2">
        <v>0</v>
      </c>
      <c r="AM37" s="2">
        <f t="shared" si="4"/>
        <v>0</v>
      </c>
      <c r="AN37" s="2">
        <f t="shared" si="5"/>
        <v>0</v>
      </c>
      <c r="AQ37" s="2" t="str">
        <f t="shared" si="6"/>
        <v xml:space="preserve"> </v>
      </c>
      <c r="AR37" s="2" t="str">
        <f t="shared" si="6"/>
        <v xml:space="preserve"> </v>
      </c>
      <c r="AS37" s="2" t="str">
        <f t="shared" si="6"/>
        <v xml:space="preserve"> </v>
      </c>
      <c r="AT37" s="2" t="str">
        <f t="shared" si="6"/>
        <v xml:space="preserve"> </v>
      </c>
      <c r="AU37" s="2" t="str">
        <f t="shared" si="6"/>
        <v xml:space="preserve"> </v>
      </c>
      <c r="AX37" s="2" t="str">
        <f>IF(ISERROR(AQ37*100000000/'Calc-Units'!$E$23)," ",AQ37*100000000/'Calc-Units'!$E$23)</f>
        <v xml:space="preserve"> </v>
      </c>
      <c r="AY37" s="2" t="str">
        <f>IF(ISERROR(AR37*100000000/'Calc-Units'!$D$23)," ",AR37*100000000/'Calc-Units'!$D$23)</f>
        <v xml:space="preserve"> </v>
      </c>
      <c r="AZ37" s="2" t="str">
        <f>IF(ISERROR(AS37*100000000/'Calc-Units'!$C$23)," ",AS37*100000000/'Calc-Units'!$C$23)</f>
        <v xml:space="preserve"> </v>
      </c>
      <c r="BA37" s="2" t="str">
        <f>IF(ISERROR(AT37*100000000/'Calc-Units'!$C$23)," ",AT37*100000000/'Calc-Units'!$C$23)</f>
        <v xml:space="preserve"> </v>
      </c>
    </row>
    <row r="38" spans="3:53">
      <c r="C38" s="2" t="s">
        <v>562</v>
      </c>
      <c r="D38" s="2">
        <f>'RRP 1.3'!AI$12</f>
        <v>0</v>
      </c>
      <c r="E38" s="2">
        <v>0</v>
      </c>
      <c r="F38" s="2">
        <v>0</v>
      </c>
      <c r="G38" s="2">
        <v>0</v>
      </c>
      <c r="H38" s="2">
        <v>0</v>
      </c>
      <c r="I38" s="2">
        <f t="shared" si="0"/>
        <v>0</v>
      </c>
      <c r="K38" s="2" t="s">
        <v>893</v>
      </c>
      <c r="L38" s="2" t="str">
        <f>IF(ISERROR(VLOOKUP($K38,'Calc-Drivers'!$B$17:$G$27,L$43,FALSE))," ",VLOOKUP($K38,'Calc-Drivers'!$B$17:$G$27,L$43,FALSE))</f>
        <v xml:space="preserve"> </v>
      </c>
      <c r="M38" s="2" t="str">
        <f>IF(ISERROR(VLOOKUP($K38,'Calc-Drivers'!$B$17:$G$27,M$43,FALSE))," ",VLOOKUP($K38,'Calc-Drivers'!$B$17:$G$27,M$43,FALSE))</f>
        <v xml:space="preserve"> </v>
      </c>
      <c r="N38" s="2" t="str">
        <f>IF(ISERROR(VLOOKUP($K38,'Calc-Drivers'!$B$17:$G$27,N$43,FALSE))," ",VLOOKUP($K38,'Calc-Drivers'!$B$17:$G$27,N$43,FALSE))</f>
        <v xml:space="preserve"> </v>
      </c>
      <c r="O38" s="2" t="str">
        <f>IF(ISERROR(VLOOKUP($K38,'Calc-Drivers'!$B$17:$G$27,O$43,FALSE))," ",VLOOKUP($K38,'Calc-Drivers'!$B$17:$G$27,O$43,FALSE))</f>
        <v xml:space="preserve"> </v>
      </c>
      <c r="P38" s="2" t="str">
        <f>IF(ISERROR(VLOOKUP($K38,'Calc-Drivers'!$B$17:$G$27,P$43,FALSE))," ",VLOOKUP($K38,'Calc-Drivers'!$B$17:$G$27,P$43,FALSE))</f>
        <v xml:space="preserve"> </v>
      </c>
      <c r="S38" s="2" t="str">
        <f t="shared" si="1"/>
        <v xml:space="preserve"> </v>
      </c>
      <c r="T38" s="2" t="str">
        <f t="shared" si="1"/>
        <v xml:space="preserve"> </v>
      </c>
      <c r="U38" s="2" t="str">
        <f t="shared" si="1"/>
        <v xml:space="preserve"> </v>
      </c>
      <c r="V38" s="2" t="str">
        <f t="shared" si="1"/>
        <v xml:space="preserve"> </v>
      </c>
      <c r="W38" s="2" t="str">
        <f t="shared" si="1"/>
        <v xml:space="preserve"> </v>
      </c>
      <c r="Z38" s="2" t="str">
        <f t="shared" si="2"/>
        <v xml:space="preserve"> </v>
      </c>
      <c r="AA38" s="2" t="str">
        <f t="shared" si="2"/>
        <v xml:space="preserve"> </v>
      </c>
      <c r="AB38" s="2" t="str">
        <f t="shared" si="2"/>
        <v xml:space="preserve"> </v>
      </c>
      <c r="AC38" s="2" t="str">
        <f t="shared" si="3"/>
        <v xml:space="preserve"> </v>
      </c>
      <c r="AD38" s="2" t="str">
        <f t="shared" si="3"/>
        <v xml:space="preserve"> </v>
      </c>
      <c r="AG38" s="2" t="str">
        <f>IF(ISERROR(Z38*100000000/'Calc-Units'!$E$23)," ",Z38*100000000/'Calc-Units'!$E$23)</f>
        <v xml:space="preserve"> </v>
      </c>
      <c r="AH38" s="2" t="str">
        <f>IF(ISERROR(AA38*100000000/'Calc-Units'!$D$23)," ",AA38*100000000/'Calc-Units'!$D$23)</f>
        <v xml:space="preserve"> </v>
      </c>
      <c r="AI38" s="2" t="str">
        <f>IF(ISERROR(AB38*100000000/'Calc-Units'!$C$23)," ",AB38*100000000/'Calc-Units'!$C$23)</f>
        <v xml:space="preserve"> </v>
      </c>
      <c r="AJ38" s="2" t="str">
        <f>IF(ISERROR(AC38*100000000/'Calc-Units'!$C$23)," ",AC38*100000000/'Calc-Units'!$C$23)</f>
        <v xml:space="preserve"> </v>
      </c>
      <c r="AL38" s="2">
        <v>0</v>
      </c>
      <c r="AM38" s="2">
        <f t="shared" si="4"/>
        <v>0</v>
      </c>
      <c r="AN38" s="2">
        <f t="shared" si="5"/>
        <v>0</v>
      </c>
      <c r="AQ38" s="2" t="str">
        <f t="shared" si="6"/>
        <v xml:space="preserve"> </v>
      </c>
      <c r="AR38" s="2" t="str">
        <f t="shared" si="6"/>
        <v xml:space="preserve"> </v>
      </c>
      <c r="AS38" s="2" t="str">
        <f t="shared" si="6"/>
        <v xml:space="preserve"> </v>
      </c>
      <c r="AT38" s="2" t="str">
        <f t="shared" si="6"/>
        <v xml:space="preserve"> </v>
      </c>
      <c r="AU38" s="2" t="str">
        <f t="shared" si="6"/>
        <v xml:space="preserve"> </v>
      </c>
      <c r="AX38" s="2" t="str">
        <f>IF(ISERROR(AQ38*100000000/'Calc-Units'!$E$23)," ",AQ38*100000000/'Calc-Units'!$E$23)</f>
        <v xml:space="preserve"> </v>
      </c>
      <c r="AY38" s="2" t="str">
        <f>IF(ISERROR(AR38*100000000/'Calc-Units'!$D$23)," ",AR38*100000000/'Calc-Units'!$D$23)</f>
        <v xml:space="preserve"> </v>
      </c>
      <c r="AZ38" s="2" t="str">
        <f>IF(ISERROR(AS38*100000000/'Calc-Units'!$C$23)," ",AS38*100000000/'Calc-Units'!$C$23)</f>
        <v xml:space="preserve"> </v>
      </c>
      <c r="BA38" s="2" t="str">
        <f>IF(ISERROR(AT38*100000000/'Calc-Units'!$C$23)," ",AT38*100000000/'Calc-Units'!$C$23)</f>
        <v xml:space="preserve"> </v>
      </c>
    </row>
    <row r="39" spans="3:53">
      <c r="C39" s="2" t="s">
        <v>563</v>
      </c>
      <c r="D39" s="2">
        <f>'RRP 1.3'!AJ$12</f>
        <v>0</v>
      </c>
      <c r="E39" s="2">
        <v>0</v>
      </c>
      <c r="F39" s="2">
        <v>0</v>
      </c>
      <c r="G39" s="2">
        <v>0</v>
      </c>
      <c r="H39" s="2">
        <v>0</v>
      </c>
      <c r="I39" s="2">
        <f t="shared" si="0"/>
        <v>0</v>
      </c>
      <c r="K39" s="2" t="s">
        <v>893</v>
      </c>
      <c r="L39" s="2" t="str">
        <f>IF(ISERROR(VLOOKUP($K39,'Calc-Drivers'!$B$17:$G$27,L$43,FALSE))," ",VLOOKUP($K39,'Calc-Drivers'!$B$17:$G$27,L$43,FALSE))</f>
        <v xml:space="preserve"> </v>
      </c>
      <c r="M39" s="2" t="str">
        <f>IF(ISERROR(VLOOKUP($K39,'Calc-Drivers'!$B$17:$G$27,M$43,FALSE))," ",VLOOKUP($K39,'Calc-Drivers'!$B$17:$G$27,M$43,FALSE))</f>
        <v xml:space="preserve"> </v>
      </c>
      <c r="N39" s="2" t="str">
        <f>IF(ISERROR(VLOOKUP($K39,'Calc-Drivers'!$B$17:$G$27,N$43,FALSE))," ",VLOOKUP($K39,'Calc-Drivers'!$B$17:$G$27,N$43,FALSE))</f>
        <v xml:space="preserve"> </v>
      </c>
      <c r="O39" s="2" t="str">
        <f>IF(ISERROR(VLOOKUP($K39,'Calc-Drivers'!$B$17:$G$27,O$43,FALSE))," ",VLOOKUP($K39,'Calc-Drivers'!$B$17:$G$27,O$43,FALSE))</f>
        <v xml:space="preserve"> </v>
      </c>
      <c r="P39" s="2" t="str">
        <f>IF(ISERROR(VLOOKUP($K39,'Calc-Drivers'!$B$17:$G$27,P$43,FALSE))," ",VLOOKUP($K39,'Calc-Drivers'!$B$17:$G$27,P$43,FALSE))</f>
        <v xml:space="preserve"> </v>
      </c>
      <c r="S39" s="2" t="str">
        <f t="shared" si="1"/>
        <v xml:space="preserve"> </v>
      </c>
      <c r="T39" s="2" t="str">
        <f t="shared" si="1"/>
        <v xml:space="preserve"> </v>
      </c>
      <c r="U39" s="2" t="str">
        <f t="shared" si="1"/>
        <v xml:space="preserve"> </v>
      </c>
      <c r="V39" s="2" t="str">
        <f t="shared" si="1"/>
        <v xml:space="preserve"> </v>
      </c>
      <c r="W39" s="2" t="str">
        <f t="shared" si="1"/>
        <v xml:space="preserve"> </v>
      </c>
      <c r="Z39" s="2" t="str">
        <f t="shared" si="2"/>
        <v xml:space="preserve"> </v>
      </c>
      <c r="AA39" s="2" t="str">
        <f t="shared" si="2"/>
        <v xml:space="preserve"> </v>
      </c>
      <c r="AB39" s="2" t="str">
        <f t="shared" si="2"/>
        <v xml:space="preserve"> </v>
      </c>
      <c r="AC39" s="2" t="str">
        <f t="shared" si="3"/>
        <v xml:space="preserve"> </v>
      </c>
      <c r="AD39" s="2" t="str">
        <f t="shared" si="3"/>
        <v xml:space="preserve"> </v>
      </c>
      <c r="AG39" s="2" t="str">
        <f>IF(ISERROR(Z39*100000000/'Calc-Units'!$E$23)," ",Z39*100000000/'Calc-Units'!$E$23)</f>
        <v xml:space="preserve"> </v>
      </c>
      <c r="AH39" s="2" t="str">
        <f>IF(ISERROR(AA39*100000000/'Calc-Units'!$D$23)," ",AA39*100000000/'Calc-Units'!$D$23)</f>
        <v xml:space="preserve"> </v>
      </c>
      <c r="AI39" s="2" t="str">
        <f>IF(ISERROR(AB39*100000000/'Calc-Units'!$C$23)," ",AB39*100000000/'Calc-Units'!$C$23)</f>
        <v xml:space="preserve"> </v>
      </c>
      <c r="AJ39" s="2" t="str">
        <f>IF(ISERROR(AC39*100000000/'Calc-Units'!$C$23)," ",AC39*100000000/'Calc-Units'!$C$23)</f>
        <v xml:space="preserve"> </v>
      </c>
      <c r="AL39" s="2">
        <v>0</v>
      </c>
      <c r="AM39" s="2">
        <f t="shared" si="4"/>
        <v>0</v>
      </c>
      <c r="AN39" s="2">
        <f t="shared" si="5"/>
        <v>0</v>
      </c>
      <c r="AQ39" s="2" t="str">
        <f t="shared" si="6"/>
        <v xml:space="preserve"> </v>
      </c>
      <c r="AR39" s="2" t="str">
        <f t="shared" si="6"/>
        <v xml:space="preserve"> </v>
      </c>
      <c r="AS39" s="2" t="str">
        <f t="shared" si="6"/>
        <v xml:space="preserve"> </v>
      </c>
      <c r="AT39" s="2" t="str">
        <f t="shared" si="6"/>
        <v xml:space="preserve"> </v>
      </c>
      <c r="AU39" s="2" t="str">
        <f t="shared" si="6"/>
        <v xml:space="preserve"> </v>
      </c>
      <c r="AX39" s="2" t="str">
        <f>IF(ISERROR(AQ39*100000000/'Calc-Units'!$E$23)," ",AQ39*100000000/'Calc-Units'!$E$23)</f>
        <v xml:space="preserve"> </v>
      </c>
      <c r="AY39" s="2" t="str">
        <f>IF(ISERROR(AR39*100000000/'Calc-Units'!$D$23)," ",AR39*100000000/'Calc-Units'!$D$23)</f>
        <v xml:space="preserve"> </v>
      </c>
      <c r="AZ39" s="2" t="str">
        <f>IF(ISERROR(AS39*100000000/'Calc-Units'!$C$23)," ",AS39*100000000/'Calc-Units'!$C$23)</f>
        <v xml:space="preserve"> </v>
      </c>
      <c r="BA39" s="2" t="str">
        <f>IF(ISERROR(AT39*100000000/'Calc-Units'!$C$23)," ",AT39*100000000/'Calc-Units'!$C$23)</f>
        <v xml:space="preserve"> </v>
      </c>
    </row>
    <row r="40" spans="3:53">
      <c r="C40" s="2" t="s">
        <v>564</v>
      </c>
      <c r="D40" s="2">
        <f>SUM(D7:D39)</f>
        <v>0</v>
      </c>
      <c r="E40" s="2">
        <f>SUM(E7:E39)</f>
        <v>0</v>
      </c>
      <c r="F40" s="2">
        <f>SUM(F7:F39)</f>
        <v>0</v>
      </c>
      <c r="G40" s="2">
        <f>SUM(G7:G39)</f>
        <v>0</v>
      </c>
      <c r="H40" s="2">
        <f>SUM(H7:H39)</f>
        <v>0</v>
      </c>
      <c r="I40" s="2">
        <f t="shared" si="0"/>
        <v>0</v>
      </c>
      <c r="R40" s="2" t="s">
        <v>218</v>
      </c>
      <c r="S40" s="2">
        <f>SUM(S7:S39)</f>
        <v>0</v>
      </c>
      <c r="T40" s="2">
        <f>SUM(T7:T39)</f>
        <v>0</v>
      </c>
      <c r="U40" s="2">
        <f>SUM(U7:U39)</f>
        <v>0</v>
      </c>
      <c r="V40" s="2">
        <f>SUM(V7:V39)</f>
        <v>0</v>
      </c>
      <c r="Y40" s="2" t="s">
        <v>895</v>
      </c>
      <c r="Z40" s="2" t="e">
        <f>SUM(Z41:AD41)</f>
        <v>#VALUE!</v>
      </c>
      <c r="AF40" s="2" t="s">
        <v>895</v>
      </c>
      <c r="AG40" s="2">
        <f>SUM(AG41:AJ41)</f>
        <v>0</v>
      </c>
      <c r="AL40" s="2" t="s">
        <v>218</v>
      </c>
      <c r="AM40" s="2">
        <f>SUM(AM7:AM39)</f>
        <v>0</v>
      </c>
      <c r="AN40" s="2">
        <f>SUM(AN7:AN39)</f>
        <v>0</v>
      </c>
      <c r="AP40" s="2" t="s">
        <v>895</v>
      </c>
      <c r="AQ40" s="2">
        <f>SUM(AQ41:AU41)</f>
        <v>0</v>
      </c>
      <c r="AW40" s="2" t="s">
        <v>895</v>
      </c>
      <c r="AX40" s="2">
        <f>SUM(AX41:BA41)</f>
        <v>0</v>
      </c>
    </row>
    <row r="41" spans="3:53" ht="20.25" customHeight="1">
      <c r="Y41" s="2" t="s">
        <v>896</v>
      </c>
      <c r="Z41" s="2" t="e">
        <f>SUM(Z7:Z39)</f>
        <v>#VALUE!</v>
      </c>
      <c r="AA41" s="2" t="e">
        <f>SUM(AA7:AA39)</f>
        <v>#VALUE!</v>
      </c>
      <c r="AB41" s="2" t="e">
        <f>SUM(AB7:AB39)</f>
        <v>#VALUE!</v>
      </c>
      <c r="AC41" s="2" t="e">
        <f>SUM(AC7:AC39)</f>
        <v>#VALUE!</v>
      </c>
      <c r="AD41" s="2" t="e">
        <f>SUM(AD7:AD39)</f>
        <v>#VALUE!</v>
      </c>
      <c r="AF41" s="2" t="s">
        <v>896</v>
      </c>
      <c r="AG41" s="2">
        <f>SUM(AG7:AG39)</f>
        <v>0</v>
      </c>
      <c r="AH41" s="2">
        <f>SUM(AH7:AH39)</f>
        <v>0</v>
      </c>
      <c r="AI41" s="2">
        <f>SUM(AI7:AI39)</f>
        <v>0</v>
      </c>
      <c r="AJ41" s="2">
        <f>SUM(AJ7:AJ39)</f>
        <v>0</v>
      </c>
      <c r="AP41" s="2" t="s">
        <v>896</v>
      </c>
      <c r="AQ41" s="2">
        <f>SUM(AQ7:AQ39)</f>
        <v>0</v>
      </c>
      <c r="AR41" s="2">
        <f>SUM(AR7:AR39)</f>
        <v>0</v>
      </c>
      <c r="AS41" s="2">
        <f>SUM(AS7:AS39)</f>
        <v>0</v>
      </c>
      <c r="AT41" s="2">
        <f>SUM(AT7:AT39)</f>
        <v>0</v>
      </c>
      <c r="AU41" s="2">
        <f>SUM(AU7:AU39)</f>
        <v>0</v>
      </c>
      <c r="AW41" s="2" t="s">
        <v>896</v>
      </c>
      <c r="AX41" s="2">
        <f>SUM(AX7:AX39)</f>
        <v>0</v>
      </c>
      <c r="AY41" s="2">
        <f>SUM(AY7:AY39)</f>
        <v>0</v>
      </c>
      <c r="AZ41" s="2">
        <f>SUM(AZ7:AZ39)</f>
        <v>0</v>
      </c>
      <c r="BA41" s="2">
        <f>SUM(BA7:BA39)</f>
        <v>0</v>
      </c>
    </row>
    <row r="42" spans="3:53" ht="20.25" customHeight="1">
      <c r="Y42" s="2" t="s">
        <v>897</v>
      </c>
      <c r="Z42" s="2" t="e">
        <f>Z41/$Z$40</f>
        <v>#VALUE!</v>
      </c>
      <c r="AA42" s="2" t="e">
        <f>AA41/$Z$40</f>
        <v>#VALUE!</v>
      </c>
      <c r="AB42" s="2" t="e">
        <f>AB41/$Z$40</f>
        <v>#VALUE!</v>
      </c>
      <c r="AC42" s="2" t="e">
        <f>AC41/$Z$40</f>
        <v>#VALUE!</v>
      </c>
      <c r="AD42" s="2" t="e">
        <f>AD41/$Z$40</f>
        <v>#VALUE!</v>
      </c>
      <c r="AF42" s="2" t="s">
        <v>897</v>
      </c>
      <c r="AG42" s="2" t="e">
        <f>AG41/$AG$40</f>
        <v>#DIV/0!</v>
      </c>
      <c r="AH42" s="2" t="e">
        <f>AH41/$AG$40</f>
        <v>#DIV/0!</v>
      </c>
      <c r="AI42" s="2" t="e">
        <f>AI41/$AG$40</f>
        <v>#DIV/0!</v>
      </c>
      <c r="AJ42" s="2" t="e">
        <f>AJ41/$AG$40</f>
        <v>#DIV/0!</v>
      </c>
      <c r="AP42" s="2" t="s">
        <v>897</v>
      </c>
      <c r="AQ42" s="2" t="e">
        <f>AQ41/$AQ$40</f>
        <v>#DIV/0!</v>
      </c>
      <c r="AR42" s="2" t="e">
        <f>AR41/$AQ$40</f>
        <v>#DIV/0!</v>
      </c>
      <c r="AS42" s="2" t="e">
        <f>AS41/$AQ$40</f>
        <v>#DIV/0!</v>
      </c>
      <c r="AT42" s="2" t="e">
        <f>AT41/$AQ$40</f>
        <v>#DIV/0!</v>
      </c>
      <c r="AU42" s="2" t="e">
        <f>AU41/$AQ$40</f>
        <v>#DIV/0!</v>
      </c>
      <c r="AW42" s="2" t="s">
        <v>897</v>
      </c>
      <c r="AX42" s="2" t="e">
        <f>AX41/$AX$40</f>
        <v>#DIV/0!</v>
      </c>
      <c r="AY42" s="2" t="e">
        <f>AY41/$AX$40</f>
        <v>#DIV/0!</v>
      </c>
      <c r="AZ42" s="2" t="e">
        <f>AZ41/$AX$40</f>
        <v>#DIV/0!</v>
      </c>
      <c r="BA42" s="2" t="e">
        <f>BA41/$AX$40</f>
        <v>#DIV/0!</v>
      </c>
    </row>
    <row r="43" spans="3:53">
      <c r="K43" s="2" t="s">
        <v>898</v>
      </c>
      <c r="L43" s="2">
        <v>6</v>
      </c>
      <c r="M43" s="2">
        <v>5</v>
      </c>
      <c r="N43" s="2">
        <v>4</v>
      </c>
      <c r="O43" s="2">
        <v>3</v>
      </c>
      <c r="P43" s="2">
        <v>2</v>
      </c>
      <c r="AQ43" s="2" t="s">
        <v>899</v>
      </c>
    </row>
    <row r="45" spans="3:53">
      <c r="Y45" s="2" t="s">
        <v>900</v>
      </c>
    </row>
    <row r="47" spans="3:53">
      <c r="Y47" s="2" t="s">
        <v>901</v>
      </c>
      <c r="Z47" s="2">
        <f>SUMIF(Z7:Z12,"&gt;0",Z7:Z12)+SUMIF(Z28:Z39,"&gt;0",Z28:Z39)</f>
        <v>0</v>
      </c>
      <c r="AA47" s="2">
        <f>SUMIF(AA7:AA12,"&gt;0",AA7:AA12)+SUMIF(AA28:AA39,"&gt;0",AA28:AA39)</f>
        <v>0</v>
      </c>
      <c r="AB47" s="2">
        <f>SUMIF(AB7:AB12,"&gt;0",AB7:AB12)+SUMIF(AB28:AB39,"&gt;0",AB28:AB39)</f>
        <v>0</v>
      </c>
      <c r="AC47" s="2">
        <f>SUMIF(AC7:AC12,"&gt;0",AC7:AC12)+SUMIF(AC28:AC39,"&gt;0",AC28:AC39)</f>
        <v>0</v>
      </c>
      <c r="AD47" s="2">
        <f>SUMIF(AD7:AD12,"&gt;0",AD7:AD12)+SUMIF(AD28:AD39,"&gt;0",AD28:AD39)</f>
        <v>0</v>
      </c>
    </row>
    <row r="48" spans="3:53">
      <c r="Y48" s="2" t="s">
        <v>902</v>
      </c>
      <c r="Z48" s="2">
        <f>SUMIF(Z13:Z28,"&gt;0",Z13:Z28)</f>
        <v>0</v>
      </c>
      <c r="AA48" s="2">
        <f>SUMIF(AA13:AA28,"&gt;0",AA13:AA28)</f>
        <v>0</v>
      </c>
      <c r="AB48" s="2">
        <f>SUMIF(AB13:AB28,"&gt;0",AB13:AB28)</f>
        <v>0</v>
      </c>
      <c r="AC48" s="2">
        <f>SUMIF(AC13:AC28,"&gt;0",AC13:AC28)</f>
        <v>0</v>
      </c>
      <c r="AD48" s="2">
        <f>SUMIF(AD13:AD28,"&gt;0",AD13:AD28)</f>
        <v>0</v>
      </c>
    </row>
    <row r="49" spans="25:30">
      <c r="Y49" s="2" t="s">
        <v>903</v>
      </c>
      <c r="Z49" s="2" t="e">
        <f>Z47/(Z48+Z47)</f>
        <v>#DIV/0!</v>
      </c>
      <c r="AA49" s="2" t="e">
        <f>AA47/(AA48+AA47)</f>
        <v>#DIV/0!</v>
      </c>
      <c r="AB49" s="2" t="e">
        <f>AB47/(AB48+AB47)</f>
        <v>#DIV/0!</v>
      </c>
      <c r="AC49" s="2" t="e">
        <f>AC47/(AC48+AC47)</f>
        <v>#DIV/0!</v>
      </c>
      <c r="AD49" s="2" t="e">
        <f>AD47/(AD48+AD47)</f>
        <v>#DIV/0!</v>
      </c>
    </row>
    <row r="50" spans="25:30">
      <c r="Y50" s="2" t="s">
        <v>904</v>
      </c>
      <c r="Z50" s="2" t="e">
        <f>Z48/(Z47+Z48)</f>
        <v>#DIV/0!</v>
      </c>
      <c r="AA50" s="2" t="e">
        <f>AA48/(AA47+AA48)</f>
        <v>#DIV/0!</v>
      </c>
      <c r="AB50" s="2" t="e">
        <f>AB48/(AB47+AB48)</f>
        <v>#DIV/0!</v>
      </c>
      <c r="AC50" s="2" t="e">
        <f>AC48/(AC47+AC48)</f>
        <v>#DIV/0!</v>
      </c>
      <c r="AD50" s="2" t="e">
        <f>AD48/(AD47+AD48)</f>
        <v>#DIV/0!</v>
      </c>
    </row>
  </sheetData>
  <sheetProtection sheet="1" objects="1" scenarios="1"/>
  <phoneticPr fontId="1" type="noConversion"/>
  <pageMargins left="0.75" right="0.75" top="1" bottom="1" header="0.5" footer="0.5"/>
  <pageSetup paperSize="9" scale="13"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enableFormatConditionsCalculation="0">
    <tabColor rgb="FFFFFFC4"/>
    <pageSetUpPr fitToPage="1"/>
  </sheetPr>
  <dimension ref="A1:I32"/>
  <sheetViews>
    <sheetView showGridLines="0" workbookViewId="0"/>
  </sheetViews>
  <sheetFormatPr baseColWidth="10" defaultColWidth="8.83203125" defaultRowHeight="14" x14ac:dyDescent="0"/>
  <cols>
    <col min="1" max="1" width="8.83203125" style="2" customWidth="1"/>
    <col min="2" max="2" width="19.5" style="2" customWidth="1"/>
    <col min="3" max="8" width="12.1640625" style="2" customWidth="1"/>
    <col min="9" max="9" width="43" style="2" customWidth="1"/>
    <col min="10" max="10" width="9.33203125" style="2" bestFit="1" customWidth="1"/>
    <col min="11" max="16384" width="8.83203125" style="2"/>
  </cols>
  <sheetData>
    <row r="1" spans="1:9" ht="19">
      <c r="A1" s="4" t="str">
        <f>"Calc-Drivers for Method M ("&amp;'Calc-Net capex'!B5&amp;") for "&amp;Inputs!B6&amp;" in "&amp;Inputs!C6&amp;"  Status: "&amp;Inputs!D6&amp;""</f>
        <v>Calc-Drivers for Method M (No option selected) for #VALUE! in #VALUE!  Status: #VALUE!</v>
      </c>
    </row>
    <row r="4" spans="1:9" ht="14.25" customHeight="1"/>
    <row r="5" spans="1:9" ht="14.25" customHeight="1"/>
    <row r="6" spans="1:9" ht="14.25" customHeight="1"/>
    <row r="7" spans="1:9" ht="14.25" customHeight="1"/>
    <row r="8" spans="1:9" ht="14.25" customHeight="1"/>
    <row r="9" spans="1:9" ht="14.25" customHeight="1"/>
    <row r="10" spans="1:9" ht="14.25" customHeight="1"/>
    <row r="11" spans="1:9" ht="14.25" customHeight="1"/>
    <row r="12" spans="1:9" ht="14.25" customHeight="1"/>
    <row r="14" spans="1:9">
      <c r="A14" s="2" t="s">
        <v>905</v>
      </c>
    </row>
    <row r="16" spans="1:9">
      <c r="B16" s="2" t="s">
        <v>906</v>
      </c>
      <c r="C16" s="2" t="s">
        <v>889</v>
      </c>
      <c r="D16" s="2" t="s">
        <v>464</v>
      </c>
      <c r="E16" s="2" t="s">
        <v>548</v>
      </c>
      <c r="F16" s="2" t="s">
        <v>243</v>
      </c>
      <c r="G16" s="2" t="s">
        <v>425</v>
      </c>
      <c r="H16" s="2" t="s">
        <v>218</v>
      </c>
      <c r="I16" s="2" t="s">
        <v>907</v>
      </c>
    </row>
    <row r="17" spans="2:9" ht="15" customHeight="1">
      <c r="B17" s="2" t="s">
        <v>908</v>
      </c>
      <c r="C17" s="2" t="e">
        <f>'Calc-Net capex'!H6*SUM('FBPQ NL1'!D10:M13)/SUM('FBPQ NL1'!D10:M16)</f>
        <v>#VALUE!</v>
      </c>
      <c r="D17" s="2" t="e">
        <f>'Calc-Net capex'!H6*SUM('FBPQ NL1'!D14:M16)/SUM('FBPQ NL1'!D10:M16)</f>
        <v>#VALUE!</v>
      </c>
      <c r="E17" s="2" t="e">
        <f>'Calc-Net capex'!H7</f>
        <v>#VALUE!</v>
      </c>
      <c r="F17" s="2" t="e">
        <f>'Calc-Net capex'!H8</f>
        <v>#VALUE!</v>
      </c>
      <c r="G17" s="2" t="e">
        <f>'Calc-Net capex'!H9+'Calc-Net capex'!H10</f>
        <v>#VALUE!</v>
      </c>
      <c r="I17" s="2" t="s">
        <v>909</v>
      </c>
    </row>
    <row r="18" spans="2:9" ht="15" customHeight="1">
      <c r="B18" s="2" t="s">
        <v>910</v>
      </c>
      <c r="C18" s="2">
        <v>1</v>
      </c>
      <c r="D18" s="2">
        <v>0</v>
      </c>
      <c r="E18" s="2">
        <v>0</v>
      </c>
      <c r="F18" s="2">
        <v>0</v>
      </c>
      <c r="G18" s="2">
        <v>0</v>
      </c>
      <c r="H18" s="2">
        <f t="shared" ref="H18:H27" si="0">SUM(C18:G18)</f>
        <v>1</v>
      </c>
      <c r="I18" s="2" t="s">
        <v>911</v>
      </c>
    </row>
    <row r="19" spans="2:9" ht="15" customHeight="1">
      <c r="B19" s="2" t="s">
        <v>912</v>
      </c>
      <c r="D19" s="2" t="e">
        <f>'RRP 5.1'!$G$64/'RRP 5.1'!$G$65</f>
        <v>#DIV/0!</v>
      </c>
      <c r="E19" s="2">
        <v>0</v>
      </c>
      <c r="F19" s="2" t="e">
        <f>'RRP 5.1'!$G$63/'RRP 5.1'!$G$65</f>
        <v>#DIV/0!</v>
      </c>
      <c r="G19" s="2" t="e">
        <f>('RRP 5.1'!$G$61+'RRP 5.1'!$G$62)/'RRP 5.1'!$G$65</f>
        <v>#DIV/0!</v>
      </c>
      <c r="H19" s="2" t="e">
        <f t="shared" si="0"/>
        <v>#DIV/0!</v>
      </c>
      <c r="I19" s="2" t="s">
        <v>913</v>
      </c>
    </row>
    <row r="20" spans="2:9" ht="15" customHeight="1">
      <c r="B20" s="2" t="s">
        <v>914</v>
      </c>
      <c r="D20" s="2" t="e">
        <f>0/'RRP 5.1'!$G$73</f>
        <v>#DIV/0!</v>
      </c>
      <c r="E20" s="2">
        <v>0</v>
      </c>
      <c r="F20" s="2" t="e">
        <f>('RRP 5.1'!$G$71+'RRP 5.1'!$G$72)/'RRP 5.1'!$G$73</f>
        <v>#DIV/0!</v>
      </c>
      <c r="G20" s="2" t="e">
        <f>('RRP 5.1'!$G$68+'RRP 5.1'!$G$69+'RRP 5.1'!$G$70)/'RRP 5.1'!$G$73</f>
        <v>#DIV/0!</v>
      </c>
      <c r="H20" s="2" t="e">
        <f t="shared" si="0"/>
        <v>#DIV/0!</v>
      </c>
      <c r="I20" s="2" t="s">
        <v>913</v>
      </c>
    </row>
    <row r="21" spans="2:9" ht="15" customHeight="1">
      <c r="B21" s="2" t="s">
        <v>561</v>
      </c>
      <c r="D21" s="2">
        <v>0</v>
      </c>
      <c r="E21" s="2">
        <v>0</v>
      </c>
      <c r="F21" s="2">
        <v>0</v>
      </c>
      <c r="G21" s="2">
        <v>1</v>
      </c>
      <c r="H21" s="2">
        <f t="shared" si="0"/>
        <v>1</v>
      </c>
      <c r="I21" s="2" t="s">
        <v>911</v>
      </c>
    </row>
    <row r="22" spans="2:9" ht="15" customHeight="1">
      <c r="B22" s="2" t="s">
        <v>891</v>
      </c>
      <c r="C22" s="2" t="e">
        <f>'Calc-MEAV'!H6*(('Data-MEAV'!I21+'Data-MEAV'!I30)/'Calc-MEAV'!G6)</f>
        <v>#VALUE!</v>
      </c>
      <c r="D22" s="2" t="e">
        <f>'Calc-MEAV'!H6*(('Calc-MEAV'!G6-'Data-MEAV'!I21-'Data-MEAV'!I30)/'Calc-MEAV'!G6)</f>
        <v>#VALUE!</v>
      </c>
      <c r="E22" s="2" t="e">
        <f>'Calc-MEAV'!H7</f>
        <v>#VALUE!</v>
      </c>
      <c r="F22" s="2" t="e">
        <f>'Calc-MEAV'!H8</f>
        <v>#VALUE!</v>
      </c>
      <c r="G22" s="2" t="e">
        <f>'Calc-MEAV'!H9+'Calc-MEAV'!H10</f>
        <v>#VALUE!</v>
      </c>
      <c r="H22" s="2" t="e">
        <f t="shared" si="0"/>
        <v>#VALUE!</v>
      </c>
      <c r="I22" s="2" t="s">
        <v>915</v>
      </c>
    </row>
    <row r="23" spans="2:9" ht="15" customHeight="1"/>
    <row r="24" spans="2:9" ht="15" customHeight="1"/>
    <row r="25" spans="2:9" ht="15" customHeight="1">
      <c r="B25" s="2" t="s">
        <v>916</v>
      </c>
      <c r="D25" s="2">
        <v>0</v>
      </c>
      <c r="E25" s="2">
        <v>0</v>
      </c>
      <c r="F25" s="2">
        <v>0</v>
      </c>
      <c r="G25" s="2">
        <v>1</v>
      </c>
      <c r="H25" s="2">
        <f t="shared" si="0"/>
        <v>1</v>
      </c>
      <c r="I25" s="2" t="s">
        <v>911</v>
      </c>
    </row>
    <row r="26" spans="2:9" ht="15" customHeight="1">
      <c r="B26" s="2" t="s">
        <v>917</v>
      </c>
      <c r="D26" s="2">
        <v>1</v>
      </c>
      <c r="E26" s="2">
        <v>0</v>
      </c>
      <c r="F26" s="2">
        <v>0</v>
      </c>
      <c r="G26" s="2">
        <v>0</v>
      </c>
      <c r="H26" s="2">
        <f t="shared" si="0"/>
        <v>1</v>
      </c>
      <c r="I26" s="2" t="s">
        <v>911</v>
      </c>
    </row>
    <row r="27" spans="2:9" ht="15" customHeight="1">
      <c r="B27" s="2" t="s">
        <v>918</v>
      </c>
      <c r="D27" s="2">
        <v>0</v>
      </c>
      <c r="E27" s="2">
        <v>0</v>
      </c>
      <c r="F27" s="2">
        <v>1</v>
      </c>
      <c r="G27" s="2">
        <v>0</v>
      </c>
      <c r="H27" s="2">
        <f t="shared" si="0"/>
        <v>1</v>
      </c>
      <c r="I27" s="2" t="s">
        <v>911</v>
      </c>
    </row>
    <row r="31" spans="2:9" s="33" customFormat="1" ht="98">
      <c r="B31" s="33" t="s">
        <v>906</v>
      </c>
      <c r="C31" s="33" t="s">
        <v>919</v>
      </c>
      <c r="D31" s="33" t="s">
        <v>920</v>
      </c>
      <c r="E31" s="33" t="s">
        <v>921</v>
      </c>
      <c r="F31" s="33" t="s">
        <v>907</v>
      </c>
    </row>
    <row r="32" spans="2:9">
      <c r="B32" s="2" t="s">
        <v>922</v>
      </c>
      <c r="C32" s="3" t="str">
        <f>Inputs!B35</f>
        <v>#VALUE!</v>
      </c>
      <c r="D32" s="2">
        <f>SUM(Inputs!C30:G30)</f>
        <v>0</v>
      </c>
      <c r="E32" s="3" t="e">
        <f>D32/(C32+D32)</f>
        <v>#VALUE!</v>
      </c>
      <c r="F32" s="2" t="s">
        <v>923</v>
      </c>
    </row>
  </sheetData>
  <sheetProtection sheet="1" objects="1" scenarios="1"/>
  <phoneticPr fontId="1" type="noConversion"/>
  <pageMargins left="0.75" right="0.75" top="1" bottom="1" header="0.5" footer="0.5"/>
  <pageSetup paperSize="9" scale="34"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enableFormatConditionsCalculation="0">
    <tabColor rgb="FFFFFFC4"/>
    <pageSetUpPr fitToPage="1"/>
  </sheetPr>
  <dimension ref="A1:S83"/>
  <sheetViews>
    <sheetView showGridLines="0" workbookViewId="0"/>
  </sheetViews>
  <sheetFormatPr baseColWidth="10" defaultColWidth="8.83203125" defaultRowHeight="14" x14ac:dyDescent="0"/>
  <cols>
    <col min="1" max="1" width="8.83203125" style="2" customWidth="1"/>
    <col min="2" max="2" width="32" style="2" customWidth="1"/>
    <col min="3" max="3" width="8.83203125" style="2" customWidth="1"/>
    <col min="4" max="4" width="18.6640625" style="2" customWidth="1"/>
    <col min="5" max="8" width="8.83203125" style="2" customWidth="1"/>
    <col min="9" max="9" width="12" style="2" customWidth="1"/>
    <col min="10" max="10" width="9.6640625" style="2" customWidth="1"/>
    <col min="11" max="11" width="8.83203125" style="2" customWidth="1"/>
    <col min="12" max="12" width="12.83203125" style="2" customWidth="1"/>
    <col min="13" max="13" width="14.83203125" style="2" customWidth="1"/>
    <col min="14" max="15" width="12.83203125" style="2" customWidth="1"/>
    <col min="16" max="16" width="9.33203125" style="2" bestFit="1" customWidth="1"/>
    <col min="17" max="17" width="8.83203125" style="2" customWidth="1"/>
    <col min="18" max="18" width="9.33203125" style="2" bestFit="1" customWidth="1"/>
    <col min="19" max="19" width="10.5" style="2" bestFit="1" customWidth="1"/>
    <col min="20" max="40" width="8.83203125" style="2" customWidth="1"/>
    <col min="41" max="44" width="10.33203125" style="2" bestFit="1" customWidth="1"/>
    <col min="45" max="45" width="9.5" style="2" bestFit="1" customWidth="1"/>
    <col min="46" max="16384" width="8.83203125" style="2"/>
  </cols>
  <sheetData>
    <row r="1" spans="1:19" ht="19">
      <c r="A1" s="4" t="str">
        <f>"Calc-Allocation for Method M ("&amp;'Calc-Net capex'!B5&amp;") for "&amp;Inputs!B6&amp;" in "&amp;Inputs!C6&amp;"  Status: "&amp;Inputs!D6&amp;""</f>
        <v>Calc-Allocation for Method M (No option selected) for #VALUE! in #VALUE!  Status: #VALUE!</v>
      </c>
    </row>
    <row r="3" spans="1:19">
      <c r="A3" s="2" t="s">
        <v>924</v>
      </c>
    </row>
    <row r="6" spans="1:19">
      <c r="B6" s="2" t="s">
        <v>925</v>
      </c>
      <c r="L6" s="2" t="s">
        <v>926</v>
      </c>
    </row>
    <row r="8" spans="1:19">
      <c r="D8" s="2" t="s">
        <v>97</v>
      </c>
      <c r="E8" s="2" t="s">
        <v>98</v>
      </c>
      <c r="G8" s="2" t="s">
        <v>99</v>
      </c>
      <c r="H8" s="2" t="s">
        <v>100</v>
      </c>
      <c r="I8" s="2" t="s">
        <v>62</v>
      </c>
      <c r="O8" s="2" t="s">
        <v>97</v>
      </c>
      <c r="P8" s="2" t="s">
        <v>98</v>
      </c>
      <c r="Q8" s="2" t="s">
        <v>99</v>
      </c>
      <c r="R8" s="2" t="s">
        <v>100</v>
      </c>
      <c r="S8" s="2" t="s">
        <v>62</v>
      </c>
    </row>
    <row r="9" spans="1:19">
      <c r="L9" s="2" t="s">
        <v>64</v>
      </c>
      <c r="O9" s="2">
        <f>'Allowed revenue -DPCR4'!D3</f>
        <v>0</v>
      </c>
      <c r="P9" s="2">
        <f>'Allowed revenue -DPCR4'!E3</f>
        <v>0</v>
      </c>
      <c r="Q9" s="2">
        <f>'Allowed revenue -DPCR4'!F3</f>
        <v>0</v>
      </c>
      <c r="R9" s="2">
        <f>'Allowed revenue -DPCR4'!G3</f>
        <v>0</v>
      </c>
      <c r="S9" s="2">
        <f>'Allowed revenue -DPCR4'!H3</f>
        <v>0</v>
      </c>
    </row>
    <row r="10" spans="1:19">
      <c r="B10" s="2" t="s">
        <v>927</v>
      </c>
      <c r="D10" s="2" t="e">
        <f>O35</f>
        <v>#DIV/0!</v>
      </c>
      <c r="E10" s="2" t="e">
        <f>P35</f>
        <v>#DIV/0!</v>
      </c>
      <c r="G10" s="2" t="e">
        <f>Q35</f>
        <v>#DIV/0!</v>
      </c>
      <c r="H10" s="2" t="e">
        <f>R35</f>
        <v>#DIV/0!</v>
      </c>
      <c r="I10" s="2" t="e">
        <f>S35</f>
        <v>#DIV/0!</v>
      </c>
      <c r="L10" s="2" t="s">
        <v>66</v>
      </c>
      <c r="O10" s="2">
        <f>'Allowed revenue -DPCR4'!D4</f>
        <v>0</v>
      </c>
      <c r="P10" s="2">
        <f>'Allowed revenue -DPCR4'!E4</f>
        <v>0</v>
      </c>
      <c r="Q10" s="2">
        <f>'Allowed revenue -DPCR4'!F4</f>
        <v>0</v>
      </c>
      <c r="R10" s="2">
        <f>'Allowed revenue -DPCR4'!G4</f>
        <v>0</v>
      </c>
      <c r="S10" s="2">
        <f>'Allowed revenue -DPCR4'!H4</f>
        <v>0</v>
      </c>
    </row>
    <row r="11" spans="1:19">
      <c r="L11" s="2" t="s">
        <v>67</v>
      </c>
      <c r="O11" s="2">
        <f>'Allowed revenue -DPCR4'!D5</f>
        <v>0</v>
      </c>
      <c r="P11" s="2">
        <f>'Allowed revenue -DPCR4'!E5</f>
        <v>0</v>
      </c>
      <c r="Q11" s="2">
        <f>'Allowed revenue -DPCR4'!F5</f>
        <v>0</v>
      </c>
      <c r="R11" s="2">
        <f>'Allowed revenue -DPCR4'!G5</f>
        <v>0</v>
      </c>
      <c r="S11" s="2">
        <f>'Allowed revenue -DPCR4'!H5</f>
        <v>0</v>
      </c>
    </row>
    <row r="12" spans="1:19">
      <c r="B12" s="2" t="s">
        <v>928</v>
      </c>
      <c r="D12" s="2">
        <f>O16+(1-0.577)*O18</f>
        <v>0</v>
      </c>
      <c r="E12" s="2">
        <f>P16+(1-0.577)*P18</f>
        <v>0</v>
      </c>
      <c r="G12" s="2">
        <f>Q16+(1-0.577)*Q18</f>
        <v>0</v>
      </c>
      <c r="H12" s="2">
        <f>R16+(1-0.577)*R18</f>
        <v>0</v>
      </c>
      <c r="I12" s="2">
        <f>S16+(1-0.577)*S18</f>
        <v>0</v>
      </c>
      <c r="L12" s="2" t="s">
        <v>68</v>
      </c>
      <c r="O12" s="2">
        <f>'Allowed revenue -DPCR4'!D6</f>
        <v>0</v>
      </c>
      <c r="P12" s="2">
        <f>'Allowed revenue -DPCR4'!E6</f>
        <v>0</v>
      </c>
      <c r="Q12" s="2">
        <f>'Allowed revenue -DPCR4'!F6</f>
        <v>0</v>
      </c>
      <c r="R12" s="2">
        <f>'Allowed revenue -DPCR4'!G6</f>
        <v>0</v>
      </c>
      <c r="S12" s="2">
        <f>'Allowed revenue -DPCR4'!H6</f>
        <v>0</v>
      </c>
    </row>
    <row r="13" spans="1:19">
      <c r="B13" s="2" t="s">
        <v>929</v>
      </c>
      <c r="D13" s="2">
        <f>O22</f>
        <v>0</v>
      </c>
      <c r="E13" s="2">
        <f>P22</f>
        <v>0</v>
      </c>
      <c r="F13" s="2">
        <f>Q22</f>
        <v>0</v>
      </c>
      <c r="G13" s="2">
        <f>Q22</f>
        <v>0</v>
      </c>
      <c r="H13" s="2">
        <f>R22</f>
        <v>0</v>
      </c>
      <c r="I13" s="2">
        <f>S22</f>
        <v>0</v>
      </c>
      <c r="L13" s="2" t="s">
        <v>930</v>
      </c>
      <c r="O13" s="2">
        <f>'Allowed revenue -DPCR4'!D7</f>
        <v>0</v>
      </c>
      <c r="Q13" s="2">
        <f>'Allowed revenue -DPCR4'!F7</f>
        <v>0</v>
      </c>
      <c r="S13" s="2">
        <f>'Allowed revenue -DPCR4'!H7</f>
        <v>0</v>
      </c>
    </row>
    <row r="14" spans="1:19">
      <c r="B14" s="2" t="s">
        <v>80</v>
      </c>
      <c r="D14" s="2">
        <f>O23</f>
        <v>0</v>
      </c>
      <c r="L14" s="2" t="s">
        <v>83</v>
      </c>
      <c r="P14" s="2">
        <f>'Allowed revenue -DPCR4'!E8</f>
        <v>0</v>
      </c>
      <c r="S14" s="2">
        <f>'Allowed revenue -DPCR4'!H8</f>
        <v>0</v>
      </c>
    </row>
    <row r="15" spans="1:19">
      <c r="B15" s="2" t="s">
        <v>931</v>
      </c>
      <c r="D15" s="2">
        <f>SUM(D12:D14)</f>
        <v>0</v>
      </c>
      <c r="E15" s="2">
        <f>SUM(E12:E14)</f>
        <v>0</v>
      </c>
      <c r="G15" s="2">
        <f>SUM(G12:G14)</f>
        <v>0</v>
      </c>
      <c r="H15" s="2">
        <f>SUM(H12:H14)</f>
        <v>0</v>
      </c>
      <c r="I15" s="2">
        <f>SUM(I12:I14)</f>
        <v>0</v>
      </c>
    </row>
    <row r="16" spans="1:19">
      <c r="L16" s="2" t="s">
        <v>932</v>
      </c>
      <c r="O16" s="2">
        <f>'Allowed revenue -DPCR4'!D10</f>
        <v>0</v>
      </c>
      <c r="P16" s="2">
        <f>'Allowed revenue -DPCR4'!E10</f>
        <v>0</v>
      </c>
      <c r="Q16" s="2">
        <f>'Allowed revenue -DPCR4'!F10</f>
        <v>0</v>
      </c>
      <c r="R16" s="2">
        <f>'Allowed revenue -DPCR4'!G10</f>
        <v>0</v>
      </c>
      <c r="S16" s="2">
        <f>'Allowed revenue -DPCR4'!H10</f>
        <v>0</v>
      </c>
    </row>
    <row r="17" spans="2:19">
      <c r="B17" s="2" t="s">
        <v>933</v>
      </c>
      <c r="L17" s="2" t="s">
        <v>934</v>
      </c>
      <c r="O17" s="2">
        <f>'Allowed revenue -DPCR4'!D11</f>
        <v>0</v>
      </c>
      <c r="P17" s="2">
        <f>'Allowed revenue -DPCR4'!E11</f>
        <v>0</v>
      </c>
      <c r="Q17" s="2">
        <f>'Allowed revenue -DPCR4'!F11</f>
        <v>0</v>
      </c>
      <c r="R17" s="2">
        <f>'Allowed revenue -DPCR4'!G11</f>
        <v>0</v>
      </c>
      <c r="S17" s="2">
        <f>'Allowed revenue -DPCR4'!H11</f>
        <v>0</v>
      </c>
    </row>
    <row r="18" spans="2:19">
      <c r="B18" s="2" t="s">
        <v>67</v>
      </c>
      <c r="D18" s="2">
        <f>-O11</f>
        <v>0</v>
      </c>
      <c r="E18" s="2">
        <f>-P11</f>
        <v>0</v>
      </c>
      <c r="G18" s="2">
        <f>-Q11</f>
        <v>0</v>
      </c>
      <c r="H18" s="2">
        <f>-R11</f>
        <v>0</v>
      </c>
      <c r="I18" s="2">
        <f>-S11</f>
        <v>0</v>
      </c>
      <c r="L18" s="2" t="s">
        <v>935</v>
      </c>
      <c r="O18" s="2">
        <f>'Allowed revenue -DPCR4'!D12</f>
        <v>0</v>
      </c>
      <c r="P18" s="2">
        <f>'Allowed revenue -DPCR4'!E12</f>
        <v>0</v>
      </c>
      <c r="Q18" s="2">
        <f>'Allowed revenue -DPCR4'!F12</f>
        <v>0</v>
      </c>
      <c r="R18" s="2">
        <f>'Allowed revenue -DPCR4'!G12</f>
        <v>0</v>
      </c>
      <c r="S18" s="2">
        <f>'Allowed revenue -DPCR4'!H12</f>
        <v>0</v>
      </c>
    </row>
    <row r="19" spans="2:19">
      <c r="B19" s="2" t="s">
        <v>75</v>
      </c>
      <c r="D19" s="2">
        <f t="shared" ref="D19:E21" si="0">O19</f>
        <v>0</v>
      </c>
      <c r="E19" s="2">
        <f t="shared" si="0"/>
        <v>0</v>
      </c>
      <c r="G19" s="2">
        <f t="shared" ref="G19:I21" si="1">Q19</f>
        <v>0</v>
      </c>
      <c r="H19" s="2">
        <f t="shared" si="1"/>
        <v>0</v>
      </c>
      <c r="I19" s="2">
        <f t="shared" si="1"/>
        <v>0</v>
      </c>
      <c r="L19" s="2" t="s">
        <v>75</v>
      </c>
      <c r="O19" s="2">
        <f>'Allowed revenue -DPCR4'!D13</f>
        <v>0</v>
      </c>
      <c r="P19" s="2">
        <f>'Allowed revenue -DPCR4'!E13</f>
        <v>0</v>
      </c>
      <c r="Q19" s="2">
        <f>'Allowed revenue -DPCR4'!F13</f>
        <v>0</v>
      </c>
      <c r="R19" s="2">
        <f>'Allowed revenue -DPCR4'!G13</f>
        <v>0</v>
      </c>
      <c r="S19" s="2">
        <f>'Allowed revenue -DPCR4'!H13</f>
        <v>0</v>
      </c>
    </row>
    <row r="20" spans="2:19">
      <c r="B20" s="2" t="s">
        <v>936</v>
      </c>
      <c r="D20" s="2">
        <f t="shared" si="0"/>
        <v>0</v>
      </c>
      <c r="E20" s="2">
        <f t="shared" si="0"/>
        <v>0</v>
      </c>
      <c r="G20" s="2">
        <f t="shared" si="1"/>
        <v>0</v>
      </c>
      <c r="H20" s="2">
        <f t="shared" si="1"/>
        <v>0</v>
      </c>
      <c r="I20" s="2">
        <f t="shared" si="1"/>
        <v>0</v>
      </c>
      <c r="L20" s="2" t="s">
        <v>937</v>
      </c>
      <c r="O20" s="2">
        <f>'Allowed revenue -DPCR4'!D14</f>
        <v>0</v>
      </c>
      <c r="P20" s="2">
        <f>'Allowed revenue -DPCR4'!E14</f>
        <v>0</v>
      </c>
      <c r="Q20" s="2">
        <f>'Allowed revenue -DPCR4'!F14</f>
        <v>0</v>
      </c>
      <c r="R20" s="2">
        <f>'Allowed revenue -DPCR4'!G14</f>
        <v>0</v>
      </c>
      <c r="S20" s="2">
        <f>'Allowed revenue -DPCR4'!H14</f>
        <v>0</v>
      </c>
    </row>
    <row r="21" spans="2:19">
      <c r="B21" s="2" t="s">
        <v>938</v>
      </c>
      <c r="D21" s="2">
        <f t="shared" si="0"/>
        <v>0</v>
      </c>
      <c r="E21" s="2">
        <f t="shared" si="0"/>
        <v>0</v>
      </c>
      <c r="G21" s="2">
        <f t="shared" si="1"/>
        <v>0</v>
      </c>
      <c r="H21" s="2">
        <f t="shared" si="1"/>
        <v>0</v>
      </c>
      <c r="I21" s="2">
        <f t="shared" si="1"/>
        <v>0</v>
      </c>
      <c r="L21" s="2" t="s">
        <v>939</v>
      </c>
      <c r="O21" s="2">
        <f>'Allowed revenue -DPCR4'!D15</f>
        <v>0</v>
      </c>
      <c r="P21" s="2">
        <f>'Allowed revenue -DPCR4'!E15</f>
        <v>0</v>
      </c>
      <c r="Q21" s="2">
        <f>'Allowed revenue -DPCR4'!F15</f>
        <v>0</v>
      </c>
      <c r="R21" s="2">
        <f>'Allowed revenue -DPCR4'!G15</f>
        <v>0</v>
      </c>
      <c r="S21" s="2">
        <f>'Allowed revenue -DPCR4'!H15</f>
        <v>0</v>
      </c>
    </row>
    <row r="22" spans="2:19">
      <c r="B22" s="2" t="s">
        <v>940</v>
      </c>
      <c r="D22" s="2" t="e">
        <f>D10-D15-D18-D19-D20-D21</f>
        <v>#DIV/0!</v>
      </c>
      <c r="E22" s="2" t="e">
        <f>E10-E15-E18-E19-E20-E21</f>
        <v>#DIV/0!</v>
      </c>
      <c r="G22" s="2" t="e">
        <f>G10-G15-G18-G19-G20-G21</f>
        <v>#DIV/0!</v>
      </c>
      <c r="H22" s="2" t="e">
        <f>H10-H15-H18-H19-H20-H21</f>
        <v>#DIV/0!</v>
      </c>
      <c r="I22" s="2" t="e">
        <f>I10-I15-I18-I19-I20-I21</f>
        <v>#DIV/0!</v>
      </c>
      <c r="L22" s="2" t="s">
        <v>941</v>
      </c>
      <c r="O22" s="2">
        <f>IF(ISNUMBER('Allowed revenue -DPCR4'!D16+'Allowed revenue -DPCR4'!D17),'Allowed revenue -DPCR4'!D16+'Allowed revenue -DPCR4'!D17,"")</f>
        <v>0</v>
      </c>
      <c r="P22" s="2">
        <f>IF(ISNUMBER('Allowed revenue -DPCR4'!E16+'Allowed revenue -DPCR4'!E17),'Allowed revenue -DPCR4'!E16+'Allowed revenue -DPCR4'!E17,"")</f>
        <v>0</v>
      </c>
      <c r="Q22" s="2">
        <f>IF(ISNUMBER('Allowed revenue -DPCR4'!F16+'Allowed revenue -DPCR4'!F17),'Allowed revenue -DPCR4'!F16+'Allowed revenue -DPCR4'!F17,"")</f>
        <v>0</v>
      </c>
      <c r="R22" s="2">
        <f>IF(ISNUMBER('Allowed revenue -DPCR4'!G16+'Allowed revenue -DPCR4'!G17),'Allowed revenue -DPCR4'!G16+'Allowed revenue -DPCR4'!G17,"")</f>
        <v>0</v>
      </c>
      <c r="S22" s="2">
        <f>IF(ISNUMBER('Allowed revenue -DPCR4'!H16+'Allowed revenue -DPCR4'!H17),'Allowed revenue -DPCR4'!H16+'Allowed revenue -DPCR4'!H17,"")</f>
        <v>0</v>
      </c>
    </row>
    <row r="23" spans="2:19">
      <c r="B23" s="2" t="s">
        <v>942</v>
      </c>
      <c r="D23" s="2" t="e">
        <f>SUM(D18:D22)</f>
        <v>#DIV/0!</v>
      </c>
      <c r="E23" s="2" t="e">
        <f>SUM(E18:E22)</f>
        <v>#DIV/0!</v>
      </c>
      <c r="G23" s="2" t="e">
        <f>SUM(G18:G22)</f>
        <v>#DIV/0!</v>
      </c>
      <c r="H23" s="2" t="e">
        <f>SUM(H18:H22)</f>
        <v>#DIV/0!</v>
      </c>
      <c r="I23" s="2" t="e">
        <f>SUM(I18:I22)</f>
        <v>#DIV/0!</v>
      </c>
      <c r="L23" s="2" t="s">
        <v>80</v>
      </c>
      <c r="O23" s="2">
        <f>'Allowed revenue -DPCR4'!D18</f>
        <v>0</v>
      </c>
      <c r="P23" s="2">
        <f>'Allowed revenue -DPCR4'!E18</f>
        <v>0</v>
      </c>
      <c r="Q23" s="2">
        <f>'Allowed revenue -DPCR4'!F18</f>
        <v>0</v>
      </c>
      <c r="R23" s="2">
        <f>'Allowed revenue -DPCR4'!G18</f>
        <v>0</v>
      </c>
      <c r="S23" s="2">
        <f>'Allowed revenue -DPCR4'!H18</f>
        <v>0</v>
      </c>
    </row>
    <row r="24" spans="2:19">
      <c r="B24" s="2" t="s">
        <v>943</v>
      </c>
      <c r="D24" s="2" t="e">
        <f>D23-D18</f>
        <v>#DIV/0!</v>
      </c>
      <c r="E24" s="2" t="e">
        <f>E23-E18</f>
        <v>#DIV/0!</v>
      </c>
      <c r="G24" s="2" t="e">
        <f>G23-G18</f>
        <v>#DIV/0!</v>
      </c>
      <c r="H24" s="2" t="e">
        <f>H23-H18</f>
        <v>#DIV/0!</v>
      </c>
      <c r="I24" s="2" t="e">
        <f>I23-I18</f>
        <v>#DIV/0!</v>
      </c>
      <c r="L24" s="2" t="s">
        <v>81</v>
      </c>
      <c r="O24" s="2">
        <f>'Allowed revenue -DPCR4'!D19</f>
        <v>0</v>
      </c>
      <c r="P24" s="2">
        <f>'Allowed revenue -DPCR4'!E19</f>
        <v>0</v>
      </c>
      <c r="Q24" s="2">
        <f>'Allowed revenue -DPCR4'!F19</f>
        <v>0</v>
      </c>
      <c r="R24" s="2">
        <f>'Allowed revenue -DPCR4'!G19</f>
        <v>0</v>
      </c>
      <c r="S24" s="2">
        <f>'Allowed revenue -DPCR4'!H19</f>
        <v>0</v>
      </c>
    </row>
    <row r="25" spans="2:19">
      <c r="L25" s="2" t="s">
        <v>944</v>
      </c>
      <c r="O25" s="2">
        <f>'Allowed revenue -DPCR4'!D20</f>
        <v>0</v>
      </c>
      <c r="P25" s="2">
        <f>'Allowed revenue -DPCR4'!E20</f>
        <v>0</v>
      </c>
      <c r="Q25" s="2">
        <f>'Allowed revenue -DPCR4'!F20</f>
        <v>0</v>
      </c>
      <c r="R25" s="2">
        <f>'Allowed revenue -DPCR4'!G20</f>
        <v>0</v>
      </c>
      <c r="S25" s="2">
        <f>'Allowed revenue -DPCR4'!H20</f>
        <v>0</v>
      </c>
    </row>
    <row r="26" spans="2:19">
      <c r="B26" s="2" t="s">
        <v>945</v>
      </c>
      <c r="L26" s="2" t="s">
        <v>83</v>
      </c>
      <c r="S26" s="2">
        <f>'Allowed revenue -DPCR4'!H21</f>
        <v>0</v>
      </c>
    </row>
    <row r="27" spans="2:19">
      <c r="L27" s="2" t="s">
        <v>946</v>
      </c>
      <c r="S27" s="2">
        <f>'Allowed revenue -DPCR4'!H22</f>
        <v>0</v>
      </c>
    </row>
    <row r="28" spans="2:19">
      <c r="B28" s="2" t="s">
        <v>888</v>
      </c>
      <c r="D28" s="2">
        <f>D15</f>
        <v>0</v>
      </c>
      <c r="E28" s="2">
        <f>E15</f>
        <v>0</v>
      </c>
      <c r="G28" s="2">
        <f>G15</f>
        <v>0</v>
      </c>
      <c r="H28" s="2">
        <f>H15</f>
        <v>0</v>
      </c>
      <c r="I28" s="2">
        <f>I15</f>
        <v>0</v>
      </c>
    </row>
    <row r="29" spans="2:19">
      <c r="B29" s="2" t="s">
        <v>67</v>
      </c>
      <c r="D29" s="2">
        <f>D18</f>
        <v>0</v>
      </c>
      <c r="E29" s="2">
        <f>E18</f>
        <v>0</v>
      </c>
      <c r="G29" s="2">
        <f>G18</f>
        <v>0</v>
      </c>
      <c r="H29" s="2">
        <f>H18</f>
        <v>0</v>
      </c>
      <c r="I29" s="2">
        <f>I18</f>
        <v>0</v>
      </c>
      <c r="O29" s="2">
        <f>1/(1+Inputs!B25)</f>
        <v>0.94746316736936853</v>
      </c>
      <c r="P29" s="2">
        <f>O29/(1+Inputs!B25)</f>
        <v>0.89768645352159604</v>
      </c>
      <c r="Q29" s="2">
        <f>P29/(1+Inputs!B25)</f>
        <v>0.85052485055814675</v>
      </c>
      <c r="R29" s="2">
        <f>Q29/(1+Inputs!B25)</f>
        <v>0.8058409688361805</v>
      </c>
      <c r="S29" s="2">
        <f>R29/(1+Inputs!B25)</f>
        <v>0.76350463672952817</v>
      </c>
    </row>
    <row r="30" spans="2:19">
      <c r="B30" s="2" t="s">
        <v>940</v>
      </c>
      <c r="D30" s="2" t="e">
        <f>D22</f>
        <v>#DIV/0!</v>
      </c>
      <c r="E30" s="2" t="e">
        <f>E22</f>
        <v>#DIV/0!</v>
      </c>
      <c r="G30" s="2" t="e">
        <f>G22</f>
        <v>#DIV/0!</v>
      </c>
      <c r="H30" s="2" t="e">
        <f>H22</f>
        <v>#DIV/0!</v>
      </c>
      <c r="I30" s="2" t="e">
        <f>I22</f>
        <v>#DIV/0!</v>
      </c>
      <c r="O30" s="2">
        <v>1</v>
      </c>
      <c r="P30" s="2">
        <f>O29</f>
        <v>0.94746316736936853</v>
      </c>
      <c r="Q30" s="2">
        <f>P29</f>
        <v>0.89768645352159604</v>
      </c>
      <c r="R30" s="2">
        <f>Q29</f>
        <v>0.85052485055814675</v>
      </c>
      <c r="S30" s="2">
        <f>R29</f>
        <v>0.8058409688361805</v>
      </c>
    </row>
    <row r="31" spans="2:19">
      <c r="O31" s="2">
        <f>1/(1+Inputs!B25)^0.5</f>
        <v>0.97337719686120061</v>
      </c>
      <c r="P31" s="2">
        <f>1/(1+Inputs!B25)^1.5</f>
        <v>0.92223904198323059</v>
      </c>
      <c r="Q31" s="2">
        <f>1/(1+Inputs!B25)^2.5</f>
        <v>0.87378752378912361</v>
      </c>
      <c r="R31" s="2">
        <f>1/(1+Inputs!B25)^3.5</f>
        <v>0.82788149489708041</v>
      </c>
      <c r="S31" s="2">
        <f>1/(1+Inputs!B25)^4.5</f>
        <v>0.78438722336167555</v>
      </c>
    </row>
    <row r="33" spans="1:19">
      <c r="L33" s="2" t="s">
        <v>86</v>
      </c>
      <c r="O33" s="2">
        <f>'Allowed revenue -DPCR4'!D24</f>
        <v>0</v>
      </c>
      <c r="P33" s="2">
        <f>'Allowed revenue -DPCR4'!E24</f>
        <v>0</v>
      </c>
      <c r="Q33" s="2">
        <f>'Allowed revenue -DPCR4'!F24</f>
        <v>0</v>
      </c>
      <c r="R33" s="2">
        <f>'Allowed revenue -DPCR4'!G24</f>
        <v>0</v>
      </c>
      <c r="S33" s="2">
        <f>'Allowed revenue -DPCR4'!H24</f>
        <v>0</v>
      </c>
    </row>
    <row r="34" spans="1:19">
      <c r="L34" s="2" t="s">
        <v>87</v>
      </c>
      <c r="O34" s="2">
        <f>O33*O31</f>
        <v>0</v>
      </c>
      <c r="P34" s="2">
        <f>P33*P31</f>
        <v>0</v>
      </c>
      <c r="Q34" s="2">
        <f>Q33*Q31</f>
        <v>0</v>
      </c>
      <c r="R34" s="2">
        <f>R33*R31</f>
        <v>0</v>
      </c>
      <c r="S34" s="2">
        <f>S33*S31</f>
        <v>0</v>
      </c>
    </row>
    <row r="35" spans="1:19">
      <c r="L35" s="2" t="s">
        <v>88</v>
      </c>
      <c r="O35" s="2" t="e">
        <f>($S$27-$N$41)/SUM($O$34:$U$34)*O33</f>
        <v>#DIV/0!</v>
      </c>
      <c r="P35" s="2" t="e">
        <f>($S$27-$N$41)/SUM($O$34:$U$34)*P33</f>
        <v>#DIV/0!</v>
      </c>
      <c r="Q35" s="2" t="e">
        <f>($S$27-$N$41)/SUM($O$34:$U$34)*Q33</f>
        <v>#DIV/0!</v>
      </c>
      <c r="R35" s="2" t="e">
        <f>($S$27-$N$41)/SUM($O$34:$U$34)*R33</f>
        <v>#DIV/0!</v>
      </c>
      <c r="S35" s="2" t="e">
        <f>($S$27-$N$41)/SUM($O$34:$U$34)*S33</f>
        <v>#DIV/0!</v>
      </c>
    </row>
    <row r="36" spans="1:19">
      <c r="L36" s="2" t="s">
        <v>947</v>
      </c>
      <c r="O36" s="2">
        <f>'Allowed revenue -DPCR4'!D27</f>
        <v>0</v>
      </c>
      <c r="P36" s="2">
        <f>'Allowed revenue -DPCR4'!E27</f>
        <v>0</v>
      </c>
      <c r="Q36" s="2">
        <f>'Allowed revenue -DPCR4'!F27</f>
        <v>0</v>
      </c>
      <c r="R36" s="2">
        <f>'Allowed revenue -DPCR4'!G27</f>
        <v>0</v>
      </c>
      <c r="S36" s="2">
        <f>'Allowed revenue -DPCR4'!H27</f>
        <v>0</v>
      </c>
    </row>
    <row r="37" spans="1:19">
      <c r="L37" s="2" t="s">
        <v>90</v>
      </c>
      <c r="O37" s="2" t="e">
        <f>O36+O35</f>
        <v>#DIV/0!</v>
      </c>
      <c r="P37" s="2" t="e">
        <f>P36+P35</f>
        <v>#DIV/0!</v>
      </c>
      <c r="Q37" s="2" t="e">
        <f>Q36+Q35</f>
        <v>#DIV/0!</v>
      </c>
      <c r="R37" s="2" t="e">
        <f>R36+R35</f>
        <v>#DIV/0!</v>
      </c>
      <c r="S37" s="2" t="e">
        <f>S36+S35</f>
        <v>#DIV/0!</v>
      </c>
    </row>
    <row r="38" spans="1:19">
      <c r="L38" s="2" t="s">
        <v>948</v>
      </c>
      <c r="O38" s="2" t="e">
        <f>O37*O31</f>
        <v>#DIV/0!</v>
      </c>
      <c r="P38" s="2" t="e">
        <f>P37*P31</f>
        <v>#DIV/0!</v>
      </c>
      <c r="Q38" s="2" t="e">
        <f>Q37*Q31</f>
        <v>#DIV/0!</v>
      </c>
      <c r="R38" s="2" t="e">
        <f>R37*R31</f>
        <v>#DIV/0!</v>
      </c>
      <c r="S38" s="2" t="e">
        <f>S37*S31</f>
        <v>#DIV/0!</v>
      </c>
    </row>
    <row r="39" spans="1:19">
      <c r="L39" s="2" t="s">
        <v>946</v>
      </c>
      <c r="S39" s="2" t="e">
        <f>SUM(O38:S38)</f>
        <v>#DIV/0!</v>
      </c>
    </row>
    <row r="41" spans="1:19">
      <c r="L41" s="2" t="s">
        <v>949</v>
      </c>
      <c r="N41" s="2">
        <f>SUM(O41:S41)</f>
        <v>0</v>
      </c>
      <c r="O41" s="2">
        <f>O36*O31</f>
        <v>0</v>
      </c>
      <c r="P41" s="2">
        <f>P36*P31</f>
        <v>0</v>
      </c>
      <c r="Q41" s="2">
        <f>Q36*Q31</f>
        <v>0</v>
      </c>
      <c r="R41" s="2">
        <f>R36*R31</f>
        <v>0</v>
      </c>
      <c r="S41" s="2">
        <f>S36*S31</f>
        <v>0</v>
      </c>
    </row>
    <row r="43" spans="1:19">
      <c r="A43" s="2" t="s">
        <v>950</v>
      </c>
    </row>
    <row r="45" spans="1:19">
      <c r="B45" s="2" t="s">
        <v>951</v>
      </c>
      <c r="C45" s="2" t="s">
        <v>952</v>
      </c>
      <c r="D45" s="2" t="s">
        <v>953</v>
      </c>
      <c r="E45" s="2" t="s">
        <v>954</v>
      </c>
      <c r="K45" s="2" t="s">
        <v>221</v>
      </c>
    </row>
    <row r="46" spans="1:19">
      <c r="E46" s="2" t="s">
        <v>425</v>
      </c>
      <c r="G46" s="2" t="s">
        <v>243</v>
      </c>
      <c r="H46" s="2" t="s">
        <v>51</v>
      </c>
      <c r="I46" s="2" t="s">
        <v>464</v>
      </c>
      <c r="J46" s="2" t="s">
        <v>889</v>
      </c>
      <c r="K46" s="2" t="s">
        <v>425</v>
      </c>
      <c r="L46" s="2" t="s">
        <v>243</v>
      </c>
      <c r="M46" s="2" t="s">
        <v>51</v>
      </c>
      <c r="N46" s="2" t="s">
        <v>464</v>
      </c>
      <c r="O46" s="2" t="s">
        <v>889</v>
      </c>
    </row>
    <row r="47" spans="1:19">
      <c r="B47" s="2" t="s">
        <v>940</v>
      </c>
      <c r="C47" s="2" t="e">
        <f>SUM(D24:I24)</f>
        <v>#DIV/0!</v>
      </c>
      <c r="D47" s="2" t="s">
        <v>908</v>
      </c>
      <c r="E47" s="2" t="e">
        <f>VLOOKUP($D47,'Calc-Drivers'!$B$17:$G$27,E$53,FALSE)</f>
        <v>#VALUE!</v>
      </c>
      <c r="G47" s="2" t="e">
        <f>VLOOKUP($D47,'Calc-Drivers'!$B$17:$G$27,G$53,FALSE)</f>
        <v>#VALUE!</v>
      </c>
      <c r="H47" s="2" t="e">
        <f>VLOOKUP($D47,'Calc-Drivers'!$B$17:$G$27,H$53,FALSE)</f>
        <v>#VALUE!</v>
      </c>
      <c r="I47" s="2" t="e">
        <f>VLOOKUP($D47,'Calc-Drivers'!$B$17:$G$27,I$53,FALSE)</f>
        <v>#VALUE!</v>
      </c>
      <c r="J47" s="2" t="e">
        <f>VLOOKUP($D47,'Calc-Drivers'!$B$17:$G$27,J$53,FALSE)</f>
        <v>#VALUE!</v>
      </c>
      <c r="K47" s="2" t="e">
        <f>$C47*E47</f>
        <v>#DIV/0!</v>
      </c>
      <c r="L47" s="2" t="e">
        <f t="shared" ref="L47:N49" si="2">$C47*G47</f>
        <v>#DIV/0!</v>
      </c>
      <c r="M47" s="2" t="e">
        <f t="shared" si="2"/>
        <v>#DIV/0!</v>
      </c>
      <c r="N47" s="2" t="e">
        <f t="shared" si="2"/>
        <v>#DIV/0!</v>
      </c>
      <c r="O47" s="2" t="e">
        <f>$C47 * J47</f>
        <v>#DIV/0!</v>
      </c>
    </row>
    <row r="48" spans="1:19">
      <c r="B48" s="2" t="s">
        <v>67</v>
      </c>
      <c r="C48" s="2">
        <f>SUM(D18:I18)</f>
        <v>0</v>
      </c>
      <c r="D48" s="2" t="s">
        <v>908</v>
      </c>
      <c r="E48" s="2" t="e">
        <f>VLOOKUP($D48,'Calc-Drivers'!$B$17:$G$27,E$53,FALSE)</f>
        <v>#VALUE!</v>
      </c>
      <c r="G48" s="2" t="e">
        <f>VLOOKUP($D48,'Calc-Drivers'!$B$17:$G$27,G$53,FALSE)</f>
        <v>#VALUE!</v>
      </c>
      <c r="H48" s="2" t="e">
        <f>VLOOKUP($D48,'Calc-Drivers'!$B$17:$G$27,H$53,FALSE)</f>
        <v>#VALUE!</v>
      </c>
      <c r="I48" s="2" t="e">
        <f>VLOOKUP($D48,'Calc-Drivers'!$B$17:$G$27,I$53,FALSE)</f>
        <v>#VALUE!</v>
      </c>
      <c r="J48" s="2" t="e">
        <f>VLOOKUP($D48,'Calc-Drivers'!$B$17:$G$27,J$53,FALSE)</f>
        <v>#VALUE!</v>
      </c>
      <c r="K48" s="2" t="e">
        <f>$C48*E48</f>
        <v>#VALUE!</v>
      </c>
      <c r="L48" s="2" t="e">
        <f t="shared" si="2"/>
        <v>#VALUE!</v>
      </c>
      <c r="M48" s="2" t="e">
        <f t="shared" si="2"/>
        <v>#VALUE!</v>
      </c>
      <c r="N48" s="2" t="e">
        <f t="shared" si="2"/>
        <v>#VALUE!</v>
      </c>
      <c r="O48" s="2" t="e">
        <f>$C48 * J48</f>
        <v>#VALUE!</v>
      </c>
    </row>
    <row r="49" spans="1:18">
      <c r="B49" s="2" t="s">
        <v>955</v>
      </c>
      <c r="C49" s="2">
        <f>SUM(D15:I15)</f>
        <v>0</v>
      </c>
      <c r="D49" s="2" t="s">
        <v>956</v>
      </c>
      <c r="E49" s="2" t="e">
        <f>'Calc-Opex'!AQ42</f>
        <v>#DIV/0!</v>
      </c>
      <c r="G49" s="2" t="e">
        <f>'Calc-Opex'!AR42</f>
        <v>#DIV/0!</v>
      </c>
      <c r="H49" s="2" t="e">
        <f>'Calc-Opex'!AS42</f>
        <v>#DIV/0!</v>
      </c>
      <c r="I49" s="2" t="e">
        <f>'Calc-Opex'!AT42</f>
        <v>#DIV/0!</v>
      </c>
      <c r="J49" s="2" t="e">
        <f>'Calc-Opex'!AU42</f>
        <v>#DIV/0!</v>
      </c>
      <c r="K49" s="2" t="e">
        <f>$C49*E49</f>
        <v>#DIV/0!</v>
      </c>
      <c r="L49" s="2" t="e">
        <f t="shared" si="2"/>
        <v>#DIV/0!</v>
      </c>
      <c r="M49" s="2" t="e">
        <f t="shared" si="2"/>
        <v>#DIV/0!</v>
      </c>
      <c r="N49" s="2" t="e">
        <f>$C49*I49</f>
        <v>#DIV/0!</v>
      </c>
      <c r="O49" s="2" t="e">
        <f>$C49 * J49</f>
        <v>#DIV/0!</v>
      </c>
    </row>
    <row r="51" spans="1:18">
      <c r="B51" s="2" t="s">
        <v>218</v>
      </c>
      <c r="C51" s="2" t="e">
        <f>SUM(C47:C49)</f>
        <v>#DIV/0!</v>
      </c>
      <c r="K51" s="2" t="e">
        <f>SUM(K47:K50)</f>
        <v>#DIV/0!</v>
      </c>
      <c r="L51" s="2" t="e">
        <f>SUM(L47:L50)</f>
        <v>#DIV/0!</v>
      </c>
      <c r="M51" s="2" t="e">
        <f>SUM(M47:M50)</f>
        <v>#DIV/0!</v>
      </c>
      <c r="N51" s="2" t="e">
        <f>SUM(N47:N50)</f>
        <v>#DIV/0!</v>
      </c>
      <c r="O51" s="2" t="e">
        <f>SUM($O$47:$O$50)</f>
        <v>#DIV/0!</v>
      </c>
    </row>
    <row r="52" spans="1:18">
      <c r="K52" s="2" t="e">
        <f>K51/SUM($K$51:$O$51)</f>
        <v>#DIV/0!</v>
      </c>
      <c r="L52" s="2" t="e">
        <f>L51/SUM($K$51:$O$51)</f>
        <v>#DIV/0!</v>
      </c>
      <c r="M52" s="2" t="e">
        <f>M51/SUM($K$51:$O$51)</f>
        <v>#DIV/0!</v>
      </c>
      <c r="N52" s="2" t="e">
        <f>N51/SUM($K$51:$O$51)</f>
        <v>#DIV/0!</v>
      </c>
      <c r="O52" s="2" t="e">
        <f>O51/SUM($K$50:$O$51)</f>
        <v>#DIV/0!</v>
      </c>
    </row>
    <row r="53" spans="1:18">
      <c r="E53" s="2">
        <v>6</v>
      </c>
      <c r="G53" s="2">
        <v>5</v>
      </c>
      <c r="H53" s="2">
        <v>4</v>
      </c>
      <c r="I53" s="2">
        <v>3</v>
      </c>
      <c r="J53" s="2">
        <v>2</v>
      </c>
    </row>
    <row r="55" spans="1:18">
      <c r="D55" s="2" t="s">
        <v>957</v>
      </c>
    </row>
    <row r="56" spans="1:18">
      <c r="D56" s="2" t="s">
        <v>958</v>
      </c>
    </row>
    <row r="58" spans="1:18">
      <c r="A58" s="2" t="s">
        <v>959</v>
      </c>
    </row>
    <row r="60" spans="1:18">
      <c r="B60" s="2" t="s">
        <v>960</v>
      </c>
    </row>
    <row r="61" spans="1:18">
      <c r="B61" s="2" t="s">
        <v>961</v>
      </c>
      <c r="F61" s="2">
        <f>'Summary of revenue'!J11</f>
        <v>0</v>
      </c>
      <c r="G61" s="2" t="e">
        <f>F61/$F$66</f>
        <v>#DIV/0!</v>
      </c>
      <c r="P61" s="2" t="s">
        <v>221</v>
      </c>
      <c r="Q61" s="2" t="s">
        <v>962</v>
      </c>
      <c r="R61" s="2" t="s">
        <v>963</v>
      </c>
    </row>
    <row r="62" spans="1:18">
      <c r="B62" s="2" t="s">
        <v>964</v>
      </c>
      <c r="F62" s="2">
        <f>'Summary of revenue'!J12</f>
        <v>0</v>
      </c>
      <c r="G62" s="2" t="e">
        <f>F62/$F$66</f>
        <v>#DIV/0!</v>
      </c>
    </row>
    <row r="63" spans="1:18">
      <c r="B63" s="2" t="s">
        <v>965</v>
      </c>
      <c r="F63" s="2">
        <f>'Summary of revenue'!J13</f>
        <v>0</v>
      </c>
      <c r="G63" s="2" t="e">
        <f>F63/$F$66</f>
        <v>#DIV/0!</v>
      </c>
      <c r="M63" s="2" t="s">
        <v>966</v>
      </c>
      <c r="P63" s="2">
        <f>F66</f>
        <v>0</v>
      </c>
      <c r="Q63" s="2" t="e">
        <f>'Calc-Allocation'!G68</f>
        <v>#DIV/0!</v>
      </c>
      <c r="R63" s="2" t="e">
        <f>P63-Q63</f>
        <v>#DIV/0!</v>
      </c>
    </row>
    <row r="64" spans="1:18">
      <c r="B64" s="2" t="s">
        <v>967</v>
      </c>
      <c r="F64" s="2">
        <f>'Summary of revenue'!J21</f>
        <v>0</v>
      </c>
      <c r="G64" s="2" t="e">
        <f>F64/$F$66</f>
        <v>#DIV/0!</v>
      </c>
    </row>
    <row r="65" spans="2:19">
      <c r="B65" s="2" t="s">
        <v>968</v>
      </c>
      <c r="F65" s="2">
        <f>'Summary of revenue'!J46+'Summary of revenue'!J47</f>
        <v>0</v>
      </c>
      <c r="G65" s="2" t="e">
        <f>F65/$F$66</f>
        <v>#DIV/0!</v>
      </c>
      <c r="M65" s="2" t="s">
        <v>969</v>
      </c>
      <c r="P65" s="2">
        <f>-F63</f>
        <v>0</v>
      </c>
      <c r="Q65" s="2" t="e">
        <f>Q$63*P65/P$63</f>
        <v>#DIV/0!</v>
      </c>
      <c r="R65" s="2" t="e">
        <f>P65-Q65</f>
        <v>#DIV/0!</v>
      </c>
    </row>
    <row r="66" spans="2:19">
      <c r="B66" s="2" t="s">
        <v>218</v>
      </c>
      <c r="F66" s="2">
        <f>SUM(F61:F65)</f>
        <v>0</v>
      </c>
      <c r="G66" s="2" t="e">
        <f>SUM(G61:G65)</f>
        <v>#DIV/0!</v>
      </c>
      <c r="M66" s="2" t="s">
        <v>1049</v>
      </c>
      <c r="P66" s="2">
        <f>-'Calc-Opex'!I37</f>
        <v>0</v>
      </c>
      <c r="Q66" s="2" t="e">
        <f>Q$63*P66/P$63</f>
        <v>#DIV/0!</v>
      </c>
      <c r="R66" s="2" t="e">
        <f>P66-Q66</f>
        <v>#DIV/0!</v>
      </c>
    </row>
    <row r="68" spans="2:19" ht="16">
      <c r="B68" s="2" t="s">
        <v>1010</v>
      </c>
      <c r="G68" s="2" t="e">
        <f>(('Summary of revenue'!J11+'Summary of revenue'!J63)/'Summary of revenue'!J62)-'Summary of revenue'!J61</f>
        <v>#DIV/0!</v>
      </c>
      <c r="M68" s="2" t="s">
        <v>970</v>
      </c>
      <c r="P68" s="2">
        <f>-SUM(P65:P67)</f>
        <v>0</v>
      </c>
      <c r="Q68" s="2" t="e">
        <f>-SUM(Q65:Q67)</f>
        <v>#DIV/0!</v>
      </c>
      <c r="R68" s="2" t="e">
        <f>P68-Q68</f>
        <v>#DIV/0!</v>
      </c>
    </row>
    <row r="69" spans="2:19">
      <c r="M69" s="2" t="s">
        <v>971</v>
      </c>
      <c r="P69" s="2">
        <f>SUM(P63:P67)</f>
        <v>0</v>
      </c>
      <c r="Q69" s="2" t="e">
        <f>SUM(Q63:Q67)</f>
        <v>#DIV/0!</v>
      </c>
      <c r="R69" s="2" t="e">
        <f>P69-Q69</f>
        <v>#DIV/0!</v>
      </c>
    </row>
    <row r="71" spans="2:19" ht="39" customHeight="1">
      <c r="L71" s="2" t="s">
        <v>972</v>
      </c>
    </row>
    <row r="72" spans="2:19">
      <c r="B72" s="2" t="s">
        <v>973</v>
      </c>
      <c r="D72" s="2" t="s">
        <v>221</v>
      </c>
      <c r="L72" s="2" t="s">
        <v>974</v>
      </c>
    </row>
    <row r="73" spans="2:19">
      <c r="D73" s="2" t="s">
        <v>218</v>
      </c>
      <c r="F73" s="2" t="s">
        <v>425</v>
      </c>
      <c r="G73" s="2" t="s">
        <v>243</v>
      </c>
      <c r="H73" s="2" t="s">
        <v>51</v>
      </c>
      <c r="I73" s="2" t="s">
        <v>242</v>
      </c>
      <c r="J73" s="2" t="s">
        <v>975</v>
      </c>
      <c r="L73" s="2" t="s">
        <v>425</v>
      </c>
      <c r="M73" s="2" t="s">
        <v>243</v>
      </c>
      <c r="N73" s="2" t="s">
        <v>51</v>
      </c>
      <c r="O73" s="2" t="s">
        <v>464</v>
      </c>
      <c r="P73" s="2" t="s">
        <v>975</v>
      </c>
      <c r="R73" s="2" t="s">
        <v>218</v>
      </c>
      <c r="S73" s="2" t="s">
        <v>889</v>
      </c>
    </row>
    <row r="75" spans="2:19">
      <c r="B75" s="2" t="s">
        <v>976</v>
      </c>
      <c r="D75" s="2" t="e">
        <f>SUM(F75:J75)</f>
        <v>#DIV/0!</v>
      </c>
      <c r="F75" s="2" t="e">
        <f>$R$69*K52</f>
        <v>#DIV/0!</v>
      </c>
      <c r="G75" s="2" t="e">
        <f>$R$69*L52</f>
        <v>#DIV/0!</v>
      </c>
      <c r="H75" s="2" t="e">
        <f>$R$69*M52</f>
        <v>#DIV/0!</v>
      </c>
      <c r="I75" s="2" t="e">
        <f>$R$69*(N52+O52)</f>
        <v>#DIV/0!</v>
      </c>
      <c r="J75" s="2" t="e">
        <f>R68</f>
        <v>#DIV/0!</v>
      </c>
      <c r="L75" s="2" t="e">
        <f>F75*100000000/'Calc-Units'!E23</f>
        <v>#DIV/0!</v>
      </c>
      <c r="M75" s="2" t="e">
        <f>G75*100000000/'Calc-Units'!D23</f>
        <v>#DIV/0!</v>
      </c>
      <c r="N75" s="2" t="e">
        <f>H75*100000000/'Calc-Units'!C23</f>
        <v>#DIV/0!</v>
      </c>
      <c r="O75" s="2" t="e">
        <f>I75*100000000/'Calc-Units'!C23</f>
        <v>#DIV/0!</v>
      </c>
      <c r="P75" s="2" t="e">
        <f>J75*100000000/'Calc-Units'!E23</f>
        <v>#DIV/0!</v>
      </c>
    </row>
    <row r="77" spans="2:19">
      <c r="B77" s="2" t="s">
        <v>977</v>
      </c>
      <c r="L77" s="2" t="e">
        <f>L75</f>
        <v>#DIV/0!</v>
      </c>
      <c r="M77" s="2" t="e">
        <f>M75</f>
        <v>#DIV/0!</v>
      </c>
      <c r="N77" s="2" t="e">
        <f>N75</f>
        <v>#DIV/0!</v>
      </c>
      <c r="O77" s="2" t="e">
        <f>O75</f>
        <v>#DIV/0!</v>
      </c>
      <c r="P77" s="2" t="e">
        <f>P75</f>
        <v>#DIV/0!</v>
      </c>
      <c r="R77" s="2" t="e">
        <f>SUM(L77:P77)</f>
        <v>#DIV/0!</v>
      </c>
    </row>
    <row r="78" spans="2:19">
      <c r="B78" s="2" t="s">
        <v>978</v>
      </c>
    </row>
    <row r="79" spans="2:19">
      <c r="B79" s="2" t="s">
        <v>979</v>
      </c>
    </row>
    <row r="81" spans="2:19">
      <c r="B81" s="2" t="s">
        <v>977</v>
      </c>
      <c r="L81" s="2" t="e">
        <f>L77/$R77</f>
        <v>#DIV/0!</v>
      </c>
      <c r="M81" s="2" t="e">
        <f>M77/$R77</f>
        <v>#DIV/0!</v>
      </c>
      <c r="N81" s="2" t="e">
        <f>N77/$R77</f>
        <v>#DIV/0!</v>
      </c>
      <c r="O81" s="2" t="e">
        <f>$O77/$R77*$N52/($N52+$O52)</f>
        <v>#DIV/0!</v>
      </c>
      <c r="P81" s="2" t="e">
        <f>P77/$R77</f>
        <v>#DIV/0!</v>
      </c>
      <c r="R81" s="2" t="e">
        <f>SUM(L81:P81) + S81</f>
        <v>#DIV/0!</v>
      </c>
      <c r="S81" s="2" t="e">
        <f>$O77/$R77*$O52/($N52+$O52)</f>
        <v>#DIV/0!</v>
      </c>
    </row>
    <row r="82" spans="2:19">
      <c r="B82" s="2" t="s">
        <v>978</v>
      </c>
    </row>
    <row r="83" spans="2:19">
      <c r="B83" s="2" t="s">
        <v>979</v>
      </c>
    </row>
  </sheetData>
  <sheetProtection sheet="1" objects="1" scenarios="1"/>
  <phoneticPr fontId="1" type="noConversion"/>
  <pageMargins left="0.75" right="0.75" top="1" bottom="1" header="0.5" footer="0.5"/>
  <pageSetup paperSize="9" scale="34"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enableFormatConditionsCalculation="0">
    <tabColor rgb="FFFFFFC4"/>
    <pageSetUpPr fitToPage="1"/>
  </sheetPr>
  <dimension ref="A1:G13"/>
  <sheetViews>
    <sheetView showGridLines="0" workbookViewId="0"/>
  </sheetViews>
  <sheetFormatPr baseColWidth="10" defaultColWidth="8.83203125" defaultRowHeight="14" customHeight="1" x14ac:dyDescent="0"/>
  <cols>
    <col min="1" max="1" width="44" style="2" customWidth="1"/>
    <col min="2" max="7" width="13.5" style="2" customWidth="1"/>
    <col min="8" max="8" width="9.1640625" style="2" customWidth="1"/>
    <col min="9" max="16384" width="8.83203125" style="2"/>
  </cols>
  <sheetData>
    <row r="1" spans="1:7" ht="20" customHeight="1">
      <c r="A1" s="4" t="str">
        <f>"Calc-Summary for Method M ("&amp;'Calc-Net capex'!B5&amp;") for "&amp;Inputs!B6&amp;" in "&amp;Inputs!C6&amp;"  Status: "&amp;Inputs!D6&amp;""</f>
        <v>Calc-Summary for Method M (No option selected) for #VALUE! in #VALUE!  Status: #VALUE!</v>
      </c>
    </row>
    <row r="3" spans="1:7" ht="14" customHeight="1">
      <c r="A3" s="2" t="s">
        <v>906</v>
      </c>
      <c r="B3" s="2" t="s">
        <v>980</v>
      </c>
    </row>
    <row r="4" spans="1:7" ht="14" customHeight="1">
      <c r="B4" s="2" t="s">
        <v>889</v>
      </c>
      <c r="C4" s="2" t="s">
        <v>464</v>
      </c>
      <c r="D4" s="2" t="s">
        <v>548</v>
      </c>
      <c r="E4" s="2" t="s">
        <v>243</v>
      </c>
      <c r="F4" s="2" t="s">
        <v>425</v>
      </c>
      <c r="G4" s="2" t="s">
        <v>981</v>
      </c>
    </row>
    <row r="5" spans="1:7" ht="14" customHeight="1">
      <c r="A5" s="2" t="s">
        <v>982</v>
      </c>
      <c r="B5" s="2" t="e">
        <f>'Calc-Allocation'!J49</f>
        <v>#DIV/0!</v>
      </c>
      <c r="C5" s="2" t="e">
        <f>'Calc-Allocation'!I49</f>
        <v>#DIV/0!</v>
      </c>
      <c r="D5" s="2" t="e">
        <f>'Calc-Allocation'!H49</f>
        <v>#DIV/0!</v>
      </c>
      <c r="E5" s="2" t="e">
        <f>'Calc-Allocation'!G49</f>
        <v>#DIV/0!</v>
      </c>
      <c r="F5" s="2" t="e">
        <f>'Calc-Allocation'!E49</f>
        <v>#DIV/0!</v>
      </c>
      <c r="G5" s="2" t="s">
        <v>983</v>
      </c>
    </row>
    <row r="6" spans="1:7" ht="14" customHeight="1">
      <c r="A6" s="2" t="s">
        <v>67</v>
      </c>
      <c r="B6" s="2" t="e">
        <f>'Calc-Allocation'!J47</f>
        <v>#VALUE!</v>
      </c>
      <c r="C6" s="2" t="e">
        <f>'Calc-Allocation'!I48</f>
        <v>#VALUE!</v>
      </c>
      <c r="D6" s="2" t="e">
        <f>'Calc-Allocation'!H48</f>
        <v>#VALUE!</v>
      </c>
      <c r="E6" s="2" t="e">
        <f>'Calc-Allocation'!G48</f>
        <v>#VALUE!</v>
      </c>
      <c r="F6" s="2" t="e">
        <f>'Calc-Allocation'!E48</f>
        <v>#VALUE!</v>
      </c>
      <c r="G6" s="2" t="s">
        <v>983</v>
      </c>
    </row>
    <row r="7" spans="1:7" ht="14" customHeight="1">
      <c r="A7" s="2" t="s">
        <v>940</v>
      </c>
      <c r="B7" s="2" t="e">
        <f>'Calc-Allocation'!J48</f>
        <v>#VALUE!</v>
      </c>
      <c r="C7" s="2" t="e">
        <f>'Calc-Allocation'!I47</f>
        <v>#VALUE!</v>
      </c>
      <c r="D7" s="2" t="e">
        <f>'Calc-Allocation'!H47</f>
        <v>#VALUE!</v>
      </c>
      <c r="E7" s="2" t="e">
        <f>'Calc-Allocation'!G47</f>
        <v>#VALUE!</v>
      </c>
      <c r="F7" s="2" t="e">
        <f>'Calc-Allocation'!E47</f>
        <v>#VALUE!</v>
      </c>
      <c r="G7" s="2" t="s">
        <v>983</v>
      </c>
    </row>
    <row r="8" spans="1:7" ht="14" customHeight="1">
      <c r="A8" s="2" t="s">
        <v>984</v>
      </c>
      <c r="B8" s="2" t="e">
        <f>'Calc-Allocation'!O52</f>
        <v>#DIV/0!</v>
      </c>
      <c r="C8" s="2" t="e">
        <f>'Calc-Allocation'!N52</f>
        <v>#DIV/0!</v>
      </c>
      <c r="D8" s="2" t="e">
        <f>'Calc-Allocation'!M52</f>
        <v>#DIV/0!</v>
      </c>
      <c r="E8" s="2" t="e">
        <f>'Calc-Allocation'!L52</f>
        <v>#DIV/0!</v>
      </c>
      <c r="F8" s="2" t="e">
        <f>'Calc-Allocation'!K52</f>
        <v>#DIV/0!</v>
      </c>
      <c r="G8" s="2" t="s">
        <v>983</v>
      </c>
    </row>
    <row r="9" spans="1:7" ht="14" customHeight="1">
      <c r="A9" s="2" t="s">
        <v>985</v>
      </c>
      <c r="B9" s="2" t="e">
        <f>'Calc-Allocation'!S81</f>
        <v>#DIV/0!</v>
      </c>
      <c r="C9" s="2" t="e">
        <f>'Calc-Allocation'!O81</f>
        <v>#DIV/0!</v>
      </c>
      <c r="D9" s="2" t="e">
        <f>'Calc-Allocation'!N81</f>
        <v>#DIV/0!</v>
      </c>
      <c r="E9" s="2" t="e">
        <f>'Calc-Allocation'!M81</f>
        <v>#DIV/0!</v>
      </c>
      <c r="F9" s="2" t="e">
        <f>'Calc-Allocation'!L81</f>
        <v>#DIV/0!</v>
      </c>
      <c r="G9" s="2" t="e">
        <f>'Calc-Allocation'!P81</f>
        <v>#DIV/0!</v>
      </c>
    </row>
    <row r="10" spans="1:7" ht="14" customHeight="1">
      <c r="A10" s="2" t="s">
        <v>986</v>
      </c>
      <c r="B10" s="2" t="e">
        <f>'Calc-Opex'!AD49</f>
        <v>#DIV/0!</v>
      </c>
      <c r="C10" s="2" t="e">
        <f>'Calc-Opex'!AC49</f>
        <v>#DIV/0!</v>
      </c>
      <c r="D10" s="2" t="e">
        <f>'Calc-Opex'!AB49</f>
        <v>#DIV/0!</v>
      </c>
      <c r="E10" s="2" t="e">
        <f>'Calc-Opex'!AA49</f>
        <v>#DIV/0!</v>
      </c>
      <c r="F10" s="2" t="e">
        <f>'Calc-Opex'!Z49</f>
        <v>#DIV/0!</v>
      </c>
      <c r="G10" s="2" t="s">
        <v>983</v>
      </c>
    </row>
    <row r="12" spans="1:7" ht="14" customHeight="1">
      <c r="B12" s="2" t="s">
        <v>989</v>
      </c>
      <c r="C12" s="2" t="s">
        <v>990</v>
      </c>
      <c r="D12" s="2" t="s">
        <v>991</v>
      </c>
      <c r="E12" s="2" t="s">
        <v>992</v>
      </c>
    </row>
    <row r="13" spans="1:7" ht="14" customHeight="1">
      <c r="A13" s="2" t="s">
        <v>993</v>
      </c>
      <c r="B13" s="2" t="e">
        <f>C9*(1-C10*Inputs!B12)+B9</f>
        <v>#DIV/0!</v>
      </c>
      <c r="C13" s="2" t="e">
        <f>C9 +D9+(E9*(1-Inputs!B13*E10))+B9</f>
        <v>#DIV/0!</v>
      </c>
      <c r="D13" s="2" t="e">
        <f>(D9 + E9  *(1-Inputs!B13* E10))/(1-C9-B9)</f>
        <v>#DIV/0!</v>
      </c>
      <c r="E13" s="2" t="e">
        <f>E9*(1-Inputs!B13*E10)/(1-B9-C9-D9)</f>
        <v>#DIV/0!</v>
      </c>
    </row>
  </sheetData>
  <sheetProtection sheet="1" objects="1" scenarios="1"/>
  <phoneticPr fontId="1" type="noConversion"/>
  <pageMargins left="0.75" right="0.75" top="1" bottom="1" header="0.5" footer="0.5"/>
  <pageSetup paperSize="9" scale="64"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enableFormatConditionsCalculation="0">
    <tabColor rgb="FFF1E0DF"/>
    <pageSetUpPr fitToPage="1"/>
  </sheetPr>
  <dimension ref="A1:I7"/>
  <sheetViews>
    <sheetView showGridLines="0" workbookViewId="0"/>
  </sheetViews>
  <sheetFormatPr baseColWidth="10" defaultColWidth="18.83203125" defaultRowHeight="14" x14ac:dyDescent="0"/>
  <cols>
    <col min="1" max="16384" width="18.83203125" style="2"/>
  </cols>
  <sheetData>
    <row r="1" spans="1:9" ht="19">
      <c r="A1" s="4" t="str">
        <f>"Results for Method M ("&amp;'Calc-Net capex'!B5&amp;") for "&amp;Inputs!B6&amp;" in "&amp;Inputs!C6&amp;"  Status: "&amp;Inputs!D6&amp;""</f>
        <v>Results for Method M (No option selected) for #VALUE! in #VALUE!  Status: #VALUE!</v>
      </c>
      <c r="B1" s="15"/>
      <c r="C1" s="15"/>
      <c r="D1" s="15"/>
      <c r="E1" s="15"/>
      <c r="F1" s="15"/>
      <c r="G1" s="15"/>
      <c r="H1" s="15"/>
      <c r="I1" s="15"/>
    </row>
    <row r="2" spans="1:9">
      <c r="A2" s="15"/>
      <c r="B2" s="15"/>
      <c r="C2" s="15"/>
      <c r="D2" s="15"/>
      <c r="E2" s="15"/>
      <c r="F2" s="15"/>
      <c r="G2" s="15"/>
      <c r="H2" s="15"/>
      <c r="I2" s="15"/>
    </row>
    <row r="3" spans="1:9" s="1" customFormat="1">
      <c r="A3" s="45" t="s">
        <v>987</v>
      </c>
      <c r="B3" s="45"/>
      <c r="C3" s="45"/>
      <c r="D3" s="45"/>
      <c r="E3" s="45"/>
      <c r="F3" s="45"/>
      <c r="G3" s="45"/>
      <c r="H3" s="45"/>
      <c r="I3" s="45"/>
    </row>
    <row r="4" spans="1:9">
      <c r="A4" s="15"/>
      <c r="B4" s="15"/>
      <c r="C4" s="15"/>
      <c r="D4" s="15"/>
      <c r="E4" s="15"/>
      <c r="F4" s="15"/>
      <c r="G4" s="15"/>
      <c r="H4" s="15"/>
      <c r="I4" s="15"/>
    </row>
    <row r="5" spans="1:9">
      <c r="A5" s="15"/>
      <c r="B5" s="18" t="s">
        <v>988</v>
      </c>
      <c r="C5" s="18" t="str">
        <f>'Calc-Summary'!B12</f>
        <v>LDNO LV: LV user</v>
      </c>
      <c r="D5" s="18" t="str">
        <f>'Calc-Summary'!C12</f>
        <v>LDNO HV: LV user</v>
      </c>
      <c r="E5" s="18" t="str">
        <f>'Calc-Summary'!D12</f>
        <v>LDNO HV: LV sub user</v>
      </c>
      <c r="F5" s="18" t="str">
        <f>'Calc-Summary'!E12</f>
        <v>LDNO HV: HV user</v>
      </c>
      <c r="G5" s="18" t="s">
        <v>1034</v>
      </c>
      <c r="H5" s="15"/>
      <c r="I5" s="15"/>
    </row>
    <row r="6" spans="1:9">
      <c r="A6" s="14" t="s">
        <v>993</v>
      </c>
      <c r="B6" s="44"/>
      <c r="C6" s="44" t="e">
        <f>'Calc-Summary'!B13</f>
        <v>#DIV/0!</v>
      </c>
      <c r="D6" s="44" t="e">
        <f>'Calc-Summary'!C13</f>
        <v>#DIV/0!</v>
      </c>
      <c r="E6" s="44" t="e">
        <f>'Calc-Summary'!D13</f>
        <v>#DIV/0!</v>
      </c>
      <c r="F6" s="44" t="e">
        <f>'Calc-Summary'!E13</f>
        <v>#DIV/0!</v>
      </c>
      <c r="G6" s="44" t="e">
        <f>'UMS discounts'!B28</f>
        <v>#DIV/0!</v>
      </c>
      <c r="H6" s="15"/>
      <c r="I6" s="15"/>
    </row>
    <row r="7" spans="1:9">
      <c r="A7" s="15"/>
      <c r="B7" s="15"/>
      <c r="C7" s="15"/>
      <c r="D7" s="15"/>
      <c r="E7" s="15"/>
      <c r="F7" s="15"/>
      <c r="G7" s="15"/>
      <c r="H7" s="15"/>
      <c r="I7" s="15"/>
    </row>
  </sheetData>
  <sheetProtection sheet="1" objects="1" scenarios="1"/>
  <phoneticPr fontId="1" type="noConversion"/>
  <pageMargins left="0.75" right="0.75" top="1" bottom="1" header="0.5" footer="0.5"/>
  <pageSetup paperSize="9" scale="76"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79998168889431442"/>
    <pageSetUpPr fitToPage="1"/>
  </sheetPr>
  <dimension ref="A1:I63"/>
  <sheetViews>
    <sheetView showGridLines="0" workbookViewId="0"/>
  </sheetViews>
  <sheetFormatPr baseColWidth="10" defaultColWidth="17.6640625" defaultRowHeight="14" x14ac:dyDescent="0"/>
  <cols>
    <col min="1" max="1" width="21.83203125" style="2" customWidth="1"/>
    <col min="2" max="9" width="14.83203125" style="2" customWidth="1"/>
    <col min="10" max="16384" width="17.6640625" style="2"/>
  </cols>
  <sheetData>
    <row r="1" spans="1:9" ht="19">
      <c r="A1" s="4" t="str">
        <f>"EDCM extension to Method M ("&amp;'Calc-Net capex'!B5&amp;") for "&amp;Inputs!B6&amp;" in "&amp;Inputs!C6&amp;"  Status: "&amp;Inputs!D6&amp;""</f>
        <v>EDCM extension to Method M (No option selected) for #VALUE! in #VALUE!  Status: #VALUE!</v>
      </c>
      <c r="B1" s="15"/>
      <c r="C1" s="15"/>
      <c r="D1" s="15"/>
      <c r="E1" s="15"/>
      <c r="F1" s="15"/>
      <c r="G1" s="15"/>
      <c r="H1" s="15"/>
      <c r="I1" s="15"/>
    </row>
    <row r="2" spans="1:9">
      <c r="A2" s="15"/>
      <c r="B2" s="15"/>
      <c r="C2" s="15"/>
      <c r="D2" s="15"/>
      <c r="E2" s="15"/>
      <c r="F2" s="15"/>
      <c r="G2" s="15"/>
      <c r="H2" s="15"/>
      <c r="I2" s="15"/>
    </row>
    <row r="3" spans="1:9" ht="16">
      <c r="A3" s="46" t="s">
        <v>1031</v>
      </c>
      <c r="B3" s="15"/>
      <c r="C3" s="15"/>
      <c r="D3" s="15"/>
      <c r="E3" s="15"/>
      <c r="F3" s="15"/>
      <c r="G3" s="15"/>
      <c r="H3" s="15"/>
      <c r="I3" s="15"/>
    </row>
    <row r="4" spans="1:9" ht="16">
      <c r="A4" s="46"/>
      <c r="B4" s="15"/>
      <c r="C4" s="15"/>
      <c r="D4" s="15"/>
      <c r="E4" s="15"/>
      <c r="F4" s="15"/>
      <c r="G4" s="15"/>
      <c r="H4" s="15"/>
      <c r="I4" s="15"/>
    </row>
    <row r="5" spans="1:9" ht="28">
      <c r="A5" s="15"/>
      <c r="B5" s="6" t="s">
        <v>1029</v>
      </c>
      <c r="C5" s="6" t="s">
        <v>1028</v>
      </c>
      <c r="E5" s="15"/>
      <c r="F5" s="15"/>
      <c r="G5" s="15"/>
      <c r="H5" s="15"/>
      <c r="I5" s="15"/>
    </row>
    <row r="6" spans="1:9">
      <c r="A6" s="14" t="s">
        <v>242</v>
      </c>
      <c r="B6" s="49">
        <f>SUM('Data-MEAV'!I19:I39)</f>
        <v>0</v>
      </c>
      <c r="C6" s="49">
        <f>B6-'Data-MEAV'!G6</f>
        <v>0</v>
      </c>
      <c r="F6" s="15"/>
      <c r="G6" s="15"/>
      <c r="H6" s="15"/>
      <c r="I6" s="15"/>
    </row>
    <row r="7" spans="1:9">
      <c r="A7" s="14" t="s">
        <v>51</v>
      </c>
      <c r="B7" s="49">
        <f>SUM('Data-MEAV'!I62:I63,'Data-MEAV'!I69:I70,'Data-MEAV'!I75:I78,'Data-MEAV'!I153:I154)</f>
        <v>0</v>
      </c>
      <c r="C7" s="49">
        <f>B7-'Data-MEAV'!G7</f>
        <v>0</v>
      </c>
      <c r="F7" s="15"/>
      <c r="G7" s="15"/>
      <c r="H7" s="15"/>
      <c r="I7" s="15"/>
    </row>
    <row r="8" spans="1:9">
      <c r="A8" s="14" t="s">
        <v>243</v>
      </c>
      <c r="B8" s="49">
        <f>SUM('Data-MEAV'!I41:I58,'Data-MEAV'!I61,'Data-MEAV'!I64:I65,'Data-MEAV'!I68,'Data-MEAV'!I71:I72)</f>
        <v>0</v>
      </c>
      <c r="C8" s="49">
        <f>B8-'Data-MEAV'!G8</f>
        <v>0</v>
      </c>
      <c r="F8" s="15"/>
      <c r="G8" s="15"/>
      <c r="H8" s="15"/>
      <c r="I8" s="15"/>
    </row>
    <row r="9" spans="1:9">
      <c r="A9" s="15"/>
      <c r="B9" s="16"/>
      <c r="C9" s="15"/>
      <c r="E9" s="16"/>
      <c r="F9" s="15"/>
      <c r="G9" s="15"/>
      <c r="H9" s="15"/>
      <c r="I9" s="15"/>
    </row>
    <row r="10" spans="1:9">
      <c r="A10" s="14" t="s">
        <v>48</v>
      </c>
      <c r="B10" s="49">
        <f>SUM('Data-MEAV'!I59:I60,'Data-MEAV'!I66:I67,'Data-MEAV'!I110,'Data-MEAV'!I112,'Data-MEAV'!I115:I119,'Data-MEAV'!I149:I150)</f>
        <v>0</v>
      </c>
      <c r="E10" s="16"/>
      <c r="F10" s="15"/>
      <c r="G10" s="15"/>
      <c r="H10" s="15"/>
      <c r="I10" s="15"/>
    </row>
    <row r="11" spans="1:9">
      <c r="A11" s="14" t="s">
        <v>425</v>
      </c>
      <c r="B11" s="49">
        <f>SUM('Data-MEAV'!I82:I85,'Data-MEAV'!I88:I91,'Data-MEAV'!I94:I99,'Data-MEAV'!I102)</f>
        <v>0</v>
      </c>
      <c r="E11" s="16"/>
      <c r="F11" s="15"/>
      <c r="G11" s="15"/>
      <c r="H11" s="15"/>
      <c r="I11" s="15"/>
    </row>
    <row r="12" spans="1:9">
      <c r="A12" s="14" t="s">
        <v>46</v>
      </c>
      <c r="B12" s="49">
        <f>SUM('Data-MEAV'!I105:I109,'Data-MEAV'!I111,'Data-MEAV'!I144:I145)</f>
        <v>0</v>
      </c>
      <c r="E12" s="16"/>
      <c r="F12" s="15"/>
      <c r="G12" s="15"/>
      <c r="H12" s="15"/>
      <c r="I12" s="15"/>
    </row>
    <row r="13" spans="1:9">
      <c r="A13" s="14" t="s">
        <v>424</v>
      </c>
      <c r="B13" s="49">
        <f>SUM('Data-MEAV'!I123:I124,'Data-MEAV'!I127:I129,'Data-MEAV'!I132:I134,'Data-MEAV'!I137,'Data-MEAV'!I140:I141)</f>
        <v>0</v>
      </c>
      <c r="E13" s="16"/>
      <c r="F13" s="15"/>
      <c r="G13" s="15"/>
      <c r="H13" s="15"/>
      <c r="I13" s="15"/>
    </row>
    <row r="14" spans="1:9">
      <c r="A14" s="15"/>
      <c r="B14" s="16"/>
      <c r="C14" s="15"/>
      <c r="E14" s="16"/>
      <c r="F14" s="15"/>
      <c r="G14" s="15"/>
      <c r="H14" s="15"/>
      <c r="I14" s="15"/>
    </row>
    <row r="15" spans="1:9">
      <c r="A15" s="14" t="s">
        <v>1007</v>
      </c>
      <c r="B15" s="49">
        <f>SUM(B10:B13)</f>
        <v>0</v>
      </c>
      <c r="C15" s="49">
        <f>B15-'Data-MEAV'!G9</f>
        <v>0</v>
      </c>
      <c r="F15" s="15"/>
      <c r="G15" s="15"/>
      <c r="H15" s="15"/>
      <c r="I15" s="15"/>
    </row>
    <row r="16" spans="1:9">
      <c r="A16" s="15"/>
      <c r="B16" s="15"/>
      <c r="C16" s="16"/>
      <c r="D16" s="15"/>
      <c r="E16" s="16"/>
      <c r="F16" s="15"/>
      <c r="G16" s="15"/>
      <c r="H16" s="15"/>
      <c r="I16" s="15"/>
    </row>
    <row r="17" spans="1:9" ht="16">
      <c r="A17" s="46" t="s">
        <v>1032</v>
      </c>
      <c r="B17" s="15"/>
      <c r="C17" s="16"/>
      <c r="D17" s="15"/>
      <c r="E17" s="16"/>
      <c r="F17" s="15"/>
      <c r="G17" s="15"/>
      <c r="H17" s="15"/>
      <c r="I17" s="15"/>
    </row>
    <row r="18" spans="1:9">
      <c r="A18" s="15"/>
      <c r="B18" s="15"/>
      <c r="C18" s="16"/>
      <c r="D18" s="15"/>
      <c r="E18" s="16"/>
      <c r="F18" s="15"/>
      <c r="G18" s="15"/>
      <c r="H18" s="15"/>
      <c r="I18" s="15"/>
    </row>
    <row r="19" spans="1:9" ht="28">
      <c r="A19" s="15"/>
      <c r="B19" s="6" t="s">
        <v>1030</v>
      </c>
      <c r="C19" s="16"/>
      <c r="D19" s="15"/>
      <c r="E19" s="16"/>
      <c r="F19" s="15"/>
      <c r="G19" s="15"/>
      <c r="H19" s="15"/>
      <c r="I19" s="15"/>
    </row>
    <row r="20" spans="1:9">
      <c r="A20" s="14" t="s">
        <v>48</v>
      </c>
      <c r="B20" s="50" t="e">
        <f>B10/B$15</f>
        <v>#DIV/0!</v>
      </c>
      <c r="C20" s="16"/>
      <c r="D20" s="15"/>
      <c r="E20" s="16"/>
      <c r="F20" s="15"/>
      <c r="G20" s="15"/>
      <c r="H20" s="15"/>
      <c r="I20" s="15"/>
    </row>
    <row r="21" spans="1:9">
      <c r="A21" s="14" t="s">
        <v>425</v>
      </c>
      <c r="B21" s="50" t="e">
        <f>B11/B$15</f>
        <v>#DIV/0!</v>
      </c>
      <c r="C21" s="16"/>
      <c r="D21" s="15"/>
      <c r="E21" s="16"/>
      <c r="F21" s="15"/>
      <c r="G21" s="15"/>
      <c r="H21" s="15"/>
      <c r="I21" s="15"/>
    </row>
    <row r="22" spans="1:9">
      <c r="A22" s="14" t="s">
        <v>46</v>
      </c>
      <c r="B22" s="50" t="e">
        <f>B12/B$15</f>
        <v>#DIV/0!</v>
      </c>
      <c r="C22" s="16"/>
      <c r="D22" s="15"/>
      <c r="E22" s="16"/>
      <c r="F22" s="15"/>
      <c r="G22" s="15"/>
      <c r="H22" s="15"/>
      <c r="I22" s="15"/>
    </row>
    <row r="23" spans="1:9">
      <c r="A23" s="14" t="s">
        <v>424</v>
      </c>
      <c r="B23" s="50" t="e">
        <f>B13/B$15</f>
        <v>#DIV/0!</v>
      </c>
      <c r="C23" s="16"/>
      <c r="D23" s="15"/>
      <c r="E23" s="16"/>
      <c r="F23" s="15"/>
      <c r="G23" s="15"/>
      <c r="H23" s="15"/>
      <c r="I23" s="15"/>
    </row>
    <row r="24" spans="1:9">
      <c r="A24" s="15"/>
      <c r="B24" s="15"/>
      <c r="C24" s="15"/>
      <c r="D24" s="15"/>
      <c r="E24" s="15"/>
      <c r="F24" s="15"/>
      <c r="G24" s="15"/>
      <c r="H24" s="15"/>
      <c r="I24" s="15"/>
    </row>
    <row r="25" spans="1:9" ht="16">
      <c r="A25" s="46" t="s">
        <v>1033</v>
      </c>
      <c r="B25" s="15"/>
      <c r="C25" s="16"/>
      <c r="D25" s="15"/>
      <c r="E25" s="16"/>
      <c r="F25" s="15"/>
      <c r="G25" s="15"/>
      <c r="H25" s="15"/>
      <c r="I25" s="15"/>
    </row>
    <row r="26" spans="1:9">
      <c r="A26" s="15"/>
      <c r="B26" s="15"/>
      <c r="C26" s="15"/>
      <c r="D26" s="15"/>
      <c r="E26" s="15"/>
      <c r="F26" s="15"/>
      <c r="G26" s="15"/>
      <c r="H26" s="15"/>
      <c r="I26" s="15"/>
    </row>
    <row r="27" spans="1:9">
      <c r="A27" s="15"/>
      <c r="B27" s="6" t="s">
        <v>889</v>
      </c>
      <c r="C27" s="6" t="s">
        <v>464</v>
      </c>
      <c r="D27" s="6" t="s">
        <v>548</v>
      </c>
      <c r="E27" s="6" t="s">
        <v>243</v>
      </c>
      <c r="F27" s="6" t="s">
        <v>48</v>
      </c>
      <c r="G27" s="6" t="s">
        <v>425</v>
      </c>
      <c r="H27" s="6" t="s">
        <v>46</v>
      </c>
      <c r="I27" s="6" t="s">
        <v>424</v>
      </c>
    </row>
    <row r="28" spans="1:9">
      <c r="A28" s="14" t="s">
        <v>1006</v>
      </c>
      <c r="B28" s="50" t="e">
        <f>'Calc-Summary'!B9</f>
        <v>#DIV/0!</v>
      </c>
      <c r="C28" s="50" t="e">
        <f>'Calc-Summary'!C9</f>
        <v>#DIV/0!</v>
      </c>
      <c r="D28" s="50" t="e">
        <f>'Calc-Summary'!D9</f>
        <v>#DIV/0!</v>
      </c>
      <c r="E28" s="50" t="e">
        <f>'Calc-Summary'!E9</f>
        <v>#DIV/0!</v>
      </c>
      <c r="F28" s="50" t="e">
        <f>'Calc-Summary'!$F9*'EDCM discounts'!$B20</f>
        <v>#DIV/0!</v>
      </c>
      <c r="G28" s="50" t="e">
        <f>'Calc-Summary'!$F9*'EDCM discounts'!$B21</f>
        <v>#DIV/0!</v>
      </c>
      <c r="H28" s="50" t="e">
        <f>'Calc-Summary'!$F9*'EDCM discounts'!$B22</f>
        <v>#DIV/0!</v>
      </c>
      <c r="I28" s="50" t="e">
        <f>'Calc-Summary'!$F9*'EDCM discounts'!$B23</f>
        <v>#DIV/0!</v>
      </c>
    </row>
    <row r="29" spans="1:9">
      <c r="A29" s="14" t="s">
        <v>986</v>
      </c>
      <c r="B29" s="50" t="e">
        <f>'Calc-Summary'!B10</f>
        <v>#DIV/0!</v>
      </c>
      <c r="C29" s="50" t="e">
        <f>'Calc-Summary'!C10</f>
        <v>#DIV/0!</v>
      </c>
      <c r="D29" s="50" t="e">
        <f>'Calc-Summary'!D10</f>
        <v>#DIV/0!</v>
      </c>
      <c r="E29" s="50" t="e">
        <f>'Calc-Summary'!E10</f>
        <v>#DIV/0!</v>
      </c>
      <c r="F29" s="50" t="e">
        <f>'Calc-Summary'!$F10</f>
        <v>#DIV/0!</v>
      </c>
      <c r="G29" s="50" t="e">
        <f>'Calc-Summary'!$F10</f>
        <v>#DIV/0!</v>
      </c>
      <c r="H29" s="50" t="e">
        <f>'Calc-Summary'!$F10</f>
        <v>#DIV/0!</v>
      </c>
      <c r="I29" s="50" t="e">
        <f>'Calc-Summary'!$F10</f>
        <v>#DIV/0!</v>
      </c>
    </row>
    <row r="30" spans="1:9">
      <c r="A30" s="15"/>
      <c r="B30" s="15"/>
      <c r="C30" s="15"/>
      <c r="D30" s="15"/>
      <c r="E30" s="15"/>
      <c r="F30" s="15"/>
      <c r="G30" s="15"/>
      <c r="H30" s="15"/>
      <c r="I30" s="15"/>
    </row>
    <row r="31" spans="1:9" ht="16">
      <c r="A31" s="46" t="s">
        <v>1016</v>
      </c>
      <c r="B31" s="15"/>
      <c r="C31" s="15"/>
      <c r="D31" s="15"/>
      <c r="E31" s="15"/>
      <c r="F31" s="15"/>
      <c r="G31" s="15"/>
      <c r="H31" s="15"/>
      <c r="I31" s="15"/>
    </row>
    <row r="32" spans="1:9" ht="16">
      <c r="A32" s="46"/>
      <c r="B32" s="15"/>
      <c r="C32" s="15"/>
      <c r="D32" s="15"/>
      <c r="E32" s="15"/>
      <c r="F32" s="15"/>
      <c r="G32" s="15"/>
      <c r="H32" s="15"/>
      <c r="I32" s="15"/>
    </row>
    <row r="33" spans="1:9" ht="28">
      <c r="A33" s="15"/>
      <c r="B33" s="6" t="s">
        <v>1027</v>
      </c>
      <c r="C33" s="15"/>
      <c r="D33" s="15"/>
      <c r="E33" s="15"/>
      <c r="F33" s="15"/>
      <c r="G33" s="15"/>
      <c r="H33" s="15"/>
      <c r="I33" s="15"/>
    </row>
    <row r="34" spans="1:9">
      <c r="A34" s="14" t="s">
        <v>1008</v>
      </c>
      <c r="B34" s="48">
        <v>1</v>
      </c>
      <c r="C34" s="15"/>
      <c r="D34" s="15"/>
      <c r="E34" s="15"/>
      <c r="F34" s="15"/>
      <c r="G34" s="15"/>
      <c r="H34" s="15"/>
      <c r="I34" s="15"/>
    </row>
    <row r="35" spans="1:9">
      <c r="A35" s="14" t="s">
        <v>1009</v>
      </c>
      <c r="B35" s="48">
        <v>1</v>
      </c>
      <c r="C35" s="15"/>
      <c r="D35" s="15"/>
      <c r="E35" s="15"/>
      <c r="F35" s="15"/>
      <c r="G35" s="15"/>
      <c r="H35" s="15"/>
      <c r="I35" s="15"/>
    </row>
    <row r="36" spans="1:9">
      <c r="A36" s="15"/>
      <c r="B36" s="15"/>
      <c r="C36" s="15"/>
      <c r="D36" s="15"/>
      <c r="E36" s="15"/>
      <c r="F36" s="15"/>
      <c r="G36" s="15"/>
      <c r="H36" s="15"/>
      <c r="I36" s="15"/>
    </row>
    <row r="37" spans="1:9" ht="16">
      <c r="A37" s="46" t="s">
        <v>1026</v>
      </c>
      <c r="B37" s="15"/>
      <c r="C37" s="15"/>
      <c r="D37" s="15"/>
      <c r="E37" s="15"/>
      <c r="F37" s="15"/>
      <c r="G37" s="15"/>
      <c r="H37" s="15"/>
      <c r="I37" s="15"/>
    </row>
    <row r="38" spans="1:9">
      <c r="A38" s="15"/>
      <c r="B38" s="15"/>
      <c r="C38" s="15"/>
      <c r="D38" s="15"/>
      <c r="E38" s="15"/>
      <c r="F38" s="15"/>
      <c r="G38" s="15"/>
      <c r="H38" s="15"/>
      <c r="I38" s="15"/>
    </row>
    <row r="39" spans="1:9">
      <c r="A39" s="15"/>
      <c r="B39" s="78" t="s">
        <v>1005</v>
      </c>
      <c r="C39" s="79"/>
      <c r="D39" s="79"/>
      <c r="E39" s="79"/>
      <c r="F39" s="78" t="s">
        <v>1041</v>
      </c>
      <c r="G39" s="78"/>
      <c r="H39" s="78"/>
      <c r="I39" s="78"/>
    </row>
    <row r="40" spans="1:9">
      <c r="A40" s="15"/>
      <c r="B40" s="18" t="s">
        <v>48</v>
      </c>
      <c r="C40" s="18" t="s">
        <v>425</v>
      </c>
      <c r="D40" s="18" t="s">
        <v>46</v>
      </c>
      <c r="E40" s="18" t="s">
        <v>424</v>
      </c>
      <c r="F40" s="18" t="s">
        <v>48</v>
      </c>
      <c r="G40" s="18" t="s">
        <v>425</v>
      </c>
      <c r="H40" s="18" t="s">
        <v>46</v>
      </c>
      <c r="I40" s="18" t="s">
        <v>424</v>
      </c>
    </row>
    <row r="41" spans="1:9">
      <c r="A41" s="14" t="s">
        <v>1000</v>
      </c>
      <c r="B41" s="53">
        <v>0</v>
      </c>
      <c r="C41" s="53">
        <v>0</v>
      </c>
      <c r="D41" s="53">
        <v>0</v>
      </c>
      <c r="E41" s="53">
        <v>0</v>
      </c>
      <c r="F41" s="53">
        <v>0</v>
      </c>
      <c r="G41" s="53">
        <v>0</v>
      </c>
      <c r="H41" s="53">
        <v>0</v>
      </c>
      <c r="I41" s="53">
        <v>0</v>
      </c>
    </row>
    <row r="42" spans="1:9">
      <c r="A42" s="14" t="s">
        <v>999</v>
      </c>
      <c r="B42" s="53">
        <v>0</v>
      </c>
      <c r="C42" s="53">
        <v>0</v>
      </c>
      <c r="D42" s="53">
        <v>0</v>
      </c>
      <c r="E42" s="44" t="e">
        <f>B35*$I$29</f>
        <v>#DIV/0!</v>
      </c>
      <c r="F42" s="53">
        <v>0</v>
      </c>
      <c r="G42" s="53">
        <v>0</v>
      </c>
      <c r="H42" s="53">
        <v>0</v>
      </c>
      <c r="I42" s="53">
        <v>0</v>
      </c>
    </row>
    <row r="43" spans="1:9">
      <c r="A43" s="14" t="s">
        <v>998</v>
      </c>
      <c r="B43" s="53">
        <v>0</v>
      </c>
      <c r="C43" s="53">
        <v>0</v>
      </c>
      <c r="D43" s="53">
        <v>1</v>
      </c>
      <c r="E43" s="53">
        <v>1</v>
      </c>
      <c r="F43" s="53">
        <v>0</v>
      </c>
      <c r="G43" s="53">
        <v>0</v>
      </c>
      <c r="H43" s="53">
        <v>0</v>
      </c>
      <c r="I43" s="53">
        <v>0</v>
      </c>
    </row>
    <row r="44" spans="1:9">
      <c r="A44" s="14" t="s">
        <v>997</v>
      </c>
      <c r="B44" s="53">
        <v>0</v>
      </c>
      <c r="C44" s="44" t="e">
        <f>B34*$G$29</f>
        <v>#DIV/0!</v>
      </c>
      <c r="D44" s="53">
        <v>1</v>
      </c>
      <c r="E44" s="53">
        <v>1</v>
      </c>
      <c r="F44" s="53">
        <v>0</v>
      </c>
      <c r="G44" s="53">
        <v>0</v>
      </c>
      <c r="H44" s="53">
        <v>0</v>
      </c>
      <c r="I44" s="53">
        <v>0</v>
      </c>
    </row>
    <row r="45" spans="1:9">
      <c r="A45" s="14" t="s">
        <v>996</v>
      </c>
      <c r="B45" s="53">
        <v>1</v>
      </c>
      <c r="C45" s="53">
        <v>1</v>
      </c>
      <c r="D45" s="53">
        <v>1</v>
      </c>
      <c r="E45" s="53">
        <v>1</v>
      </c>
      <c r="F45" s="53">
        <v>0</v>
      </c>
      <c r="G45" s="53">
        <v>0</v>
      </c>
      <c r="H45" s="53">
        <v>0</v>
      </c>
      <c r="I45" s="53">
        <v>0</v>
      </c>
    </row>
    <row r="46" spans="1:9">
      <c r="A46" s="15"/>
      <c r="B46" s="15"/>
      <c r="C46" s="15"/>
      <c r="D46" s="15"/>
      <c r="E46" s="15"/>
      <c r="F46" s="15"/>
      <c r="G46" s="15"/>
      <c r="H46" s="15"/>
      <c r="I46" s="15"/>
    </row>
    <row r="47" spans="1:9" ht="16">
      <c r="A47" s="46" t="s">
        <v>1040</v>
      </c>
      <c r="B47" s="15"/>
      <c r="C47" s="15"/>
      <c r="D47" s="15"/>
      <c r="E47" s="15"/>
      <c r="F47" s="15"/>
      <c r="G47" s="15"/>
      <c r="H47" s="15"/>
      <c r="I47" s="15"/>
    </row>
    <row r="48" spans="1:9">
      <c r="A48" s="15"/>
      <c r="B48" s="15"/>
      <c r="C48" s="15"/>
      <c r="D48" s="15"/>
      <c r="E48" s="15"/>
      <c r="F48" s="15"/>
      <c r="G48" s="15"/>
      <c r="H48" s="15"/>
      <c r="I48" s="15"/>
    </row>
    <row r="49" spans="1:9" ht="42">
      <c r="A49" s="15"/>
      <c r="B49" s="6" t="s">
        <v>1004</v>
      </c>
      <c r="C49" s="6" t="s">
        <v>1003</v>
      </c>
      <c r="D49" s="6" t="s">
        <v>1002</v>
      </c>
      <c r="E49" s="6" t="s">
        <v>1001</v>
      </c>
      <c r="F49" s="15"/>
      <c r="G49" s="15"/>
      <c r="H49" s="15"/>
      <c r="I49" s="15"/>
    </row>
    <row r="50" spans="1:9">
      <c r="A50" s="14" t="s">
        <v>1000</v>
      </c>
      <c r="B50" s="44" t="e">
        <f>(SUM('EDCM discounts'!B$28:I$28)-SUMPRODUCT('EDCM discounts'!B41:E41,'EDCM discounts'!F$28:I$28))/(1-SUMPRODUCT('EDCM discounts'!F41:I41,'EDCM discounts'!F$28:I$28))</f>
        <v>#DIV/0!</v>
      </c>
      <c r="C50" s="44" t="e">
        <f>(SUM('EDCM discounts'!C$28:J$28)-SUMPRODUCT('EDCM discounts'!C41:F41,'EDCM discounts'!G$28:J$28))/(1-SUMPRODUCT('EDCM discounts'!G41:J41,'EDCM discounts'!G$28:J$28))</f>
        <v>#DIV/0!</v>
      </c>
      <c r="D50" s="44" t="e">
        <f>(SUM('EDCM discounts'!D$28:K$28)-SUMPRODUCT('EDCM discounts'!D41:G41,'EDCM discounts'!H$28:K$28))/(1-SUMPRODUCT('EDCM discounts'!H41:K41,'EDCM discounts'!H$28:K$28))</f>
        <v>#DIV/0!</v>
      </c>
      <c r="E50" s="44" t="e">
        <f>(SUM('EDCM discounts'!E$28:L$28)-SUMPRODUCT('EDCM discounts'!E41:H41,'EDCM discounts'!I$28:L$28))/(1-SUMPRODUCT('EDCM discounts'!I41:L41,'EDCM discounts'!I$28:L$28))</f>
        <v>#DIV/0!</v>
      </c>
      <c r="F50" s="15"/>
      <c r="G50" s="15"/>
      <c r="H50" s="15"/>
      <c r="I50" s="15"/>
    </row>
    <row r="51" spans="1:9">
      <c r="A51" s="14" t="s">
        <v>999</v>
      </c>
      <c r="B51" s="44" t="e">
        <f>(SUM('EDCM discounts'!B$28:I$28)-SUMPRODUCT('EDCM discounts'!B42:E42,'EDCM discounts'!F$28:I$28))/(1-SUMPRODUCT('EDCM discounts'!F42:I42,'EDCM discounts'!F$28:I$28))</f>
        <v>#DIV/0!</v>
      </c>
      <c r="C51" s="44" t="e">
        <f>(SUM('EDCM discounts'!C$28:J$28)-SUMPRODUCT('EDCM discounts'!C42:F42,'EDCM discounts'!G$28:J$28))/(1-SUMPRODUCT('EDCM discounts'!G42:J42,'EDCM discounts'!G$28:J$28))</f>
        <v>#DIV/0!</v>
      </c>
      <c r="D51" s="44" t="e">
        <f>(SUM('EDCM discounts'!D$28:K$28)-SUMPRODUCT('EDCM discounts'!D42:G42,'EDCM discounts'!H$28:K$28))/(1-SUMPRODUCT('EDCM discounts'!H42:K42,'EDCM discounts'!H$28:K$28))</f>
        <v>#DIV/0!</v>
      </c>
      <c r="E51" s="44" t="e">
        <f>(SUM('EDCM discounts'!E$28:L$28)-SUMPRODUCT('EDCM discounts'!E42:H42,'EDCM discounts'!I$28:L$28))/(1-SUMPRODUCT('EDCM discounts'!I42:L42,'EDCM discounts'!I$28:L$28))</f>
        <v>#DIV/0!</v>
      </c>
      <c r="F51" s="15"/>
      <c r="G51" s="15"/>
      <c r="H51" s="15"/>
      <c r="I51" s="15"/>
    </row>
    <row r="52" spans="1:9">
      <c r="A52" s="14" t="s">
        <v>998</v>
      </c>
      <c r="B52" s="44" t="e">
        <f>(SUM('EDCM discounts'!B$28:I$28)-SUMPRODUCT('EDCM discounts'!B43:E43,'EDCM discounts'!F$28:I$28))/(1-SUMPRODUCT('EDCM discounts'!F43:I43,'EDCM discounts'!F$28:I$28))</f>
        <v>#DIV/0!</v>
      </c>
      <c r="C52" s="44" t="e">
        <f>(SUM('EDCM discounts'!C$28:J$28)-SUMPRODUCT('EDCM discounts'!C43:F43,'EDCM discounts'!G$28:J$28))/(1-SUMPRODUCT('EDCM discounts'!G43:J43,'EDCM discounts'!G$28:J$28))</f>
        <v>#DIV/0!</v>
      </c>
      <c r="D52" s="44" t="e">
        <f>(SUM('EDCM discounts'!D$28:K$28)-SUMPRODUCT('EDCM discounts'!D43:G43,'EDCM discounts'!H$28:K$28))/(1-SUMPRODUCT('EDCM discounts'!H43:K43,'EDCM discounts'!H$28:K$28))</f>
        <v>#DIV/0!</v>
      </c>
      <c r="E52" s="44" t="e">
        <f>(SUM('EDCM discounts'!E$28:L$28)-SUMPRODUCT('EDCM discounts'!E43:H43,'EDCM discounts'!I$28:L$28))/(1-SUMPRODUCT('EDCM discounts'!I43:L43,'EDCM discounts'!I$28:L$28))</f>
        <v>#DIV/0!</v>
      </c>
      <c r="F52" s="15"/>
      <c r="G52" s="15"/>
      <c r="H52" s="15"/>
      <c r="I52" s="15"/>
    </row>
    <row r="53" spans="1:9">
      <c r="A53" s="14" t="s">
        <v>997</v>
      </c>
      <c r="B53" s="44" t="e">
        <f>(SUM('EDCM discounts'!B$28:I$28)-SUMPRODUCT('EDCM discounts'!B44:E44,'EDCM discounts'!F$28:I$28))/(1-SUMPRODUCT('EDCM discounts'!F44:I44,'EDCM discounts'!F$28:I$28))</f>
        <v>#DIV/0!</v>
      </c>
      <c r="C53" s="44" t="e">
        <f>(SUM('EDCM discounts'!C$28:J$28)-SUMPRODUCT('EDCM discounts'!C44:F44,'EDCM discounts'!G$28:J$28))/(1-SUMPRODUCT('EDCM discounts'!G44:J44,'EDCM discounts'!G$28:J$28))</f>
        <v>#DIV/0!</v>
      </c>
      <c r="D53" s="44" t="e">
        <f>(SUM('EDCM discounts'!D$28:K$28)-SUMPRODUCT('EDCM discounts'!D44:G44,'EDCM discounts'!H$28:K$28))/(1-SUMPRODUCT('EDCM discounts'!H44:K44,'EDCM discounts'!H$28:K$28))</f>
        <v>#DIV/0!</v>
      </c>
      <c r="E53" s="44" t="e">
        <f>(SUM('EDCM discounts'!E$28:L$28)-SUMPRODUCT('EDCM discounts'!E44:H44,'EDCM discounts'!I$28:L$28))/(1-SUMPRODUCT('EDCM discounts'!I44:L44,'EDCM discounts'!I$28:L$28))</f>
        <v>#DIV/0!</v>
      </c>
      <c r="F53" s="15"/>
      <c r="G53" s="15"/>
      <c r="H53" s="15"/>
      <c r="I53" s="15"/>
    </row>
    <row r="54" spans="1:9">
      <c r="A54" s="14" t="s">
        <v>996</v>
      </c>
      <c r="B54" s="44" t="e">
        <f>(SUM('EDCM discounts'!B$28:I$28)-SUMPRODUCT('EDCM discounts'!B45:E45,'EDCM discounts'!F$28:I$28))/(1-SUMPRODUCT('EDCM discounts'!F45:I45,'EDCM discounts'!F$28:I$28))</f>
        <v>#DIV/0!</v>
      </c>
      <c r="C54" s="44" t="e">
        <f>(SUM('EDCM discounts'!C$28:J$28)-SUMPRODUCT('EDCM discounts'!C45:F45,'EDCM discounts'!G$28:J$28))/(1-SUMPRODUCT('EDCM discounts'!G45:J45,'EDCM discounts'!G$28:J$28))</f>
        <v>#DIV/0!</v>
      </c>
      <c r="D54" s="44" t="e">
        <f>(SUM('EDCM discounts'!D$28:K$28)-SUMPRODUCT('EDCM discounts'!D45:G45,'EDCM discounts'!H$28:K$28))/(1-SUMPRODUCT('EDCM discounts'!H45:K45,'EDCM discounts'!H$28:K$28))</f>
        <v>#DIV/0!</v>
      </c>
      <c r="E54" s="44" t="e">
        <f>(SUM('EDCM discounts'!E$28:L$28)-SUMPRODUCT('EDCM discounts'!E45:H45,'EDCM discounts'!I$28:L$28))/(1-SUMPRODUCT('EDCM discounts'!I45:L45,'EDCM discounts'!I$28:L$28))</f>
        <v>#DIV/0!</v>
      </c>
      <c r="F54" s="15"/>
      <c r="G54" s="15"/>
      <c r="H54" s="15"/>
      <c r="I54" s="15"/>
    </row>
    <row r="56" spans="1:9" ht="16">
      <c r="A56" s="46" t="s">
        <v>1039</v>
      </c>
      <c r="B56" s="15"/>
      <c r="C56" s="15"/>
      <c r="D56" s="15"/>
      <c r="E56" s="15"/>
    </row>
    <row r="57" spans="1:9">
      <c r="A57" s="15"/>
      <c r="B57" s="15"/>
      <c r="C57" s="15"/>
      <c r="D57" s="15"/>
      <c r="E57" s="15"/>
    </row>
    <row r="58" spans="1:9" ht="42">
      <c r="A58" s="15"/>
      <c r="B58" s="6" t="s">
        <v>1004</v>
      </c>
      <c r="C58" s="6" t="s">
        <v>1003</v>
      </c>
      <c r="D58" s="6" t="s">
        <v>1002</v>
      </c>
      <c r="E58" s="6" t="s">
        <v>1001</v>
      </c>
    </row>
    <row r="59" spans="1:9">
      <c r="A59" s="14" t="s">
        <v>1000</v>
      </c>
      <c r="B59" s="44" t="e">
        <f>MIN(1,B50)</f>
        <v>#DIV/0!</v>
      </c>
      <c r="C59" s="44" t="e">
        <f t="shared" ref="C59:E59" si="0">MIN(1,C50)</f>
        <v>#DIV/0!</v>
      </c>
      <c r="D59" s="44" t="e">
        <f t="shared" si="0"/>
        <v>#DIV/0!</v>
      </c>
      <c r="E59" s="44" t="e">
        <f t="shared" si="0"/>
        <v>#DIV/0!</v>
      </c>
    </row>
    <row r="60" spans="1:9">
      <c r="A60" s="14" t="s">
        <v>999</v>
      </c>
      <c r="B60" s="44" t="e">
        <f t="shared" ref="B60:E60" si="1">MIN(1,B51)</f>
        <v>#DIV/0!</v>
      </c>
      <c r="C60" s="44" t="e">
        <f t="shared" si="1"/>
        <v>#DIV/0!</v>
      </c>
      <c r="D60" s="44" t="e">
        <f t="shared" si="1"/>
        <v>#DIV/0!</v>
      </c>
      <c r="E60" s="44" t="e">
        <f t="shared" si="1"/>
        <v>#DIV/0!</v>
      </c>
    </row>
    <row r="61" spans="1:9">
      <c r="A61" s="14" t="s">
        <v>998</v>
      </c>
      <c r="B61" s="44" t="e">
        <f t="shared" ref="B61:E61" si="2">MIN(1,B52)</f>
        <v>#DIV/0!</v>
      </c>
      <c r="C61" s="44" t="e">
        <f t="shared" si="2"/>
        <v>#DIV/0!</v>
      </c>
      <c r="D61" s="44" t="e">
        <f t="shared" si="2"/>
        <v>#DIV/0!</v>
      </c>
      <c r="E61" s="44" t="e">
        <f t="shared" si="2"/>
        <v>#DIV/0!</v>
      </c>
    </row>
    <row r="62" spans="1:9">
      <c r="A62" s="14" t="s">
        <v>997</v>
      </c>
      <c r="B62" s="44" t="e">
        <f t="shared" ref="B62:E62" si="3">MIN(1,B53)</f>
        <v>#DIV/0!</v>
      </c>
      <c r="C62" s="44" t="e">
        <f t="shared" si="3"/>
        <v>#DIV/0!</v>
      </c>
      <c r="D62" s="44" t="e">
        <f t="shared" si="3"/>
        <v>#DIV/0!</v>
      </c>
      <c r="E62" s="44" t="e">
        <f t="shared" si="3"/>
        <v>#DIV/0!</v>
      </c>
    </row>
    <row r="63" spans="1:9">
      <c r="A63" s="14" t="s">
        <v>996</v>
      </c>
      <c r="B63" s="44" t="e">
        <f t="shared" ref="B63:E63" si="4">MIN(1,B54)</f>
        <v>#DIV/0!</v>
      </c>
      <c r="C63" s="44" t="e">
        <f t="shared" si="4"/>
        <v>#DIV/0!</v>
      </c>
      <c r="D63" s="44" t="e">
        <f t="shared" si="4"/>
        <v>#DIV/0!</v>
      </c>
      <c r="E63" s="44" t="e">
        <f t="shared" si="4"/>
        <v>#DIV/0!</v>
      </c>
    </row>
  </sheetData>
  <sheetProtection sheet="1" objects="1" scenarios="1"/>
  <mergeCells count="2">
    <mergeCell ref="B39:E39"/>
    <mergeCell ref="F39:I39"/>
  </mergeCells>
  <pageMargins left="0.75" right="0.75" top="1" bottom="1" header="0.5" footer="0.5"/>
  <pageSetup paperSize="9" scale="76"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79998168889431442"/>
    <pageSetUpPr fitToPage="1"/>
  </sheetPr>
  <dimension ref="A1:I28"/>
  <sheetViews>
    <sheetView showGridLines="0" workbookViewId="0"/>
  </sheetViews>
  <sheetFormatPr baseColWidth="10" defaultColWidth="26" defaultRowHeight="14" x14ac:dyDescent="0"/>
  <cols>
    <col min="1" max="16384" width="26" style="2"/>
  </cols>
  <sheetData>
    <row r="1" spans="1:9" ht="19">
      <c r="A1" s="4" t="str">
        <f>"Unmetered supplies extension to Method M ("&amp;'Calc-Net capex'!B5&amp;") for "&amp;Inputs!B6&amp;" in "&amp;Inputs!C6&amp;"  Status: "&amp;Inputs!D6&amp;""</f>
        <v>Unmetered supplies extension to Method M (No option selected) for #VALUE! in #VALUE!  Status: #VALUE!</v>
      </c>
      <c r="B1" s="15"/>
      <c r="C1" s="15"/>
      <c r="D1" s="15"/>
      <c r="E1" s="15"/>
      <c r="F1" s="15"/>
      <c r="G1" s="15"/>
      <c r="H1" s="15"/>
      <c r="I1" s="15"/>
    </row>
    <row r="2" spans="1:9">
      <c r="A2" s="15"/>
      <c r="B2" s="15"/>
      <c r="C2" s="15"/>
      <c r="D2" s="15"/>
      <c r="E2" s="15"/>
      <c r="F2" s="15"/>
      <c r="G2" s="15"/>
      <c r="H2" s="15"/>
      <c r="I2" s="15"/>
    </row>
    <row r="3" spans="1:9" ht="16">
      <c r="A3" s="46" t="s">
        <v>1020</v>
      </c>
    </row>
    <row r="4" spans="1:9">
      <c r="A4" s="1"/>
    </row>
    <row r="5" spans="1:9">
      <c r="B5" s="18" t="s">
        <v>1023</v>
      </c>
    </row>
    <row r="6" spans="1:9">
      <c r="A6" s="14" t="s">
        <v>1000</v>
      </c>
      <c r="B6" s="42"/>
    </row>
    <row r="7" spans="1:9">
      <c r="A7" s="14" t="s">
        <v>999</v>
      </c>
      <c r="B7" s="42"/>
    </row>
    <row r="8" spans="1:9">
      <c r="A8" s="14" t="s">
        <v>998</v>
      </c>
      <c r="B8" s="42"/>
    </row>
    <row r="9" spans="1:9">
      <c r="A9" s="14" t="s">
        <v>997</v>
      </c>
      <c r="B9" s="42"/>
    </row>
    <row r="10" spans="1:9">
      <c r="A10" s="14" t="s">
        <v>996</v>
      </c>
      <c r="B10" s="42"/>
    </row>
    <row r="11" spans="1:9">
      <c r="A11" s="14" t="s">
        <v>1018</v>
      </c>
      <c r="B11" s="42"/>
    </row>
    <row r="12" spans="1:9">
      <c r="A12" s="14" t="s">
        <v>1019</v>
      </c>
      <c r="B12" s="42"/>
    </row>
    <row r="13" spans="1:9">
      <c r="A13" s="15"/>
    </row>
    <row r="14" spans="1:9" ht="16">
      <c r="A14" s="46" t="s">
        <v>1021</v>
      </c>
    </row>
    <row r="16" spans="1:9">
      <c r="B16" s="18" t="s">
        <v>1017</v>
      </c>
    </row>
    <row r="17" spans="1:2">
      <c r="A17" s="14" t="s">
        <v>1000</v>
      </c>
      <c r="B17" s="48" t="e">
        <f>'EDCM discounts'!B50</f>
        <v>#DIV/0!</v>
      </c>
    </row>
    <row r="18" spans="1:2">
      <c r="A18" s="14" t="s">
        <v>999</v>
      </c>
      <c r="B18" s="48" t="e">
        <f>'EDCM discounts'!B51</f>
        <v>#DIV/0!</v>
      </c>
    </row>
    <row r="19" spans="1:2">
      <c r="A19" s="14" t="s">
        <v>998</v>
      </c>
      <c r="B19" s="48" t="e">
        <f>'EDCM discounts'!B52</f>
        <v>#DIV/0!</v>
      </c>
    </row>
    <row r="20" spans="1:2">
      <c r="A20" s="14" t="s">
        <v>997</v>
      </c>
      <c r="B20" s="48" t="e">
        <f>'EDCM discounts'!B53</f>
        <v>#DIV/0!</v>
      </c>
    </row>
    <row r="21" spans="1:2">
      <c r="A21" s="14" t="s">
        <v>996</v>
      </c>
      <c r="B21" s="48" t="e">
        <f>'EDCM discounts'!B54</f>
        <v>#DIV/0!</v>
      </c>
    </row>
    <row r="22" spans="1:2">
      <c r="A22" s="14" t="s">
        <v>1018</v>
      </c>
      <c r="B22" s="44" t="e">
        <f>'Calc-Summary'!C13</f>
        <v>#DIV/0!</v>
      </c>
    </row>
    <row r="23" spans="1:2">
      <c r="A23" s="14" t="s">
        <v>1019</v>
      </c>
      <c r="B23" s="44" t="e">
        <f>'Calc-Summary'!B13</f>
        <v>#DIV/0!</v>
      </c>
    </row>
    <row r="25" spans="1:2" ht="16">
      <c r="A25" s="46" t="s">
        <v>1022</v>
      </c>
    </row>
    <row r="27" spans="1:2" ht="28">
      <c r="B27" s="6" t="s">
        <v>1025</v>
      </c>
    </row>
    <row r="28" spans="1:2">
      <c r="A28" s="14" t="s">
        <v>1024</v>
      </c>
      <c r="B28" s="44" t="e">
        <f>SUMPRODUCT(B17:B23,B6:B12)/SUM(B6:B12)</f>
        <v>#DIV/0!</v>
      </c>
    </row>
  </sheetData>
  <sheetProtection sheet="1" objects="1" scenarios="1"/>
  <pageMargins left="0.75" right="0.75" top="1" bottom="1" header="0.5" footer="0.5"/>
  <pageSetup paperSize="9" scale="76"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rgb="FFC5FFFF"/>
    <pageSetUpPr fitToPage="1"/>
  </sheetPr>
  <dimension ref="A1:I33"/>
  <sheetViews>
    <sheetView workbookViewId="0"/>
  </sheetViews>
  <sheetFormatPr baseColWidth="10" defaultColWidth="8.83203125" defaultRowHeight="14" x14ac:dyDescent="0"/>
  <cols>
    <col min="1" max="1" width="5" style="2" customWidth="1"/>
    <col min="2" max="2" width="38.1640625" style="2" bestFit="1" customWidth="1"/>
    <col min="3" max="8" width="9.5" style="2" customWidth="1"/>
    <col min="9" max="16384" width="8.83203125" style="2"/>
  </cols>
  <sheetData>
    <row r="1" spans="1:9">
      <c r="C1" s="2" t="s">
        <v>57</v>
      </c>
      <c r="D1" s="2" t="s">
        <v>58</v>
      </c>
      <c r="E1" s="2" t="s">
        <v>59</v>
      </c>
      <c r="F1" s="2" t="s">
        <v>60</v>
      </c>
      <c r="G1" s="2" t="s">
        <v>61</v>
      </c>
      <c r="H1" s="2" t="s">
        <v>62</v>
      </c>
    </row>
    <row r="2" spans="1:9">
      <c r="C2" s="2" t="s">
        <v>63</v>
      </c>
      <c r="D2" s="2" t="s">
        <v>63</v>
      </c>
      <c r="E2" s="2" t="s">
        <v>63</v>
      </c>
      <c r="F2" s="2" t="s">
        <v>63</v>
      </c>
      <c r="G2" s="2" t="s">
        <v>63</v>
      </c>
      <c r="H2" s="2" t="s">
        <v>63</v>
      </c>
    </row>
    <row r="3" spans="1:9">
      <c r="A3" s="2">
        <v>1</v>
      </c>
      <c r="B3" s="2" t="s">
        <v>64</v>
      </c>
      <c r="I3" s="2" t="s">
        <v>65</v>
      </c>
    </row>
    <row r="4" spans="1:9">
      <c r="A4" s="2">
        <v>2</v>
      </c>
      <c r="B4" s="2" t="s">
        <v>66</v>
      </c>
      <c r="I4" s="2" t="s">
        <v>65</v>
      </c>
    </row>
    <row r="5" spans="1:9">
      <c r="A5" s="2">
        <v>3</v>
      </c>
      <c r="B5" s="2" t="s">
        <v>67</v>
      </c>
      <c r="I5" s="2" t="s">
        <v>65</v>
      </c>
    </row>
    <row r="6" spans="1:9">
      <c r="A6" s="2">
        <v>4</v>
      </c>
      <c r="B6" s="2" t="s">
        <v>68</v>
      </c>
      <c r="I6" s="2" t="s">
        <v>65</v>
      </c>
    </row>
    <row r="7" spans="1:9">
      <c r="A7" s="2">
        <v>5</v>
      </c>
      <c r="B7" s="2" t="s">
        <v>69</v>
      </c>
    </row>
    <row r="8" spans="1:9">
      <c r="A8" s="2">
        <v>6</v>
      </c>
      <c r="B8" s="2" t="s">
        <v>70</v>
      </c>
    </row>
    <row r="9" spans="1:9">
      <c r="A9" s="2" t="s">
        <v>71</v>
      </c>
    </row>
    <row r="10" spans="1:9">
      <c r="A10" s="2">
        <v>7</v>
      </c>
      <c r="B10" s="2" t="s">
        <v>72</v>
      </c>
      <c r="I10" s="2" t="s">
        <v>65</v>
      </c>
    </row>
    <row r="11" spans="1:9">
      <c r="A11" s="2">
        <v>8</v>
      </c>
      <c r="B11" s="2" t="s">
        <v>73</v>
      </c>
      <c r="I11" s="2" t="s">
        <v>65</v>
      </c>
    </row>
    <row r="12" spans="1:9">
      <c r="A12" s="2">
        <v>9</v>
      </c>
      <c r="B12" s="2" t="s">
        <v>74</v>
      </c>
      <c r="I12" s="2" t="s">
        <v>65</v>
      </c>
    </row>
    <row r="13" spans="1:9">
      <c r="A13" s="2">
        <v>10</v>
      </c>
      <c r="B13" s="2" t="s">
        <v>75</v>
      </c>
      <c r="I13" s="2" t="s">
        <v>65</v>
      </c>
    </row>
    <row r="14" spans="1:9">
      <c r="A14" s="2">
        <v>11</v>
      </c>
      <c r="B14" s="2" t="s">
        <v>76</v>
      </c>
      <c r="I14" s="2" t="s">
        <v>65</v>
      </c>
    </row>
    <row r="15" spans="1:9">
      <c r="A15" s="2">
        <v>12</v>
      </c>
      <c r="B15" s="2" t="s">
        <v>77</v>
      </c>
      <c r="I15" s="2" t="s">
        <v>65</v>
      </c>
    </row>
    <row r="16" spans="1:9">
      <c r="A16" s="2">
        <v>13</v>
      </c>
      <c r="B16" s="2" t="s">
        <v>78</v>
      </c>
      <c r="I16" s="2" t="s">
        <v>65</v>
      </c>
    </row>
    <row r="17" spans="1:9">
      <c r="A17" s="2">
        <v>14</v>
      </c>
      <c r="B17" s="2" t="s">
        <v>79</v>
      </c>
      <c r="I17" s="2" t="s">
        <v>65</v>
      </c>
    </row>
    <row r="18" spans="1:9">
      <c r="A18" s="2">
        <v>15</v>
      </c>
      <c r="B18" s="2" t="s">
        <v>80</v>
      </c>
      <c r="I18" s="2" t="s">
        <v>65</v>
      </c>
    </row>
    <row r="19" spans="1:9">
      <c r="A19" s="2">
        <v>16</v>
      </c>
      <c r="B19" s="2" t="s">
        <v>81</v>
      </c>
      <c r="I19" s="2" t="s">
        <v>65</v>
      </c>
    </row>
    <row r="20" spans="1:9">
      <c r="A20" s="2">
        <v>17</v>
      </c>
      <c r="B20" s="2" t="s">
        <v>82</v>
      </c>
      <c r="I20" s="2" t="s">
        <v>65</v>
      </c>
    </row>
    <row r="21" spans="1:9">
      <c r="A21" s="2">
        <v>18</v>
      </c>
      <c r="B21" s="2" t="s">
        <v>83</v>
      </c>
    </row>
    <row r="22" spans="1:9">
      <c r="A22" s="2">
        <v>19</v>
      </c>
      <c r="B22" s="2" t="s">
        <v>84</v>
      </c>
    </row>
    <row r="23" spans="1:9">
      <c r="A23" s="2" t="s">
        <v>85</v>
      </c>
    </row>
    <row r="24" spans="1:9">
      <c r="A24" s="2">
        <v>20</v>
      </c>
      <c r="B24" s="2" t="s">
        <v>86</v>
      </c>
      <c r="I24" s="2" t="s">
        <v>65</v>
      </c>
    </row>
    <row r="25" spans="1:9">
      <c r="A25" s="2">
        <v>21</v>
      </c>
      <c r="B25" s="2" t="s">
        <v>87</v>
      </c>
      <c r="I25" s="2" t="s">
        <v>65</v>
      </c>
    </row>
    <row r="26" spans="1:9">
      <c r="A26" s="2">
        <v>22</v>
      </c>
      <c r="B26" s="2" t="s">
        <v>88</v>
      </c>
      <c r="I26" s="2" t="s">
        <v>65</v>
      </c>
    </row>
    <row r="27" spans="1:9">
      <c r="A27" s="2">
        <v>23</v>
      </c>
      <c r="B27" s="2" t="s">
        <v>89</v>
      </c>
      <c r="I27" s="2" t="s">
        <v>65</v>
      </c>
    </row>
    <row r="28" spans="1:9">
      <c r="A28" s="2">
        <v>24</v>
      </c>
      <c r="B28" s="2" t="s">
        <v>90</v>
      </c>
      <c r="I28" s="2" t="s">
        <v>65</v>
      </c>
    </row>
    <row r="29" spans="1:9">
      <c r="A29" s="2">
        <v>25</v>
      </c>
      <c r="B29" s="2" t="s">
        <v>91</v>
      </c>
      <c r="I29" s="2" t="s">
        <v>65</v>
      </c>
    </row>
    <row r="30" spans="1:9">
      <c r="A30" s="2">
        <v>26</v>
      </c>
      <c r="B30" s="2" t="s">
        <v>84</v>
      </c>
    </row>
    <row r="32" spans="1:9">
      <c r="A32" s="2" t="s">
        <v>994</v>
      </c>
    </row>
    <row r="33" spans="1:1">
      <c r="A33" s="2" t="s">
        <v>995</v>
      </c>
    </row>
  </sheetData>
  <phoneticPr fontId="1" type="noConversion"/>
  <pageMargins left="0.75" right="0.75" top="1" bottom="1" header="0.5" footer="0.5"/>
  <pageSetup paperSize="9" scale="74"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rgb="FFC5FFFF"/>
    <pageSetUpPr fitToPage="1"/>
  </sheetPr>
  <dimension ref="A1:AE146"/>
  <sheetViews>
    <sheetView workbookViewId="0"/>
  </sheetViews>
  <sheetFormatPr baseColWidth="10" defaultColWidth="8.83203125" defaultRowHeight="14" x14ac:dyDescent="0"/>
  <cols>
    <col min="1" max="4" width="8.83203125" style="2" customWidth="1"/>
    <col min="5" max="5" width="33" style="2" customWidth="1"/>
    <col min="6" max="6" width="10.83203125" style="2" customWidth="1"/>
    <col min="7" max="10" width="8.83203125" style="2" customWidth="1"/>
    <col min="11" max="11" width="11.1640625" style="2" customWidth="1"/>
    <col min="12" max="15" width="8.83203125" style="2" customWidth="1"/>
    <col min="16" max="16" width="11" style="2" customWidth="1"/>
    <col min="17" max="20" width="8.83203125" style="2" customWidth="1"/>
    <col min="21" max="21" width="11.5" style="2" customWidth="1"/>
    <col min="22" max="25" width="8.83203125" style="2" customWidth="1"/>
    <col min="26" max="26" width="11" style="2" customWidth="1"/>
    <col min="27" max="30" width="8.83203125" style="2" customWidth="1"/>
    <col min="31" max="31" width="12.33203125" style="2" customWidth="1"/>
    <col min="32" max="16384" width="8.83203125" style="2"/>
  </cols>
  <sheetData>
    <row r="1" spans="1:31">
      <c r="A1" s="2" t="s">
        <v>92</v>
      </c>
      <c r="F1" s="2" t="s">
        <v>65</v>
      </c>
      <c r="I1" s="2" t="s">
        <v>65</v>
      </c>
      <c r="K1" s="2" t="s">
        <v>65</v>
      </c>
      <c r="L1" s="2" t="s">
        <v>65</v>
      </c>
      <c r="N1" s="2" t="s">
        <v>65</v>
      </c>
      <c r="P1" s="2" t="s">
        <v>65</v>
      </c>
      <c r="Q1" s="2" t="s">
        <v>65</v>
      </c>
      <c r="S1" s="2" t="s">
        <v>65</v>
      </c>
      <c r="U1" s="2" t="s">
        <v>65</v>
      </c>
      <c r="V1" s="2" t="s">
        <v>65</v>
      </c>
      <c r="X1" s="2" t="s">
        <v>65</v>
      </c>
      <c r="Z1" s="2" t="s">
        <v>65</v>
      </c>
      <c r="AA1" s="2" t="s">
        <v>65</v>
      </c>
      <c r="AC1" s="2" t="s">
        <v>65</v>
      </c>
      <c r="AE1" s="2" t="s">
        <v>65</v>
      </c>
    </row>
    <row r="3" spans="1:31">
      <c r="A3" s="2" t="s">
        <v>93</v>
      </c>
    </row>
    <row r="5" spans="1:31">
      <c r="B5" s="2" t="s">
        <v>94</v>
      </c>
    </row>
    <row r="7" spans="1:31" ht="13.5" customHeight="1">
      <c r="B7" s="2" t="s">
        <v>95</v>
      </c>
      <c r="F7" s="2" t="s">
        <v>96</v>
      </c>
      <c r="G7" s="2" t="s">
        <v>97</v>
      </c>
      <c r="L7" s="24" t="s">
        <v>98</v>
      </c>
      <c r="M7" s="24"/>
      <c r="N7" s="24"/>
      <c r="O7" s="24"/>
      <c r="P7" s="24"/>
      <c r="Q7" s="3" t="s">
        <v>99</v>
      </c>
      <c r="V7" s="3" t="s">
        <v>100</v>
      </c>
      <c r="AA7" s="3" t="s">
        <v>62</v>
      </c>
    </row>
    <row r="8" spans="1:31">
      <c r="G8" s="2" t="s">
        <v>101</v>
      </c>
      <c r="I8" s="2" t="s">
        <v>102</v>
      </c>
      <c r="K8" s="2" t="s">
        <v>103</v>
      </c>
      <c r="L8" s="2" t="s">
        <v>101</v>
      </c>
      <c r="N8" s="2" t="s">
        <v>102</v>
      </c>
      <c r="P8" s="2" t="s">
        <v>103</v>
      </c>
      <c r="Q8" s="2" t="s">
        <v>101</v>
      </c>
      <c r="S8" s="2" t="s">
        <v>102</v>
      </c>
      <c r="U8" s="2" t="s">
        <v>103</v>
      </c>
      <c r="V8" s="2" t="s">
        <v>101</v>
      </c>
      <c r="X8" s="2" t="s">
        <v>102</v>
      </c>
      <c r="Z8" s="2" t="s">
        <v>103</v>
      </c>
      <c r="AA8" s="2" t="s">
        <v>101</v>
      </c>
      <c r="AC8" s="2" t="s">
        <v>102</v>
      </c>
      <c r="AE8" s="2" t="s">
        <v>104</v>
      </c>
    </row>
    <row r="9" spans="1:31" ht="16.5" customHeight="1">
      <c r="G9" s="2" t="s">
        <v>105</v>
      </c>
      <c r="H9" s="2" t="s">
        <v>106</v>
      </c>
      <c r="I9" s="2" t="s">
        <v>105</v>
      </c>
      <c r="J9" s="2" t="s">
        <v>106</v>
      </c>
      <c r="K9" s="2" t="s">
        <v>97</v>
      </c>
      <c r="L9" s="2" t="s">
        <v>105</v>
      </c>
      <c r="M9" s="2" t="s">
        <v>106</v>
      </c>
      <c r="N9" s="2" t="s">
        <v>105</v>
      </c>
      <c r="O9" s="2" t="s">
        <v>106</v>
      </c>
      <c r="P9" s="2" t="s">
        <v>98</v>
      </c>
      <c r="Q9" s="2" t="s">
        <v>105</v>
      </c>
      <c r="R9" s="2" t="s">
        <v>106</v>
      </c>
      <c r="S9" s="2" t="s">
        <v>105</v>
      </c>
      <c r="T9" s="2" t="s">
        <v>106</v>
      </c>
      <c r="U9" s="2" t="s">
        <v>99</v>
      </c>
      <c r="V9" s="2" t="s">
        <v>105</v>
      </c>
      <c r="W9" s="2" t="s">
        <v>106</v>
      </c>
      <c r="X9" s="2" t="s">
        <v>105</v>
      </c>
      <c r="Y9" s="2" t="s">
        <v>106</v>
      </c>
      <c r="Z9" s="2" t="s">
        <v>100</v>
      </c>
      <c r="AA9" s="2" t="s">
        <v>105</v>
      </c>
      <c r="AB9" s="2" t="s">
        <v>106</v>
      </c>
      <c r="AC9" s="2" t="s">
        <v>105</v>
      </c>
      <c r="AD9" s="2" t="s">
        <v>106</v>
      </c>
      <c r="AE9" s="2" t="s">
        <v>62</v>
      </c>
    </row>
    <row r="10" spans="1:31">
      <c r="C10" s="2" t="s">
        <v>107</v>
      </c>
    </row>
    <row r="11" spans="1:31">
      <c r="D11" s="2" t="s">
        <v>108</v>
      </c>
    </row>
    <row r="12" spans="1:31">
      <c r="E12" s="2" t="s">
        <v>109</v>
      </c>
    </row>
    <row r="13" spans="1:31">
      <c r="E13" s="2" t="s">
        <v>110</v>
      </c>
    </row>
    <row r="15" spans="1:31">
      <c r="D15" s="2" t="s">
        <v>111</v>
      </c>
    </row>
    <row r="16" spans="1:31">
      <c r="E16" s="2" t="s">
        <v>112</v>
      </c>
    </row>
    <row r="18" spans="3:5">
      <c r="D18" s="2" t="s">
        <v>113</v>
      </c>
    </row>
    <row r="19" spans="3:5">
      <c r="E19" s="2" t="s">
        <v>114</v>
      </c>
    </row>
    <row r="20" spans="3:5">
      <c r="E20" s="2" t="s">
        <v>115</v>
      </c>
    </row>
    <row r="21" spans="3:5">
      <c r="E21" s="2" t="s">
        <v>116</v>
      </c>
    </row>
    <row r="22" spans="3:5">
      <c r="E22" s="2" t="s">
        <v>117</v>
      </c>
    </row>
    <row r="24" spans="3:5">
      <c r="D24" s="2" t="s">
        <v>118</v>
      </c>
    </row>
    <row r="25" spans="3:5">
      <c r="E25" s="2" t="s">
        <v>119</v>
      </c>
    </row>
    <row r="26" spans="3:5">
      <c r="E26" s="2" t="s">
        <v>120</v>
      </c>
    </row>
    <row r="27" spans="3:5">
      <c r="E27" s="2" t="s">
        <v>121</v>
      </c>
    </row>
    <row r="28" spans="3:5">
      <c r="E28" s="2" t="s">
        <v>122</v>
      </c>
    </row>
    <row r="29" spans="3:5">
      <c r="E29" s="2" t="s">
        <v>123</v>
      </c>
    </row>
    <row r="30" spans="3:5">
      <c r="E30" s="2" t="s">
        <v>124</v>
      </c>
    </row>
    <row r="32" spans="3:5">
      <c r="C32" s="2" t="s">
        <v>125</v>
      </c>
    </row>
    <row r="33" spans="4:5">
      <c r="D33" s="2" t="s">
        <v>108</v>
      </c>
    </row>
    <row r="34" spans="4:5">
      <c r="E34" s="2" t="s">
        <v>126</v>
      </c>
    </row>
    <row r="35" spans="4:5">
      <c r="E35" s="2" t="s">
        <v>127</v>
      </c>
    </row>
    <row r="36" spans="4:5">
      <c r="E36" s="2" t="s">
        <v>128</v>
      </c>
    </row>
    <row r="37" spans="4:5">
      <c r="E37" s="2" t="s">
        <v>129</v>
      </c>
    </row>
    <row r="39" spans="4:5">
      <c r="D39" s="2" t="s">
        <v>111</v>
      </c>
    </row>
    <row r="40" spans="4:5">
      <c r="E40" s="2" t="s">
        <v>130</v>
      </c>
    </row>
    <row r="41" spans="4:5">
      <c r="E41" s="2" t="s">
        <v>131</v>
      </c>
    </row>
    <row r="43" spans="4:5">
      <c r="D43" s="2" t="s">
        <v>132</v>
      </c>
    </row>
    <row r="44" spans="4:5">
      <c r="E44" s="2" t="s">
        <v>133</v>
      </c>
    </row>
    <row r="45" spans="4:5">
      <c r="E45" s="2" t="s">
        <v>134</v>
      </c>
    </row>
    <row r="47" spans="4:5">
      <c r="D47" s="2" t="s">
        <v>135</v>
      </c>
    </row>
    <row r="48" spans="4:5">
      <c r="E48" s="2" t="s">
        <v>136</v>
      </c>
    </row>
    <row r="50" spans="4:5">
      <c r="D50" s="2" t="s">
        <v>118</v>
      </c>
    </row>
    <row r="51" spans="4:5">
      <c r="E51" s="2" t="s">
        <v>137</v>
      </c>
    </row>
    <row r="52" spans="4:5">
      <c r="E52" s="2" t="s">
        <v>138</v>
      </c>
    </row>
    <row r="53" spans="4:5">
      <c r="E53" s="2" t="s">
        <v>139</v>
      </c>
    </row>
    <row r="54" spans="4:5">
      <c r="E54" s="2" t="s">
        <v>140</v>
      </c>
    </row>
    <row r="55" spans="4:5">
      <c r="E55" s="2" t="s">
        <v>141</v>
      </c>
    </row>
    <row r="56" spans="4:5">
      <c r="E56" s="2" t="s">
        <v>142</v>
      </c>
    </row>
    <row r="57" spans="4:5">
      <c r="E57" s="2" t="s">
        <v>143</v>
      </c>
    </row>
    <row r="58" spans="4:5">
      <c r="E58" s="2" t="s">
        <v>144</v>
      </c>
    </row>
    <row r="59" spans="4:5">
      <c r="E59" s="2" t="s">
        <v>145</v>
      </c>
    </row>
    <row r="60" spans="4:5">
      <c r="E60" s="2" t="s">
        <v>146</v>
      </c>
    </row>
    <row r="61" spans="4:5">
      <c r="E61" s="2" t="s">
        <v>147</v>
      </c>
    </row>
    <row r="62" spans="4:5">
      <c r="E62" s="2" t="s">
        <v>148</v>
      </c>
    </row>
    <row r="63" spans="4:5">
      <c r="E63" s="2" t="s">
        <v>149</v>
      </c>
    </row>
    <row r="64" spans="4:5">
      <c r="E64" s="2" t="s">
        <v>150</v>
      </c>
    </row>
    <row r="66" spans="3:5">
      <c r="D66" s="2" t="s">
        <v>151</v>
      </c>
    </row>
    <row r="67" spans="3:5">
      <c r="E67" s="2" t="s">
        <v>152</v>
      </c>
    </row>
    <row r="68" spans="3:5">
      <c r="E68" s="2" t="s">
        <v>153</v>
      </c>
    </row>
    <row r="69" spans="3:5">
      <c r="E69" s="2" t="s">
        <v>154</v>
      </c>
    </row>
    <row r="70" spans="3:5">
      <c r="E70" s="2" t="s">
        <v>155</v>
      </c>
    </row>
    <row r="72" spans="3:5">
      <c r="C72" s="2" t="s">
        <v>156</v>
      </c>
    </row>
    <row r="73" spans="3:5">
      <c r="D73" s="2" t="s">
        <v>108</v>
      </c>
    </row>
    <row r="74" spans="3:5">
      <c r="E74" s="2" t="s">
        <v>157</v>
      </c>
    </row>
    <row r="75" spans="3:5">
      <c r="E75" s="2" t="s">
        <v>158</v>
      </c>
    </row>
    <row r="76" spans="3:5">
      <c r="E76" s="2" t="s">
        <v>159</v>
      </c>
    </row>
    <row r="77" spans="3:5">
      <c r="E77" s="2" t="s">
        <v>160</v>
      </c>
    </row>
    <row r="79" spans="3:5">
      <c r="D79" s="2" t="s">
        <v>111</v>
      </c>
    </row>
    <row r="80" spans="3:5">
      <c r="E80" s="2" t="s">
        <v>161</v>
      </c>
    </row>
    <row r="81" spans="4:5">
      <c r="E81" s="2" t="s">
        <v>162</v>
      </c>
    </row>
    <row r="82" spans="4:5">
      <c r="E82" s="2" t="s">
        <v>163</v>
      </c>
    </row>
    <row r="83" spans="4:5">
      <c r="E83" s="2" t="s">
        <v>164</v>
      </c>
    </row>
    <row r="85" spans="4:5">
      <c r="D85" s="2" t="s">
        <v>132</v>
      </c>
    </row>
    <row r="86" spans="4:5">
      <c r="E86" s="2" t="s">
        <v>165</v>
      </c>
    </row>
    <row r="87" spans="4:5">
      <c r="E87" s="2" t="s">
        <v>166</v>
      </c>
    </row>
    <row r="88" spans="4:5">
      <c r="E88" s="2" t="s">
        <v>167</v>
      </c>
    </row>
    <row r="89" spans="4:5">
      <c r="E89" s="2" t="s">
        <v>168</v>
      </c>
    </row>
    <row r="90" spans="4:5">
      <c r="E90" s="2" t="s">
        <v>169</v>
      </c>
    </row>
    <row r="91" spans="4:5">
      <c r="E91" s="2" t="s">
        <v>170</v>
      </c>
    </row>
    <row r="93" spans="4:5">
      <c r="D93" s="2" t="s">
        <v>135</v>
      </c>
    </row>
    <row r="94" spans="4:5">
      <c r="E94" s="2" t="s">
        <v>171</v>
      </c>
    </row>
    <row r="96" spans="4:5">
      <c r="D96" s="2" t="s">
        <v>118</v>
      </c>
    </row>
    <row r="97" spans="4:5">
      <c r="E97" s="2" t="s">
        <v>172</v>
      </c>
    </row>
    <row r="98" spans="4:5">
      <c r="E98" s="2" t="s">
        <v>173</v>
      </c>
    </row>
    <row r="99" spans="4:5">
      <c r="E99" s="2" t="s">
        <v>174</v>
      </c>
    </row>
    <row r="100" spans="4:5">
      <c r="E100" s="2" t="s">
        <v>175</v>
      </c>
    </row>
    <row r="101" spans="4:5">
      <c r="E101" s="2" t="s">
        <v>176</v>
      </c>
    </row>
    <row r="102" spans="4:5">
      <c r="E102" s="2" t="s">
        <v>177</v>
      </c>
    </row>
    <row r="103" spans="4:5">
      <c r="E103" s="2" t="s">
        <v>178</v>
      </c>
    </row>
    <row r="104" spans="4:5">
      <c r="E104" s="2" t="s">
        <v>179</v>
      </c>
    </row>
    <row r="106" spans="4:5">
      <c r="D106" s="2" t="s">
        <v>151</v>
      </c>
    </row>
    <row r="107" spans="4:5">
      <c r="E107" s="2" t="s">
        <v>180</v>
      </c>
    </row>
    <row r="108" spans="4:5">
      <c r="E108" s="2" t="s">
        <v>181</v>
      </c>
    </row>
    <row r="109" spans="4:5">
      <c r="E109" s="2" t="s">
        <v>182</v>
      </c>
    </row>
    <row r="110" spans="4:5">
      <c r="E110" s="2" t="s">
        <v>183</v>
      </c>
    </row>
    <row r="111" spans="4:5">
      <c r="E111" s="2" t="s">
        <v>184</v>
      </c>
    </row>
    <row r="113" spans="3:5">
      <c r="C113" s="2" t="s">
        <v>185</v>
      </c>
    </row>
    <row r="114" spans="3:5">
      <c r="D114" s="2" t="s">
        <v>108</v>
      </c>
    </row>
    <row r="115" spans="3:5">
      <c r="E115" s="2" t="s">
        <v>186</v>
      </c>
    </row>
    <row r="116" spans="3:5">
      <c r="E116" s="2" t="s">
        <v>187</v>
      </c>
    </row>
    <row r="118" spans="3:5">
      <c r="D118" s="2" t="s">
        <v>111</v>
      </c>
    </row>
    <row r="119" spans="3:5">
      <c r="E119" s="2" t="s">
        <v>188</v>
      </c>
    </row>
    <row r="120" spans="3:5">
      <c r="E120" s="2" t="s">
        <v>189</v>
      </c>
    </row>
    <row r="121" spans="3:5">
      <c r="E121" s="2" t="s">
        <v>190</v>
      </c>
    </row>
    <row r="123" spans="3:5">
      <c r="D123" s="2" t="s">
        <v>132</v>
      </c>
    </row>
    <row r="124" spans="3:5">
      <c r="E124" s="2" t="s">
        <v>191</v>
      </c>
    </row>
    <row r="125" spans="3:5">
      <c r="E125" s="2" t="s">
        <v>192</v>
      </c>
    </row>
    <row r="126" spans="3:5">
      <c r="E126" s="2" t="s">
        <v>193</v>
      </c>
    </row>
    <row r="128" spans="3:5">
      <c r="D128" s="2" t="s">
        <v>135</v>
      </c>
    </row>
    <row r="129" spans="3:5">
      <c r="E129" s="2" t="s">
        <v>194</v>
      </c>
    </row>
    <row r="131" spans="3:5">
      <c r="D131" s="2" t="s">
        <v>118</v>
      </c>
    </row>
    <row r="132" spans="3:5">
      <c r="E132" s="2" t="s">
        <v>195</v>
      </c>
    </row>
    <row r="133" spans="3:5">
      <c r="E133" s="2" t="s">
        <v>196</v>
      </c>
    </row>
    <row r="135" spans="3:5">
      <c r="D135" s="2" t="s">
        <v>151</v>
      </c>
    </row>
    <row r="136" spans="3:5">
      <c r="E136" s="2" t="s">
        <v>197</v>
      </c>
    </row>
    <row r="137" spans="3:5">
      <c r="E137" s="2" t="s">
        <v>198</v>
      </c>
    </row>
    <row r="139" spans="3:5">
      <c r="C139" s="2" t="s">
        <v>199</v>
      </c>
    </row>
    <row r="140" spans="3:5">
      <c r="D140" s="2" t="s">
        <v>200</v>
      </c>
    </row>
    <row r="141" spans="3:5">
      <c r="E141" s="2" t="s">
        <v>201</v>
      </c>
    </row>
    <row r="142" spans="3:5">
      <c r="E142" s="2" t="s">
        <v>202</v>
      </c>
    </row>
    <row r="144" spans="3:5">
      <c r="D144" s="2" t="s">
        <v>203</v>
      </c>
    </row>
    <row r="145" spans="5:5">
      <c r="E145" s="2" t="s">
        <v>204</v>
      </c>
    </row>
    <row r="146" spans="5:5">
      <c r="E146" s="2" t="s">
        <v>205</v>
      </c>
    </row>
  </sheetData>
  <phoneticPr fontId="1" type="noConversion"/>
  <pageMargins left="0.75" right="0.75" top="1" bottom="1" header="0.5" footer="0.5"/>
  <pageSetup paperSize="9" scale="25"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rgb="FFC5FFFF"/>
    <pageSetUpPr fitToPage="1"/>
  </sheetPr>
  <dimension ref="A1:T136"/>
  <sheetViews>
    <sheetView workbookViewId="0"/>
  </sheetViews>
  <sheetFormatPr baseColWidth="10" defaultColWidth="8.83203125" defaultRowHeight="14" x14ac:dyDescent="0"/>
  <cols>
    <col min="1" max="1" width="8.83203125" style="2" customWidth="1"/>
    <col min="2" max="2" width="82" style="2" customWidth="1"/>
    <col min="3" max="3" width="10.5" style="2" customWidth="1"/>
    <col min="4" max="13" width="11.33203125" style="2" bestFit="1" customWidth="1"/>
    <col min="14" max="14" width="8.83203125" style="2"/>
    <col min="15" max="17" width="11.6640625" style="2" customWidth="1"/>
    <col min="18" max="18" width="8.83203125" style="2"/>
    <col min="19" max="20" width="9" style="2" bestFit="1" customWidth="1"/>
    <col min="21" max="16384" width="8.83203125" style="2"/>
  </cols>
  <sheetData>
    <row r="1" spans="1:20">
      <c r="A1" s="2" t="s">
        <v>92</v>
      </c>
    </row>
    <row r="3" spans="1:20">
      <c r="A3" s="2" t="s">
        <v>206</v>
      </c>
    </row>
    <row r="6" spans="1:20" ht="15.75" customHeight="1">
      <c r="B6" s="2" t="s">
        <v>207</v>
      </c>
    </row>
    <row r="8" spans="1:20" ht="15.75" customHeight="1">
      <c r="B8" s="2" t="s">
        <v>207</v>
      </c>
      <c r="C8" s="2" t="s">
        <v>208</v>
      </c>
      <c r="D8" s="2" t="s">
        <v>209</v>
      </c>
      <c r="I8" s="2" t="s">
        <v>210</v>
      </c>
      <c r="O8" s="2" t="s">
        <v>209</v>
      </c>
      <c r="S8" s="2" t="s">
        <v>210</v>
      </c>
    </row>
    <row r="9" spans="1:20">
      <c r="D9" s="2" t="s">
        <v>97</v>
      </c>
      <c r="E9" s="2" t="s">
        <v>98</v>
      </c>
      <c r="F9" s="2" t="s">
        <v>99</v>
      </c>
      <c r="G9" s="2" t="s">
        <v>100</v>
      </c>
      <c r="H9" s="2" t="s">
        <v>62</v>
      </c>
      <c r="I9" s="2" t="s">
        <v>211</v>
      </c>
      <c r="J9" s="2" t="s">
        <v>212</v>
      </c>
      <c r="K9" s="2" t="s">
        <v>213</v>
      </c>
      <c r="L9" s="2" t="s">
        <v>214</v>
      </c>
      <c r="M9" s="2" t="s">
        <v>215</v>
      </c>
      <c r="O9" s="2" t="s">
        <v>216</v>
      </c>
      <c r="P9" s="2" t="s">
        <v>217</v>
      </c>
      <c r="Q9" s="2" t="s">
        <v>218</v>
      </c>
      <c r="S9" s="2" t="s">
        <v>217</v>
      </c>
      <c r="T9" s="2" t="s">
        <v>219</v>
      </c>
    </row>
    <row r="10" spans="1:20" ht="15.75" customHeight="1">
      <c r="B10" s="2" t="s">
        <v>220</v>
      </c>
      <c r="C10" s="2" t="s">
        <v>221</v>
      </c>
    </row>
    <row r="11" spans="1:20" ht="15.75" customHeight="1">
      <c r="B11" s="2" t="s">
        <v>222</v>
      </c>
      <c r="C11" s="2" t="s">
        <v>221</v>
      </c>
    </row>
    <row r="12" spans="1:20" ht="15.75" customHeight="1">
      <c r="B12" s="2" t="s">
        <v>223</v>
      </c>
      <c r="C12" s="2" t="s">
        <v>221</v>
      </c>
    </row>
    <row r="13" spans="1:20" ht="15.75" customHeight="1">
      <c r="B13" s="2" t="s">
        <v>224</v>
      </c>
      <c r="C13" s="2" t="s">
        <v>221</v>
      </c>
    </row>
    <row r="14" spans="1:20" ht="15.75" customHeight="1">
      <c r="B14" s="2" t="s">
        <v>225</v>
      </c>
      <c r="C14" s="2" t="s">
        <v>221</v>
      </c>
    </row>
    <row r="16" spans="1:20" ht="15.75" customHeight="1">
      <c r="B16" s="2" t="s">
        <v>226</v>
      </c>
    </row>
    <row r="18" spans="2:13" ht="15.75" customHeight="1">
      <c r="B18" s="2" t="s">
        <v>226</v>
      </c>
      <c r="C18" s="2" t="s">
        <v>208</v>
      </c>
      <c r="D18" s="2" t="s">
        <v>209</v>
      </c>
      <c r="I18" s="2" t="s">
        <v>210</v>
      </c>
    </row>
    <row r="19" spans="2:13" ht="26.25" customHeight="1">
      <c r="D19" s="2" t="s">
        <v>97</v>
      </c>
      <c r="E19" s="2" t="s">
        <v>98</v>
      </c>
      <c r="F19" s="2" t="s">
        <v>99</v>
      </c>
      <c r="G19" s="2" t="s">
        <v>100</v>
      </c>
      <c r="H19" s="2" t="s">
        <v>62</v>
      </c>
      <c r="I19" s="2" t="s">
        <v>211</v>
      </c>
      <c r="J19" s="2" t="s">
        <v>212</v>
      </c>
      <c r="K19" s="2" t="s">
        <v>213</v>
      </c>
      <c r="L19" s="2" t="s">
        <v>214</v>
      </c>
      <c r="M19" s="2" t="s">
        <v>215</v>
      </c>
    </row>
    <row r="21" spans="2:13" ht="15.75" customHeight="1">
      <c r="B21" s="2" t="s">
        <v>227</v>
      </c>
      <c r="C21" s="2" t="s">
        <v>228</v>
      </c>
    </row>
    <row r="22" spans="2:13" ht="15.75" customHeight="1">
      <c r="B22" s="2" t="s">
        <v>229</v>
      </c>
      <c r="C22" s="2" t="s">
        <v>228</v>
      </c>
    </row>
    <row r="23" spans="2:13" ht="15.75" customHeight="1">
      <c r="B23" s="2" t="s">
        <v>230</v>
      </c>
      <c r="C23" s="2" t="s">
        <v>228</v>
      </c>
    </row>
    <row r="24" spans="2:13" ht="15.75" customHeight="1">
      <c r="B24" s="2" t="s">
        <v>231</v>
      </c>
      <c r="C24" s="2" t="s">
        <v>228</v>
      </c>
    </row>
    <row r="25" spans="2:13" ht="15.75" customHeight="1">
      <c r="B25" s="2" t="s">
        <v>232</v>
      </c>
      <c r="C25" s="2" t="s">
        <v>228</v>
      </c>
    </row>
    <row r="26" spans="2:13" ht="15.75" customHeight="1"/>
    <row r="27" spans="2:13" ht="15.75" customHeight="1">
      <c r="B27" s="2" t="s">
        <v>233</v>
      </c>
      <c r="C27" s="2" t="s">
        <v>234</v>
      </c>
    </row>
    <row r="28" spans="2:13" ht="15.75" customHeight="1">
      <c r="B28" s="2" t="s">
        <v>235</v>
      </c>
      <c r="C28" s="2" t="s">
        <v>234</v>
      </c>
    </row>
    <row r="29" spans="2:13" ht="15.75" customHeight="1">
      <c r="B29" s="2" t="s">
        <v>236</v>
      </c>
      <c r="C29" s="2" t="s">
        <v>234</v>
      </c>
    </row>
    <row r="30" spans="2:13" ht="15.75" customHeight="1">
      <c r="B30" s="2" t="s">
        <v>237</v>
      </c>
      <c r="C30" s="2" t="s">
        <v>234</v>
      </c>
    </row>
    <row r="31" spans="2:13" ht="15.75" customHeight="1">
      <c r="B31" s="2" t="s">
        <v>238</v>
      </c>
      <c r="C31" s="2" t="s">
        <v>234</v>
      </c>
    </row>
    <row r="32" spans="2:13" ht="15.75" customHeight="1">
      <c r="B32" s="2" t="s">
        <v>239</v>
      </c>
      <c r="C32" s="2" t="s">
        <v>234</v>
      </c>
    </row>
    <row r="33" spans="2:3" ht="15.75" customHeight="1">
      <c r="B33" s="2" t="s">
        <v>240</v>
      </c>
      <c r="C33" s="2" t="s">
        <v>234</v>
      </c>
    </row>
    <row r="34" spans="2:3" ht="15.75" customHeight="1">
      <c r="B34" s="2" t="s">
        <v>241</v>
      </c>
      <c r="C34" s="2" t="s">
        <v>234</v>
      </c>
    </row>
    <row r="35" spans="2:3" ht="15.75" customHeight="1"/>
    <row r="36" spans="2:3" ht="15.75" customHeight="1">
      <c r="B36" s="2" t="s">
        <v>233</v>
      </c>
    </row>
    <row r="37" spans="2:3" ht="15.75" customHeight="1">
      <c r="B37" s="2" t="s">
        <v>242</v>
      </c>
      <c r="C37" s="2" t="s">
        <v>234</v>
      </c>
    </row>
    <row r="38" spans="2:3" ht="15.75" customHeight="1">
      <c r="B38" s="2" t="s">
        <v>243</v>
      </c>
      <c r="C38" s="2" t="s">
        <v>234</v>
      </c>
    </row>
    <row r="39" spans="2:3" ht="15.75" customHeight="1">
      <c r="B39" s="2" t="s">
        <v>244</v>
      </c>
      <c r="C39" s="2" t="s">
        <v>234</v>
      </c>
    </row>
    <row r="40" spans="2:3" ht="15.75" customHeight="1">
      <c r="B40" s="2" t="s">
        <v>245</v>
      </c>
      <c r="C40" s="2" t="s">
        <v>234</v>
      </c>
    </row>
    <row r="41" spans="2:3" ht="15.75" customHeight="1"/>
    <row r="42" spans="2:3" ht="15.75" customHeight="1">
      <c r="B42" s="2" t="s">
        <v>246</v>
      </c>
    </row>
    <row r="43" spans="2:3" ht="15.75" customHeight="1">
      <c r="B43" s="2" t="s">
        <v>242</v>
      </c>
      <c r="C43" s="2" t="s">
        <v>247</v>
      </c>
    </row>
    <row r="44" spans="2:3" ht="15.75" customHeight="1">
      <c r="B44" s="2" t="s">
        <v>243</v>
      </c>
      <c r="C44" s="2" t="s">
        <v>247</v>
      </c>
    </row>
    <row r="45" spans="2:3" ht="15.75" customHeight="1">
      <c r="B45" s="2" t="s">
        <v>244</v>
      </c>
      <c r="C45" s="2" t="s">
        <v>247</v>
      </c>
    </row>
    <row r="46" spans="2:3" ht="15.75" customHeight="1">
      <c r="B46" s="2" t="s">
        <v>248</v>
      </c>
      <c r="C46" s="2" t="s">
        <v>247</v>
      </c>
    </row>
    <row r="49" spans="2:13" ht="15.75" customHeight="1">
      <c r="B49" s="2" t="s">
        <v>249</v>
      </c>
    </row>
    <row r="51" spans="2:13" ht="15.75" customHeight="1">
      <c r="B51" s="2" t="s">
        <v>249</v>
      </c>
      <c r="C51" s="2" t="s">
        <v>208</v>
      </c>
      <c r="D51" s="2" t="s">
        <v>209</v>
      </c>
      <c r="I51" s="2" t="s">
        <v>210</v>
      </c>
    </row>
    <row r="52" spans="2:13" ht="26.25" customHeight="1">
      <c r="D52" s="2" t="s">
        <v>97</v>
      </c>
      <c r="E52" s="2" t="s">
        <v>98</v>
      </c>
      <c r="F52" s="2" t="s">
        <v>99</v>
      </c>
      <c r="G52" s="2" t="s">
        <v>100</v>
      </c>
      <c r="H52" s="2" t="s">
        <v>62</v>
      </c>
      <c r="I52" s="2" t="s">
        <v>211</v>
      </c>
      <c r="J52" s="2" t="s">
        <v>212</v>
      </c>
      <c r="K52" s="2" t="s">
        <v>213</v>
      </c>
      <c r="L52" s="2" t="s">
        <v>214</v>
      </c>
      <c r="M52" s="2" t="s">
        <v>215</v>
      </c>
    </row>
    <row r="53" spans="2:13" ht="15.75" customHeight="1">
      <c r="B53" s="2" t="s">
        <v>250</v>
      </c>
    </row>
    <row r="54" spans="2:13" ht="15.75" customHeight="1">
      <c r="B54" s="2" t="s">
        <v>251</v>
      </c>
    </row>
    <row r="55" spans="2:13" ht="15.75" customHeight="1">
      <c r="B55" s="2" t="s">
        <v>252</v>
      </c>
      <c r="C55" s="2" t="s">
        <v>253</v>
      </c>
    </row>
    <row r="56" spans="2:13" ht="15.75" customHeight="1">
      <c r="B56" s="2" t="s">
        <v>254</v>
      </c>
      <c r="C56" s="2" t="s">
        <v>253</v>
      </c>
    </row>
    <row r="57" spans="2:13" ht="15.75" customHeight="1">
      <c r="B57" s="2" t="s">
        <v>255</v>
      </c>
      <c r="C57" s="2" t="s">
        <v>253</v>
      </c>
    </row>
    <row r="58" spans="2:13" ht="15.75" customHeight="1">
      <c r="B58" s="2" t="s">
        <v>256</v>
      </c>
    </row>
    <row r="59" spans="2:13" ht="15.75" customHeight="1">
      <c r="B59" s="2" t="s">
        <v>252</v>
      </c>
      <c r="C59" s="2" t="s">
        <v>253</v>
      </c>
    </row>
    <row r="60" spans="2:13" ht="15.75" customHeight="1">
      <c r="B60" s="2" t="s">
        <v>254</v>
      </c>
      <c r="C60" s="2" t="s">
        <v>253</v>
      </c>
    </row>
    <row r="61" spans="2:13" ht="15.75" customHeight="1">
      <c r="B61" s="2" t="s">
        <v>255</v>
      </c>
      <c r="C61" s="2" t="s">
        <v>253</v>
      </c>
    </row>
    <row r="62" spans="2:13" ht="15.75" customHeight="1">
      <c r="B62" s="2" t="s">
        <v>257</v>
      </c>
    </row>
    <row r="63" spans="2:13" ht="15.75" customHeight="1">
      <c r="B63" s="2" t="s">
        <v>252</v>
      </c>
      <c r="C63" s="2" t="s">
        <v>253</v>
      </c>
    </row>
    <row r="64" spans="2:13" ht="15.75" customHeight="1">
      <c r="B64" s="2" t="s">
        <v>254</v>
      </c>
      <c r="C64" s="2" t="s">
        <v>253</v>
      </c>
    </row>
    <row r="65" spans="2:20" ht="15.75" customHeight="1">
      <c r="B65" s="2" t="s">
        <v>255</v>
      </c>
      <c r="C65" s="2" t="s">
        <v>253</v>
      </c>
    </row>
    <row r="66" spans="2:20" ht="15.75" customHeight="1">
      <c r="B66" s="2" t="s">
        <v>258</v>
      </c>
    </row>
    <row r="67" spans="2:20" ht="15.75" customHeight="1">
      <c r="B67" s="2" t="s">
        <v>252</v>
      </c>
      <c r="C67" s="2" t="s">
        <v>253</v>
      </c>
    </row>
    <row r="68" spans="2:20" ht="15.75" customHeight="1">
      <c r="B68" s="2" t="s">
        <v>254</v>
      </c>
      <c r="C68" s="2" t="s">
        <v>253</v>
      </c>
    </row>
    <row r="69" spans="2:20" ht="15.75" customHeight="1">
      <c r="B69" s="2" t="s">
        <v>255</v>
      </c>
      <c r="C69" s="2" t="s">
        <v>253</v>
      </c>
    </row>
    <row r="70" spans="2:20" ht="15.75" customHeight="1">
      <c r="B70" s="2" t="s">
        <v>259</v>
      </c>
      <c r="C70" s="2" t="s">
        <v>253</v>
      </c>
    </row>
    <row r="71" spans="2:20" ht="15.75" customHeight="1">
      <c r="B71" s="2" t="s">
        <v>260</v>
      </c>
      <c r="C71" s="2" t="s">
        <v>253</v>
      </c>
    </row>
    <row r="74" spans="2:20" ht="15.75" customHeight="1">
      <c r="B74" s="2" t="s">
        <v>261</v>
      </c>
    </row>
    <row r="76" spans="2:20" ht="15.75" customHeight="1">
      <c r="B76" s="2" t="s">
        <v>261</v>
      </c>
      <c r="C76" s="2" t="s">
        <v>208</v>
      </c>
      <c r="D76" s="2" t="s">
        <v>209</v>
      </c>
      <c r="I76" s="2" t="s">
        <v>210</v>
      </c>
      <c r="O76" s="2" t="s">
        <v>209</v>
      </c>
      <c r="S76" s="2" t="s">
        <v>210</v>
      </c>
    </row>
    <row r="77" spans="2:20">
      <c r="D77" s="2" t="s">
        <v>97</v>
      </c>
      <c r="E77" s="2" t="s">
        <v>98</v>
      </c>
      <c r="F77" s="2" t="s">
        <v>99</v>
      </c>
      <c r="G77" s="2" t="s">
        <v>100</v>
      </c>
      <c r="H77" s="2" t="s">
        <v>62</v>
      </c>
      <c r="I77" s="2" t="s">
        <v>211</v>
      </c>
      <c r="J77" s="2" t="s">
        <v>212</v>
      </c>
      <c r="K77" s="2" t="s">
        <v>213</v>
      </c>
      <c r="L77" s="2" t="s">
        <v>214</v>
      </c>
      <c r="M77" s="2" t="s">
        <v>215</v>
      </c>
      <c r="O77" s="2" t="s">
        <v>216</v>
      </c>
      <c r="P77" s="2" t="s">
        <v>217</v>
      </c>
      <c r="Q77" s="2" t="s">
        <v>218</v>
      </c>
      <c r="S77" s="2" t="s">
        <v>217</v>
      </c>
      <c r="T77" s="2" t="s">
        <v>219</v>
      </c>
    </row>
    <row r="78" spans="2:20" ht="15.75" customHeight="1">
      <c r="B78" s="2" t="s">
        <v>262</v>
      </c>
    </row>
    <row r="79" spans="2:20" ht="15.75" customHeight="1">
      <c r="B79" s="2" t="s">
        <v>263</v>
      </c>
    </row>
    <row r="80" spans="2:20" ht="15.75" customHeight="1">
      <c r="B80" s="2" t="s">
        <v>264</v>
      </c>
      <c r="C80" s="2" t="s">
        <v>221</v>
      </c>
    </row>
    <row r="81" spans="2:3" ht="15.75" customHeight="1">
      <c r="B81" s="2" t="s">
        <v>265</v>
      </c>
      <c r="C81" s="2" t="s">
        <v>221</v>
      </c>
    </row>
    <row r="82" spans="2:3" ht="15.75" customHeight="1">
      <c r="B82" s="2" t="s">
        <v>266</v>
      </c>
      <c r="C82" s="2" t="s">
        <v>221</v>
      </c>
    </row>
    <row r="83" spans="2:3" ht="15.75" customHeight="1">
      <c r="B83" s="2" t="s">
        <v>267</v>
      </c>
    </row>
    <row r="84" spans="2:3" ht="15.75" customHeight="1">
      <c r="B84" s="2" t="s">
        <v>264</v>
      </c>
      <c r="C84" s="2" t="s">
        <v>221</v>
      </c>
    </row>
    <row r="85" spans="2:3" ht="15.75" customHeight="1">
      <c r="B85" s="2" t="s">
        <v>265</v>
      </c>
      <c r="C85" s="2" t="s">
        <v>221</v>
      </c>
    </row>
    <row r="86" spans="2:3" ht="15.75" customHeight="1">
      <c r="B86" s="2" t="s">
        <v>268</v>
      </c>
      <c r="C86" s="2" t="s">
        <v>221</v>
      </c>
    </row>
    <row r="87" spans="2:3" ht="15.75" customHeight="1">
      <c r="B87" s="2" t="s">
        <v>269</v>
      </c>
    </row>
    <row r="88" spans="2:3" ht="15.75" customHeight="1">
      <c r="B88" s="2" t="s">
        <v>264</v>
      </c>
      <c r="C88" s="2" t="s">
        <v>221</v>
      </c>
    </row>
    <row r="89" spans="2:3" ht="15.75" customHeight="1">
      <c r="B89" s="2" t="s">
        <v>265</v>
      </c>
      <c r="C89" s="2" t="s">
        <v>221</v>
      </c>
    </row>
    <row r="90" spans="2:3" ht="15.75" customHeight="1">
      <c r="B90" s="2" t="s">
        <v>270</v>
      </c>
      <c r="C90" s="2" t="s">
        <v>221</v>
      </c>
    </row>
    <row r="91" spans="2:3" ht="15.75" customHeight="1">
      <c r="B91" s="2" t="s">
        <v>271</v>
      </c>
    </row>
    <row r="92" spans="2:3" ht="15.75" customHeight="1">
      <c r="B92" s="2" t="s">
        <v>264</v>
      </c>
      <c r="C92" s="2" t="s">
        <v>221</v>
      </c>
    </row>
    <row r="93" spans="2:3" ht="15.75" customHeight="1">
      <c r="B93" s="2" t="s">
        <v>265</v>
      </c>
      <c r="C93" s="2" t="s">
        <v>221</v>
      </c>
    </row>
    <row r="94" spans="2:3" ht="15.75" customHeight="1">
      <c r="B94" s="2" t="s">
        <v>272</v>
      </c>
      <c r="C94" s="2" t="s">
        <v>221</v>
      </c>
    </row>
    <row r="95" spans="2:3" ht="15.75" customHeight="1"/>
    <row r="96" spans="2:3" ht="15.75" customHeight="1">
      <c r="B96" s="2" t="s">
        <v>273</v>
      </c>
      <c r="C96" s="2" t="s">
        <v>221</v>
      </c>
    </row>
    <row r="97" spans="2:20" ht="15.75" customHeight="1">
      <c r="B97" s="2" t="s">
        <v>274</v>
      </c>
      <c r="C97" s="2" t="s">
        <v>221</v>
      </c>
    </row>
    <row r="98" spans="2:20" ht="15.75" customHeight="1"/>
    <row r="99" spans="2:20" ht="15.75" customHeight="1">
      <c r="B99" s="2" t="s">
        <v>275</v>
      </c>
      <c r="C99" s="2" t="s">
        <v>221</v>
      </c>
    </row>
    <row r="100" spans="2:20" ht="15.75" customHeight="1">
      <c r="B100" s="2" t="s">
        <v>276</v>
      </c>
      <c r="C100" s="2" t="s">
        <v>221</v>
      </c>
    </row>
    <row r="103" spans="2:20" ht="15.75" customHeight="1">
      <c r="B103" s="2" t="s">
        <v>277</v>
      </c>
    </row>
    <row r="105" spans="2:20" ht="15.75" customHeight="1">
      <c r="B105" s="2" t="s">
        <v>277</v>
      </c>
      <c r="C105" s="2" t="s">
        <v>208</v>
      </c>
      <c r="D105" s="2" t="s">
        <v>209</v>
      </c>
      <c r="I105" s="2" t="s">
        <v>210</v>
      </c>
      <c r="O105" s="2" t="s">
        <v>209</v>
      </c>
      <c r="S105" s="2" t="s">
        <v>210</v>
      </c>
    </row>
    <row r="106" spans="2:20">
      <c r="D106" s="2" t="s">
        <v>97</v>
      </c>
      <c r="E106" s="2" t="s">
        <v>98</v>
      </c>
      <c r="F106" s="2" t="s">
        <v>99</v>
      </c>
      <c r="G106" s="2" t="s">
        <v>100</v>
      </c>
      <c r="H106" s="2" t="s">
        <v>62</v>
      </c>
      <c r="I106" s="2" t="s">
        <v>211</v>
      </c>
      <c r="J106" s="2" t="s">
        <v>212</v>
      </c>
      <c r="K106" s="2" t="s">
        <v>213</v>
      </c>
      <c r="L106" s="2" t="s">
        <v>214</v>
      </c>
      <c r="M106" s="2" t="s">
        <v>215</v>
      </c>
      <c r="O106" s="2" t="s">
        <v>216</v>
      </c>
      <c r="P106" s="2" t="s">
        <v>217</v>
      </c>
      <c r="Q106" s="2" t="s">
        <v>218</v>
      </c>
      <c r="S106" s="2" t="s">
        <v>217</v>
      </c>
      <c r="T106" s="2" t="s">
        <v>219</v>
      </c>
    </row>
    <row r="107" spans="2:20" ht="15.75" customHeight="1">
      <c r="B107" s="2" t="s">
        <v>278</v>
      </c>
    </row>
    <row r="108" spans="2:20" ht="15.75" customHeight="1">
      <c r="B108" s="2" t="s">
        <v>264</v>
      </c>
      <c r="C108" s="2" t="s">
        <v>221</v>
      </c>
    </row>
    <row r="109" spans="2:20" ht="15.75" customHeight="1">
      <c r="B109" s="2" t="s">
        <v>279</v>
      </c>
      <c r="C109" s="2" t="s">
        <v>221</v>
      </c>
    </row>
    <row r="110" spans="2:20" ht="15.75" customHeight="1">
      <c r="B110" s="2" t="s">
        <v>266</v>
      </c>
      <c r="C110" s="2" t="s">
        <v>221</v>
      </c>
    </row>
    <row r="111" spans="2:20" ht="15.75" customHeight="1">
      <c r="B111" s="2" t="s">
        <v>280</v>
      </c>
    </row>
    <row r="112" spans="2:20" ht="15.75" customHeight="1">
      <c r="B112" s="2" t="s">
        <v>264</v>
      </c>
      <c r="C112" s="2" t="s">
        <v>221</v>
      </c>
    </row>
    <row r="113" spans="2:3" ht="15.75" customHeight="1">
      <c r="B113" s="2" t="s">
        <v>279</v>
      </c>
      <c r="C113" s="2" t="s">
        <v>221</v>
      </c>
    </row>
    <row r="114" spans="2:3" ht="15.75" customHeight="1">
      <c r="B114" s="2" t="s">
        <v>268</v>
      </c>
      <c r="C114" s="2" t="s">
        <v>221</v>
      </c>
    </row>
    <row r="115" spans="2:3" ht="15.75" customHeight="1">
      <c r="B115" s="2" t="s">
        <v>281</v>
      </c>
    </row>
    <row r="116" spans="2:3" ht="15.75" customHeight="1">
      <c r="B116" s="2" t="s">
        <v>264</v>
      </c>
      <c r="C116" s="2" t="s">
        <v>221</v>
      </c>
    </row>
    <row r="117" spans="2:3" ht="15.75" customHeight="1">
      <c r="B117" s="2" t="s">
        <v>279</v>
      </c>
      <c r="C117" s="2" t="s">
        <v>221</v>
      </c>
    </row>
    <row r="118" spans="2:3" ht="15.75" customHeight="1">
      <c r="B118" s="2" t="s">
        <v>270</v>
      </c>
      <c r="C118" s="2" t="s">
        <v>221</v>
      </c>
    </row>
    <row r="119" spans="2:3" ht="15.75" customHeight="1">
      <c r="B119" s="2" t="s">
        <v>282</v>
      </c>
    </row>
    <row r="120" spans="2:3" ht="15.75" customHeight="1">
      <c r="B120" s="2" t="s">
        <v>264</v>
      </c>
      <c r="C120" s="2" t="s">
        <v>221</v>
      </c>
    </row>
    <row r="121" spans="2:3" ht="15.75" customHeight="1">
      <c r="B121" s="2" t="s">
        <v>279</v>
      </c>
      <c r="C121" s="2" t="s">
        <v>221</v>
      </c>
    </row>
    <row r="122" spans="2:3" ht="15.75" customHeight="1">
      <c r="B122" s="2" t="s">
        <v>272</v>
      </c>
      <c r="C122" s="2" t="s">
        <v>221</v>
      </c>
    </row>
    <row r="123" spans="2:3" ht="15.75" customHeight="1"/>
    <row r="124" spans="2:3" ht="15.75" customHeight="1">
      <c r="B124" s="2" t="s">
        <v>283</v>
      </c>
      <c r="C124" s="2" t="s">
        <v>221</v>
      </c>
    </row>
    <row r="125" spans="2:3" ht="15.75" customHeight="1">
      <c r="B125" s="2" t="s">
        <v>284</v>
      </c>
      <c r="C125" s="2" t="s">
        <v>221</v>
      </c>
    </row>
    <row r="126" spans="2:3" ht="15.75" customHeight="1">
      <c r="B126" s="2" t="s">
        <v>285</v>
      </c>
      <c r="C126" s="2" t="s">
        <v>221</v>
      </c>
    </row>
    <row r="127" spans="2:3" ht="15.75" customHeight="1"/>
    <row r="128" spans="2:3" ht="15.75" customHeight="1">
      <c r="B128" s="2" t="s">
        <v>286</v>
      </c>
      <c r="C128" s="2" t="s">
        <v>221</v>
      </c>
    </row>
    <row r="131" spans="2:20">
      <c r="C131" s="2" t="s">
        <v>208</v>
      </c>
      <c r="D131" s="2" t="s">
        <v>209</v>
      </c>
      <c r="I131" s="2" t="s">
        <v>210</v>
      </c>
      <c r="O131" s="2" t="s">
        <v>209</v>
      </c>
      <c r="S131" s="2" t="s">
        <v>210</v>
      </c>
    </row>
    <row r="132" spans="2:20">
      <c r="D132" s="2" t="s">
        <v>97</v>
      </c>
      <c r="E132" s="2" t="s">
        <v>98</v>
      </c>
      <c r="F132" s="2" t="s">
        <v>99</v>
      </c>
      <c r="G132" s="2" t="s">
        <v>100</v>
      </c>
      <c r="H132" s="2" t="s">
        <v>62</v>
      </c>
      <c r="I132" s="2" t="s">
        <v>211</v>
      </c>
      <c r="J132" s="2" t="s">
        <v>212</v>
      </c>
      <c r="K132" s="2" t="s">
        <v>213</v>
      </c>
      <c r="L132" s="2" t="s">
        <v>214</v>
      </c>
      <c r="M132" s="2" t="s">
        <v>215</v>
      </c>
      <c r="O132" s="2" t="s">
        <v>216</v>
      </c>
      <c r="P132" s="2" t="s">
        <v>217</v>
      </c>
      <c r="Q132" s="2" t="s">
        <v>218</v>
      </c>
      <c r="S132" s="2" t="s">
        <v>217</v>
      </c>
      <c r="T132" s="2" t="s">
        <v>219</v>
      </c>
    </row>
    <row r="133" spans="2:20" ht="15.75" customHeight="1">
      <c r="B133" s="2" t="s">
        <v>287</v>
      </c>
      <c r="C133" s="2" t="s">
        <v>221</v>
      </c>
    </row>
    <row r="134" spans="2:20" ht="15.75" customHeight="1">
      <c r="B134" s="2" t="s">
        <v>288</v>
      </c>
      <c r="C134" s="2" t="s">
        <v>221</v>
      </c>
    </row>
    <row r="135" spans="2:20" ht="15.75" customHeight="1">
      <c r="B135" s="2" t="s">
        <v>289</v>
      </c>
      <c r="C135" s="2" t="s">
        <v>221</v>
      </c>
    </row>
    <row r="136" spans="2:20" ht="15.75" customHeight="1">
      <c r="B136" s="2" t="s">
        <v>290</v>
      </c>
      <c r="C136" s="2" t="s">
        <v>221</v>
      </c>
    </row>
  </sheetData>
  <phoneticPr fontId="1" type="noConversion"/>
  <pageMargins left="0.75" right="0.75" top="1" bottom="1" header="0.5" footer="0.5"/>
  <pageSetup paperSize="9" scale="28"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rgb="FFC5FFFF"/>
    <pageSetUpPr fitToPage="1"/>
  </sheetPr>
  <dimension ref="A1:T266"/>
  <sheetViews>
    <sheetView zoomScaleSheetLayoutView="85" workbookViewId="0"/>
  </sheetViews>
  <sheetFormatPr baseColWidth="10" defaultColWidth="10.33203125" defaultRowHeight="14" x14ac:dyDescent="0"/>
  <cols>
    <col min="1" max="1" width="3.6640625" style="2" customWidth="1"/>
    <col min="2" max="2" width="105.33203125" style="2" customWidth="1"/>
    <col min="3" max="3" width="7.5" style="2" customWidth="1"/>
    <col min="4" max="8" width="10" style="2" customWidth="1"/>
    <col min="9" max="13" width="10.33203125" style="2" customWidth="1"/>
    <col min="14" max="14" width="3.1640625" style="2" customWidth="1"/>
    <col min="15" max="17" width="10.33203125" style="2" customWidth="1"/>
    <col min="18" max="18" width="3.1640625" style="2" customWidth="1"/>
    <col min="19" max="19" width="10.33203125" style="2" customWidth="1"/>
    <col min="20" max="20" width="13" style="2" customWidth="1"/>
    <col min="21" max="16384" width="10.33203125" style="2"/>
  </cols>
  <sheetData>
    <row r="1" spans="1:20">
      <c r="A1" s="2" t="s">
        <v>92</v>
      </c>
    </row>
    <row r="3" spans="1:20">
      <c r="A3" s="2" t="s">
        <v>291</v>
      </c>
    </row>
    <row r="6" spans="1:20">
      <c r="B6" s="2" t="s">
        <v>292</v>
      </c>
    </row>
    <row r="8" spans="1:20">
      <c r="C8" s="2" t="s">
        <v>208</v>
      </c>
      <c r="D8" s="2" t="s">
        <v>209</v>
      </c>
      <c r="I8" s="2" t="s">
        <v>210</v>
      </c>
      <c r="O8" s="2" t="s">
        <v>209</v>
      </c>
      <c r="S8" s="2" t="s">
        <v>210</v>
      </c>
    </row>
    <row r="9" spans="1:20">
      <c r="D9" s="2" t="s">
        <v>97</v>
      </c>
      <c r="E9" s="2" t="s">
        <v>98</v>
      </c>
      <c r="F9" s="2" t="s">
        <v>99</v>
      </c>
      <c r="G9" s="2" t="s">
        <v>100</v>
      </c>
      <c r="H9" s="2" t="s">
        <v>62</v>
      </c>
      <c r="I9" s="2" t="s">
        <v>211</v>
      </c>
      <c r="J9" s="2" t="s">
        <v>212</v>
      </c>
      <c r="K9" s="2" t="s">
        <v>213</v>
      </c>
      <c r="L9" s="2" t="s">
        <v>214</v>
      </c>
      <c r="M9" s="2" t="s">
        <v>215</v>
      </c>
      <c r="O9" s="2" t="s">
        <v>216</v>
      </c>
      <c r="P9" s="2" t="s">
        <v>217</v>
      </c>
      <c r="Q9" s="2" t="s">
        <v>218</v>
      </c>
      <c r="S9" s="2" t="s">
        <v>217</v>
      </c>
      <c r="T9" s="2" t="s">
        <v>219</v>
      </c>
    </row>
    <row r="10" spans="1:20">
      <c r="B10" s="2" t="s">
        <v>293</v>
      </c>
      <c r="C10" s="2" t="s">
        <v>221</v>
      </c>
      <c r="D10" s="2">
        <f t="shared" ref="D10:M10" si="0">SUM(D178,D217,D240)</f>
        <v>0</v>
      </c>
      <c r="E10" s="2">
        <f t="shared" si="0"/>
        <v>0</v>
      </c>
      <c r="F10" s="2">
        <f t="shared" si="0"/>
        <v>0</v>
      </c>
      <c r="G10" s="2">
        <f t="shared" si="0"/>
        <v>0</v>
      </c>
      <c r="H10" s="2">
        <f t="shared" si="0"/>
        <v>0</v>
      </c>
      <c r="I10" s="2">
        <f t="shared" si="0"/>
        <v>0</v>
      </c>
      <c r="J10" s="2">
        <f t="shared" si="0"/>
        <v>0</v>
      </c>
      <c r="K10" s="2">
        <f t="shared" si="0"/>
        <v>0</v>
      </c>
      <c r="L10" s="2">
        <f t="shared" si="0"/>
        <v>0</v>
      </c>
      <c r="M10" s="2">
        <f t="shared" si="0"/>
        <v>0</v>
      </c>
      <c r="O10" s="2">
        <f t="shared" ref="O10:O15" si="1">SUM(D10:G10)</f>
        <v>0</v>
      </c>
      <c r="P10" s="2">
        <f t="shared" ref="P10:P15" si="2">SUM(H10)</f>
        <v>0</v>
      </c>
      <c r="Q10" s="2">
        <f t="shared" ref="Q10:Q15" si="3">SUM(D10:H10)</f>
        <v>0</v>
      </c>
      <c r="S10" s="2">
        <f t="shared" ref="S10:S15" si="4">SUM(I10:M10)</f>
        <v>0</v>
      </c>
      <c r="T10" s="2" t="str">
        <f t="shared" ref="T10:T15" si="5">IF(Q10&lt;&gt;0,(S10-Q10)/Q10,"0")</f>
        <v>0</v>
      </c>
    </row>
    <row r="11" spans="1:20">
      <c r="B11" s="2" t="s">
        <v>294</v>
      </c>
      <c r="C11" s="2" t="s">
        <v>221</v>
      </c>
      <c r="D11" s="2">
        <f t="shared" ref="D11:M11" si="6">D240</f>
        <v>0</v>
      </c>
      <c r="E11" s="2">
        <f t="shared" si="6"/>
        <v>0</v>
      </c>
      <c r="F11" s="2">
        <f t="shared" si="6"/>
        <v>0</v>
      </c>
      <c r="G11" s="2">
        <f t="shared" si="6"/>
        <v>0</v>
      </c>
      <c r="H11" s="2">
        <f t="shared" si="6"/>
        <v>0</v>
      </c>
      <c r="I11" s="2">
        <f t="shared" si="6"/>
        <v>0</v>
      </c>
      <c r="J11" s="2">
        <f t="shared" si="6"/>
        <v>0</v>
      </c>
      <c r="K11" s="2">
        <f t="shared" si="6"/>
        <v>0</v>
      </c>
      <c r="L11" s="2">
        <f t="shared" si="6"/>
        <v>0</v>
      </c>
      <c r="M11" s="2">
        <f t="shared" si="6"/>
        <v>0</v>
      </c>
      <c r="O11" s="2">
        <f t="shared" si="1"/>
        <v>0</v>
      </c>
      <c r="P11" s="2">
        <f t="shared" si="2"/>
        <v>0</v>
      </c>
      <c r="Q11" s="2">
        <f t="shared" si="3"/>
        <v>0</v>
      </c>
      <c r="S11" s="2">
        <f t="shared" si="4"/>
        <v>0</v>
      </c>
      <c r="T11" s="2" t="str">
        <f t="shared" si="5"/>
        <v>0</v>
      </c>
    </row>
    <row r="12" spans="1:20">
      <c r="B12" s="2" t="s">
        <v>295</v>
      </c>
      <c r="C12" s="2" t="s">
        <v>221</v>
      </c>
      <c r="D12" s="2">
        <f t="shared" ref="D12:M12" si="7">D263</f>
        <v>0</v>
      </c>
      <c r="E12" s="2">
        <f t="shared" si="7"/>
        <v>0</v>
      </c>
      <c r="F12" s="2">
        <f t="shared" si="7"/>
        <v>0</v>
      </c>
      <c r="G12" s="2">
        <f t="shared" si="7"/>
        <v>0</v>
      </c>
      <c r="H12" s="2">
        <f t="shared" si="7"/>
        <v>0</v>
      </c>
      <c r="I12" s="2">
        <f t="shared" si="7"/>
        <v>0</v>
      </c>
      <c r="J12" s="2">
        <f t="shared" si="7"/>
        <v>0</v>
      </c>
      <c r="K12" s="2">
        <f t="shared" si="7"/>
        <v>0</v>
      </c>
      <c r="L12" s="2">
        <f t="shared" si="7"/>
        <v>0</v>
      </c>
      <c r="M12" s="2">
        <f t="shared" si="7"/>
        <v>0</v>
      </c>
      <c r="O12" s="2">
        <f t="shared" si="1"/>
        <v>0</v>
      </c>
      <c r="P12" s="2">
        <f t="shared" si="2"/>
        <v>0</v>
      </c>
      <c r="Q12" s="2">
        <f t="shared" si="3"/>
        <v>0</v>
      </c>
      <c r="S12" s="2">
        <f t="shared" si="4"/>
        <v>0</v>
      </c>
      <c r="T12" s="2" t="str">
        <f t="shared" si="5"/>
        <v>0</v>
      </c>
    </row>
    <row r="13" spans="1:20">
      <c r="B13" s="2" t="s">
        <v>296</v>
      </c>
      <c r="C13" s="2" t="s">
        <v>221</v>
      </c>
      <c r="D13" s="2">
        <f t="shared" ref="D13:M13" si="8">D11-D12</f>
        <v>0</v>
      </c>
      <c r="E13" s="2">
        <f t="shared" si="8"/>
        <v>0</v>
      </c>
      <c r="F13" s="2">
        <f t="shared" si="8"/>
        <v>0</v>
      </c>
      <c r="G13" s="2">
        <f t="shared" si="8"/>
        <v>0</v>
      </c>
      <c r="H13" s="2">
        <f t="shared" si="8"/>
        <v>0</v>
      </c>
      <c r="I13" s="2">
        <f t="shared" si="8"/>
        <v>0</v>
      </c>
      <c r="J13" s="2">
        <f t="shared" si="8"/>
        <v>0</v>
      </c>
      <c r="K13" s="2">
        <f t="shared" si="8"/>
        <v>0</v>
      </c>
      <c r="L13" s="2">
        <f t="shared" si="8"/>
        <v>0</v>
      </c>
      <c r="M13" s="2">
        <f t="shared" si="8"/>
        <v>0</v>
      </c>
      <c r="O13" s="2">
        <f t="shared" si="1"/>
        <v>0</v>
      </c>
      <c r="P13" s="2">
        <f t="shared" si="2"/>
        <v>0</v>
      </c>
      <c r="Q13" s="2">
        <f t="shared" si="3"/>
        <v>0</v>
      </c>
      <c r="S13" s="2">
        <f t="shared" si="4"/>
        <v>0</v>
      </c>
      <c r="T13" s="2" t="str">
        <f t="shared" si="5"/>
        <v>0</v>
      </c>
    </row>
    <row r="14" spans="1:20">
      <c r="B14" s="2" t="s">
        <v>297</v>
      </c>
      <c r="C14" s="2" t="s">
        <v>221</v>
      </c>
      <c r="O14" s="2">
        <f t="shared" si="1"/>
        <v>0</v>
      </c>
      <c r="P14" s="2">
        <f t="shared" si="2"/>
        <v>0</v>
      </c>
      <c r="Q14" s="2">
        <f t="shared" si="3"/>
        <v>0</v>
      </c>
      <c r="S14" s="2">
        <f t="shared" si="4"/>
        <v>0</v>
      </c>
      <c r="T14" s="2" t="str">
        <f t="shared" si="5"/>
        <v>0</v>
      </c>
    </row>
    <row r="15" spans="1:20">
      <c r="B15" s="2" t="s">
        <v>298</v>
      </c>
      <c r="C15" s="2" t="s">
        <v>221</v>
      </c>
      <c r="D15" s="2">
        <f t="shared" ref="D15:M15" si="9">D13+D14</f>
        <v>0</v>
      </c>
      <c r="E15" s="2">
        <f t="shared" si="9"/>
        <v>0</v>
      </c>
      <c r="F15" s="2">
        <f t="shared" si="9"/>
        <v>0</v>
      </c>
      <c r="G15" s="2">
        <f t="shared" si="9"/>
        <v>0</v>
      </c>
      <c r="H15" s="2">
        <f t="shared" si="9"/>
        <v>0</v>
      </c>
      <c r="I15" s="2">
        <f t="shared" si="9"/>
        <v>0</v>
      </c>
      <c r="J15" s="2">
        <f t="shared" si="9"/>
        <v>0</v>
      </c>
      <c r="K15" s="2">
        <f t="shared" si="9"/>
        <v>0</v>
      </c>
      <c r="L15" s="2">
        <f t="shared" si="9"/>
        <v>0</v>
      </c>
      <c r="M15" s="2">
        <f t="shared" si="9"/>
        <v>0</v>
      </c>
      <c r="O15" s="2">
        <f t="shared" si="1"/>
        <v>0</v>
      </c>
      <c r="P15" s="2">
        <f t="shared" si="2"/>
        <v>0</v>
      </c>
      <c r="Q15" s="2">
        <f t="shared" si="3"/>
        <v>0</v>
      </c>
      <c r="S15" s="2">
        <f t="shared" si="4"/>
        <v>0</v>
      </c>
      <c r="T15" s="2" t="str">
        <f t="shared" si="5"/>
        <v>0</v>
      </c>
    </row>
    <row r="16" spans="1:20">
      <c r="B16" s="2" t="s">
        <v>299</v>
      </c>
      <c r="D16" s="2" t="str">
        <f t="shared" ref="D16:M16" si="10">IF(D13-SUM(D31,D35,D39,D43)=0,"OK","ERROR")</f>
        <v>OK</v>
      </c>
      <c r="E16" s="2" t="str">
        <f t="shared" si="10"/>
        <v>OK</v>
      </c>
      <c r="F16" s="2" t="str">
        <f t="shared" si="10"/>
        <v>OK</v>
      </c>
      <c r="G16" s="2" t="str">
        <f t="shared" si="10"/>
        <v>OK</v>
      </c>
      <c r="H16" s="2" t="str">
        <f t="shared" si="10"/>
        <v>OK</v>
      </c>
      <c r="I16" s="2" t="str">
        <f t="shared" si="10"/>
        <v>OK</v>
      </c>
      <c r="J16" s="2" t="str">
        <f t="shared" si="10"/>
        <v>OK</v>
      </c>
      <c r="K16" s="2" t="str">
        <f t="shared" si="10"/>
        <v>OK</v>
      </c>
      <c r="L16" s="2" t="str">
        <f t="shared" si="10"/>
        <v>OK</v>
      </c>
      <c r="M16" s="2" t="str">
        <f t="shared" si="10"/>
        <v>OK</v>
      </c>
    </row>
    <row r="18" spans="2:20">
      <c r="C18" s="2" t="s">
        <v>208</v>
      </c>
      <c r="D18" s="2" t="s">
        <v>209</v>
      </c>
      <c r="I18" s="2" t="s">
        <v>210</v>
      </c>
      <c r="O18" s="2" t="s">
        <v>209</v>
      </c>
      <c r="S18" s="2" t="s">
        <v>210</v>
      </c>
    </row>
    <row r="19" spans="2:20">
      <c r="D19" s="2" t="s">
        <v>97</v>
      </c>
      <c r="E19" s="2" t="s">
        <v>98</v>
      </c>
      <c r="F19" s="2" t="s">
        <v>99</v>
      </c>
      <c r="G19" s="2" t="s">
        <v>100</v>
      </c>
      <c r="H19" s="2" t="s">
        <v>62</v>
      </c>
      <c r="I19" s="2" t="s">
        <v>211</v>
      </c>
      <c r="J19" s="2" t="s">
        <v>212</v>
      </c>
      <c r="K19" s="2" t="s">
        <v>213</v>
      </c>
      <c r="L19" s="2" t="s">
        <v>214</v>
      </c>
      <c r="M19" s="2" t="s">
        <v>215</v>
      </c>
      <c r="O19" s="2" t="s">
        <v>216</v>
      </c>
      <c r="P19" s="2" t="s">
        <v>217</v>
      </c>
      <c r="Q19" s="2" t="s">
        <v>218</v>
      </c>
      <c r="S19" s="2" t="s">
        <v>217</v>
      </c>
      <c r="T19" s="2" t="s">
        <v>219</v>
      </c>
    </row>
    <row r="20" spans="2:20">
      <c r="B20" s="2" t="s">
        <v>300</v>
      </c>
      <c r="C20" s="2" t="s">
        <v>221</v>
      </c>
      <c r="O20" s="2">
        <f>SUM(D20:G20)</f>
        <v>0</v>
      </c>
      <c r="P20" s="2">
        <f>SUM(H20)</f>
        <v>0</v>
      </c>
      <c r="Q20" s="2">
        <f>SUM(D20:H20)</f>
        <v>0</v>
      </c>
      <c r="S20" s="2">
        <f>SUM(I20:M20)</f>
        <v>0</v>
      </c>
      <c r="T20" s="2" t="str">
        <f>IF(Q20&lt;&gt;0,(S20-Q20)/Q20,"0")</f>
        <v>0</v>
      </c>
    </row>
    <row r="21" spans="2:20">
      <c r="B21" s="2" t="s">
        <v>301</v>
      </c>
      <c r="C21" s="2" t="s">
        <v>221</v>
      </c>
      <c r="O21" s="2">
        <f>SUM(D21:G21)</f>
        <v>0</v>
      </c>
      <c r="P21" s="2">
        <f>SUM(H21)</f>
        <v>0</v>
      </c>
      <c r="Q21" s="2">
        <f>SUM(D21:H21)</f>
        <v>0</v>
      </c>
      <c r="S21" s="2">
        <f>SUM(I21:M21)</f>
        <v>0</v>
      </c>
      <c r="T21" s="2" t="str">
        <f>IF(Q21&lt;&gt;0,(S21-Q21)/Q21,"0")</f>
        <v>0</v>
      </c>
    </row>
    <row r="22" spans="2:20">
      <c r="B22" s="2" t="s">
        <v>218</v>
      </c>
      <c r="C22" s="2" t="s">
        <v>221</v>
      </c>
      <c r="D22" s="2">
        <f t="shared" ref="D22:M22" si="11">D20+D21</f>
        <v>0</v>
      </c>
      <c r="E22" s="2">
        <f t="shared" si="11"/>
        <v>0</v>
      </c>
      <c r="F22" s="2">
        <f t="shared" si="11"/>
        <v>0</v>
      </c>
      <c r="G22" s="2">
        <f t="shared" si="11"/>
        <v>0</v>
      </c>
      <c r="H22" s="2">
        <f t="shared" si="11"/>
        <v>0</v>
      </c>
      <c r="I22" s="2">
        <f t="shared" si="11"/>
        <v>0</v>
      </c>
      <c r="J22" s="2">
        <f t="shared" si="11"/>
        <v>0</v>
      </c>
      <c r="K22" s="2">
        <f t="shared" si="11"/>
        <v>0</v>
      </c>
      <c r="L22" s="2">
        <f t="shared" si="11"/>
        <v>0</v>
      </c>
      <c r="M22" s="2">
        <f t="shared" si="11"/>
        <v>0</v>
      </c>
      <c r="O22" s="2">
        <f>SUM(D22:G22)</f>
        <v>0</v>
      </c>
      <c r="P22" s="2">
        <f>SUM(H22)</f>
        <v>0</v>
      </c>
      <c r="Q22" s="2">
        <f>SUM(D22:H22)</f>
        <v>0</v>
      </c>
      <c r="S22" s="2">
        <f>SUM(I22:M22)</f>
        <v>0</v>
      </c>
      <c r="T22" s="2" t="str">
        <f>IF(Q22&lt;&gt;0,(S22-Q22)/Q22,"0")</f>
        <v>0</v>
      </c>
    </row>
    <row r="24" spans="2:20">
      <c r="B24" s="2" t="s">
        <v>302</v>
      </c>
    </row>
    <row r="26" spans="2:20">
      <c r="B26" s="2" t="s">
        <v>303</v>
      </c>
      <c r="C26" s="2" t="s">
        <v>208</v>
      </c>
      <c r="D26" s="2" t="s">
        <v>209</v>
      </c>
      <c r="I26" s="2" t="s">
        <v>210</v>
      </c>
      <c r="O26" s="2" t="s">
        <v>209</v>
      </c>
      <c r="S26" s="2" t="s">
        <v>210</v>
      </c>
    </row>
    <row r="27" spans="2:20">
      <c r="D27" s="2" t="s">
        <v>97</v>
      </c>
      <c r="E27" s="2" t="s">
        <v>98</v>
      </c>
      <c r="F27" s="2" t="s">
        <v>99</v>
      </c>
      <c r="G27" s="2" t="s">
        <v>100</v>
      </c>
      <c r="H27" s="2" t="s">
        <v>62</v>
      </c>
      <c r="I27" s="2" t="s">
        <v>211</v>
      </c>
      <c r="J27" s="2" t="s">
        <v>212</v>
      </c>
      <c r="K27" s="2" t="s">
        <v>213</v>
      </c>
      <c r="L27" s="2" t="s">
        <v>214</v>
      </c>
      <c r="M27" s="2" t="s">
        <v>215</v>
      </c>
      <c r="O27" s="2" t="s">
        <v>216</v>
      </c>
      <c r="P27" s="2" t="s">
        <v>217</v>
      </c>
      <c r="Q27" s="2" t="s">
        <v>218</v>
      </c>
      <c r="S27" s="2" t="s">
        <v>217</v>
      </c>
      <c r="T27" s="2" t="s">
        <v>219</v>
      </c>
    </row>
    <row r="28" spans="2:20">
      <c r="B28" s="2" t="s">
        <v>278</v>
      </c>
    </row>
    <row r="29" spans="2:20">
      <c r="B29" s="2" t="s">
        <v>304</v>
      </c>
      <c r="C29" s="2" t="s">
        <v>221</v>
      </c>
      <c r="I29" s="2">
        <f t="shared" ref="I29:M30" si="12">I225-I248</f>
        <v>0</v>
      </c>
      <c r="J29" s="2">
        <f t="shared" si="12"/>
        <v>0</v>
      </c>
      <c r="K29" s="2">
        <f t="shared" si="12"/>
        <v>0</v>
      </c>
      <c r="L29" s="2">
        <f t="shared" si="12"/>
        <v>0</v>
      </c>
      <c r="M29" s="2">
        <f t="shared" si="12"/>
        <v>0</v>
      </c>
    </row>
    <row r="30" spans="2:20">
      <c r="B30" s="2" t="s">
        <v>305</v>
      </c>
      <c r="C30" s="2" t="s">
        <v>221</v>
      </c>
      <c r="I30" s="2">
        <f t="shared" si="12"/>
        <v>0</v>
      </c>
      <c r="J30" s="2">
        <f t="shared" si="12"/>
        <v>0</v>
      </c>
      <c r="K30" s="2">
        <f t="shared" si="12"/>
        <v>0</v>
      </c>
      <c r="L30" s="2">
        <f t="shared" si="12"/>
        <v>0</v>
      </c>
      <c r="M30" s="2">
        <f t="shared" si="12"/>
        <v>0</v>
      </c>
    </row>
    <row r="31" spans="2:20">
      <c r="B31" s="2" t="s">
        <v>266</v>
      </c>
      <c r="C31" s="2" t="s">
        <v>221</v>
      </c>
      <c r="D31" s="2">
        <f>D227-D250</f>
        <v>0</v>
      </c>
      <c r="E31" s="2">
        <f>E227-E250</f>
        <v>0</v>
      </c>
      <c r="F31" s="2">
        <f>F227-F250</f>
        <v>0</v>
      </c>
      <c r="G31" s="2">
        <f>G227-G250</f>
        <v>0</v>
      </c>
      <c r="H31" s="2">
        <f>H227-H250</f>
        <v>0</v>
      </c>
      <c r="I31" s="2">
        <f>SUM(I29:I30)</f>
        <v>0</v>
      </c>
      <c r="J31" s="2">
        <f>SUM(J29:J30)</f>
        <v>0</v>
      </c>
      <c r="K31" s="2">
        <f>SUM(K29:K30)</f>
        <v>0</v>
      </c>
      <c r="L31" s="2">
        <f>SUM(L29:L30)</f>
        <v>0</v>
      </c>
      <c r="M31" s="2">
        <f>SUM(M29:M30)</f>
        <v>0</v>
      </c>
      <c r="O31" s="2">
        <f>SUM(D31:G31)</f>
        <v>0</v>
      </c>
      <c r="P31" s="2">
        <f>SUM(H31)</f>
        <v>0</v>
      </c>
      <c r="Q31" s="2">
        <f>SUM(D31:H31)</f>
        <v>0</v>
      </c>
      <c r="S31" s="2">
        <f>SUM(I31:M31)</f>
        <v>0</v>
      </c>
      <c r="T31" s="2" t="str">
        <f>IF(Q31&lt;&gt;0,(S31-Q31)/Q31,"0")</f>
        <v>0</v>
      </c>
    </row>
    <row r="32" spans="2:20">
      <c r="B32" s="2" t="s">
        <v>280</v>
      </c>
    </row>
    <row r="33" spans="2:20">
      <c r="B33" s="2" t="s">
        <v>306</v>
      </c>
      <c r="C33" s="2" t="s">
        <v>221</v>
      </c>
      <c r="I33" s="2">
        <f t="shared" ref="I33:M34" si="13">I229-I252</f>
        <v>0</v>
      </c>
      <c r="J33" s="2">
        <f t="shared" si="13"/>
        <v>0</v>
      </c>
      <c r="K33" s="2">
        <f t="shared" si="13"/>
        <v>0</v>
      </c>
      <c r="L33" s="2">
        <f t="shared" si="13"/>
        <v>0</v>
      </c>
      <c r="M33" s="2">
        <f t="shared" si="13"/>
        <v>0</v>
      </c>
    </row>
    <row r="34" spans="2:20">
      <c r="B34" s="2" t="s">
        <v>307</v>
      </c>
      <c r="C34" s="2" t="s">
        <v>221</v>
      </c>
      <c r="I34" s="2">
        <f t="shared" si="13"/>
        <v>0</v>
      </c>
      <c r="J34" s="2">
        <f t="shared" si="13"/>
        <v>0</v>
      </c>
      <c r="K34" s="2">
        <f t="shared" si="13"/>
        <v>0</v>
      </c>
      <c r="L34" s="2">
        <f t="shared" si="13"/>
        <v>0</v>
      </c>
      <c r="M34" s="2">
        <f t="shared" si="13"/>
        <v>0</v>
      </c>
    </row>
    <row r="35" spans="2:20">
      <c r="B35" s="2" t="s">
        <v>268</v>
      </c>
      <c r="C35" s="2" t="s">
        <v>221</v>
      </c>
      <c r="D35" s="2">
        <f>D231-D254</f>
        <v>0</v>
      </c>
      <c r="E35" s="2">
        <f>E231-E254</f>
        <v>0</v>
      </c>
      <c r="F35" s="2">
        <f>F231-F254</f>
        <v>0</v>
      </c>
      <c r="G35" s="2">
        <f>G231-G254</f>
        <v>0</v>
      </c>
      <c r="H35" s="2">
        <f>H231-H254</f>
        <v>0</v>
      </c>
      <c r="I35" s="2">
        <f>SUM(I33:I34)</f>
        <v>0</v>
      </c>
      <c r="J35" s="2">
        <f>SUM(J33:J34)</f>
        <v>0</v>
      </c>
      <c r="K35" s="2">
        <f>SUM(K33:K34)</f>
        <v>0</v>
      </c>
      <c r="L35" s="2">
        <f>SUM(L33:L34)</f>
        <v>0</v>
      </c>
      <c r="M35" s="2">
        <f>SUM(M33:M34)</f>
        <v>0</v>
      </c>
      <c r="O35" s="2">
        <f>SUM(D35:G35)</f>
        <v>0</v>
      </c>
      <c r="P35" s="2">
        <f>SUM(H35)</f>
        <v>0</v>
      </c>
      <c r="Q35" s="2">
        <f>SUM(D35:H35)</f>
        <v>0</v>
      </c>
      <c r="S35" s="2">
        <f>SUM(I35:M35)</f>
        <v>0</v>
      </c>
      <c r="T35" s="2" t="str">
        <f>IF(Q35&lt;&gt;0,(S35-Q35)/Q35,"0")</f>
        <v>0</v>
      </c>
    </row>
    <row r="36" spans="2:20">
      <c r="B36" s="2" t="s">
        <v>281</v>
      </c>
    </row>
    <row r="37" spans="2:20">
      <c r="B37" s="2" t="s">
        <v>308</v>
      </c>
      <c r="C37" s="2" t="s">
        <v>221</v>
      </c>
      <c r="I37" s="2">
        <f t="shared" ref="I37:M38" si="14">I233-I256</f>
        <v>0</v>
      </c>
      <c r="J37" s="2">
        <f t="shared" si="14"/>
        <v>0</v>
      </c>
      <c r="K37" s="2">
        <f t="shared" si="14"/>
        <v>0</v>
      </c>
      <c r="L37" s="2">
        <f t="shared" si="14"/>
        <v>0</v>
      </c>
      <c r="M37" s="2">
        <f t="shared" si="14"/>
        <v>0</v>
      </c>
    </row>
    <row r="38" spans="2:20">
      <c r="B38" s="2" t="s">
        <v>309</v>
      </c>
      <c r="C38" s="2" t="s">
        <v>221</v>
      </c>
      <c r="I38" s="2">
        <f t="shared" si="14"/>
        <v>0</v>
      </c>
      <c r="J38" s="2">
        <f t="shared" si="14"/>
        <v>0</v>
      </c>
      <c r="K38" s="2">
        <f t="shared" si="14"/>
        <v>0</v>
      </c>
      <c r="L38" s="2">
        <f t="shared" si="14"/>
        <v>0</v>
      </c>
      <c r="M38" s="2">
        <f t="shared" si="14"/>
        <v>0</v>
      </c>
    </row>
    <row r="39" spans="2:20">
      <c r="B39" s="2" t="s">
        <v>270</v>
      </c>
      <c r="C39" s="2" t="s">
        <v>221</v>
      </c>
      <c r="D39" s="2">
        <f>D235-D258</f>
        <v>0</v>
      </c>
      <c r="E39" s="2">
        <f>E235-E258</f>
        <v>0</v>
      </c>
      <c r="F39" s="2">
        <f>F235-F258</f>
        <v>0</v>
      </c>
      <c r="G39" s="2">
        <f>G235-G258</f>
        <v>0</v>
      </c>
      <c r="H39" s="2">
        <f>H235-H258</f>
        <v>0</v>
      </c>
      <c r="I39" s="2">
        <f>SUM(I37:I38)</f>
        <v>0</v>
      </c>
      <c r="J39" s="2">
        <f>SUM(J37:J38)</f>
        <v>0</v>
      </c>
      <c r="K39" s="2">
        <f>SUM(K37:K38)</f>
        <v>0</v>
      </c>
      <c r="L39" s="2">
        <f>SUM(L37:L38)</f>
        <v>0</v>
      </c>
      <c r="M39" s="2">
        <f>SUM(M37:M38)</f>
        <v>0</v>
      </c>
      <c r="O39" s="2">
        <f>SUM(D39:G39)</f>
        <v>0</v>
      </c>
      <c r="P39" s="2">
        <f>SUM(H39)</f>
        <v>0</v>
      </c>
      <c r="Q39" s="2">
        <f>SUM(D39:H39)</f>
        <v>0</v>
      </c>
      <c r="S39" s="2">
        <f>SUM(I39:M39)</f>
        <v>0</v>
      </c>
      <c r="T39" s="2" t="str">
        <f>IF(Q39&lt;&gt;0,(S39-Q39)/Q39,"0")</f>
        <v>0</v>
      </c>
    </row>
    <row r="40" spans="2:20">
      <c r="B40" s="2" t="s">
        <v>282</v>
      </c>
    </row>
    <row r="41" spans="2:20">
      <c r="B41" s="2" t="s">
        <v>310</v>
      </c>
      <c r="C41" s="2" t="s">
        <v>221</v>
      </c>
      <c r="I41" s="2">
        <f t="shared" ref="I41:M42" si="15">I237-I260</f>
        <v>0</v>
      </c>
      <c r="J41" s="2">
        <f t="shared" si="15"/>
        <v>0</v>
      </c>
      <c r="K41" s="2">
        <f t="shared" si="15"/>
        <v>0</v>
      </c>
      <c r="L41" s="2">
        <f t="shared" si="15"/>
        <v>0</v>
      </c>
      <c r="M41" s="2">
        <f t="shared" si="15"/>
        <v>0</v>
      </c>
    </row>
    <row r="42" spans="2:20">
      <c r="B42" s="2" t="s">
        <v>311</v>
      </c>
      <c r="C42" s="2" t="s">
        <v>221</v>
      </c>
      <c r="I42" s="2">
        <f t="shared" si="15"/>
        <v>0</v>
      </c>
      <c r="J42" s="2">
        <f t="shared" si="15"/>
        <v>0</v>
      </c>
      <c r="K42" s="2">
        <f t="shared" si="15"/>
        <v>0</v>
      </c>
      <c r="L42" s="2">
        <f t="shared" si="15"/>
        <v>0</v>
      </c>
      <c r="M42" s="2">
        <f t="shared" si="15"/>
        <v>0</v>
      </c>
    </row>
    <row r="43" spans="2:20">
      <c r="B43" s="2" t="s">
        <v>272</v>
      </c>
      <c r="C43" s="2" t="s">
        <v>221</v>
      </c>
      <c r="D43" s="2">
        <f>D239-D262</f>
        <v>0</v>
      </c>
      <c r="E43" s="2">
        <f>E239-E262</f>
        <v>0</v>
      </c>
      <c r="F43" s="2">
        <f>F239-F262</f>
        <v>0</v>
      </c>
      <c r="G43" s="2">
        <f>G239-G262</f>
        <v>0</v>
      </c>
      <c r="H43" s="2">
        <f>H239-H262</f>
        <v>0</v>
      </c>
      <c r="I43" s="2">
        <f>SUM(I41:I42)</f>
        <v>0</v>
      </c>
      <c r="J43" s="2">
        <f>SUM(J41:J42)</f>
        <v>0</v>
      </c>
      <c r="K43" s="2">
        <f>SUM(K41:K42)</f>
        <v>0</v>
      </c>
      <c r="L43" s="2">
        <f>SUM(L41:L42)</f>
        <v>0</v>
      </c>
      <c r="M43" s="2">
        <f>SUM(M41:M42)</f>
        <v>0</v>
      </c>
      <c r="O43" s="2">
        <f>SUM(D43:G43)</f>
        <v>0</v>
      </c>
      <c r="P43" s="2">
        <f>SUM(H43)</f>
        <v>0</v>
      </c>
      <c r="Q43" s="2">
        <f>SUM(D43:H43)</f>
        <v>0</v>
      </c>
      <c r="S43" s="2">
        <f>SUM(I43:M43)</f>
        <v>0</v>
      </c>
      <c r="T43" s="2" t="str">
        <f>IF(Q43&lt;&gt;0,(S43-Q43)/Q43,"0")</f>
        <v>0</v>
      </c>
    </row>
    <row r="46" spans="2:20">
      <c r="B46" s="2" t="s">
        <v>312</v>
      </c>
    </row>
    <row r="48" spans="2:20">
      <c r="C48" s="2" t="s">
        <v>208</v>
      </c>
      <c r="D48" s="2" t="s">
        <v>209</v>
      </c>
      <c r="I48" s="2" t="s">
        <v>210</v>
      </c>
    </row>
    <row r="49" spans="2:13">
      <c r="D49" s="2" t="s">
        <v>97</v>
      </c>
      <c r="E49" s="2" t="s">
        <v>98</v>
      </c>
      <c r="F49" s="2" t="s">
        <v>99</v>
      </c>
      <c r="G49" s="2" t="s">
        <v>100</v>
      </c>
      <c r="H49" s="2" t="s">
        <v>62</v>
      </c>
      <c r="I49" s="2" t="s">
        <v>211</v>
      </c>
      <c r="J49" s="2" t="s">
        <v>212</v>
      </c>
      <c r="K49" s="2" t="s">
        <v>213</v>
      </c>
      <c r="L49" s="2" t="s">
        <v>214</v>
      </c>
      <c r="M49" s="2" t="s">
        <v>215</v>
      </c>
    </row>
    <row r="50" spans="2:13">
      <c r="B50" s="2" t="s">
        <v>313</v>
      </c>
    </row>
    <row r="51" spans="2:13">
      <c r="B51" s="2" t="s">
        <v>314</v>
      </c>
    </row>
    <row r="52" spans="2:13">
      <c r="B52" s="2" t="s">
        <v>252</v>
      </c>
      <c r="C52" s="2" t="s">
        <v>253</v>
      </c>
      <c r="D52" s="2">
        <f t="shared" ref="D52:M56" si="16">D83+D114</f>
        <v>0</v>
      </c>
      <c r="E52" s="2">
        <f t="shared" si="16"/>
        <v>0</v>
      </c>
      <c r="F52" s="2">
        <f t="shared" si="16"/>
        <v>0</v>
      </c>
      <c r="G52" s="2">
        <f t="shared" si="16"/>
        <v>0</v>
      </c>
      <c r="H52" s="2">
        <f t="shared" si="16"/>
        <v>0</v>
      </c>
      <c r="I52" s="2">
        <f t="shared" si="16"/>
        <v>0</v>
      </c>
      <c r="J52" s="2">
        <f t="shared" si="16"/>
        <v>0</v>
      </c>
      <c r="K52" s="2">
        <f t="shared" si="16"/>
        <v>0</v>
      </c>
      <c r="L52" s="2">
        <f t="shared" si="16"/>
        <v>0</v>
      </c>
      <c r="M52" s="2">
        <f t="shared" si="16"/>
        <v>0</v>
      </c>
    </row>
    <row r="53" spans="2:13">
      <c r="B53" s="2" t="s">
        <v>315</v>
      </c>
      <c r="D53" s="2">
        <f t="shared" si="16"/>
        <v>0</v>
      </c>
      <c r="E53" s="2">
        <f t="shared" si="16"/>
        <v>0</v>
      </c>
      <c r="F53" s="2">
        <f t="shared" si="16"/>
        <v>0</v>
      </c>
      <c r="G53" s="2">
        <f t="shared" si="16"/>
        <v>0</v>
      </c>
      <c r="H53" s="2">
        <f t="shared" si="16"/>
        <v>0</v>
      </c>
      <c r="I53" s="2">
        <f t="shared" si="16"/>
        <v>0</v>
      </c>
      <c r="J53" s="2">
        <f t="shared" si="16"/>
        <v>0</v>
      </c>
      <c r="K53" s="2">
        <f t="shared" si="16"/>
        <v>0</v>
      </c>
      <c r="L53" s="2">
        <f t="shared" si="16"/>
        <v>0</v>
      </c>
      <c r="M53" s="2">
        <f t="shared" si="16"/>
        <v>0</v>
      </c>
    </row>
    <row r="54" spans="2:13">
      <c r="B54" s="2" t="s">
        <v>316</v>
      </c>
      <c r="I54" s="2">
        <f t="shared" si="16"/>
        <v>0</v>
      </c>
      <c r="J54" s="2">
        <f t="shared" si="16"/>
        <v>0</v>
      </c>
      <c r="K54" s="2">
        <f t="shared" si="16"/>
        <v>0</v>
      </c>
      <c r="L54" s="2">
        <f t="shared" si="16"/>
        <v>0</v>
      </c>
      <c r="M54" s="2">
        <f t="shared" si="16"/>
        <v>0</v>
      </c>
    </row>
    <row r="55" spans="2:13">
      <c r="B55" s="2" t="s">
        <v>317</v>
      </c>
      <c r="C55" s="2" t="s">
        <v>253</v>
      </c>
      <c r="I55" s="2">
        <f t="shared" si="16"/>
        <v>0</v>
      </c>
      <c r="J55" s="2">
        <f t="shared" si="16"/>
        <v>0</v>
      </c>
      <c r="K55" s="2">
        <f t="shared" si="16"/>
        <v>0</v>
      </c>
      <c r="L55" s="2">
        <f t="shared" si="16"/>
        <v>0</v>
      </c>
      <c r="M55" s="2">
        <f t="shared" si="16"/>
        <v>0</v>
      </c>
    </row>
    <row r="56" spans="2:13">
      <c r="B56" s="2" t="s">
        <v>318</v>
      </c>
      <c r="D56" s="2">
        <f>D87+D118</f>
        <v>0</v>
      </c>
      <c r="E56" s="2">
        <f>E87+E118</f>
        <v>0</v>
      </c>
      <c r="F56" s="2">
        <f>F87+F118</f>
        <v>0</v>
      </c>
      <c r="G56" s="2">
        <f>G87+G118</f>
        <v>0</v>
      </c>
      <c r="H56" s="2">
        <f>H87+H118</f>
        <v>0</v>
      </c>
      <c r="I56" s="2">
        <f t="shared" si="16"/>
        <v>0</v>
      </c>
      <c r="J56" s="2">
        <f t="shared" si="16"/>
        <v>0</v>
      </c>
      <c r="K56" s="2">
        <f t="shared" si="16"/>
        <v>0</v>
      </c>
      <c r="L56" s="2">
        <f t="shared" si="16"/>
        <v>0</v>
      </c>
      <c r="M56" s="2">
        <f t="shared" si="16"/>
        <v>0</v>
      </c>
    </row>
    <row r="57" spans="2:13">
      <c r="B57" s="2" t="s">
        <v>319</v>
      </c>
    </row>
    <row r="58" spans="2:13">
      <c r="B58" s="2" t="s">
        <v>252</v>
      </c>
      <c r="C58" s="2" t="s">
        <v>253</v>
      </c>
      <c r="D58" s="2">
        <f t="shared" ref="D58:M62" si="17">D89+D120</f>
        <v>0</v>
      </c>
      <c r="E58" s="2">
        <f t="shared" si="17"/>
        <v>0</v>
      </c>
      <c r="F58" s="2">
        <f t="shared" si="17"/>
        <v>0</v>
      </c>
      <c r="G58" s="2">
        <f t="shared" si="17"/>
        <v>0</v>
      </c>
      <c r="H58" s="2">
        <f t="shared" si="17"/>
        <v>0</v>
      </c>
      <c r="I58" s="2">
        <f t="shared" si="17"/>
        <v>0</v>
      </c>
      <c r="J58" s="2">
        <f t="shared" si="17"/>
        <v>0</v>
      </c>
      <c r="K58" s="2">
        <f t="shared" si="17"/>
        <v>0</v>
      </c>
      <c r="L58" s="2">
        <f t="shared" si="17"/>
        <v>0</v>
      </c>
      <c r="M58" s="2">
        <f t="shared" si="17"/>
        <v>0</v>
      </c>
    </row>
    <row r="59" spans="2:13">
      <c r="B59" s="2" t="s">
        <v>315</v>
      </c>
      <c r="D59" s="2">
        <f t="shared" si="17"/>
        <v>0</v>
      </c>
      <c r="E59" s="2">
        <f t="shared" si="17"/>
        <v>0</v>
      </c>
      <c r="F59" s="2">
        <f t="shared" si="17"/>
        <v>0</v>
      </c>
      <c r="G59" s="2">
        <f t="shared" si="17"/>
        <v>0</v>
      </c>
      <c r="H59" s="2">
        <f t="shared" si="17"/>
        <v>0</v>
      </c>
      <c r="I59" s="2">
        <f t="shared" si="17"/>
        <v>0</v>
      </c>
      <c r="J59" s="2">
        <f t="shared" si="17"/>
        <v>0</v>
      </c>
      <c r="K59" s="2">
        <f t="shared" si="17"/>
        <v>0</v>
      </c>
      <c r="L59" s="2">
        <f t="shared" si="17"/>
        <v>0</v>
      </c>
      <c r="M59" s="2">
        <f t="shared" si="17"/>
        <v>0</v>
      </c>
    </row>
    <row r="60" spans="2:13">
      <c r="B60" s="2" t="s">
        <v>306</v>
      </c>
      <c r="I60" s="2">
        <f t="shared" si="17"/>
        <v>0</v>
      </c>
      <c r="J60" s="2">
        <f t="shared" si="17"/>
        <v>0</v>
      </c>
      <c r="K60" s="2">
        <f t="shared" si="17"/>
        <v>0</v>
      </c>
      <c r="L60" s="2">
        <f t="shared" si="17"/>
        <v>0</v>
      </c>
      <c r="M60" s="2">
        <f t="shared" si="17"/>
        <v>0</v>
      </c>
    </row>
    <row r="61" spans="2:13">
      <c r="B61" s="2" t="s">
        <v>307</v>
      </c>
      <c r="C61" s="2" t="s">
        <v>253</v>
      </c>
      <c r="I61" s="2">
        <f t="shared" si="17"/>
        <v>0</v>
      </c>
      <c r="J61" s="2">
        <f t="shared" si="17"/>
        <v>0</v>
      </c>
      <c r="K61" s="2">
        <f t="shared" si="17"/>
        <v>0</v>
      </c>
      <c r="L61" s="2">
        <f t="shared" si="17"/>
        <v>0</v>
      </c>
      <c r="M61" s="2">
        <f t="shared" si="17"/>
        <v>0</v>
      </c>
    </row>
    <row r="62" spans="2:13">
      <c r="B62" s="2" t="s">
        <v>320</v>
      </c>
      <c r="D62" s="2">
        <f>D93+D124</f>
        <v>0</v>
      </c>
      <c r="E62" s="2">
        <f>E93+E124</f>
        <v>0</v>
      </c>
      <c r="F62" s="2">
        <f>F93+F124</f>
        <v>0</v>
      </c>
      <c r="G62" s="2">
        <f>G93+G124</f>
        <v>0</v>
      </c>
      <c r="H62" s="2">
        <f>H93+H124</f>
        <v>0</v>
      </c>
      <c r="I62" s="2">
        <f t="shared" si="17"/>
        <v>0</v>
      </c>
      <c r="J62" s="2">
        <f t="shared" si="17"/>
        <v>0</v>
      </c>
      <c r="K62" s="2">
        <f t="shared" si="17"/>
        <v>0</v>
      </c>
      <c r="L62" s="2">
        <f t="shared" si="17"/>
        <v>0</v>
      </c>
      <c r="M62" s="2">
        <f t="shared" si="17"/>
        <v>0</v>
      </c>
    </row>
    <row r="63" spans="2:13">
      <c r="B63" s="2" t="s">
        <v>321</v>
      </c>
    </row>
    <row r="64" spans="2:13">
      <c r="B64" s="2" t="s">
        <v>252</v>
      </c>
      <c r="C64" s="2" t="s">
        <v>253</v>
      </c>
      <c r="D64" s="2">
        <f t="shared" ref="D64:M68" si="18">D95+D126</f>
        <v>0</v>
      </c>
      <c r="E64" s="2">
        <f t="shared" si="18"/>
        <v>0</v>
      </c>
      <c r="F64" s="2">
        <f t="shared" si="18"/>
        <v>0</v>
      </c>
      <c r="G64" s="2">
        <f t="shared" si="18"/>
        <v>0</v>
      </c>
      <c r="H64" s="2">
        <f t="shared" si="18"/>
        <v>0</v>
      </c>
      <c r="I64" s="2">
        <f t="shared" si="18"/>
        <v>0</v>
      </c>
      <c r="J64" s="2">
        <f t="shared" si="18"/>
        <v>0</v>
      </c>
      <c r="K64" s="2">
        <f t="shared" si="18"/>
        <v>0</v>
      </c>
      <c r="L64" s="2">
        <f t="shared" si="18"/>
        <v>0</v>
      </c>
      <c r="M64" s="2">
        <f t="shared" si="18"/>
        <v>0</v>
      </c>
    </row>
    <row r="65" spans="2:13">
      <c r="B65" s="2" t="s">
        <v>315</v>
      </c>
      <c r="D65" s="2">
        <f t="shared" si="18"/>
        <v>0</v>
      </c>
      <c r="E65" s="2">
        <f t="shared" si="18"/>
        <v>0</v>
      </c>
      <c r="F65" s="2">
        <f t="shared" si="18"/>
        <v>0</v>
      </c>
      <c r="G65" s="2">
        <f t="shared" si="18"/>
        <v>0</v>
      </c>
      <c r="H65" s="2">
        <f t="shared" si="18"/>
        <v>0</v>
      </c>
      <c r="I65" s="2">
        <f t="shared" si="18"/>
        <v>0</v>
      </c>
      <c r="J65" s="2">
        <f t="shared" si="18"/>
        <v>0</v>
      </c>
      <c r="K65" s="2">
        <f t="shared" si="18"/>
        <v>0</v>
      </c>
      <c r="L65" s="2">
        <f t="shared" si="18"/>
        <v>0</v>
      </c>
      <c r="M65" s="2">
        <f t="shared" si="18"/>
        <v>0</v>
      </c>
    </row>
    <row r="66" spans="2:13">
      <c r="B66" s="2" t="s">
        <v>308</v>
      </c>
      <c r="I66" s="2">
        <f t="shared" si="18"/>
        <v>0</v>
      </c>
      <c r="J66" s="2">
        <f t="shared" si="18"/>
        <v>0</v>
      </c>
      <c r="K66" s="2">
        <f t="shared" si="18"/>
        <v>0</v>
      </c>
      <c r="L66" s="2">
        <f t="shared" si="18"/>
        <v>0</v>
      </c>
      <c r="M66" s="2">
        <f t="shared" si="18"/>
        <v>0</v>
      </c>
    </row>
    <row r="67" spans="2:13">
      <c r="B67" s="2" t="s">
        <v>309</v>
      </c>
      <c r="C67" s="2" t="s">
        <v>253</v>
      </c>
      <c r="I67" s="2">
        <f t="shared" si="18"/>
        <v>0</v>
      </c>
      <c r="J67" s="2">
        <f t="shared" si="18"/>
        <v>0</v>
      </c>
      <c r="K67" s="2">
        <f t="shared" si="18"/>
        <v>0</v>
      </c>
      <c r="L67" s="2">
        <f t="shared" si="18"/>
        <v>0</v>
      </c>
      <c r="M67" s="2">
        <f t="shared" si="18"/>
        <v>0</v>
      </c>
    </row>
    <row r="68" spans="2:13">
      <c r="B68" s="2" t="s">
        <v>322</v>
      </c>
      <c r="D68" s="2">
        <f>D99+D130</f>
        <v>0</v>
      </c>
      <c r="E68" s="2">
        <f>E99+E130</f>
        <v>0</v>
      </c>
      <c r="F68" s="2">
        <f>F99+F130</f>
        <v>0</v>
      </c>
      <c r="G68" s="2">
        <f>G99+G130</f>
        <v>0</v>
      </c>
      <c r="H68" s="2">
        <f>H99+H130</f>
        <v>0</v>
      </c>
      <c r="I68" s="2">
        <f t="shared" si="18"/>
        <v>0</v>
      </c>
      <c r="J68" s="2">
        <f t="shared" si="18"/>
        <v>0</v>
      </c>
      <c r="K68" s="2">
        <f t="shared" si="18"/>
        <v>0</v>
      </c>
      <c r="L68" s="2">
        <f t="shared" si="18"/>
        <v>0</v>
      </c>
      <c r="M68" s="2">
        <f t="shared" si="18"/>
        <v>0</v>
      </c>
    </row>
    <row r="69" spans="2:13">
      <c r="B69" s="2" t="s">
        <v>323</v>
      </c>
    </row>
    <row r="70" spans="2:13">
      <c r="B70" s="2" t="s">
        <v>252</v>
      </c>
      <c r="C70" s="2" t="s">
        <v>253</v>
      </c>
      <c r="D70" s="2">
        <f t="shared" ref="D70:M74" si="19">D101+D132</f>
        <v>0</v>
      </c>
      <c r="E70" s="2">
        <f t="shared" si="19"/>
        <v>0</v>
      </c>
      <c r="F70" s="2">
        <f t="shared" si="19"/>
        <v>0</v>
      </c>
      <c r="G70" s="2">
        <f t="shared" si="19"/>
        <v>0</v>
      </c>
      <c r="H70" s="2">
        <f t="shared" si="19"/>
        <v>0</v>
      </c>
      <c r="I70" s="2">
        <f t="shared" si="19"/>
        <v>0</v>
      </c>
      <c r="J70" s="2">
        <f t="shared" si="19"/>
        <v>0</v>
      </c>
      <c r="K70" s="2">
        <f t="shared" si="19"/>
        <v>0</v>
      </c>
      <c r="L70" s="2">
        <f t="shared" si="19"/>
        <v>0</v>
      </c>
      <c r="M70" s="2">
        <f t="shared" si="19"/>
        <v>0</v>
      </c>
    </row>
    <row r="71" spans="2:13">
      <c r="B71" s="2" t="s">
        <v>315</v>
      </c>
      <c r="D71" s="2">
        <f t="shared" si="19"/>
        <v>0</v>
      </c>
      <c r="E71" s="2">
        <f t="shared" si="19"/>
        <v>0</v>
      </c>
      <c r="F71" s="2">
        <f t="shared" si="19"/>
        <v>0</v>
      </c>
      <c r="G71" s="2">
        <f t="shared" si="19"/>
        <v>0</v>
      </c>
      <c r="H71" s="2">
        <f t="shared" si="19"/>
        <v>0</v>
      </c>
      <c r="I71" s="2">
        <f t="shared" si="19"/>
        <v>0</v>
      </c>
      <c r="J71" s="2">
        <f t="shared" si="19"/>
        <v>0</v>
      </c>
      <c r="K71" s="2">
        <f t="shared" si="19"/>
        <v>0</v>
      </c>
      <c r="L71" s="2">
        <f t="shared" si="19"/>
        <v>0</v>
      </c>
      <c r="M71" s="2">
        <f t="shared" si="19"/>
        <v>0</v>
      </c>
    </row>
    <row r="72" spans="2:13">
      <c r="B72" s="2" t="s">
        <v>310</v>
      </c>
      <c r="I72" s="2">
        <f t="shared" si="19"/>
        <v>0</v>
      </c>
      <c r="J72" s="2">
        <f t="shared" si="19"/>
        <v>0</v>
      </c>
      <c r="K72" s="2">
        <f t="shared" si="19"/>
        <v>0</v>
      </c>
      <c r="L72" s="2">
        <f t="shared" si="19"/>
        <v>0</v>
      </c>
      <c r="M72" s="2">
        <f t="shared" si="19"/>
        <v>0</v>
      </c>
    </row>
    <row r="73" spans="2:13">
      <c r="B73" s="2" t="s">
        <v>311</v>
      </c>
      <c r="C73" s="2" t="s">
        <v>253</v>
      </c>
      <c r="I73" s="2">
        <f t="shared" si="19"/>
        <v>0</v>
      </c>
      <c r="J73" s="2">
        <f t="shared" si="19"/>
        <v>0</v>
      </c>
      <c r="K73" s="2">
        <f t="shared" si="19"/>
        <v>0</v>
      </c>
      <c r="L73" s="2">
        <f t="shared" si="19"/>
        <v>0</v>
      </c>
      <c r="M73" s="2">
        <f t="shared" si="19"/>
        <v>0</v>
      </c>
    </row>
    <row r="74" spans="2:13">
      <c r="B74" s="2" t="s">
        <v>324</v>
      </c>
      <c r="D74" s="2">
        <f>D105+D136</f>
        <v>0</v>
      </c>
      <c r="E74" s="2">
        <f>E105+E136</f>
        <v>0</v>
      </c>
      <c r="F74" s="2">
        <f>F105+F136</f>
        <v>0</v>
      </c>
      <c r="G74" s="2">
        <f>G105+G136</f>
        <v>0</v>
      </c>
      <c r="H74" s="2">
        <f>H105+H136</f>
        <v>0</v>
      </c>
      <c r="I74" s="2">
        <f t="shared" si="19"/>
        <v>0</v>
      </c>
      <c r="J74" s="2">
        <f t="shared" si="19"/>
        <v>0</v>
      </c>
      <c r="K74" s="2">
        <f t="shared" si="19"/>
        <v>0</v>
      </c>
      <c r="L74" s="2">
        <f t="shared" si="19"/>
        <v>0</v>
      </c>
      <c r="M74" s="2">
        <f t="shared" si="19"/>
        <v>0</v>
      </c>
    </row>
    <row r="75" spans="2:13">
      <c r="B75" s="2" t="s">
        <v>259</v>
      </c>
      <c r="C75" s="2" t="s">
        <v>253</v>
      </c>
      <c r="D75" s="2">
        <f t="shared" ref="D75:M75" si="20">SUM(D52:D55,D58:D61,D64:D67,D70:D73)</f>
        <v>0</v>
      </c>
      <c r="E75" s="2">
        <f t="shared" si="20"/>
        <v>0</v>
      </c>
      <c r="F75" s="2">
        <f t="shared" si="20"/>
        <v>0</v>
      </c>
      <c r="G75" s="2">
        <f t="shared" si="20"/>
        <v>0</v>
      </c>
      <c r="H75" s="2">
        <f t="shared" si="20"/>
        <v>0</v>
      </c>
      <c r="I75" s="2">
        <f t="shared" si="20"/>
        <v>0</v>
      </c>
      <c r="J75" s="2">
        <f t="shared" si="20"/>
        <v>0</v>
      </c>
      <c r="K75" s="2">
        <f t="shared" si="20"/>
        <v>0</v>
      </c>
      <c r="L75" s="2">
        <f t="shared" si="20"/>
        <v>0</v>
      </c>
      <c r="M75" s="2">
        <f t="shared" si="20"/>
        <v>0</v>
      </c>
    </row>
    <row r="77" spans="2:13">
      <c r="B77" s="2" t="s">
        <v>325</v>
      </c>
    </row>
    <row r="79" spans="2:13">
      <c r="C79" s="2" t="s">
        <v>208</v>
      </c>
      <c r="D79" s="2" t="s">
        <v>209</v>
      </c>
      <c r="I79" s="2" t="s">
        <v>210</v>
      </c>
    </row>
    <row r="80" spans="2:13">
      <c r="D80" s="2" t="s">
        <v>97</v>
      </c>
      <c r="E80" s="2" t="s">
        <v>98</v>
      </c>
      <c r="F80" s="2" t="s">
        <v>99</v>
      </c>
      <c r="G80" s="2" t="s">
        <v>100</v>
      </c>
      <c r="H80" s="2" t="s">
        <v>62</v>
      </c>
      <c r="I80" s="2" t="s">
        <v>211</v>
      </c>
      <c r="J80" s="2" t="s">
        <v>212</v>
      </c>
      <c r="K80" s="2" t="s">
        <v>213</v>
      </c>
      <c r="L80" s="2" t="s">
        <v>214</v>
      </c>
      <c r="M80" s="2" t="s">
        <v>215</v>
      </c>
    </row>
    <row r="81" spans="2:13">
      <c r="B81" s="2" t="s">
        <v>313</v>
      </c>
    </row>
    <row r="82" spans="2:13">
      <c r="B82" s="2" t="s">
        <v>314</v>
      </c>
    </row>
    <row r="83" spans="2:13">
      <c r="B83" s="2" t="s">
        <v>252</v>
      </c>
      <c r="C83" s="2" t="s">
        <v>253</v>
      </c>
    </row>
    <row r="84" spans="2:13">
      <c r="B84" s="2" t="s">
        <v>315</v>
      </c>
    </row>
    <row r="85" spans="2:13">
      <c r="B85" s="2" t="s">
        <v>316</v>
      </c>
    </row>
    <row r="86" spans="2:13">
      <c r="B86" s="2" t="s">
        <v>317</v>
      </c>
      <c r="C86" s="2" t="s">
        <v>253</v>
      </c>
    </row>
    <row r="87" spans="2:13">
      <c r="B87" s="2" t="s">
        <v>318</v>
      </c>
      <c r="I87" s="2">
        <f>SUM(I85:I86)</f>
        <v>0</v>
      </c>
      <c r="J87" s="2">
        <f>SUM(J85:J86)</f>
        <v>0</v>
      </c>
      <c r="K87" s="2">
        <f>SUM(K85:K86)</f>
        <v>0</v>
      </c>
      <c r="L87" s="2">
        <f>SUM(L85:L86)</f>
        <v>0</v>
      </c>
      <c r="M87" s="2">
        <f>SUM(M85:M86)</f>
        <v>0</v>
      </c>
    </row>
    <row r="88" spans="2:13">
      <c r="B88" s="2" t="s">
        <v>326</v>
      </c>
    </row>
    <row r="89" spans="2:13">
      <c r="B89" s="2" t="s">
        <v>252</v>
      </c>
      <c r="C89" s="2" t="s">
        <v>253</v>
      </c>
    </row>
    <row r="90" spans="2:13">
      <c r="B90" s="2" t="s">
        <v>315</v>
      </c>
    </row>
    <row r="91" spans="2:13">
      <c r="B91" s="2" t="s">
        <v>306</v>
      </c>
    </row>
    <row r="92" spans="2:13">
      <c r="B92" s="2" t="s">
        <v>307</v>
      </c>
      <c r="C92" s="2" t="s">
        <v>253</v>
      </c>
    </row>
    <row r="93" spans="2:13">
      <c r="B93" s="2" t="s">
        <v>320</v>
      </c>
      <c r="I93" s="2">
        <f>SUM(I91:I92)</f>
        <v>0</v>
      </c>
      <c r="J93" s="2">
        <f>SUM(J91:J92)</f>
        <v>0</v>
      </c>
      <c r="K93" s="2">
        <f>SUM(K91:K92)</f>
        <v>0</v>
      </c>
      <c r="L93" s="2">
        <f>SUM(L91:L92)</f>
        <v>0</v>
      </c>
      <c r="M93" s="2">
        <f>SUM(M91:M92)</f>
        <v>0</v>
      </c>
    </row>
    <row r="94" spans="2:13">
      <c r="B94" s="2" t="s">
        <v>327</v>
      </c>
    </row>
    <row r="95" spans="2:13">
      <c r="B95" s="2" t="s">
        <v>252</v>
      </c>
      <c r="C95" s="2" t="s">
        <v>253</v>
      </c>
    </row>
    <row r="96" spans="2:13">
      <c r="B96" s="2" t="s">
        <v>315</v>
      </c>
    </row>
    <row r="97" spans="2:13">
      <c r="B97" s="2" t="s">
        <v>308</v>
      </c>
    </row>
    <row r="98" spans="2:13">
      <c r="B98" s="2" t="s">
        <v>309</v>
      </c>
      <c r="C98" s="2" t="s">
        <v>253</v>
      </c>
    </row>
    <row r="99" spans="2:13">
      <c r="B99" s="2" t="s">
        <v>322</v>
      </c>
      <c r="I99" s="2">
        <f>SUM(I97:I98)</f>
        <v>0</v>
      </c>
      <c r="J99" s="2">
        <f>SUM(J97:J98)</f>
        <v>0</v>
      </c>
      <c r="K99" s="2">
        <f>SUM(K97:K98)</f>
        <v>0</v>
      </c>
      <c r="L99" s="2">
        <f>SUM(L97:L98)</f>
        <v>0</v>
      </c>
      <c r="M99" s="2">
        <f>SUM(M97:M98)</f>
        <v>0</v>
      </c>
    </row>
    <row r="100" spans="2:13">
      <c r="B100" s="2" t="s">
        <v>328</v>
      </c>
    </row>
    <row r="101" spans="2:13">
      <c r="B101" s="2" t="s">
        <v>252</v>
      </c>
      <c r="C101" s="2" t="s">
        <v>253</v>
      </c>
    </row>
    <row r="102" spans="2:13">
      <c r="B102" s="2" t="s">
        <v>315</v>
      </c>
    </row>
    <row r="103" spans="2:13">
      <c r="B103" s="2" t="s">
        <v>310</v>
      </c>
    </row>
    <row r="104" spans="2:13">
      <c r="B104" s="2" t="s">
        <v>311</v>
      </c>
      <c r="C104" s="2" t="s">
        <v>253</v>
      </c>
    </row>
    <row r="105" spans="2:13">
      <c r="B105" s="2" t="s">
        <v>324</v>
      </c>
      <c r="I105" s="2">
        <f>SUM(I103:I104)</f>
        <v>0</v>
      </c>
      <c r="J105" s="2">
        <f>SUM(J103:J104)</f>
        <v>0</v>
      </c>
      <c r="K105" s="2">
        <f>SUM(K103:K104)</f>
        <v>0</v>
      </c>
      <c r="L105" s="2">
        <f>SUM(L103:L104)</f>
        <v>0</v>
      </c>
      <c r="M105" s="2">
        <f>SUM(M103:M104)</f>
        <v>0</v>
      </c>
    </row>
    <row r="106" spans="2:13">
      <c r="B106" s="2" t="s">
        <v>259</v>
      </c>
      <c r="C106" s="2" t="s">
        <v>253</v>
      </c>
      <c r="D106" s="2">
        <f t="shared" ref="D106:M106" si="21">SUM(D83:D84,D87,D89:D90,D93,D95:D96,D99,D101:D102,D105)</f>
        <v>0</v>
      </c>
      <c r="E106" s="2">
        <f t="shared" si="21"/>
        <v>0</v>
      </c>
      <c r="F106" s="2">
        <f t="shared" si="21"/>
        <v>0</v>
      </c>
      <c r="G106" s="2">
        <f t="shared" si="21"/>
        <v>0</v>
      </c>
      <c r="H106" s="2">
        <f t="shared" si="21"/>
        <v>0</v>
      </c>
      <c r="I106" s="2">
        <f t="shared" si="21"/>
        <v>0</v>
      </c>
      <c r="J106" s="2">
        <f t="shared" si="21"/>
        <v>0</v>
      </c>
      <c r="K106" s="2">
        <f t="shared" si="21"/>
        <v>0</v>
      </c>
      <c r="L106" s="2">
        <f t="shared" si="21"/>
        <v>0</v>
      </c>
      <c r="M106" s="2">
        <f t="shared" si="21"/>
        <v>0</v>
      </c>
    </row>
    <row r="108" spans="2:13">
      <c r="B108" s="2" t="s">
        <v>329</v>
      </c>
    </row>
    <row r="110" spans="2:13">
      <c r="C110" s="2" t="s">
        <v>208</v>
      </c>
      <c r="D110" s="2" t="s">
        <v>209</v>
      </c>
      <c r="I110" s="2" t="s">
        <v>210</v>
      </c>
    </row>
    <row r="111" spans="2:13">
      <c r="D111" s="2" t="s">
        <v>97</v>
      </c>
      <c r="E111" s="2" t="s">
        <v>98</v>
      </c>
      <c r="F111" s="2" t="s">
        <v>99</v>
      </c>
      <c r="G111" s="2" t="s">
        <v>100</v>
      </c>
      <c r="H111" s="2" t="s">
        <v>62</v>
      </c>
      <c r="I111" s="2" t="s">
        <v>211</v>
      </c>
      <c r="J111" s="2" t="s">
        <v>212</v>
      </c>
      <c r="K111" s="2" t="s">
        <v>213</v>
      </c>
      <c r="L111" s="2" t="s">
        <v>214</v>
      </c>
      <c r="M111" s="2" t="s">
        <v>215</v>
      </c>
    </row>
    <row r="112" spans="2:13">
      <c r="B112" s="2" t="s">
        <v>313</v>
      </c>
    </row>
    <row r="113" spans="2:13">
      <c r="B113" s="2" t="s">
        <v>314</v>
      </c>
    </row>
    <row r="114" spans="2:13">
      <c r="B114" s="2" t="s">
        <v>252</v>
      </c>
      <c r="C114" s="2" t="s">
        <v>253</v>
      </c>
    </row>
    <row r="115" spans="2:13">
      <c r="B115" s="2" t="s">
        <v>315</v>
      </c>
    </row>
    <row r="116" spans="2:13">
      <c r="B116" s="2" t="s">
        <v>316</v>
      </c>
    </row>
    <row r="117" spans="2:13">
      <c r="B117" s="2" t="s">
        <v>317</v>
      </c>
      <c r="C117" s="2" t="s">
        <v>253</v>
      </c>
    </row>
    <row r="118" spans="2:13">
      <c r="B118" s="2" t="s">
        <v>318</v>
      </c>
      <c r="I118" s="2">
        <f>SUM(I116:I117)</f>
        <v>0</v>
      </c>
      <c r="J118" s="2">
        <f>SUM(J116:J117)</f>
        <v>0</v>
      </c>
      <c r="K118" s="2">
        <f>SUM(K116:K117)</f>
        <v>0</v>
      </c>
      <c r="L118" s="2">
        <f>SUM(L116:L117)</f>
        <v>0</v>
      </c>
      <c r="M118" s="2">
        <f>SUM(M116:M117)</f>
        <v>0</v>
      </c>
    </row>
    <row r="119" spans="2:13">
      <c r="B119" s="2" t="s">
        <v>326</v>
      </c>
    </row>
    <row r="120" spans="2:13">
      <c r="B120" s="2" t="s">
        <v>252</v>
      </c>
      <c r="C120" s="2" t="s">
        <v>253</v>
      </c>
    </row>
    <row r="121" spans="2:13">
      <c r="B121" s="2" t="s">
        <v>315</v>
      </c>
    </row>
    <row r="122" spans="2:13">
      <c r="B122" s="2" t="s">
        <v>306</v>
      </c>
    </row>
    <row r="123" spans="2:13">
      <c r="B123" s="2" t="s">
        <v>307</v>
      </c>
      <c r="C123" s="2" t="s">
        <v>253</v>
      </c>
    </row>
    <row r="124" spans="2:13">
      <c r="B124" s="2" t="s">
        <v>320</v>
      </c>
      <c r="I124" s="2">
        <f>SUM(I122:I123)</f>
        <v>0</v>
      </c>
      <c r="J124" s="2">
        <f>SUM(J122:J123)</f>
        <v>0</v>
      </c>
      <c r="K124" s="2">
        <f>SUM(K122:K123)</f>
        <v>0</v>
      </c>
      <c r="L124" s="2">
        <f>SUM(L122:L123)</f>
        <v>0</v>
      </c>
      <c r="M124" s="2">
        <f>SUM(M122:M123)</f>
        <v>0</v>
      </c>
    </row>
    <row r="125" spans="2:13">
      <c r="B125" s="2" t="s">
        <v>327</v>
      </c>
    </row>
    <row r="126" spans="2:13">
      <c r="B126" s="2" t="s">
        <v>252</v>
      </c>
      <c r="C126" s="2" t="s">
        <v>253</v>
      </c>
    </row>
    <row r="127" spans="2:13">
      <c r="B127" s="2" t="s">
        <v>315</v>
      </c>
    </row>
    <row r="128" spans="2:13">
      <c r="B128" s="2" t="s">
        <v>308</v>
      </c>
    </row>
    <row r="129" spans="2:20">
      <c r="B129" s="2" t="s">
        <v>309</v>
      </c>
      <c r="C129" s="2" t="s">
        <v>253</v>
      </c>
    </row>
    <row r="130" spans="2:20">
      <c r="B130" s="2" t="s">
        <v>322</v>
      </c>
      <c r="I130" s="2">
        <f>SUM(I128:I129)</f>
        <v>0</v>
      </c>
      <c r="J130" s="2">
        <f>SUM(J128:J129)</f>
        <v>0</v>
      </c>
      <c r="K130" s="2">
        <f>SUM(K128:K129)</f>
        <v>0</v>
      </c>
      <c r="L130" s="2">
        <f>SUM(L128:L129)</f>
        <v>0</v>
      </c>
      <c r="M130" s="2">
        <f>SUM(M128:M129)</f>
        <v>0</v>
      </c>
    </row>
    <row r="131" spans="2:20">
      <c r="B131" s="2" t="s">
        <v>328</v>
      </c>
    </row>
    <row r="132" spans="2:20">
      <c r="B132" s="2" t="s">
        <v>252</v>
      </c>
      <c r="C132" s="2" t="s">
        <v>253</v>
      </c>
    </row>
    <row r="133" spans="2:20">
      <c r="B133" s="2" t="s">
        <v>315</v>
      </c>
    </row>
    <row r="134" spans="2:20">
      <c r="B134" s="2" t="s">
        <v>310</v>
      </c>
    </row>
    <row r="135" spans="2:20">
      <c r="B135" s="2" t="s">
        <v>311</v>
      </c>
      <c r="C135" s="2" t="s">
        <v>253</v>
      </c>
    </row>
    <row r="136" spans="2:20">
      <c r="B136" s="2" t="s">
        <v>324</v>
      </c>
      <c r="I136" s="2">
        <f>SUM(I134:I135)</f>
        <v>0</v>
      </c>
      <c r="J136" s="2">
        <f>SUM(J134:J135)</f>
        <v>0</v>
      </c>
      <c r="K136" s="2">
        <f>SUM(K134:K135)</f>
        <v>0</v>
      </c>
      <c r="L136" s="2">
        <f>SUM(L134:L135)</f>
        <v>0</v>
      </c>
      <c r="M136" s="2">
        <f>SUM(M134:M135)</f>
        <v>0</v>
      </c>
    </row>
    <row r="137" spans="2:20">
      <c r="B137" s="2" t="s">
        <v>259</v>
      </c>
      <c r="C137" s="2" t="s">
        <v>253</v>
      </c>
      <c r="D137" s="2">
        <f t="shared" ref="D137:M137" si="22">SUM(D114:D115,D118,D120:D121,D124,D126:D127,D130,D132:D133,D136)</f>
        <v>0</v>
      </c>
      <c r="E137" s="2">
        <f t="shared" si="22"/>
        <v>0</v>
      </c>
      <c r="F137" s="2">
        <f t="shared" si="22"/>
        <v>0</v>
      </c>
      <c r="G137" s="2">
        <f t="shared" si="22"/>
        <v>0</v>
      </c>
      <c r="H137" s="2">
        <f t="shared" si="22"/>
        <v>0</v>
      </c>
      <c r="I137" s="2">
        <f t="shared" si="22"/>
        <v>0</v>
      </c>
      <c r="J137" s="2">
        <f t="shared" si="22"/>
        <v>0</v>
      </c>
      <c r="K137" s="2">
        <f t="shared" si="22"/>
        <v>0</v>
      </c>
      <c r="L137" s="2">
        <f t="shared" si="22"/>
        <v>0</v>
      </c>
      <c r="M137" s="2">
        <f t="shared" si="22"/>
        <v>0</v>
      </c>
    </row>
    <row r="141" spans="2:20">
      <c r="B141" s="2" t="s">
        <v>330</v>
      </c>
    </row>
    <row r="143" spans="2:20">
      <c r="B143" s="2" t="s">
        <v>261</v>
      </c>
      <c r="C143" s="2" t="s">
        <v>208</v>
      </c>
      <c r="D143" s="2" t="s">
        <v>209</v>
      </c>
      <c r="I143" s="2" t="s">
        <v>210</v>
      </c>
      <c r="O143" s="2" t="s">
        <v>209</v>
      </c>
      <c r="S143" s="2" t="s">
        <v>210</v>
      </c>
    </row>
    <row r="144" spans="2:20">
      <c r="D144" s="2" t="s">
        <v>97</v>
      </c>
      <c r="E144" s="2" t="s">
        <v>98</v>
      </c>
      <c r="F144" s="2" t="s">
        <v>99</v>
      </c>
      <c r="G144" s="2" t="s">
        <v>100</v>
      </c>
      <c r="H144" s="2" t="s">
        <v>62</v>
      </c>
      <c r="I144" s="2" t="s">
        <v>211</v>
      </c>
      <c r="J144" s="2" t="s">
        <v>212</v>
      </c>
      <c r="K144" s="2" t="s">
        <v>213</v>
      </c>
      <c r="L144" s="2" t="s">
        <v>214</v>
      </c>
      <c r="M144" s="2" t="s">
        <v>215</v>
      </c>
      <c r="O144" s="2" t="s">
        <v>216</v>
      </c>
      <c r="P144" s="2" t="s">
        <v>217</v>
      </c>
      <c r="Q144" s="2" t="s">
        <v>218</v>
      </c>
      <c r="S144" s="2" t="s">
        <v>217</v>
      </c>
      <c r="T144" s="2" t="s">
        <v>219</v>
      </c>
    </row>
    <row r="145" spans="2:20">
      <c r="B145" s="2" t="s">
        <v>262</v>
      </c>
    </row>
    <row r="146" spans="2:20">
      <c r="B146" s="2" t="s">
        <v>263</v>
      </c>
    </row>
    <row r="147" spans="2:20">
      <c r="B147" s="2" t="s">
        <v>304</v>
      </c>
      <c r="C147" s="2" t="s">
        <v>221</v>
      </c>
    </row>
    <row r="148" spans="2:20">
      <c r="B148" s="2" t="s">
        <v>331</v>
      </c>
      <c r="C148" s="2" t="s">
        <v>332</v>
      </c>
    </row>
    <row r="149" spans="2:20">
      <c r="B149" s="2" t="s">
        <v>333</v>
      </c>
      <c r="C149" s="2" t="s">
        <v>332</v>
      </c>
      <c r="I149" s="2">
        <f>1-I148</f>
        <v>1</v>
      </c>
      <c r="J149" s="2">
        <f>1-J148</f>
        <v>1</v>
      </c>
      <c r="K149" s="2">
        <f>1-K148</f>
        <v>1</v>
      </c>
      <c r="L149" s="2">
        <f>1-L148</f>
        <v>1</v>
      </c>
      <c r="M149" s="2">
        <f>1-M148</f>
        <v>1</v>
      </c>
    </row>
    <row r="150" spans="2:20">
      <c r="B150" s="2" t="s">
        <v>305</v>
      </c>
      <c r="C150" s="2" t="s">
        <v>221</v>
      </c>
    </row>
    <row r="151" spans="2:20">
      <c r="B151" s="2" t="s">
        <v>334</v>
      </c>
      <c r="C151" s="2" t="s">
        <v>332</v>
      </c>
    </row>
    <row r="152" spans="2:20">
      <c r="B152" s="2" t="s">
        <v>335</v>
      </c>
      <c r="C152" s="2" t="s">
        <v>332</v>
      </c>
      <c r="I152" s="2">
        <f>1-I151</f>
        <v>1</v>
      </c>
      <c r="J152" s="2">
        <f>1-J151</f>
        <v>1</v>
      </c>
      <c r="K152" s="2">
        <f>1-K151</f>
        <v>1</v>
      </c>
      <c r="L152" s="2">
        <f>1-L151</f>
        <v>1</v>
      </c>
      <c r="M152" s="2">
        <f>1-M151</f>
        <v>1</v>
      </c>
    </row>
    <row r="153" spans="2:20">
      <c r="B153" s="2" t="s">
        <v>266</v>
      </c>
      <c r="C153" s="2" t="s">
        <v>221</v>
      </c>
      <c r="I153" s="2">
        <f>SUM(I147,I150)</f>
        <v>0</v>
      </c>
      <c r="J153" s="2">
        <f>SUM(J147,J150)</f>
        <v>0</v>
      </c>
      <c r="K153" s="2">
        <f>SUM(K147,K150)</f>
        <v>0</v>
      </c>
      <c r="L153" s="2">
        <f>SUM(L147,L150)</f>
        <v>0</v>
      </c>
      <c r="M153" s="2">
        <f>SUM(M147,M150)</f>
        <v>0</v>
      </c>
      <c r="O153" s="2">
        <f>SUM(D153:G153)</f>
        <v>0</v>
      </c>
      <c r="P153" s="2">
        <f>SUM(H153)</f>
        <v>0</v>
      </c>
      <c r="Q153" s="2">
        <f>SUM(D153:H153)</f>
        <v>0</v>
      </c>
      <c r="S153" s="2">
        <f>SUM(I153:M153)</f>
        <v>0</v>
      </c>
      <c r="T153" s="2" t="str">
        <f>IF(Q153&lt;&gt;0,(S153-Q153)/Q153,"0")</f>
        <v>0</v>
      </c>
    </row>
    <row r="154" spans="2:20">
      <c r="B154" s="2" t="s">
        <v>336</v>
      </c>
    </row>
    <row r="155" spans="2:20">
      <c r="B155" s="2" t="s">
        <v>306</v>
      </c>
      <c r="C155" s="2" t="s">
        <v>221</v>
      </c>
    </row>
    <row r="156" spans="2:20">
      <c r="B156" s="2" t="s">
        <v>337</v>
      </c>
      <c r="C156" s="2" t="s">
        <v>332</v>
      </c>
    </row>
    <row r="157" spans="2:20">
      <c r="B157" s="2" t="s">
        <v>338</v>
      </c>
      <c r="C157" s="2" t="s">
        <v>332</v>
      </c>
      <c r="I157" s="2">
        <f>1-I156</f>
        <v>1</v>
      </c>
      <c r="J157" s="2">
        <f>1-J156</f>
        <v>1</v>
      </c>
      <c r="K157" s="2">
        <f>1-K156</f>
        <v>1</v>
      </c>
      <c r="L157" s="2">
        <f>1-L156</f>
        <v>1</v>
      </c>
      <c r="M157" s="2">
        <f>1-M156</f>
        <v>1</v>
      </c>
    </row>
    <row r="158" spans="2:20">
      <c r="B158" s="2" t="s">
        <v>307</v>
      </c>
      <c r="C158" s="2" t="s">
        <v>221</v>
      </c>
    </row>
    <row r="159" spans="2:20">
      <c r="B159" s="2" t="s">
        <v>339</v>
      </c>
      <c r="C159" s="2" t="s">
        <v>332</v>
      </c>
    </row>
    <row r="160" spans="2:20">
      <c r="B160" s="2" t="s">
        <v>340</v>
      </c>
      <c r="C160" s="2" t="s">
        <v>332</v>
      </c>
      <c r="I160" s="2">
        <f>1-I159</f>
        <v>1</v>
      </c>
      <c r="J160" s="2">
        <f>1-J159</f>
        <v>1</v>
      </c>
      <c r="K160" s="2">
        <f>1-K159</f>
        <v>1</v>
      </c>
      <c r="L160" s="2">
        <f>1-L159</f>
        <v>1</v>
      </c>
      <c r="M160" s="2">
        <f>1-M159</f>
        <v>1</v>
      </c>
    </row>
    <row r="161" spans="2:20">
      <c r="B161" s="2" t="s">
        <v>268</v>
      </c>
      <c r="C161" s="2" t="s">
        <v>221</v>
      </c>
      <c r="I161" s="2">
        <f>SUM(I155,I158)</f>
        <v>0</v>
      </c>
      <c r="J161" s="2">
        <f>SUM(J155,J158)</f>
        <v>0</v>
      </c>
      <c r="K161" s="2">
        <f>SUM(K155,K158)</f>
        <v>0</v>
      </c>
      <c r="L161" s="2">
        <f>SUM(L155,L158)</f>
        <v>0</v>
      </c>
      <c r="M161" s="2">
        <f>SUM(M155,M158)</f>
        <v>0</v>
      </c>
      <c r="O161" s="2">
        <f>SUM(D161:G161)</f>
        <v>0</v>
      </c>
      <c r="P161" s="2">
        <f>SUM(H161)</f>
        <v>0</v>
      </c>
      <c r="Q161" s="2">
        <f>SUM(D161:H161)</f>
        <v>0</v>
      </c>
      <c r="S161" s="2">
        <f>SUM(I161:M161)</f>
        <v>0</v>
      </c>
      <c r="T161" s="2" t="str">
        <f>IF(Q161&lt;&gt;0,(S161-Q161)/Q161,"0")</f>
        <v>0</v>
      </c>
    </row>
    <row r="162" spans="2:20">
      <c r="B162" s="2" t="s">
        <v>341</v>
      </c>
    </row>
    <row r="163" spans="2:20">
      <c r="B163" s="2" t="s">
        <v>308</v>
      </c>
      <c r="C163" s="2" t="s">
        <v>221</v>
      </c>
    </row>
    <row r="164" spans="2:20">
      <c r="B164" s="2" t="s">
        <v>342</v>
      </c>
      <c r="C164" s="2" t="s">
        <v>332</v>
      </c>
    </row>
    <row r="165" spans="2:20">
      <c r="B165" s="2" t="s">
        <v>343</v>
      </c>
      <c r="C165" s="2" t="s">
        <v>332</v>
      </c>
      <c r="I165" s="2">
        <f>1-I164</f>
        <v>1</v>
      </c>
      <c r="J165" s="2">
        <f>1-J164</f>
        <v>1</v>
      </c>
      <c r="K165" s="2">
        <f>1-K164</f>
        <v>1</v>
      </c>
      <c r="L165" s="2">
        <f>1-L164</f>
        <v>1</v>
      </c>
      <c r="M165" s="2">
        <f>1-M164</f>
        <v>1</v>
      </c>
    </row>
    <row r="166" spans="2:20">
      <c r="B166" s="2" t="s">
        <v>309</v>
      </c>
      <c r="C166" s="2" t="s">
        <v>221</v>
      </c>
    </row>
    <row r="167" spans="2:20">
      <c r="B167" s="2" t="s">
        <v>344</v>
      </c>
      <c r="C167" s="2" t="s">
        <v>332</v>
      </c>
    </row>
    <row r="168" spans="2:20">
      <c r="B168" s="2" t="s">
        <v>345</v>
      </c>
      <c r="C168" s="2" t="s">
        <v>332</v>
      </c>
      <c r="I168" s="2">
        <f>1-I167</f>
        <v>1</v>
      </c>
      <c r="J168" s="2">
        <f>1-J167</f>
        <v>1</v>
      </c>
      <c r="K168" s="2">
        <f>1-K167</f>
        <v>1</v>
      </c>
      <c r="L168" s="2">
        <f>1-L167</f>
        <v>1</v>
      </c>
      <c r="M168" s="2">
        <f>1-M167</f>
        <v>1</v>
      </c>
    </row>
    <row r="169" spans="2:20">
      <c r="B169" s="2" t="s">
        <v>270</v>
      </c>
      <c r="C169" s="2" t="s">
        <v>221</v>
      </c>
      <c r="I169" s="2">
        <f>SUM(I163,I166)</f>
        <v>0</v>
      </c>
      <c r="J169" s="2">
        <f>SUM(J163,J166)</f>
        <v>0</v>
      </c>
      <c r="K169" s="2">
        <f>SUM(K163,K166)</f>
        <v>0</v>
      </c>
      <c r="L169" s="2">
        <f>SUM(L163,L166)</f>
        <v>0</v>
      </c>
      <c r="M169" s="2">
        <f>SUM(M163,M166)</f>
        <v>0</v>
      </c>
      <c r="O169" s="2">
        <f>SUM(D169:G169)</f>
        <v>0</v>
      </c>
      <c r="P169" s="2">
        <f>SUM(H169)</f>
        <v>0</v>
      </c>
      <c r="Q169" s="2">
        <f>SUM(D169:H169)</f>
        <v>0</v>
      </c>
      <c r="S169" s="2">
        <f>SUM(I169:M169)</f>
        <v>0</v>
      </c>
      <c r="T169" s="2" t="str">
        <f>IF(Q169&lt;&gt;0,(S169-Q169)/Q169,"0")</f>
        <v>0</v>
      </c>
    </row>
    <row r="170" spans="2:20">
      <c r="B170" s="2" t="s">
        <v>346</v>
      </c>
    </row>
    <row r="171" spans="2:20">
      <c r="B171" s="2" t="s">
        <v>310</v>
      </c>
      <c r="C171" s="2" t="s">
        <v>221</v>
      </c>
    </row>
    <row r="172" spans="2:20">
      <c r="B172" s="2" t="s">
        <v>347</v>
      </c>
      <c r="C172" s="2" t="s">
        <v>332</v>
      </c>
    </row>
    <row r="173" spans="2:20">
      <c r="B173" s="2" t="s">
        <v>348</v>
      </c>
      <c r="C173" s="2" t="s">
        <v>332</v>
      </c>
      <c r="I173" s="2">
        <f>1-I172</f>
        <v>1</v>
      </c>
      <c r="J173" s="2">
        <f>1-J172</f>
        <v>1</v>
      </c>
      <c r="K173" s="2">
        <f>1-K172</f>
        <v>1</v>
      </c>
      <c r="L173" s="2">
        <f>1-L172</f>
        <v>1</v>
      </c>
      <c r="M173" s="2">
        <f>1-M172</f>
        <v>1</v>
      </c>
    </row>
    <row r="174" spans="2:20">
      <c r="B174" s="2" t="s">
        <v>311</v>
      </c>
      <c r="C174" s="2" t="s">
        <v>221</v>
      </c>
    </row>
    <row r="175" spans="2:20">
      <c r="B175" s="2" t="s">
        <v>349</v>
      </c>
      <c r="C175" s="2" t="s">
        <v>332</v>
      </c>
    </row>
    <row r="176" spans="2:20">
      <c r="B176" s="2" t="s">
        <v>350</v>
      </c>
      <c r="C176" s="2" t="s">
        <v>332</v>
      </c>
      <c r="I176" s="2">
        <f>1-I175</f>
        <v>1</v>
      </c>
      <c r="J176" s="2">
        <f>1-J175</f>
        <v>1</v>
      </c>
      <c r="K176" s="2">
        <f>1-K175</f>
        <v>1</v>
      </c>
      <c r="L176" s="2">
        <f>1-L175</f>
        <v>1</v>
      </c>
      <c r="M176" s="2">
        <f>1-M175</f>
        <v>1</v>
      </c>
    </row>
    <row r="177" spans="2:20">
      <c r="B177" s="2" t="s">
        <v>272</v>
      </c>
      <c r="C177" s="2" t="s">
        <v>221</v>
      </c>
      <c r="I177" s="2">
        <f>SUM(I171,I174)</f>
        <v>0</v>
      </c>
      <c r="J177" s="2">
        <f>SUM(J171,J174)</f>
        <v>0</v>
      </c>
      <c r="K177" s="2">
        <f>SUM(K171,K174)</f>
        <v>0</v>
      </c>
      <c r="L177" s="2">
        <f>SUM(L171,L174)</f>
        <v>0</v>
      </c>
      <c r="M177" s="2">
        <f>SUM(M171,M174)</f>
        <v>0</v>
      </c>
      <c r="O177" s="2">
        <f>SUM(D177:G177)</f>
        <v>0</v>
      </c>
      <c r="P177" s="2">
        <f>SUM(H177)</f>
        <v>0</v>
      </c>
      <c r="Q177" s="2">
        <f>SUM(D177:H177)</f>
        <v>0</v>
      </c>
      <c r="S177" s="2">
        <f>SUM(I177:M177)</f>
        <v>0</v>
      </c>
      <c r="T177" s="2" t="str">
        <f>IF(Q177&lt;&gt;0,(S177-Q177)/Q177,"0")</f>
        <v>0</v>
      </c>
    </row>
    <row r="178" spans="2:20">
      <c r="B178" s="2" t="s">
        <v>351</v>
      </c>
      <c r="D178" s="2">
        <f t="shared" ref="D178:M178" si="23">SUM(D153,D161,D169,D177)</f>
        <v>0</v>
      </c>
      <c r="E178" s="2">
        <f t="shared" si="23"/>
        <v>0</v>
      </c>
      <c r="F178" s="2">
        <f t="shared" si="23"/>
        <v>0</v>
      </c>
      <c r="G178" s="2">
        <f t="shared" si="23"/>
        <v>0</v>
      </c>
      <c r="H178" s="2">
        <f t="shared" si="23"/>
        <v>0</v>
      </c>
      <c r="I178" s="2">
        <f t="shared" si="23"/>
        <v>0</v>
      </c>
      <c r="J178" s="2">
        <f t="shared" si="23"/>
        <v>0</v>
      </c>
      <c r="K178" s="2">
        <f t="shared" si="23"/>
        <v>0</v>
      </c>
      <c r="L178" s="2">
        <f t="shared" si="23"/>
        <v>0</v>
      </c>
      <c r="M178" s="2">
        <f t="shared" si="23"/>
        <v>0</v>
      </c>
      <c r="O178" s="2">
        <f>SUM(O153,O161,O169,O177)</f>
        <v>0</v>
      </c>
      <c r="P178" s="2">
        <f>SUM(P153,P161,P169,P177)</f>
        <v>0</v>
      </c>
      <c r="Q178" s="2">
        <f>SUM(Q153,Q161,Q169,Q177)</f>
        <v>0</v>
      </c>
      <c r="S178" s="2">
        <f>SUM(S153,S161,S169,S177)</f>
        <v>0</v>
      </c>
      <c r="T178" s="2" t="str">
        <f>IF(Q178&lt;&gt;0,(S178-Q178)/Q178,"0")</f>
        <v>0</v>
      </c>
    </row>
    <row r="180" spans="2:20">
      <c r="B180" s="2" t="s">
        <v>352</v>
      </c>
    </row>
    <row r="182" spans="2:20">
      <c r="B182" s="2" t="s">
        <v>261</v>
      </c>
      <c r="C182" s="2" t="s">
        <v>208</v>
      </c>
      <c r="D182" s="2" t="s">
        <v>209</v>
      </c>
      <c r="I182" s="2" t="s">
        <v>210</v>
      </c>
      <c r="O182" s="2" t="s">
        <v>209</v>
      </c>
      <c r="S182" s="2" t="s">
        <v>210</v>
      </c>
    </row>
    <row r="183" spans="2:20">
      <c r="D183" s="2" t="s">
        <v>97</v>
      </c>
      <c r="E183" s="2" t="s">
        <v>98</v>
      </c>
      <c r="F183" s="2" t="s">
        <v>99</v>
      </c>
      <c r="G183" s="2" t="s">
        <v>100</v>
      </c>
      <c r="H183" s="2" t="s">
        <v>62</v>
      </c>
      <c r="I183" s="2" t="s">
        <v>211</v>
      </c>
      <c r="J183" s="2" t="s">
        <v>212</v>
      </c>
      <c r="K183" s="2" t="s">
        <v>213</v>
      </c>
      <c r="L183" s="2" t="s">
        <v>214</v>
      </c>
      <c r="M183" s="2" t="s">
        <v>215</v>
      </c>
      <c r="O183" s="2" t="s">
        <v>216</v>
      </c>
      <c r="P183" s="2" t="s">
        <v>217</v>
      </c>
      <c r="Q183" s="2" t="s">
        <v>218</v>
      </c>
      <c r="S183" s="2" t="s">
        <v>217</v>
      </c>
      <c r="T183" s="2" t="s">
        <v>219</v>
      </c>
    </row>
    <row r="184" spans="2:20">
      <c r="B184" s="2" t="s">
        <v>262</v>
      </c>
    </row>
    <row r="185" spans="2:20">
      <c r="B185" s="2" t="s">
        <v>263</v>
      </c>
    </row>
    <row r="186" spans="2:20">
      <c r="B186" s="2" t="s">
        <v>304</v>
      </c>
      <c r="C186" s="2" t="s">
        <v>221</v>
      </c>
    </row>
    <row r="187" spans="2:20">
      <c r="B187" s="2" t="s">
        <v>331</v>
      </c>
      <c r="C187" s="2" t="s">
        <v>332</v>
      </c>
    </row>
    <row r="188" spans="2:20">
      <c r="B188" s="2" t="s">
        <v>333</v>
      </c>
      <c r="C188" s="2" t="s">
        <v>332</v>
      </c>
      <c r="I188" s="2">
        <f>1-I187</f>
        <v>1</v>
      </c>
      <c r="J188" s="2">
        <f>1-J187</f>
        <v>1</v>
      </c>
      <c r="K188" s="2">
        <f>1-K187</f>
        <v>1</v>
      </c>
      <c r="L188" s="2">
        <f>1-L187</f>
        <v>1</v>
      </c>
      <c r="M188" s="2">
        <f>1-M187</f>
        <v>1</v>
      </c>
    </row>
    <row r="189" spans="2:20">
      <c r="B189" s="2" t="s">
        <v>305</v>
      </c>
      <c r="C189" s="2" t="s">
        <v>221</v>
      </c>
    </row>
    <row r="190" spans="2:20">
      <c r="B190" s="2" t="s">
        <v>334</v>
      </c>
      <c r="C190" s="2" t="s">
        <v>332</v>
      </c>
    </row>
    <row r="191" spans="2:20">
      <c r="B191" s="2" t="s">
        <v>335</v>
      </c>
      <c r="C191" s="2" t="s">
        <v>332</v>
      </c>
      <c r="I191" s="2">
        <f>1-I190</f>
        <v>1</v>
      </c>
      <c r="J191" s="2">
        <f>1-J190</f>
        <v>1</v>
      </c>
      <c r="K191" s="2">
        <f>1-K190</f>
        <v>1</v>
      </c>
      <c r="L191" s="2">
        <f>1-L190</f>
        <v>1</v>
      </c>
      <c r="M191" s="2">
        <f>1-M190</f>
        <v>1</v>
      </c>
    </row>
    <row r="192" spans="2:20">
      <c r="B192" s="2" t="s">
        <v>266</v>
      </c>
      <c r="C192" s="2" t="s">
        <v>221</v>
      </c>
      <c r="I192" s="2">
        <f>SUM(I186,I189)</f>
        <v>0</v>
      </c>
      <c r="J192" s="2">
        <f>SUM(J186,J189)</f>
        <v>0</v>
      </c>
      <c r="K192" s="2">
        <f>SUM(K186,K189)</f>
        <v>0</v>
      </c>
      <c r="L192" s="2">
        <f>SUM(L186,L189)</f>
        <v>0</v>
      </c>
      <c r="M192" s="2">
        <f>SUM(M186,M189)</f>
        <v>0</v>
      </c>
      <c r="O192" s="2">
        <f>SUM(D192:G192)</f>
        <v>0</v>
      </c>
      <c r="P192" s="2">
        <f>SUM(H192)</f>
        <v>0</v>
      </c>
      <c r="Q192" s="2">
        <f>SUM(D192:H192)</f>
        <v>0</v>
      </c>
      <c r="S192" s="2">
        <f>SUM(I192:M192)</f>
        <v>0</v>
      </c>
      <c r="T192" s="2" t="str">
        <f>IF(Q192&lt;&gt;0,(S192-Q192)/Q192,"0")</f>
        <v>0</v>
      </c>
    </row>
    <row r="193" spans="2:20">
      <c r="B193" s="2" t="s">
        <v>336</v>
      </c>
    </row>
    <row r="194" spans="2:20">
      <c r="B194" s="2" t="s">
        <v>306</v>
      </c>
      <c r="C194" s="2" t="s">
        <v>221</v>
      </c>
    </row>
    <row r="195" spans="2:20">
      <c r="B195" s="2" t="s">
        <v>337</v>
      </c>
      <c r="C195" s="2" t="s">
        <v>332</v>
      </c>
    </row>
    <row r="196" spans="2:20">
      <c r="B196" s="2" t="s">
        <v>338</v>
      </c>
      <c r="C196" s="2" t="s">
        <v>332</v>
      </c>
      <c r="I196" s="2">
        <f>1-I195</f>
        <v>1</v>
      </c>
      <c r="J196" s="2">
        <f>1-J195</f>
        <v>1</v>
      </c>
      <c r="K196" s="2">
        <f>1-K195</f>
        <v>1</v>
      </c>
      <c r="L196" s="2">
        <f>1-L195</f>
        <v>1</v>
      </c>
      <c r="M196" s="2">
        <f>1-M195</f>
        <v>1</v>
      </c>
    </row>
    <row r="197" spans="2:20">
      <c r="B197" s="2" t="s">
        <v>307</v>
      </c>
      <c r="C197" s="2" t="s">
        <v>221</v>
      </c>
    </row>
    <row r="198" spans="2:20">
      <c r="B198" s="2" t="s">
        <v>339</v>
      </c>
      <c r="C198" s="2" t="s">
        <v>332</v>
      </c>
    </row>
    <row r="199" spans="2:20">
      <c r="B199" s="2" t="s">
        <v>340</v>
      </c>
      <c r="C199" s="2" t="s">
        <v>332</v>
      </c>
      <c r="I199" s="2">
        <f>1-I198</f>
        <v>1</v>
      </c>
      <c r="J199" s="2">
        <f>1-J198</f>
        <v>1</v>
      </c>
      <c r="K199" s="2">
        <f>1-K198</f>
        <v>1</v>
      </c>
      <c r="L199" s="2">
        <f>1-L198</f>
        <v>1</v>
      </c>
      <c r="M199" s="2">
        <f>1-M198</f>
        <v>1</v>
      </c>
    </row>
    <row r="200" spans="2:20">
      <c r="B200" s="2" t="s">
        <v>268</v>
      </c>
      <c r="C200" s="2" t="s">
        <v>221</v>
      </c>
      <c r="I200" s="2">
        <f>SUM(I194,I197)</f>
        <v>0</v>
      </c>
      <c r="J200" s="2">
        <f>SUM(J194,J197)</f>
        <v>0</v>
      </c>
      <c r="K200" s="2">
        <f>SUM(K194,K197)</f>
        <v>0</v>
      </c>
      <c r="L200" s="2">
        <f>SUM(L194,L197)</f>
        <v>0</v>
      </c>
      <c r="M200" s="2">
        <f>SUM(M194,M197)</f>
        <v>0</v>
      </c>
      <c r="O200" s="2">
        <f>SUM(D200:G200)</f>
        <v>0</v>
      </c>
      <c r="P200" s="2">
        <f>SUM(H200)</f>
        <v>0</v>
      </c>
      <c r="Q200" s="2">
        <f>SUM(D200:H200)</f>
        <v>0</v>
      </c>
      <c r="S200" s="2">
        <f>SUM(I200:M200)</f>
        <v>0</v>
      </c>
      <c r="T200" s="2" t="str">
        <f>IF(Q200&lt;&gt;0,(S200-Q200)/Q200,"0")</f>
        <v>0</v>
      </c>
    </row>
    <row r="201" spans="2:20">
      <c r="B201" s="2" t="s">
        <v>341</v>
      </c>
    </row>
    <row r="202" spans="2:20">
      <c r="B202" s="2" t="s">
        <v>308</v>
      </c>
      <c r="C202" s="2" t="s">
        <v>221</v>
      </c>
    </row>
    <row r="203" spans="2:20">
      <c r="B203" s="2" t="s">
        <v>342</v>
      </c>
      <c r="C203" s="2" t="s">
        <v>332</v>
      </c>
    </row>
    <row r="204" spans="2:20">
      <c r="B204" s="2" t="s">
        <v>343</v>
      </c>
      <c r="C204" s="2" t="s">
        <v>332</v>
      </c>
      <c r="I204" s="2">
        <f>1-I203</f>
        <v>1</v>
      </c>
      <c r="J204" s="2">
        <f>1-J203</f>
        <v>1</v>
      </c>
      <c r="K204" s="2">
        <f>1-K203</f>
        <v>1</v>
      </c>
      <c r="L204" s="2">
        <f>1-L203</f>
        <v>1</v>
      </c>
      <c r="M204" s="2">
        <f>1-M203</f>
        <v>1</v>
      </c>
    </row>
    <row r="205" spans="2:20">
      <c r="B205" s="2" t="s">
        <v>309</v>
      </c>
      <c r="C205" s="2" t="s">
        <v>221</v>
      </c>
    </row>
    <row r="206" spans="2:20">
      <c r="B206" s="2" t="s">
        <v>344</v>
      </c>
      <c r="C206" s="2" t="s">
        <v>332</v>
      </c>
    </row>
    <row r="207" spans="2:20">
      <c r="B207" s="2" t="s">
        <v>345</v>
      </c>
      <c r="C207" s="2" t="s">
        <v>332</v>
      </c>
      <c r="I207" s="2">
        <f>1-I206</f>
        <v>1</v>
      </c>
      <c r="J207" s="2">
        <f>1-J206</f>
        <v>1</v>
      </c>
      <c r="K207" s="2">
        <f>1-K206</f>
        <v>1</v>
      </c>
      <c r="L207" s="2">
        <f>1-L206</f>
        <v>1</v>
      </c>
      <c r="M207" s="2">
        <f>1-M206</f>
        <v>1</v>
      </c>
    </row>
    <row r="208" spans="2:20">
      <c r="B208" s="2" t="s">
        <v>270</v>
      </c>
      <c r="C208" s="2" t="s">
        <v>221</v>
      </c>
      <c r="I208" s="2">
        <f>SUM(I202,I205)</f>
        <v>0</v>
      </c>
      <c r="J208" s="2">
        <f>SUM(J202,J205)</f>
        <v>0</v>
      </c>
      <c r="K208" s="2">
        <f>SUM(K202,K205)</f>
        <v>0</v>
      </c>
      <c r="L208" s="2">
        <f>SUM(L202,L205)</f>
        <v>0</v>
      </c>
      <c r="M208" s="2">
        <f>SUM(M202,M205)</f>
        <v>0</v>
      </c>
      <c r="O208" s="2">
        <f>SUM(D208:G208)</f>
        <v>0</v>
      </c>
      <c r="P208" s="2">
        <f>SUM(H208)</f>
        <v>0</v>
      </c>
      <c r="Q208" s="2">
        <f>SUM(D208:H208)</f>
        <v>0</v>
      </c>
      <c r="S208" s="2">
        <f>SUM(I208:M208)</f>
        <v>0</v>
      </c>
      <c r="T208" s="2" t="str">
        <f>IF(Q208&lt;&gt;0,(S208-Q208)/Q208,"0")</f>
        <v>0</v>
      </c>
    </row>
    <row r="209" spans="2:20">
      <c r="B209" s="2" t="s">
        <v>346</v>
      </c>
    </row>
    <row r="210" spans="2:20">
      <c r="B210" s="2" t="s">
        <v>310</v>
      </c>
      <c r="C210" s="2" t="s">
        <v>221</v>
      </c>
    </row>
    <row r="211" spans="2:20">
      <c r="B211" s="2" t="s">
        <v>347</v>
      </c>
      <c r="C211" s="2" t="s">
        <v>332</v>
      </c>
    </row>
    <row r="212" spans="2:20">
      <c r="B212" s="2" t="s">
        <v>348</v>
      </c>
      <c r="C212" s="2" t="s">
        <v>332</v>
      </c>
      <c r="I212" s="2">
        <f>1-I211</f>
        <v>1</v>
      </c>
      <c r="J212" s="2">
        <f>1-J211</f>
        <v>1</v>
      </c>
      <c r="K212" s="2">
        <f>1-K211</f>
        <v>1</v>
      </c>
      <c r="L212" s="2">
        <f>1-L211</f>
        <v>1</v>
      </c>
      <c r="M212" s="2">
        <f>1-M211</f>
        <v>1</v>
      </c>
    </row>
    <row r="213" spans="2:20">
      <c r="B213" s="2" t="s">
        <v>311</v>
      </c>
      <c r="C213" s="2" t="s">
        <v>221</v>
      </c>
    </row>
    <row r="214" spans="2:20">
      <c r="B214" s="2" t="s">
        <v>349</v>
      </c>
      <c r="C214" s="2" t="s">
        <v>332</v>
      </c>
    </row>
    <row r="215" spans="2:20">
      <c r="B215" s="2" t="s">
        <v>350</v>
      </c>
      <c r="C215" s="2" t="s">
        <v>332</v>
      </c>
      <c r="I215" s="2">
        <f>1-I214</f>
        <v>1</v>
      </c>
      <c r="J215" s="2">
        <f>1-J214</f>
        <v>1</v>
      </c>
      <c r="K215" s="2">
        <f>1-K214</f>
        <v>1</v>
      </c>
      <c r="L215" s="2">
        <f>1-L214</f>
        <v>1</v>
      </c>
      <c r="M215" s="2">
        <f>1-M214</f>
        <v>1</v>
      </c>
    </row>
    <row r="216" spans="2:20">
      <c r="B216" s="2" t="s">
        <v>272</v>
      </c>
      <c r="C216" s="2" t="s">
        <v>221</v>
      </c>
      <c r="I216" s="2">
        <f>SUM(I210,I213)</f>
        <v>0</v>
      </c>
      <c r="J216" s="2">
        <f>SUM(J210,J213)</f>
        <v>0</v>
      </c>
      <c r="K216" s="2">
        <f>SUM(K210,K213)</f>
        <v>0</v>
      </c>
      <c r="L216" s="2">
        <f>SUM(L210,L213)</f>
        <v>0</v>
      </c>
      <c r="M216" s="2">
        <f>SUM(M210,M213)</f>
        <v>0</v>
      </c>
      <c r="O216" s="2">
        <f>SUM(D216:G216)</f>
        <v>0</v>
      </c>
      <c r="P216" s="2">
        <f>SUM(H216)</f>
        <v>0</v>
      </c>
      <c r="Q216" s="2">
        <f>SUM(D216:H216)</f>
        <v>0</v>
      </c>
      <c r="S216" s="2">
        <f>SUM(I216:M216)</f>
        <v>0</v>
      </c>
      <c r="T216" s="2" t="str">
        <f>IF(Q216&lt;&gt;0,(S216-Q216)/Q216,"0")</f>
        <v>0</v>
      </c>
    </row>
    <row r="217" spans="2:20">
      <c r="B217" s="2" t="s">
        <v>353</v>
      </c>
      <c r="D217" s="2">
        <f t="shared" ref="D217:M217" si="24">SUM(D192,D200,D208,D216)</f>
        <v>0</v>
      </c>
      <c r="E217" s="2">
        <f t="shared" si="24"/>
        <v>0</v>
      </c>
      <c r="F217" s="2">
        <f t="shared" si="24"/>
        <v>0</v>
      </c>
      <c r="G217" s="2">
        <f t="shared" si="24"/>
        <v>0</v>
      </c>
      <c r="H217" s="2">
        <f t="shared" si="24"/>
        <v>0</v>
      </c>
      <c r="I217" s="2">
        <f t="shared" si="24"/>
        <v>0</v>
      </c>
      <c r="J217" s="2">
        <f t="shared" si="24"/>
        <v>0</v>
      </c>
      <c r="K217" s="2">
        <f t="shared" si="24"/>
        <v>0</v>
      </c>
      <c r="L217" s="2">
        <f t="shared" si="24"/>
        <v>0</v>
      </c>
      <c r="M217" s="2">
        <f t="shared" si="24"/>
        <v>0</v>
      </c>
      <c r="O217" s="2">
        <f>SUM(O192,O200,O208,O216)</f>
        <v>0</v>
      </c>
      <c r="P217" s="2">
        <f>SUM(P192,P200,P208,P216)</f>
        <v>0</v>
      </c>
      <c r="Q217" s="2">
        <f>SUM(Q192,Q200,Q208,Q216)</f>
        <v>0</v>
      </c>
      <c r="S217" s="2">
        <f>SUM(S192,S200,S208,S216)</f>
        <v>0</v>
      </c>
      <c r="T217" s="2" t="str">
        <f>IF(Q217&lt;&gt;0,(S217-Q217)/Q217,"0")</f>
        <v>0</v>
      </c>
    </row>
    <row r="219" spans="2:20">
      <c r="B219" s="2" t="s">
        <v>354</v>
      </c>
    </row>
    <row r="221" spans="2:20">
      <c r="B221" s="2" t="s">
        <v>261</v>
      </c>
      <c r="C221" s="2" t="s">
        <v>208</v>
      </c>
      <c r="D221" s="2" t="s">
        <v>209</v>
      </c>
      <c r="I221" s="2" t="s">
        <v>210</v>
      </c>
      <c r="O221" s="2" t="s">
        <v>209</v>
      </c>
      <c r="S221" s="2" t="s">
        <v>210</v>
      </c>
    </row>
    <row r="222" spans="2:20">
      <c r="D222" s="2" t="s">
        <v>97</v>
      </c>
      <c r="E222" s="2" t="s">
        <v>98</v>
      </c>
      <c r="F222" s="2" t="s">
        <v>99</v>
      </c>
      <c r="G222" s="2" t="s">
        <v>100</v>
      </c>
      <c r="H222" s="2" t="s">
        <v>62</v>
      </c>
      <c r="I222" s="2" t="s">
        <v>211</v>
      </c>
      <c r="J222" s="2" t="s">
        <v>212</v>
      </c>
      <c r="K222" s="2" t="s">
        <v>213</v>
      </c>
      <c r="L222" s="2" t="s">
        <v>214</v>
      </c>
      <c r="M222" s="2" t="s">
        <v>215</v>
      </c>
      <c r="O222" s="2" t="s">
        <v>216</v>
      </c>
      <c r="P222" s="2" t="s">
        <v>217</v>
      </c>
      <c r="Q222" s="2" t="s">
        <v>218</v>
      </c>
      <c r="S222" s="2" t="s">
        <v>217</v>
      </c>
      <c r="T222" s="2" t="s">
        <v>219</v>
      </c>
    </row>
    <row r="223" spans="2:20">
      <c r="B223" s="2" t="s">
        <v>262</v>
      </c>
    </row>
    <row r="224" spans="2:20">
      <c r="B224" s="2" t="s">
        <v>263</v>
      </c>
    </row>
    <row r="225" spans="2:20">
      <c r="B225" s="2" t="s">
        <v>304</v>
      </c>
      <c r="C225" s="2" t="s">
        <v>221</v>
      </c>
    </row>
    <row r="226" spans="2:20">
      <c r="B226" s="2" t="s">
        <v>305</v>
      </c>
      <c r="C226" s="2" t="s">
        <v>221</v>
      </c>
    </row>
    <row r="227" spans="2:20">
      <c r="B227" s="2" t="s">
        <v>266</v>
      </c>
      <c r="C227" s="2" t="s">
        <v>221</v>
      </c>
      <c r="I227" s="2">
        <f>SUM(I225,I226)</f>
        <v>0</v>
      </c>
      <c r="J227" s="2">
        <f>SUM(J225,J226)</f>
        <v>0</v>
      </c>
      <c r="K227" s="2">
        <f>SUM(K225,K226)</f>
        <v>0</v>
      </c>
      <c r="L227" s="2">
        <f>SUM(L225,L226)</f>
        <v>0</v>
      </c>
      <c r="M227" s="2">
        <f>SUM(M225,M226)</f>
        <v>0</v>
      </c>
      <c r="O227" s="2">
        <f>SUM(D227:G227)</f>
        <v>0</v>
      </c>
      <c r="P227" s="2">
        <f>SUM(H227)</f>
        <v>0</v>
      </c>
      <c r="Q227" s="2">
        <f>SUM(D227:H227)</f>
        <v>0</v>
      </c>
      <c r="S227" s="2">
        <f>SUM(I227:M227)</f>
        <v>0</v>
      </c>
      <c r="T227" s="2" t="str">
        <f>IF(Q227&lt;&gt;0,(S227-Q227)/Q227,"0")</f>
        <v>0</v>
      </c>
    </row>
    <row r="228" spans="2:20">
      <c r="B228" s="2" t="s">
        <v>336</v>
      </c>
    </row>
    <row r="229" spans="2:20">
      <c r="B229" s="2" t="s">
        <v>306</v>
      </c>
      <c r="C229" s="2" t="s">
        <v>221</v>
      </c>
    </row>
    <row r="230" spans="2:20">
      <c r="B230" s="2" t="s">
        <v>307</v>
      </c>
      <c r="C230" s="2" t="s">
        <v>221</v>
      </c>
    </row>
    <row r="231" spans="2:20">
      <c r="B231" s="2" t="s">
        <v>268</v>
      </c>
      <c r="C231" s="2" t="s">
        <v>221</v>
      </c>
      <c r="I231" s="2">
        <f>SUM(I229,I230)</f>
        <v>0</v>
      </c>
      <c r="J231" s="2">
        <f>SUM(J229,J230)</f>
        <v>0</v>
      </c>
      <c r="K231" s="2">
        <f>SUM(K229,K230)</f>
        <v>0</v>
      </c>
      <c r="L231" s="2">
        <f>SUM(L229,L230)</f>
        <v>0</v>
      </c>
      <c r="M231" s="2">
        <f>SUM(M229,M230)</f>
        <v>0</v>
      </c>
      <c r="O231" s="2">
        <f>SUM(D231:G231)</f>
        <v>0</v>
      </c>
      <c r="P231" s="2">
        <f>SUM(H231)</f>
        <v>0</v>
      </c>
      <c r="Q231" s="2">
        <f>SUM(D231:H231)</f>
        <v>0</v>
      </c>
      <c r="S231" s="2">
        <f>SUM(I231:M231)</f>
        <v>0</v>
      </c>
      <c r="T231" s="2" t="str">
        <f>IF(Q231&lt;&gt;0,(S231-Q231)/Q231,"0")</f>
        <v>0</v>
      </c>
    </row>
    <row r="232" spans="2:20">
      <c r="B232" s="2" t="s">
        <v>341</v>
      </c>
    </row>
    <row r="233" spans="2:20">
      <c r="B233" s="2" t="s">
        <v>308</v>
      </c>
      <c r="C233" s="2" t="s">
        <v>221</v>
      </c>
    </row>
    <row r="234" spans="2:20">
      <c r="B234" s="2" t="s">
        <v>309</v>
      </c>
      <c r="C234" s="2" t="s">
        <v>221</v>
      </c>
    </row>
    <row r="235" spans="2:20">
      <c r="B235" s="2" t="s">
        <v>270</v>
      </c>
      <c r="C235" s="2" t="s">
        <v>221</v>
      </c>
      <c r="I235" s="2">
        <f>SUM(I233,I234)</f>
        <v>0</v>
      </c>
      <c r="J235" s="2">
        <f>SUM(J233,J234)</f>
        <v>0</v>
      </c>
      <c r="K235" s="2">
        <f>SUM(K233,K234)</f>
        <v>0</v>
      </c>
      <c r="L235" s="2">
        <f>SUM(L233,L234)</f>
        <v>0</v>
      </c>
      <c r="M235" s="2">
        <f>SUM(M233,M234)</f>
        <v>0</v>
      </c>
      <c r="O235" s="2">
        <f>SUM(D235:G235)</f>
        <v>0</v>
      </c>
      <c r="P235" s="2">
        <f>SUM(H235)</f>
        <v>0</v>
      </c>
      <c r="Q235" s="2">
        <f>SUM(D235:H235)</f>
        <v>0</v>
      </c>
      <c r="S235" s="2">
        <f>SUM(I235:M235)</f>
        <v>0</v>
      </c>
      <c r="T235" s="2" t="str">
        <f>IF(Q235&lt;&gt;0,(S235-Q235)/Q235,"0")</f>
        <v>0</v>
      </c>
    </row>
    <row r="236" spans="2:20">
      <c r="B236" s="2" t="s">
        <v>346</v>
      </c>
    </row>
    <row r="237" spans="2:20">
      <c r="B237" s="2" t="s">
        <v>310</v>
      </c>
      <c r="C237" s="2" t="s">
        <v>221</v>
      </c>
    </row>
    <row r="238" spans="2:20">
      <c r="B238" s="2" t="s">
        <v>311</v>
      </c>
      <c r="C238" s="2" t="s">
        <v>221</v>
      </c>
    </row>
    <row r="239" spans="2:20">
      <c r="B239" s="2" t="s">
        <v>272</v>
      </c>
      <c r="C239" s="2" t="s">
        <v>221</v>
      </c>
      <c r="I239" s="2">
        <f>SUM(I237,I238)</f>
        <v>0</v>
      </c>
      <c r="J239" s="2">
        <f>SUM(J237,J238)</f>
        <v>0</v>
      </c>
      <c r="K239" s="2">
        <f>SUM(K237,K238)</f>
        <v>0</v>
      </c>
      <c r="L239" s="2">
        <f>SUM(L237,L238)</f>
        <v>0</v>
      </c>
      <c r="M239" s="2">
        <f>SUM(M237,M238)</f>
        <v>0</v>
      </c>
      <c r="O239" s="2">
        <f>SUM(D239:G239)</f>
        <v>0</v>
      </c>
      <c r="P239" s="2">
        <f>SUM(H239)</f>
        <v>0</v>
      </c>
      <c r="Q239" s="2">
        <f>SUM(D239:H239)</f>
        <v>0</v>
      </c>
      <c r="S239" s="2">
        <f>SUM(I239:M239)</f>
        <v>0</v>
      </c>
      <c r="T239" s="2" t="str">
        <f>IF(Q239&lt;&gt;0,(S239-Q239)/Q239,"0")</f>
        <v>0</v>
      </c>
    </row>
    <row r="240" spans="2:20">
      <c r="B240" s="2" t="s">
        <v>355</v>
      </c>
      <c r="D240" s="2">
        <f t="shared" ref="D240:M240" si="25">SUM(D227,D231,D235,D239)</f>
        <v>0</v>
      </c>
      <c r="E240" s="2">
        <f t="shared" si="25"/>
        <v>0</v>
      </c>
      <c r="F240" s="2">
        <f t="shared" si="25"/>
        <v>0</v>
      </c>
      <c r="G240" s="2">
        <f t="shared" si="25"/>
        <v>0</v>
      </c>
      <c r="H240" s="2">
        <f t="shared" si="25"/>
        <v>0</v>
      </c>
      <c r="I240" s="2">
        <f t="shared" si="25"/>
        <v>0</v>
      </c>
      <c r="J240" s="2">
        <f t="shared" si="25"/>
        <v>0</v>
      </c>
      <c r="K240" s="2">
        <f t="shared" si="25"/>
        <v>0</v>
      </c>
      <c r="L240" s="2">
        <f t="shared" si="25"/>
        <v>0</v>
      </c>
      <c r="M240" s="2">
        <f t="shared" si="25"/>
        <v>0</v>
      </c>
      <c r="O240" s="2">
        <f>SUM(O227,O231,O235,O239)</f>
        <v>0</v>
      </c>
      <c r="P240" s="2">
        <f>SUM(P227,P231,P235,P239)</f>
        <v>0</v>
      </c>
      <c r="Q240" s="2">
        <f>SUM(Q227,Q231,Q235,Q239)</f>
        <v>0</v>
      </c>
      <c r="S240" s="2">
        <f>SUM(S227,S231,S235,S239)</f>
        <v>0</v>
      </c>
      <c r="T240" s="2" t="str">
        <f>IF(Q240&lt;&gt;0,(S240-Q240)/Q240,"0")</f>
        <v>0</v>
      </c>
    </row>
    <row r="243" spans="2:20">
      <c r="B243" s="2" t="s">
        <v>356</v>
      </c>
    </row>
    <row r="245" spans="2:20">
      <c r="B245" s="2" t="s">
        <v>277</v>
      </c>
      <c r="C245" s="2" t="s">
        <v>208</v>
      </c>
      <c r="D245" s="2" t="s">
        <v>209</v>
      </c>
      <c r="I245" s="2" t="s">
        <v>210</v>
      </c>
      <c r="O245" s="2" t="s">
        <v>209</v>
      </c>
      <c r="S245" s="2" t="s">
        <v>210</v>
      </c>
    </row>
    <row r="246" spans="2:20">
      <c r="D246" s="2" t="s">
        <v>97</v>
      </c>
      <c r="E246" s="2" t="s">
        <v>98</v>
      </c>
      <c r="F246" s="2" t="s">
        <v>99</v>
      </c>
      <c r="G246" s="2" t="s">
        <v>100</v>
      </c>
      <c r="H246" s="2" t="s">
        <v>62</v>
      </c>
      <c r="I246" s="2" t="s">
        <v>211</v>
      </c>
      <c r="J246" s="2" t="s">
        <v>212</v>
      </c>
      <c r="K246" s="2" t="s">
        <v>213</v>
      </c>
      <c r="L246" s="2" t="s">
        <v>214</v>
      </c>
      <c r="M246" s="2" t="s">
        <v>215</v>
      </c>
      <c r="O246" s="2" t="s">
        <v>216</v>
      </c>
      <c r="P246" s="2" t="s">
        <v>217</v>
      </c>
      <c r="Q246" s="2" t="s">
        <v>218</v>
      </c>
      <c r="S246" s="2" t="s">
        <v>217</v>
      </c>
      <c r="T246" s="2" t="s">
        <v>219</v>
      </c>
    </row>
    <row r="247" spans="2:20">
      <c r="B247" s="2" t="s">
        <v>278</v>
      </c>
    </row>
    <row r="248" spans="2:20">
      <c r="B248" s="2" t="s">
        <v>304</v>
      </c>
      <c r="C248" s="2" t="s">
        <v>221</v>
      </c>
    </row>
    <row r="249" spans="2:20">
      <c r="B249" s="2" t="s">
        <v>305</v>
      </c>
    </row>
    <row r="250" spans="2:20">
      <c r="B250" s="2" t="s">
        <v>266</v>
      </c>
      <c r="C250" s="2" t="s">
        <v>221</v>
      </c>
      <c r="I250" s="2">
        <f>SUM(I248:I249)</f>
        <v>0</v>
      </c>
      <c r="J250" s="2">
        <f>SUM(J248:J249)</f>
        <v>0</v>
      </c>
      <c r="K250" s="2">
        <f>SUM(K248:K249)</f>
        <v>0</v>
      </c>
      <c r="L250" s="2">
        <f>SUM(L248:L249)</f>
        <v>0</v>
      </c>
      <c r="M250" s="2">
        <f>SUM(M248:M249)</f>
        <v>0</v>
      </c>
      <c r="O250" s="2">
        <f>SUM(D250:G250)</f>
        <v>0</v>
      </c>
      <c r="P250" s="2">
        <f>SUM(H250)</f>
        <v>0</v>
      </c>
      <c r="Q250" s="2">
        <f>SUM(D250:H250)</f>
        <v>0</v>
      </c>
      <c r="S250" s="2">
        <f>SUM(I250:M250)</f>
        <v>0</v>
      </c>
      <c r="T250" s="2" t="str">
        <f>IF(Q250&lt;&gt;0,(S250-Q250)/Q250,"0")</f>
        <v>0</v>
      </c>
    </row>
    <row r="251" spans="2:20">
      <c r="B251" s="2" t="s">
        <v>357</v>
      </c>
    </row>
    <row r="252" spans="2:20">
      <c r="B252" s="2" t="s">
        <v>306</v>
      </c>
      <c r="C252" s="2" t="s">
        <v>221</v>
      </c>
    </row>
    <row r="253" spans="2:20">
      <c r="B253" s="2" t="s">
        <v>307</v>
      </c>
      <c r="C253" s="2" t="s">
        <v>221</v>
      </c>
    </row>
    <row r="254" spans="2:20">
      <c r="B254" s="2" t="s">
        <v>268</v>
      </c>
      <c r="C254" s="2" t="s">
        <v>221</v>
      </c>
      <c r="I254" s="2">
        <f>SUM(I252:I253)</f>
        <v>0</v>
      </c>
      <c r="J254" s="2">
        <f>SUM(J252:J253)</f>
        <v>0</v>
      </c>
      <c r="K254" s="2">
        <f>SUM(K252:K253)</f>
        <v>0</v>
      </c>
      <c r="L254" s="2">
        <f>SUM(L252:L253)</f>
        <v>0</v>
      </c>
      <c r="M254" s="2">
        <f>SUM(M252:M253)</f>
        <v>0</v>
      </c>
      <c r="O254" s="2">
        <f>SUM(D254:G254)</f>
        <v>0</v>
      </c>
      <c r="P254" s="2">
        <f>SUM(H254)</f>
        <v>0</v>
      </c>
      <c r="Q254" s="2">
        <f>SUM(D254:H254)</f>
        <v>0</v>
      </c>
      <c r="S254" s="2">
        <f>SUM(I254:M254)</f>
        <v>0</v>
      </c>
      <c r="T254" s="2" t="str">
        <f>IF(Q254&lt;&gt;0,(S254-Q254)/Q254,"0")</f>
        <v>0</v>
      </c>
    </row>
    <row r="255" spans="2:20">
      <c r="B255" s="2" t="s">
        <v>358</v>
      </c>
    </row>
    <row r="256" spans="2:20">
      <c r="B256" s="2" t="s">
        <v>308</v>
      </c>
      <c r="C256" s="2" t="s">
        <v>221</v>
      </c>
    </row>
    <row r="257" spans="2:20">
      <c r="B257" s="2" t="s">
        <v>309</v>
      </c>
      <c r="C257" s="2" t="s">
        <v>221</v>
      </c>
    </row>
    <row r="258" spans="2:20">
      <c r="B258" s="2" t="s">
        <v>270</v>
      </c>
      <c r="C258" s="2" t="s">
        <v>221</v>
      </c>
      <c r="I258" s="2">
        <f>SUM(I256:I257)</f>
        <v>0</v>
      </c>
      <c r="J258" s="2">
        <f>SUM(J256:J257)</f>
        <v>0</v>
      </c>
      <c r="K258" s="2">
        <f>SUM(K256:K257)</f>
        <v>0</v>
      </c>
      <c r="L258" s="2">
        <f>SUM(L256:L257)</f>
        <v>0</v>
      </c>
      <c r="M258" s="2">
        <f>SUM(M256:M257)</f>
        <v>0</v>
      </c>
      <c r="O258" s="2">
        <f>SUM(D258:G258)</f>
        <v>0</v>
      </c>
      <c r="P258" s="2">
        <f>SUM(H258)</f>
        <v>0</v>
      </c>
      <c r="Q258" s="2">
        <f>SUM(D258:H258)</f>
        <v>0</v>
      </c>
      <c r="S258" s="2">
        <f>SUM(I258:M258)</f>
        <v>0</v>
      </c>
      <c r="T258" s="2" t="str">
        <f>IF(Q258&lt;&gt;0,(S258-Q258)/Q258,"0")</f>
        <v>0</v>
      </c>
    </row>
    <row r="259" spans="2:20">
      <c r="B259" s="2" t="s">
        <v>359</v>
      </c>
    </row>
    <row r="260" spans="2:20">
      <c r="B260" s="2" t="s">
        <v>310</v>
      </c>
      <c r="C260" s="2" t="s">
        <v>221</v>
      </c>
    </row>
    <row r="261" spans="2:20">
      <c r="B261" s="2" t="s">
        <v>311</v>
      </c>
      <c r="C261" s="2" t="s">
        <v>221</v>
      </c>
    </row>
    <row r="262" spans="2:20">
      <c r="B262" s="2" t="s">
        <v>272</v>
      </c>
      <c r="C262" s="2" t="s">
        <v>221</v>
      </c>
      <c r="I262" s="2">
        <f>SUM(I260:I261)</f>
        <v>0</v>
      </c>
      <c r="J262" s="2">
        <f>SUM(J260:J261)</f>
        <v>0</v>
      </c>
      <c r="K262" s="2">
        <f>SUM(K260:K261)</f>
        <v>0</v>
      </c>
      <c r="L262" s="2">
        <f>SUM(L260:L261)</f>
        <v>0</v>
      </c>
      <c r="M262" s="2">
        <f>SUM(M260:M261)</f>
        <v>0</v>
      </c>
      <c r="O262" s="2">
        <f>SUM(D262:G262)</f>
        <v>0</v>
      </c>
      <c r="P262" s="2">
        <f>SUM(H262)</f>
        <v>0</v>
      </c>
      <c r="Q262" s="2">
        <f>SUM(D262:H262)</f>
        <v>0</v>
      </c>
      <c r="S262" s="2">
        <f>SUM(I262:M262)</f>
        <v>0</v>
      </c>
      <c r="T262" s="2" t="str">
        <f>IF(Q262&lt;&gt;0,(S262-Q262)/Q262,"0")</f>
        <v>0</v>
      </c>
    </row>
    <row r="263" spans="2:20">
      <c r="B263" s="2" t="s">
        <v>360</v>
      </c>
      <c r="D263" s="2">
        <f t="shared" ref="D263:M263" si="26">SUM(D250,D254,D258,D262)</f>
        <v>0</v>
      </c>
      <c r="E263" s="2">
        <f t="shared" si="26"/>
        <v>0</v>
      </c>
      <c r="F263" s="2">
        <f t="shared" si="26"/>
        <v>0</v>
      </c>
      <c r="G263" s="2">
        <f t="shared" si="26"/>
        <v>0</v>
      </c>
      <c r="H263" s="2">
        <f t="shared" si="26"/>
        <v>0</v>
      </c>
      <c r="I263" s="2">
        <f t="shared" si="26"/>
        <v>0</v>
      </c>
      <c r="J263" s="2">
        <f t="shared" si="26"/>
        <v>0</v>
      </c>
      <c r="K263" s="2">
        <f t="shared" si="26"/>
        <v>0</v>
      </c>
      <c r="L263" s="2">
        <f t="shared" si="26"/>
        <v>0</v>
      </c>
      <c r="M263" s="2">
        <f t="shared" si="26"/>
        <v>0</v>
      </c>
      <c r="O263" s="2">
        <f>SUM(O250,O254,O258,O262)</f>
        <v>0</v>
      </c>
      <c r="P263" s="2">
        <f>SUM(P250,P254,P258,P262)</f>
        <v>0</v>
      </c>
      <c r="Q263" s="2">
        <f>SUM(Q250,Q254,Q258,Q262)</f>
        <v>0</v>
      </c>
      <c r="S263" s="2">
        <f>SUM(S250,S254,S258,S262)</f>
        <v>0</v>
      </c>
      <c r="T263" s="2" t="str">
        <f>IF(Q263&lt;&gt;0,(S263-Q263)/Q263,"0")</f>
        <v>0</v>
      </c>
    </row>
    <row r="266" spans="2:20">
      <c r="D266" s="2">
        <f>SUM(D240:M240) - SUM(D263:M263)</f>
        <v>0</v>
      </c>
    </row>
  </sheetData>
  <phoneticPr fontId="1" type="noConversion"/>
  <pageMargins left="0.75" right="0.75" top="1" bottom="1" header="0.5" footer="0.5"/>
  <pageSetup paperSize="9" scale="21"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tabColor rgb="FFC5FFFF"/>
    <pageSetUpPr fitToPage="1"/>
  </sheetPr>
  <dimension ref="A1:AO116"/>
  <sheetViews>
    <sheetView workbookViewId="0"/>
  </sheetViews>
  <sheetFormatPr baseColWidth="10" defaultColWidth="8.83203125" defaultRowHeight="14" x14ac:dyDescent="0"/>
  <cols>
    <col min="1" max="1" width="9.5" style="2" customWidth="1"/>
    <col min="2" max="2" width="4.6640625" style="2" customWidth="1"/>
    <col min="3" max="3" width="39" style="2" customWidth="1"/>
    <col min="4" max="13" width="11" style="2" customWidth="1"/>
    <col min="14" max="36" width="15.5" style="2" customWidth="1"/>
    <col min="37" max="37" width="109.33203125" style="2" customWidth="1"/>
    <col min="38" max="16384" width="8.83203125" style="2"/>
  </cols>
  <sheetData>
    <row r="1" spans="1:23">
      <c r="A1" s="2" t="s">
        <v>361</v>
      </c>
    </row>
    <row r="3" spans="1:23">
      <c r="A3" s="2" t="s">
        <v>362</v>
      </c>
    </row>
    <row r="5" spans="1:23" ht="15.75" customHeight="1">
      <c r="B5" s="2" t="s">
        <v>363</v>
      </c>
    </row>
    <row r="7" spans="1:23" ht="15.75" customHeight="1">
      <c r="D7" s="2" t="s">
        <v>209</v>
      </c>
      <c r="I7" s="2" t="s">
        <v>210</v>
      </c>
      <c r="O7" s="2" t="s">
        <v>209</v>
      </c>
      <c r="S7" s="2" t="s">
        <v>210</v>
      </c>
    </row>
    <row r="8" spans="1:23" ht="15.75" customHeight="1">
      <c r="D8" s="2" t="s">
        <v>97</v>
      </c>
      <c r="E8" s="2" t="s">
        <v>98</v>
      </c>
      <c r="F8" s="2" t="s">
        <v>99</v>
      </c>
      <c r="G8" s="2" t="s">
        <v>100</v>
      </c>
      <c r="H8" s="2" t="s">
        <v>62</v>
      </c>
      <c r="I8" s="2" t="s">
        <v>211</v>
      </c>
      <c r="J8" s="2" t="s">
        <v>212</v>
      </c>
      <c r="K8" s="2" t="s">
        <v>213</v>
      </c>
      <c r="L8" s="2" t="s">
        <v>214</v>
      </c>
      <c r="M8" s="2" t="s">
        <v>215</v>
      </c>
      <c r="O8" s="2" t="s">
        <v>216</v>
      </c>
      <c r="P8" s="2" t="s">
        <v>217</v>
      </c>
      <c r="Q8" s="2" t="s">
        <v>218</v>
      </c>
      <c r="S8" s="2" t="s">
        <v>217</v>
      </c>
      <c r="T8" s="2" t="s">
        <v>219</v>
      </c>
    </row>
    <row r="9" spans="1:23" ht="15.75" customHeight="1">
      <c r="D9" s="2" t="s">
        <v>364</v>
      </c>
      <c r="E9" s="2" t="s">
        <v>364</v>
      </c>
      <c r="F9" s="2" t="s">
        <v>364</v>
      </c>
      <c r="G9" s="2" t="s">
        <v>364</v>
      </c>
      <c r="H9" s="2" t="s">
        <v>364</v>
      </c>
      <c r="I9" s="2" t="s">
        <v>364</v>
      </c>
      <c r="J9" s="2" t="s">
        <v>364</v>
      </c>
      <c r="K9" s="2" t="s">
        <v>364</v>
      </c>
      <c r="L9" s="2" t="s">
        <v>364</v>
      </c>
      <c r="M9" s="2" t="s">
        <v>364</v>
      </c>
      <c r="O9" s="2" t="s">
        <v>364</v>
      </c>
      <c r="P9" s="2" t="s">
        <v>364</v>
      </c>
      <c r="Q9" s="2" t="s">
        <v>364</v>
      </c>
      <c r="S9" s="2" t="s">
        <v>364</v>
      </c>
      <c r="T9" s="2" t="s">
        <v>364</v>
      </c>
    </row>
    <row r="10" spans="1:23" ht="15.75" customHeight="1">
      <c r="C10" s="2" t="s">
        <v>365</v>
      </c>
    </row>
    <row r="11" spans="1:23" ht="15.75" customHeight="1">
      <c r="C11" s="2" t="s">
        <v>366</v>
      </c>
      <c r="O11" s="2">
        <f t="shared" ref="O11:O16" si="0">SUM(D11:G11)</f>
        <v>0</v>
      </c>
      <c r="P11" s="2">
        <f t="shared" ref="P11:P16" si="1">H11</f>
        <v>0</v>
      </c>
      <c r="Q11" s="2">
        <f t="shared" ref="Q11:Q19" si="2">SUM(D11:H11)</f>
        <v>0</v>
      </c>
      <c r="S11" s="2">
        <f t="shared" ref="S11:S16" si="3">SUM(I11:M11)</f>
        <v>0</v>
      </c>
      <c r="T11" s="2" t="str">
        <f t="shared" ref="T11:T16" si="4">IF(Q11&lt;&gt;0,(S11-Q11)/Q11,"0")</f>
        <v>0</v>
      </c>
    </row>
    <row r="12" spans="1:23" ht="15.75" customHeight="1">
      <c r="C12" s="2" t="s">
        <v>367</v>
      </c>
      <c r="O12" s="2">
        <f t="shared" si="0"/>
        <v>0</v>
      </c>
      <c r="P12" s="2">
        <f t="shared" si="1"/>
        <v>0</v>
      </c>
      <c r="Q12" s="2">
        <f t="shared" si="2"/>
        <v>0</v>
      </c>
      <c r="S12" s="2">
        <f t="shared" si="3"/>
        <v>0</v>
      </c>
      <c r="T12" s="2" t="str">
        <f t="shared" si="4"/>
        <v>0</v>
      </c>
    </row>
    <row r="13" spans="1:23" ht="15.75" customHeight="1">
      <c r="C13" s="2" t="s">
        <v>368</v>
      </c>
      <c r="O13" s="2">
        <f t="shared" si="0"/>
        <v>0</v>
      </c>
      <c r="P13" s="2">
        <f t="shared" si="1"/>
        <v>0</v>
      </c>
      <c r="Q13" s="2">
        <f t="shared" si="2"/>
        <v>0</v>
      </c>
      <c r="S13" s="2">
        <f t="shared" si="3"/>
        <v>0</v>
      </c>
      <c r="T13" s="2" t="str">
        <f t="shared" si="4"/>
        <v>0</v>
      </c>
    </row>
    <row r="14" spans="1:23" ht="15.75" customHeight="1">
      <c r="C14" s="2" t="s">
        <v>369</v>
      </c>
      <c r="O14" s="2">
        <f t="shared" si="0"/>
        <v>0</v>
      </c>
      <c r="P14" s="2">
        <f t="shared" si="1"/>
        <v>0</v>
      </c>
      <c r="Q14" s="2">
        <f t="shared" si="2"/>
        <v>0</v>
      </c>
      <c r="S14" s="2">
        <f t="shared" si="3"/>
        <v>0</v>
      </c>
      <c r="T14" s="2" t="str">
        <f t="shared" si="4"/>
        <v>0</v>
      </c>
      <c r="W14" s="2" t="s">
        <v>65</v>
      </c>
    </row>
    <row r="15" spans="1:23" ht="15.75" customHeight="1">
      <c r="C15" s="2" t="s">
        <v>370</v>
      </c>
      <c r="O15" s="2">
        <f t="shared" si="0"/>
        <v>0</v>
      </c>
      <c r="P15" s="2">
        <f t="shared" si="1"/>
        <v>0</v>
      </c>
      <c r="Q15" s="2">
        <f>SUM(D15:H15)</f>
        <v>0</v>
      </c>
      <c r="S15" s="2">
        <f t="shared" si="3"/>
        <v>0</v>
      </c>
      <c r="T15" s="2" t="str">
        <f t="shared" si="4"/>
        <v>0</v>
      </c>
    </row>
    <row r="16" spans="1:23" ht="15.75" customHeight="1">
      <c r="C16" s="2" t="s">
        <v>218</v>
      </c>
      <c r="D16" s="2">
        <f>SUM(D11:D15)</f>
        <v>0</v>
      </c>
      <c r="E16" s="2">
        <f t="shared" ref="E16:M16" si="5">SUM(E11:E15)</f>
        <v>0</v>
      </c>
      <c r="F16" s="2">
        <f t="shared" si="5"/>
        <v>0</v>
      </c>
      <c r="G16" s="2">
        <f t="shared" si="5"/>
        <v>0</v>
      </c>
      <c r="H16" s="2">
        <f t="shared" si="5"/>
        <v>0</v>
      </c>
      <c r="I16" s="2">
        <f t="shared" si="5"/>
        <v>0</v>
      </c>
      <c r="J16" s="2">
        <f t="shared" si="5"/>
        <v>0</v>
      </c>
      <c r="K16" s="2">
        <f t="shared" si="5"/>
        <v>0</v>
      </c>
      <c r="L16" s="2">
        <f t="shared" si="5"/>
        <v>0</v>
      </c>
      <c r="M16" s="2">
        <f t="shared" si="5"/>
        <v>0</v>
      </c>
      <c r="O16" s="2">
        <f t="shared" si="0"/>
        <v>0</v>
      </c>
      <c r="P16" s="2">
        <f t="shared" si="1"/>
        <v>0</v>
      </c>
      <c r="Q16" s="2">
        <f t="shared" si="2"/>
        <v>0</v>
      </c>
      <c r="S16" s="2">
        <f t="shared" si="3"/>
        <v>0</v>
      </c>
      <c r="T16" s="2" t="str">
        <f t="shared" si="4"/>
        <v>0</v>
      </c>
    </row>
    <row r="17" spans="2:20" ht="15.75" customHeight="1"/>
    <row r="18" spans="2:20" ht="15.75" customHeight="1">
      <c r="C18" s="2" t="s">
        <v>275</v>
      </c>
      <c r="G18" s="2">
        <v>0</v>
      </c>
      <c r="H18" s="2">
        <v>0</v>
      </c>
      <c r="I18" s="2">
        <v>0</v>
      </c>
      <c r="J18" s="2">
        <v>0</v>
      </c>
      <c r="K18" s="2">
        <v>0</v>
      </c>
      <c r="L18" s="2">
        <v>0</v>
      </c>
      <c r="M18" s="2">
        <v>0</v>
      </c>
      <c r="O18" s="2">
        <f>SUM(D18:G18)</f>
        <v>0</v>
      </c>
      <c r="P18" s="2">
        <f>H18</f>
        <v>0</v>
      </c>
      <c r="Q18" s="2">
        <f t="shared" si="2"/>
        <v>0</v>
      </c>
      <c r="S18" s="2">
        <f>SUM(I18:M18)</f>
        <v>0</v>
      </c>
      <c r="T18" s="2" t="str">
        <f>IF(Q18&lt;&gt;0,(S18-Q18)/Q18,"0")</f>
        <v>0</v>
      </c>
    </row>
    <row r="19" spans="2:20" ht="15.75" customHeight="1">
      <c r="C19" s="2" t="s">
        <v>276</v>
      </c>
      <c r="G19" s="2">
        <v>0</v>
      </c>
      <c r="H19" s="2">
        <v>0</v>
      </c>
      <c r="I19" s="2">
        <v>0</v>
      </c>
      <c r="J19" s="2">
        <v>0</v>
      </c>
      <c r="K19" s="2">
        <v>0</v>
      </c>
      <c r="L19" s="2">
        <v>0</v>
      </c>
      <c r="M19" s="2">
        <v>0</v>
      </c>
      <c r="O19" s="2">
        <f>SUM(D19:G19)</f>
        <v>0</v>
      </c>
      <c r="P19" s="2">
        <f>H19</f>
        <v>0</v>
      </c>
      <c r="Q19" s="2">
        <f t="shared" si="2"/>
        <v>0</v>
      </c>
      <c r="S19" s="2">
        <f>SUM(I19:M19)</f>
        <v>0</v>
      </c>
      <c r="T19" s="2" t="str">
        <f>IF(Q19&lt;&gt;0,(S19-Q19)/Q19,"0")</f>
        <v>0</v>
      </c>
    </row>
    <row r="22" spans="2:20">
      <c r="B22" s="2" t="s">
        <v>371</v>
      </c>
    </row>
    <row r="24" spans="2:20" ht="27" customHeight="1">
      <c r="C24" s="2" t="s">
        <v>372</v>
      </c>
      <c r="D24" s="2" t="s">
        <v>373</v>
      </c>
      <c r="H24" s="2" t="s">
        <v>374</v>
      </c>
      <c r="L24" s="2" t="s">
        <v>373</v>
      </c>
      <c r="M24" s="2" t="s">
        <v>374</v>
      </c>
    </row>
    <row r="25" spans="2:20">
      <c r="D25" s="2" t="s">
        <v>375</v>
      </c>
      <c r="E25" s="2" t="s">
        <v>376</v>
      </c>
      <c r="F25" s="2" t="s">
        <v>377</v>
      </c>
      <c r="G25" s="2" t="s">
        <v>378</v>
      </c>
      <c r="H25" s="2" t="s">
        <v>375</v>
      </c>
      <c r="I25" s="2" t="s">
        <v>376</v>
      </c>
      <c r="J25" s="2" t="s">
        <v>377</v>
      </c>
      <c r="K25" s="2" t="s">
        <v>378</v>
      </c>
      <c r="L25" s="2" t="s">
        <v>218</v>
      </c>
      <c r="M25" s="2" t="s">
        <v>218</v>
      </c>
    </row>
    <row r="26" spans="2:20" ht="15.75" customHeight="1">
      <c r="C26" s="2" t="s">
        <v>379</v>
      </c>
      <c r="L26" s="2">
        <f>SUM(D26:G26)</f>
        <v>0</v>
      </c>
      <c r="M26" s="2">
        <f>SUM(H26:K26)</f>
        <v>0</v>
      </c>
    </row>
    <row r="27" spans="2:20" ht="15.75" customHeight="1">
      <c r="C27" s="2" t="s">
        <v>380</v>
      </c>
      <c r="L27" s="2">
        <f>SUM(D27:G27)</f>
        <v>0</v>
      </c>
      <c r="M27" s="2">
        <f>SUM(H27:K27)</f>
        <v>0</v>
      </c>
    </row>
    <row r="28" spans="2:20" ht="15.75" customHeight="1">
      <c r="C28" s="2" t="s">
        <v>381</v>
      </c>
      <c r="L28" s="2">
        <f>SUM(D28:G28)</f>
        <v>0</v>
      </c>
      <c r="M28" s="2">
        <f>SUM(H28:K28)</f>
        <v>0</v>
      </c>
    </row>
    <row r="29" spans="2:20" ht="15.75" customHeight="1">
      <c r="C29" s="2" t="s">
        <v>382</v>
      </c>
      <c r="D29" s="2" t="str">
        <f>IF(D27,D27/D28,"-")</f>
        <v>-</v>
      </c>
      <c r="E29" s="2" t="str">
        <f t="shared" ref="E29:M29" si="6">IF(E27,E27/E28,"-")</f>
        <v>-</v>
      </c>
      <c r="F29" s="2" t="str">
        <f t="shared" si="6"/>
        <v>-</v>
      </c>
      <c r="G29" s="2" t="str">
        <f t="shared" si="6"/>
        <v>-</v>
      </c>
      <c r="H29" s="2" t="str">
        <f t="shared" si="6"/>
        <v>-</v>
      </c>
      <c r="I29" s="2" t="str">
        <f t="shared" si="6"/>
        <v>-</v>
      </c>
      <c r="J29" s="2" t="str">
        <f t="shared" si="6"/>
        <v>-</v>
      </c>
      <c r="K29" s="2" t="str">
        <f t="shared" si="6"/>
        <v>-</v>
      </c>
      <c r="L29" s="2" t="str">
        <f t="shared" si="6"/>
        <v>-</v>
      </c>
      <c r="M29" s="2" t="str">
        <f t="shared" si="6"/>
        <v>-</v>
      </c>
    </row>
    <row r="32" spans="2:20" ht="39" customHeight="1">
      <c r="C32" s="2" t="s">
        <v>383</v>
      </c>
      <c r="D32" s="2" t="s">
        <v>373</v>
      </c>
      <c r="H32" s="2" t="s">
        <v>374</v>
      </c>
      <c r="L32" s="2" t="s">
        <v>373</v>
      </c>
      <c r="M32" s="2" t="s">
        <v>374</v>
      </c>
    </row>
    <row r="33" spans="2:37" ht="15.75" customHeight="1">
      <c r="D33" s="2" t="s">
        <v>375</v>
      </c>
      <c r="E33" s="2" t="s">
        <v>376</v>
      </c>
      <c r="F33" s="2" t="s">
        <v>377</v>
      </c>
      <c r="G33" s="2" t="s">
        <v>378</v>
      </c>
      <c r="H33" s="2" t="s">
        <v>375</v>
      </c>
      <c r="I33" s="2" t="s">
        <v>376</v>
      </c>
      <c r="J33" s="2" t="s">
        <v>377</v>
      </c>
      <c r="K33" s="2" t="s">
        <v>378</v>
      </c>
      <c r="L33" s="2" t="s">
        <v>218</v>
      </c>
      <c r="M33" s="2" t="s">
        <v>218</v>
      </c>
    </row>
    <row r="34" spans="2:37">
      <c r="C34" s="2" t="s">
        <v>384</v>
      </c>
      <c r="L34" s="2">
        <f t="shared" ref="L34:L39" si="7">SUM(D34:G34)</f>
        <v>0</v>
      </c>
      <c r="M34" s="2">
        <f t="shared" ref="M34:M39" si="8">SUM(H34:K34)</f>
        <v>0</v>
      </c>
    </row>
    <row r="35" spans="2:37">
      <c r="C35" s="2" t="s">
        <v>385</v>
      </c>
      <c r="L35" s="2">
        <f t="shared" si="7"/>
        <v>0</v>
      </c>
      <c r="M35" s="2">
        <f t="shared" si="8"/>
        <v>0</v>
      </c>
    </row>
    <row r="36" spans="2:37">
      <c r="C36" s="2" t="s">
        <v>386</v>
      </c>
      <c r="L36" s="2">
        <f t="shared" si="7"/>
        <v>0</v>
      </c>
      <c r="M36" s="2">
        <f t="shared" si="8"/>
        <v>0</v>
      </c>
    </row>
    <row r="37" spans="2:37">
      <c r="C37" s="2" t="s">
        <v>387</v>
      </c>
      <c r="L37" s="2" t="str">
        <f>IF(L35,L35/L36,"-")</f>
        <v>-</v>
      </c>
      <c r="M37" s="2" t="str">
        <f>IF(M35,M35/M36,"-")</f>
        <v>-</v>
      </c>
    </row>
    <row r="38" spans="2:37">
      <c r="C38" s="2" t="s">
        <v>388</v>
      </c>
      <c r="L38" s="2">
        <f t="shared" si="7"/>
        <v>0</v>
      </c>
      <c r="M38" s="2">
        <f t="shared" si="8"/>
        <v>0</v>
      </c>
    </row>
    <row r="39" spans="2:37">
      <c r="C39" s="2" t="s">
        <v>389</v>
      </c>
      <c r="L39" s="2">
        <f t="shared" si="7"/>
        <v>0</v>
      </c>
      <c r="M39" s="2">
        <f t="shared" si="8"/>
        <v>0</v>
      </c>
    </row>
    <row r="41" spans="2:37" ht="15.75" customHeight="1">
      <c r="B41" s="2" t="s">
        <v>390</v>
      </c>
    </row>
    <row r="43" spans="2:37">
      <c r="C43" s="2" t="s">
        <v>391</v>
      </c>
      <c r="L43" s="2" t="s">
        <v>392</v>
      </c>
      <c r="Q43" s="2" t="s">
        <v>393</v>
      </c>
      <c r="V43" s="2" t="s">
        <v>394</v>
      </c>
      <c r="AJ43" s="2" t="s">
        <v>395</v>
      </c>
      <c r="AK43" s="2" t="s">
        <v>396</v>
      </c>
    </row>
    <row r="44" spans="2:37" ht="78.75" customHeight="1">
      <c r="C44" s="2" t="s">
        <v>397</v>
      </c>
      <c r="D44" s="2" t="s">
        <v>398</v>
      </c>
      <c r="E44" s="2" t="s">
        <v>399</v>
      </c>
      <c r="F44" s="2" t="s">
        <v>400</v>
      </c>
      <c r="G44" s="2" t="s">
        <v>401</v>
      </c>
      <c r="H44" s="2" t="s">
        <v>402</v>
      </c>
      <c r="I44" s="2" t="s">
        <v>403</v>
      </c>
      <c r="J44" s="2" t="s">
        <v>404</v>
      </c>
      <c r="K44" s="2" t="s">
        <v>405</v>
      </c>
      <c r="L44" s="2" t="s">
        <v>97</v>
      </c>
      <c r="M44" s="2" t="s">
        <v>98</v>
      </c>
      <c r="N44" s="2" t="s">
        <v>99</v>
      </c>
      <c r="O44" s="2" t="s">
        <v>100</v>
      </c>
      <c r="P44" s="2" t="s">
        <v>62</v>
      </c>
      <c r="Q44" s="2" t="s">
        <v>211</v>
      </c>
      <c r="R44" s="2" t="s">
        <v>212</v>
      </c>
      <c r="S44" s="2" t="s">
        <v>213</v>
      </c>
      <c r="T44" s="2" t="s">
        <v>214</v>
      </c>
      <c r="U44" s="2" t="s">
        <v>215</v>
      </c>
      <c r="V44" s="2" t="s">
        <v>406</v>
      </c>
      <c r="AF44" s="2" t="s">
        <v>407</v>
      </c>
      <c r="AG44" s="2" t="s">
        <v>408</v>
      </c>
      <c r="AH44" s="2" t="s">
        <v>409</v>
      </c>
      <c r="AI44" s="2" t="s">
        <v>410</v>
      </c>
      <c r="AK44" s="2" t="s">
        <v>411</v>
      </c>
    </row>
    <row r="45" spans="2:37" ht="15.75" customHeight="1">
      <c r="C45" s="2" t="s">
        <v>412</v>
      </c>
      <c r="D45" s="2" t="s">
        <v>413</v>
      </c>
      <c r="E45" s="2" t="s">
        <v>413</v>
      </c>
      <c r="F45" s="2" t="s">
        <v>414</v>
      </c>
      <c r="G45" s="2" t="s">
        <v>415</v>
      </c>
      <c r="H45" s="2" t="s">
        <v>415</v>
      </c>
      <c r="I45" s="2" t="s">
        <v>416</v>
      </c>
      <c r="J45" s="2" t="s">
        <v>364</v>
      </c>
      <c r="K45" s="2" t="s">
        <v>364</v>
      </c>
      <c r="L45" s="2" t="s">
        <v>364</v>
      </c>
      <c r="M45" s="2" t="s">
        <v>364</v>
      </c>
      <c r="N45" s="2" t="s">
        <v>364</v>
      </c>
      <c r="O45" s="2" t="s">
        <v>364</v>
      </c>
      <c r="P45" s="2" t="s">
        <v>364</v>
      </c>
      <c r="Q45" s="2" t="s">
        <v>364</v>
      </c>
      <c r="R45" s="2" t="s">
        <v>364</v>
      </c>
      <c r="S45" s="2" t="s">
        <v>364</v>
      </c>
      <c r="T45" s="2" t="s">
        <v>364</v>
      </c>
      <c r="U45" s="2" t="s">
        <v>364</v>
      </c>
      <c r="V45" s="2" t="s">
        <v>97</v>
      </c>
      <c r="W45" s="2" t="s">
        <v>98</v>
      </c>
      <c r="X45" s="2" t="s">
        <v>99</v>
      </c>
      <c r="Y45" s="2" t="s">
        <v>100</v>
      </c>
      <c r="Z45" s="2" t="s">
        <v>62</v>
      </c>
      <c r="AA45" s="2" t="s">
        <v>211</v>
      </c>
      <c r="AB45" s="2" t="s">
        <v>212</v>
      </c>
      <c r="AC45" s="2" t="s">
        <v>213</v>
      </c>
      <c r="AD45" s="2" t="s">
        <v>214</v>
      </c>
      <c r="AE45" s="2" t="s">
        <v>215</v>
      </c>
      <c r="AF45" s="2" t="s">
        <v>416</v>
      </c>
      <c r="AG45" s="2" t="s">
        <v>416</v>
      </c>
      <c r="AH45" s="2" t="s">
        <v>416</v>
      </c>
      <c r="AI45" s="2" t="s">
        <v>417</v>
      </c>
      <c r="AJ45" s="2" t="s">
        <v>418</v>
      </c>
      <c r="AK45" s="2" t="s">
        <v>419</v>
      </c>
    </row>
    <row r="46" spans="2:37" ht="15.75" customHeight="1">
      <c r="B46" s="2">
        <v>1</v>
      </c>
    </row>
    <row r="47" spans="2:37" ht="15.75" customHeight="1">
      <c r="B47" s="2">
        <v>2</v>
      </c>
    </row>
    <row r="48" spans="2:37" ht="15.75" customHeight="1">
      <c r="B48" s="2">
        <v>3</v>
      </c>
    </row>
    <row r="49" spans="2:41" ht="15.75" customHeight="1">
      <c r="B49" s="2">
        <v>4</v>
      </c>
    </row>
    <row r="50" spans="2:41" ht="15.75" customHeight="1">
      <c r="B50" s="2">
        <v>5</v>
      </c>
    </row>
    <row r="51" spans="2:41" ht="15.75" customHeight="1">
      <c r="B51" s="2">
        <v>6</v>
      </c>
    </row>
    <row r="52" spans="2:41" ht="15.75" customHeight="1">
      <c r="B52" s="2">
        <v>7</v>
      </c>
      <c r="AO52" s="2" t="s">
        <v>65</v>
      </c>
    </row>
    <row r="53" spans="2:41" ht="15.75" customHeight="1">
      <c r="B53" s="2">
        <v>8</v>
      </c>
    </row>
    <row r="54" spans="2:41" ht="15.75" customHeight="1">
      <c r="B54" s="2">
        <v>9</v>
      </c>
    </row>
    <row r="55" spans="2:41" ht="15.75" customHeight="1">
      <c r="B55" s="2">
        <v>10</v>
      </c>
    </row>
    <row r="56" spans="2:41" ht="15.75" customHeight="1">
      <c r="B56" s="2">
        <v>11</v>
      </c>
    </row>
    <row r="57" spans="2:41" ht="15.75" customHeight="1">
      <c r="B57" s="2">
        <v>12</v>
      </c>
    </row>
    <row r="58" spans="2:41" ht="15.75" customHeight="1">
      <c r="B58" s="2">
        <v>13</v>
      </c>
    </row>
    <row r="59" spans="2:41" ht="15.75" customHeight="1">
      <c r="B59" s="2">
        <v>14</v>
      </c>
    </row>
    <row r="60" spans="2:41" ht="15.75" customHeight="1">
      <c r="B60" s="2">
        <v>15</v>
      </c>
    </row>
    <row r="61" spans="2:41" ht="15.75" customHeight="1">
      <c r="B61" s="2">
        <v>16</v>
      </c>
    </row>
    <row r="62" spans="2:41" ht="15.75" customHeight="1">
      <c r="B62" s="2">
        <v>17</v>
      </c>
    </row>
    <row r="63" spans="2:41" ht="15.75" customHeight="1">
      <c r="B63" s="2">
        <v>18</v>
      </c>
    </row>
    <row r="64" spans="2:41" ht="15.75" customHeight="1">
      <c r="B64" s="2">
        <v>19</v>
      </c>
    </row>
    <row r="65" spans="2:2" ht="15.75" customHeight="1">
      <c r="B65" s="2">
        <v>20</v>
      </c>
    </row>
    <row r="66" spans="2:2" ht="15.75" customHeight="1">
      <c r="B66" s="2">
        <v>21</v>
      </c>
    </row>
    <row r="67" spans="2:2" ht="15.75" customHeight="1">
      <c r="B67" s="2">
        <v>22</v>
      </c>
    </row>
    <row r="68" spans="2:2" ht="15.75" customHeight="1">
      <c r="B68" s="2">
        <v>23</v>
      </c>
    </row>
    <row r="69" spans="2:2" ht="15.75" customHeight="1">
      <c r="B69" s="2">
        <v>24</v>
      </c>
    </row>
    <row r="70" spans="2:2" ht="15.75" customHeight="1">
      <c r="B70" s="2">
        <v>25</v>
      </c>
    </row>
    <row r="71" spans="2:2" ht="15.75" customHeight="1">
      <c r="B71" s="2">
        <v>26</v>
      </c>
    </row>
    <row r="72" spans="2:2" ht="15.75" customHeight="1">
      <c r="B72" s="2">
        <v>27</v>
      </c>
    </row>
    <row r="73" spans="2:2" ht="15.75" customHeight="1">
      <c r="B73" s="2">
        <v>28</v>
      </c>
    </row>
    <row r="74" spans="2:2" ht="15.75" customHeight="1">
      <c r="B74" s="2">
        <v>29</v>
      </c>
    </row>
    <row r="75" spans="2:2" ht="15.75" customHeight="1">
      <c r="B75" s="2">
        <v>30</v>
      </c>
    </row>
    <row r="76" spans="2:2" ht="15.75" customHeight="1">
      <c r="B76" s="2">
        <v>31</v>
      </c>
    </row>
    <row r="77" spans="2:2" ht="15.75" customHeight="1">
      <c r="B77" s="2">
        <v>32</v>
      </c>
    </row>
    <row r="78" spans="2:2" ht="15.75" customHeight="1">
      <c r="B78" s="2">
        <v>33</v>
      </c>
    </row>
    <row r="79" spans="2:2" ht="15.75" customHeight="1">
      <c r="B79" s="2">
        <v>34</v>
      </c>
    </row>
    <row r="80" spans="2:2" ht="15.75" customHeight="1">
      <c r="B80" s="2">
        <v>35</v>
      </c>
    </row>
    <row r="81" spans="2:2" ht="15.75" customHeight="1">
      <c r="B81" s="2">
        <v>36</v>
      </c>
    </row>
    <row r="82" spans="2:2" ht="15.75" customHeight="1">
      <c r="B82" s="2">
        <v>37</v>
      </c>
    </row>
    <row r="83" spans="2:2" ht="15.75" customHeight="1">
      <c r="B83" s="2">
        <v>38</v>
      </c>
    </row>
    <row r="84" spans="2:2" ht="15.75" customHeight="1">
      <c r="B84" s="2">
        <v>39</v>
      </c>
    </row>
    <row r="85" spans="2:2" ht="15.75" customHeight="1">
      <c r="B85" s="2">
        <v>40</v>
      </c>
    </row>
    <row r="86" spans="2:2" ht="15.75" customHeight="1">
      <c r="B86" s="2">
        <v>41</v>
      </c>
    </row>
    <row r="87" spans="2:2" ht="15.75" customHeight="1">
      <c r="B87" s="2">
        <v>42</v>
      </c>
    </row>
    <row r="88" spans="2:2" ht="15.75" customHeight="1">
      <c r="B88" s="2">
        <v>43</v>
      </c>
    </row>
    <row r="89" spans="2:2" ht="15.75" customHeight="1">
      <c r="B89" s="2">
        <v>44</v>
      </c>
    </row>
    <row r="90" spans="2:2" ht="15.75" customHeight="1">
      <c r="B90" s="2">
        <v>45</v>
      </c>
    </row>
    <row r="91" spans="2:2" ht="15.75" customHeight="1">
      <c r="B91" s="2">
        <v>46</v>
      </c>
    </row>
    <row r="92" spans="2:2" ht="15.75" customHeight="1">
      <c r="B92" s="2">
        <v>47</v>
      </c>
    </row>
    <row r="93" spans="2:2" ht="15.75" customHeight="1">
      <c r="B93" s="2">
        <v>48</v>
      </c>
    </row>
    <row r="94" spans="2:2" ht="15.75" customHeight="1">
      <c r="B94" s="2">
        <v>49</v>
      </c>
    </row>
    <row r="95" spans="2:2" ht="15.75" customHeight="1">
      <c r="B95" s="2">
        <v>50</v>
      </c>
    </row>
    <row r="96" spans="2:2" ht="15.75" customHeight="1">
      <c r="B96" s="2">
        <v>51</v>
      </c>
    </row>
    <row r="97" spans="2:2" ht="15.75" customHeight="1">
      <c r="B97" s="2">
        <v>52</v>
      </c>
    </row>
    <row r="98" spans="2:2" ht="15.75" customHeight="1">
      <c r="B98" s="2">
        <v>53</v>
      </c>
    </row>
    <row r="99" spans="2:2" ht="15.75" customHeight="1">
      <c r="B99" s="2">
        <v>54</v>
      </c>
    </row>
    <row r="100" spans="2:2" ht="15.75" customHeight="1">
      <c r="B100" s="2">
        <v>55</v>
      </c>
    </row>
    <row r="101" spans="2:2" ht="15.75" customHeight="1">
      <c r="B101" s="2">
        <v>56</v>
      </c>
    </row>
    <row r="102" spans="2:2" ht="15.75" customHeight="1">
      <c r="B102" s="2">
        <v>57</v>
      </c>
    </row>
    <row r="103" spans="2:2" ht="15.75" customHeight="1">
      <c r="B103" s="2">
        <v>58</v>
      </c>
    </row>
    <row r="104" spans="2:2" ht="15.75" customHeight="1">
      <c r="B104" s="2">
        <v>59</v>
      </c>
    </row>
    <row r="105" spans="2:2" ht="15.75" customHeight="1">
      <c r="B105" s="2">
        <v>60</v>
      </c>
    </row>
    <row r="106" spans="2:2" ht="15.75" customHeight="1">
      <c r="B106" s="2">
        <v>61</v>
      </c>
    </row>
    <row r="107" spans="2:2" ht="15.75" customHeight="1">
      <c r="B107" s="2">
        <v>62</v>
      </c>
    </row>
    <row r="108" spans="2:2" ht="15.75" customHeight="1">
      <c r="B108" s="2">
        <v>63</v>
      </c>
    </row>
    <row r="109" spans="2:2" ht="15.75" customHeight="1">
      <c r="B109" s="2">
        <v>64</v>
      </c>
    </row>
    <row r="110" spans="2:2" ht="15.75" customHeight="1">
      <c r="B110" s="2">
        <v>65</v>
      </c>
    </row>
    <row r="111" spans="2:2" ht="15.75" customHeight="1">
      <c r="B111" s="2">
        <v>66</v>
      </c>
    </row>
    <row r="112" spans="2:2" ht="15.75" customHeight="1">
      <c r="B112" s="2">
        <v>67</v>
      </c>
    </row>
    <row r="113" spans="2:34" ht="15.75" customHeight="1">
      <c r="B113" s="2">
        <v>68</v>
      </c>
    </row>
    <row r="114" spans="2:34" ht="15.75" customHeight="1">
      <c r="B114" s="2">
        <v>69</v>
      </c>
    </row>
    <row r="115" spans="2:34" ht="15.75" customHeight="1">
      <c r="B115" s="2">
        <v>70</v>
      </c>
    </row>
    <row r="116" spans="2:34" ht="15.75" customHeight="1">
      <c r="C116" s="2" t="s">
        <v>218</v>
      </c>
      <c r="I116" s="2">
        <f t="shared" ref="I116:U116" si="9">SUM(I46:I115)</f>
        <v>0</v>
      </c>
      <c r="J116" s="2">
        <f t="shared" si="9"/>
        <v>0</v>
      </c>
      <c r="K116" s="2">
        <f t="shared" si="9"/>
        <v>0</v>
      </c>
      <c r="L116" s="2">
        <f t="shared" si="9"/>
        <v>0</v>
      </c>
      <c r="M116" s="2">
        <f t="shared" si="9"/>
        <v>0</v>
      </c>
      <c r="N116" s="2">
        <f t="shared" si="9"/>
        <v>0</v>
      </c>
      <c r="O116" s="2">
        <f t="shared" si="9"/>
        <v>0</v>
      </c>
      <c r="P116" s="2">
        <f t="shared" si="9"/>
        <v>0</v>
      </c>
      <c r="Q116" s="2">
        <f t="shared" si="9"/>
        <v>0</v>
      </c>
      <c r="R116" s="2">
        <f t="shared" si="9"/>
        <v>0</v>
      </c>
      <c r="S116" s="2">
        <f t="shared" si="9"/>
        <v>0</v>
      </c>
      <c r="T116" s="2">
        <f t="shared" si="9"/>
        <v>0</v>
      </c>
      <c r="U116" s="2">
        <f t="shared" si="9"/>
        <v>0</v>
      </c>
      <c r="V116" s="2">
        <f>SUM(V46:V115)</f>
        <v>0</v>
      </c>
      <c r="W116" s="2">
        <f t="shared" ref="W116:AH116" si="10">SUM(W46:W115)</f>
        <v>0</v>
      </c>
      <c r="X116" s="2">
        <f t="shared" si="10"/>
        <v>0</v>
      </c>
      <c r="Y116" s="2">
        <f t="shared" si="10"/>
        <v>0</v>
      </c>
      <c r="Z116" s="2">
        <f t="shared" si="10"/>
        <v>0</v>
      </c>
      <c r="AA116" s="2">
        <f t="shared" si="10"/>
        <v>0</v>
      </c>
      <c r="AB116" s="2">
        <f t="shared" si="10"/>
        <v>0</v>
      </c>
      <c r="AC116" s="2">
        <f t="shared" si="10"/>
        <v>0</v>
      </c>
      <c r="AD116" s="2">
        <f t="shared" si="10"/>
        <v>0</v>
      </c>
      <c r="AE116" s="2">
        <f t="shared" si="10"/>
        <v>0</v>
      </c>
      <c r="AF116" s="2">
        <f t="shared" si="10"/>
        <v>0</v>
      </c>
      <c r="AG116" s="2">
        <f t="shared" si="10"/>
        <v>0</v>
      </c>
      <c r="AH116" s="2">
        <f t="shared" si="10"/>
        <v>0</v>
      </c>
    </row>
  </sheetData>
  <phoneticPr fontId="1" type="noConversion"/>
  <hyperlinks>
    <hyperlink ref="G1" location="Inputs!A1" display="Index"/>
  </hyperlinks>
  <pageMargins left="0.75" right="0.75" top="1" bottom="1" header="0.5" footer="0.5"/>
  <pageSetup paperSize="9" scale="12"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tabColor rgb="FFC5FFFF"/>
    <pageSetUpPr fitToPage="1"/>
  </sheetPr>
  <dimension ref="A1:S32"/>
  <sheetViews>
    <sheetView workbookViewId="0"/>
  </sheetViews>
  <sheetFormatPr baseColWidth="10" defaultColWidth="8.83203125" defaultRowHeight="14" x14ac:dyDescent="0"/>
  <cols>
    <col min="1" max="1" width="8.83203125" style="2" customWidth="1"/>
    <col min="2" max="2" width="19.33203125" style="2" customWidth="1"/>
    <col min="3" max="3" width="9.5" style="2" customWidth="1"/>
    <col min="4" max="18" width="8.83203125" style="2"/>
    <col min="19" max="19" width="10.5" style="2" customWidth="1"/>
    <col min="20" max="16384" width="8.83203125" style="2"/>
  </cols>
  <sheetData>
    <row r="1" spans="1:9">
      <c r="A1" s="2" t="s">
        <v>92</v>
      </c>
    </row>
    <row r="3" spans="1:9">
      <c r="A3" s="2" t="s">
        <v>420</v>
      </c>
    </row>
    <row r="6" spans="1:9">
      <c r="B6" s="2" t="s">
        <v>421</v>
      </c>
    </row>
    <row r="8" spans="1:9" ht="15" customHeight="1">
      <c r="D8" s="2" t="s">
        <v>422</v>
      </c>
      <c r="G8" s="2" t="s">
        <v>423</v>
      </c>
    </row>
    <row r="9" spans="1:9" ht="15" customHeight="1">
      <c r="D9" s="2" t="s">
        <v>424</v>
      </c>
      <c r="E9" s="2" t="s">
        <v>425</v>
      </c>
      <c r="F9" s="2" t="s">
        <v>243</v>
      </c>
      <c r="G9" s="2" t="s">
        <v>424</v>
      </c>
      <c r="H9" s="2" t="s">
        <v>425</v>
      </c>
      <c r="I9" s="2" t="s">
        <v>243</v>
      </c>
    </row>
    <row r="10" spans="1:9" ht="15" customHeight="1">
      <c r="B10" s="2" t="s">
        <v>426</v>
      </c>
    </row>
    <row r="11" spans="1:9" ht="27" customHeight="1">
      <c r="B11" s="2" t="s">
        <v>427</v>
      </c>
    </row>
    <row r="12" spans="1:9" ht="30" customHeight="1">
      <c r="B12" s="2" t="s">
        <v>428</v>
      </c>
    </row>
    <row r="14" spans="1:9">
      <c r="B14" s="2" t="s">
        <v>429</v>
      </c>
    </row>
    <row r="16" spans="1:9">
      <c r="B16" s="2" t="s">
        <v>430</v>
      </c>
      <c r="D16" s="2" t="s">
        <v>209</v>
      </c>
      <c r="G16" s="2" t="s">
        <v>210</v>
      </c>
    </row>
    <row r="17" spans="2:19">
      <c r="D17" s="2" t="s">
        <v>424</v>
      </c>
      <c r="E17" s="2" t="s">
        <v>425</v>
      </c>
      <c r="F17" s="2" t="s">
        <v>243</v>
      </c>
      <c r="G17" s="2" t="s">
        <v>424</v>
      </c>
      <c r="H17" s="2" t="s">
        <v>425</v>
      </c>
      <c r="I17" s="2" t="s">
        <v>243</v>
      </c>
    </row>
    <row r="18" spans="2:19" ht="15" customHeight="1">
      <c r="B18" s="2" t="s">
        <v>431</v>
      </c>
    </row>
    <row r="19" spans="2:19" ht="15" customHeight="1">
      <c r="B19" s="2" t="s">
        <v>432</v>
      </c>
    </row>
    <row r="20" spans="2:19" ht="15" customHeight="1">
      <c r="B20" s="2" t="s">
        <v>433</v>
      </c>
    </row>
    <row r="22" spans="2:19">
      <c r="B22" s="2" t="s">
        <v>434</v>
      </c>
    </row>
    <row r="24" spans="2:19">
      <c r="C24" s="2" t="s">
        <v>209</v>
      </c>
      <c r="H24" s="2" t="s">
        <v>210</v>
      </c>
      <c r="N24" s="2" t="s">
        <v>209</v>
      </c>
      <c r="R24" s="2" t="s">
        <v>210</v>
      </c>
    </row>
    <row r="25" spans="2:19">
      <c r="C25" s="2" t="s">
        <v>97</v>
      </c>
      <c r="D25" s="2" t="s">
        <v>98</v>
      </c>
      <c r="E25" s="2" t="s">
        <v>99</v>
      </c>
      <c r="F25" s="2" t="s">
        <v>100</v>
      </c>
      <c r="G25" s="2" t="s">
        <v>62</v>
      </c>
      <c r="H25" s="2" t="s">
        <v>211</v>
      </c>
      <c r="I25" s="2" t="s">
        <v>212</v>
      </c>
      <c r="J25" s="2" t="s">
        <v>213</v>
      </c>
      <c r="K25" s="2" t="s">
        <v>214</v>
      </c>
      <c r="L25" s="2" t="s">
        <v>215</v>
      </c>
      <c r="N25" s="2" t="s">
        <v>216</v>
      </c>
      <c r="O25" s="2" t="s">
        <v>217</v>
      </c>
      <c r="P25" s="2" t="s">
        <v>218</v>
      </c>
      <c r="R25" s="2" t="s">
        <v>217</v>
      </c>
      <c r="S25" s="2" t="s">
        <v>219</v>
      </c>
    </row>
    <row r="26" spans="2:19">
      <c r="C26" s="2" t="s">
        <v>364</v>
      </c>
      <c r="D26" s="2" t="s">
        <v>364</v>
      </c>
      <c r="E26" s="2" t="s">
        <v>364</v>
      </c>
      <c r="F26" s="2" t="s">
        <v>364</v>
      </c>
      <c r="G26" s="2" t="s">
        <v>364</v>
      </c>
      <c r="H26" s="2" t="s">
        <v>364</v>
      </c>
      <c r="I26" s="2" t="s">
        <v>364</v>
      </c>
      <c r="J26" s="2" t="s">
        <v>364</v>
      </c>
      <c r="K26" s="2" t="s">
        <v>364</v>
      </c>
      <c r="L26" s="2" t="s">
        <v>364</v>
      </c>
      <c r="N26" s="2" t="s">
        <v>364</v>
      </c>
      <c r="O26" s="2" t="s">
        <v>364</v>
      </c>
      <c r="P26" s="2" t="s">
        <v>364</v>
      </c>
      <c r="R26" s="2" t="s">
        <v>364</v>
      </c>
      <c r="S26" s="2" t="s">
        <v>364</v>
      </c>
    </row>
    <row r="27" spans="2:19">
      <c r="B27" s="2" t="s">
        <v>435</v>
      </c>
    </row>
    <row r="28" spans="2:19">
      <c r="B28" s="2" t="s">
        <v>436</v>
      </c>
    </row>
    <row r="29" spans="2:19">
      <c r="B29" s="2" t="s">
        <v>243</v>
      </c>
    </row>
    <row r="30" spans="2:19">
      <c r="B30" s="2" t="s">
        <v>437</v>
      </c>
    </row>
    <row r="31" spans="2:19">
      <c r="B31" s="2" t="s">
        <v>438</v>
      </c>
    </row>
    <row r="32" spans="2:19">
      <c r="B32" s="2" t="s">
        <v>439</v>
      </c>
    </row>
  </sheetData>
  <phoneticPr fontId="1" type="noConversion"/>
  <pageMargins left="0.75" right="0.75" top="1" bottom="1" header="0.5" footer="0.5"/>
  <pageSetup paperSize="9" scale="44"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rgb="FFC5FFFF"/>
    <pageSetUpPr fitToPage="1"/>
  </sheetPr>
  <dimension ref="A1:T185"/>
  <sheetViews>
    <sheetView workbookViewId="0"/>
  </sheetViews>
  <sheetFormatPr baseColWidth="10" defaultColWidth="8.83203125" defaultRowHeight="14" x14ac:dyDescent="0"/>
  <cols>
    <col min="1" max="1" width="4.33203125" style="2" customWidth="1"/>
    <col min="2" max="2" width="45.83203125" style="2" customWidth="1"/>
    <col min="3" max="3" width="40.33203125" style="2" customWidth="1"/>
    <col min="4" max="13" width="10.33203125" style="2" customWidth="1"/>
    <col min="14" max="14" width="4.1640625" style="2" customWidth="1"/>
    <col min="15" max="17" width="13.6640625" style="2" customWidth="1"/>
    <col min="18" max="18" width="4.33203125" style="2" customWidth="1"/>
    <col min="19" max="20" width="11.83203125" style="2" customWidth="1"/>
    <col min="21" max="16384" width="8.83203125" style="2"/>
  </cols>
  <sheetData>
    <row r="1" spans="1:20">
      <c r="A1" s="2" t="s">
        <v>361</v>
      </c>
      <c r="G1" s="2" t="s">
        <v>65</v>
      </c>
    </row>
    <row r="3" spans="1:20">
      <c r="A3" s="2" t="s">
        <v>440</v>
      </c>
    </row>
    <row r="5" spans="1:20">
      <c r="B5" s="2" t="s">
        <v>441</v>
      </c>
    </row>
    <row r="7" spans="1:20" ht="15" customHeight="1">
      <c r="B7" s="2" t="s">
        <v>442</v>
      </c>
      <c r="D7" s="2" t="s">
        <v>443</v>
      </c>
      <c r="I7" s="2" t="s">
        <v>444</v>
      </c>
      <c r="O7" s="2" t="s">
        <v>209</v>
      </c>
      <c r="S7" s="2" t="s">
        <v>210</v>
      </c>
    </row>
    <row r="8" spans="1:20" ht="15" customHeight="1">
      <c r="D8" s="2" t="s">
        <v>97</v>
      </c>
      <c r="E8" s="2" t="s">
        <v>98</v>
      </c>
      <c r="F8" s="2" t="s">
        <v>99</v>
      </c>
      <c r="G8" s="2" t="s">
        <v>100</v>
      </c>
      <c r="H8" s="2" t="s">
        <v>62</v>
      </c>
      <c r="I8" s="2" t="s">
        <v>211</v>
      </c>
      <c r="J8" s="2" t="s">
        <v>212</v>
      </c>
      <c r="K8" s="2" t="s">
        <v>213</v>
      </c>
      <c r="L8" s="2" t="s">
        <v>214</v>
      </c>
      <c r="M8" s="2" t="s">
        <v>215</v>
      </c>
      <c r="O8" s="2" t="s">
        <v>216</v>
      </c>
      <c r="P8" s="2" t="s">
        <v>217</v>
      </c>
      <c r="Q8" s="2" t="s">
        <v>218</v>
      </c>
      <c r="S8" s="2" t="s">
        <v>217</v>
      </c>
      <c r="T8" s="2" t="s">
        <v>219</v>
      </c>
    </row>
    <row r="9" spans="1:20" ht="15" customHeight="1">
      <c r="D9" s="2" t="s">
        <v>221</v>
      </c>
      <c r="E9" s="2" t="s">
        <v>221</v>
      </c>
      <c r="F9" s="2" t="s">
        <v>221</v>
      </c>
      <c r="G9" s="2" t="s">
        <v>221</v>
      </c>
      <c r="H9" s="2" t="s">
        <v>221</v>
      </c>
      <c r="I9" s="2" t="s">
        <v>221</v>
      </c>
      <c r="J9" s="2" t="s">
        <v>221</v>
      </c>
      <c r="K9" s="2" t="s">
        <v>221</v>
      </c>
      <c r="L9" s="2" t="s">
        <v>221</v>
      </c>
      <c r="M9" s="2" t="s">
        <v>221</v>
      </c>
    </row>
    <row r="10" spans="1:20" ht="15" customHeight="1">
      <c r="B10" s="2" t="s">
        <v>445</v>
      </c>
      <c r="C10" s="2" t="s">
        <v>446</v>
      </c>
      <c r="O10" s="2">
        <f>SUM(D10:G10)</f>
        <v>0</v>
      </c>
      <c r="P10" s="2">
        <f>H10</f>
        <v>0</v>
      </c>
      <c r="Q10" s="2">
        <f>SUM(D10:H10)</f>
        <v>0</v>
      </c>
      <c r="S10" s="2">
        <f>SUM(I10:M10)</f>
        <v>0</v>
      </c>
      <c r="T10" s="2" t="str">
        <f>IF(Q10&lt;&gt;0,(S10-Q10)/Q10,"0")</f>
        <v>0</v>
      </c>
    </row>
    <row r="11" spans="1:20" ht="15" customHeight="1">
      <c r="C11" s="2" t="s">
        <v>447</v>
      </c>
      <c r="O11" s="2">
        <f t="shared" ref="O11:O35" si="0">SUM(D11:G11)</f>
        <v>0</v>
      </c>
      <c r="P11" s="2">
        <f t="shared" ref="P11:P35" si="1">H11</f>
        <v>0</v>
      </c>
      <c r="Q11" s="2">
        <f>SUM(D11:H11)</f>
        <v>0</v>
      </c>
      <c r="S11" s="2">
        <f>SUM(I11:M11)</f>
        <v>0</v>
      </c>
      <c r="T11" s="2" t="str">
        <f>IF(Q11&lt;&gt;0,(S11-Q11)/Q11,"0")</f>
        <v>0</v>
      </c>
    </row>
    <row r="12" spans="1:20" ht="15" customHeight="1">
      <c r="B12" s="2" t="s">
        <v>448</v>
      </c>
      <c r="C12" s="2" t="s">
        <v>446</v>
      </c>
      <c r="O12" s="2">
        <f t="shared" si="0"/>
        <v>0</v>
      </c>
      <c r="P12" s="2">
        <f t="shared" si="1"/>
        <v>0</v>
      </c>
      <c r="Q12" s="2">
        <f t="shared" ref="Q12:Q35" si="2">SUM(D12:H12)</f>
        <v>0</v>
      </c>
      <c r="S12" s="2">
        <f t="shared" ref="S12:S35" si="3">SUM(I12:M12)</f>
        <v>0</v>
      </c>
      <c r="T12" s="2" t="str">
        <f t="shared" ref="T12:T35" si="4">IF(Q12&lt;&gt;0,(S12-Q12)/Q12,"0")</f>
        <v>0</v>
      </c>
    </row>
    <row r="13" spans="1:20" ht="15" customHeight="1">
      <c r="C13" s="2" t="s">
        <v>447</v>
      </c>
      <c r="O13" s="2">
        <f t="shared" si="0"/>
        <v>0</v>
      </c>
      <c r="P13" s="2">
        <f t="shared" si="1"/>
        <v>0</v>
      </c>
      <c r="Q13" s="2">
        <f t="shared" si="2"/>
        <v>0</v>
      </c>
      <c r="S13" s="2">
        <f t="shared" si="3"/>
        <v>0</v>
      </c>
      <c r="T13" s="2" t="str">
        <f t="shared" si="4"/>
        <v>0</v>
      </c>
    </row>
    <row r="14" spans="1:20" ht="15" customHeight="1">
      <c r="B14" s="2" t="s">
        <v>366</v>
      </c>
      <c r="C14" s="2" t="s">
        <v>449</v>
      </c>
      <c r="O14" s="2">
        <f t="shared" si="0"/>
        <v>0</v>
      </c>
      <c r="P14" s="2">
        <f t="shared" si="1"/>
        <v>0</v>
      </c>
      <c r="Q14" s="2">
        <f t="shared" si="2"/>
        <v>0</v>
      </c>
      <c r="S14" s="2">
        <f t="shared" si="3"/>
        <v>0</v>
      </c>
      <c r="T14" s="2" t="str">
        <f t="shared" si="4"/>
        <v>0</v>
      </c>
    </row>
    <row r="15" spans="1:20" ht="15" customHeight="1">
      <c r="C15" s="2" t="s">
        <v>450</v>
      </c>
      <c r="O15" s="2">
        <f t="shared" si="0"/>
        <v>0</v>
      </c>
      <c r="P15" s="2">
        <f t="shared" si="1"/>
        <v>0</v>
      </c>
      <c r="Q15" s="2">
        <f t="shared" si="2"/>
        <v>0</v>
      </c>
      <c r="S15" s="2">
        <f t="shared" si="3"/>
        <v>0</v>
      </c>
      <c r="T15" s="2" t="str">
        <f t="shared" si="4"/>
        <v>0</v>
      </c>
    </row>
    <row r="16" spans="1:20" ht="15" customHeight="1">
      <c r="C16" s="2" t="s">
        <v>451</v>
      </c>
      <c r="O16" s="2">
        <f t="shared" si="0"/>
        <v>0</v>
      </c>
      <c r="P16" s="2">
        <f t="shared" si="1"/>
        <v>0</v>
      </c>
      <c r="Q16" s="2">
        <f t="shared" si="2"/>
        <v>0</v>
      </c>
      <c r="S16" s="2">
        <f t="shared" si="3"/>
        <v>0</v>
      </c>
      <c r="T16" s="2" t="str">
        <f t="shared" si="4"/>
        <v>0</v>
      </c>
    </row>
    <row r="17" spans="2:20" ht="15" customHeight="1">
      <c r="B17" s="2" t="s">
        <v>243</v>
      </c>
      <c r="C17" s="2" t="s">
        <v>452</v>
      </c>
      <c r="O17" s="2">
        <f t="shared" si="0"/>
        <v>0</v>
      </c>
      <c r="P17" s="2">
        <f t="shared" si="1"/>
        <v>0</v>
      </c>
      <c r="Q17" s="2">
        <f t="shared" si="2"/>
        <v>0</v>
      </c>
      <c r="S17" s="2">
        <f t="shared" si="3"/>
        <v>0</v>
      </c>
      <c r="T17" s="2" t="str">
        <f t="shared" si="4"/>
        <v>0</v>
      </c>
    </row>
    <row r="18" spans="2:20" ht="15" customHeight="1">
      <c r="C18" s="2" t="s">
        <v>113</v>
      </c>
      <c r="O18" s="2">
        <f t="shared" si="0"/>
        <v>0</v>
      </c>
      <c r="P18" s="2">
        <f t="shared" si="1"/>
        <v>0</v>
      </c>
      <c r="Q18" s="2">
        <f t="shared" si="2"/>
        <v>0</v>
      </c>
      <c r="S18" s="2">
        <f t="shared" si="3"/>
        <v>0</v>
      </c>
      <c r="T18" s="2" t="str">
        <f t="shared" si="4"/>
        <v>0</v>
      </c>
    </row>
    <row r="19" spans="2:20" ht="15" customHeight="1">
      <c r="C19" s="2" t="s">
        <v>453</v>
      </c>
      <c r="O19" s="2">
        <f t="shared" si="0"/>
        <v>0</v>
      </c>
      <c r="P19" s="2">
        <f t="shared" si="1"/>
        <v>0</v>
      </c>
      <c r="Q19" s="2">
        <f t="shared" si="2"/>
        <v>0</v>
      </c>
      <c r="S19" s="2">
        <f t="shared" si="3"/>
        <v>0</v>
      </c>
      <c r="T19" s="2" t="str">
        <f t="shared" si="4"/>
        <v>0</v>
      </c>
    </row>
    <row r="20" spans="2:20" ht="15" customHeight="1">
      <c r="C20" s="2" t="s">
        <v>451</v>
      </c>
      <c r="O20" s="2">
        <f t="shared" si="0"/>
        <v>0</v>
      </c>
      <c r="P20" s="2">
        <f t="shared" si="1"/>
        <v>0</v>
      </c>
      <c r="Q20" s="2">
        <f t="shared" si="2"/>
        <v>0</v>
      </c>
      <c r="S20" s="2">
        <f t="shared" si="3"/>
        <v>0</v>
      </c>
      <c r="T20" s="2" t="str">
        <f t="shared" si="4"/>
        <v>0</v>
      </c>
    </row>
    <row r="21" spans="2:20" ht="15" customHeight="1">
      <c r="C21" s="2" t="s">
        <v>454</v>
      </c>
      <c r="O21" s="2">
        <f t="shared" si="0"/>
        <v>0</v>
      </c>
      <c r="P21" s="2">
        <f t="shared" si="1"/>
        <v>0</v>
      </c>
      <c r="Q21" s="2">
        <f t="shared" si="2"/>
        <v>0</v>
      </c>
      <c r="S21" s="2">
        <f t="shared" si="3"/>
        <v>0</v>
      </c>
      <c r="T21" s="2" t="str">
        <f t="shared" si="4"/>
        <v>0</v>
      </c>
    </row>
    <row r="22" spans="2:20" ht="15" customHeight="1">
      <c r="C22" s="2" t="s">
        <v>455</v>
      </c>
      <c r="O22" s="2">
        <f t="shared" si="0"/>
        <v>0</v>
      </c>
      <c r="P22" s="2">
        <f t="shared" si="1"/>
        <v>0</v>
      </c>
      <c r="Q22" s="2">
        <f t="shared" si="2"/>
        <v>0</v>
      </c>
      <c r="S22" s="2">
        <f t="shared" si="3"/>
        <v>0</v>
      </c>
      <c r="T22" s="2" t="str">
        <f t="shared" si="4"/>
        <v>0</v>
      </c>
    </row>
    <row r="23" spans="2:20" ht="15" customHeight="1">
      <c r="B23" s="2" t="s">
        <v>425</v>
      </c>
      <c r="C23" s="2" t="s">
        <v>452</v>
      </c>
      <c r="O23" s="2">
        <f t="shared" si="0"/>
        <v>0</v>
      </c>
      <c r="P23" s="2">
        <f t="shared" si="1"/>
        <v>0</v>
      </c>
      <c r="Q23" s="2">
        <f t="shared" si="2"/>
        <v>0</v>
      </c>
      <c r="S23" s="2">
        <f t="shared" si="3"/>
        <v>0</v>
      </c>
      <c r="T23" s="2" t="str">
        <f t="shared" si="4"/>
        <v>0</v>
      </c>
    </row>
    <row r="24" spans="2:20" ht="15" customHeight="1">
      <c r="C24" s="2" t="s">
        <v>113</v>
      </c>
      <c r="O24" s="2">
        <f t="shared" si="0"/>
        <v>0</v>
      </c>
      <c r="P24" s="2">
        <f t="shared" si="1"/>
        <v>0</v>
      </c>
      <c r="Q24" s="2">
        <f t="shared" si="2"/>
        <v>0</v>
      </c>
      <c r="S24" s="2">
        <f t="shared" si="3"/>
        <v>0</v>
      </c>
      <c r="T24" s="2" t="str">
        <f t="shared" si="4"/>
        <v>0</v>
      </c>
    </row>
    <row r="25" spans="2:20" ht="15" customHeight="1">
      <c r="C25" s="2" t="s">
        <v>453</v>
      </c>
      <c r="O25" s="2">
        <f t="shared" si="0"/>
        <v>0</v>
      </c>
      <c r="P25" s="2">
        <f t="shared" si="1"/>
        <v>0</v>
      </c>
      <c r="Q25" s="2">
        <f t="shared" si="2"/>
        <v>0</v>
      </c>
      <c r="S25" s="2">
        <f t="shared" si="3"/>
        <v>0</v>
      </c>
      <c r="T25" s="2" t="str">
        <f t="shared" si="4"/>
        <v>0</v>
      </c>
    </row>
    <row r="26" spans="2:20" ht="15" customHeight="1">
      <c r="C26" s="2" t="s">
        <v>451</v>
      </c>
      <c r="O26" s="2">
        <f t="shared" si="0"/>
        <v>0</v>
      </c>
      <c r="P26" s="2">
        <f t="shared" si="1"/>
        <v>0</v>
      </c>
      <c r="Q26" s="2">
        <f t="shared" si="2"/>
        <v>0</v>
      </c>
      <c r="S26" s="2">
        <f t="shared" si="3"/>
        <v>0</v>
      </c>
      <c r="T26" s="2" t="str">
        <f t="shared" si="4"/>
        <v>0</v>
      </c>
    </row>
    <row r="27" spans="2:20" ht="15" customHeight="1">
      <c r="C27" s="2" t="s">
        <v>454</v>
      </c>
      <c r="O27" s="2">
        <f t="shared" si="0"/>
        <v>0</v>
      </c>
      <c r="P27" s="2">
        <f t="shared" si="1"/>
        <v>0</v>
      </c>
      <c r="Q27" s="2">
        <f t="shared" si="2"/>
        <v>0</v>
      </c>
      <c r="S27" s="2">
        <f t="shared" si="3"/>
        <v>0</v>
      </c>
      <c r="T27" s="2" t="str">
        <f t="shared" si="4"/>
        <v>0</v>
      </c>
    </row>
    <row r="28" spans="2:20" ht="15" customHeight="1">
      <c r="C28" s="2" t="s">
        <v>455</v>
      </c>
      <c r="O28" s="2">
        <f t="shared" si="0"/>
        <v>0</v>
      </c>
      <c r="P28" s="2">
        <f t="shared" si="1"/>
        <v>0</v>
      </c>
      <c r="Q28" s="2">
        <f t="shared" si="2"/>
        <v>0</v>
      </c>
      <c r="S28" s="2">
        <f t="shared" si="3"/>
        <v>0</v>
      </c>
      <c r="T28" s="2" t="str">
        <f t="shared" si="4"/>
        <v>0</v>
      </c>
    </row>
    <row r="29" spans="2:20" ht="15" customHeight="1">
      <c r="B29" s="2" t="s">
        <v>424</v>
      </c>
      <c r="C29" s="2" t="s">
        <v>452</v>
      </c>
      <c r="O29" s="2">
        <f t="shared" si="0"/>
        <v>0</v>
      </c>
      <c r="P29" s="2">
        <f t="shared" si="1"/>
        <v>0</v>
      </c>
      <c r="Q29" s="2">
        <f t="shared" si="2"/>
        <v>0</v>
      </c>
      <c r="S29" s="2">
        <f t="shared" si="3"/>
        <v>0</v>
      </c>
      <c r="T29" s="2" t="str">
        <f t="shared" si="4"/>
        <v>0</v>
      </c>
    </row>
    <row r="30" spans="2:20" ht="15" customHeight="1">
      <c r="C30" s="2" t="s">
        <v>113</v>
      </c>
      <c r="O30" s="2">
        <f t="shared" si="0"/>
        <v>0</v>
      </c>
      <c r="P30" s="2">
        <f t="shared" si="1"/>
        <v>0</v>
      </c>
      <c r="Q30" s="2">
        <f t="shared" si="2"/>
        <v>0</v>
      </c>
      <c r="S30" s="2">
        <f t="shared" si="3"/>
        <v>0</v>
      </c>
      <c r="T30" s="2" t="str">
        <f t="shared" si="4"/>
        <v>0</v>
      </c>
    </row>
    <row r="31" spans="2:20" ht="15" customHeight="1">
      <c r="C31" s="2" t="s">
        <v>456</v>
      </c>
      <c r="O31" s="2">
        <f t="shared" si="0"/>
        <v>0</v>
      </c>
      <c r="P31" s="2">
        <f t="shared" si="1"/>
        <v>0</v>
      </c>
      <c r="Q31" s="2">
        <f t="shared" si="2"/>
        <v>0</v>
      </c>
      <c r="S31" s="2">
        <f t="shared" si="3"/>
        <v>0</v>
      </c>
      <c r="T31" s="2" t="str">
        <f t="shared" si="4"/>
        <v>0</v>
      </c>
    </row>
    <row r="32" spans="2:20" ht="15" customHeight="1">
      <c r="C32" s="2" t="s">
        <v>451</v>
      </c>
      <c r="O32" s="2">
        <f t="shared" si="0"/>
        <v>0</v>
      </c>
      <c r="P32" s="2">
        <f t="shared" si="1"/>
        <v>0</v>
      </c>
      <c r="Q32" s="2">
        <f t="shared" si="2"/>
        <v>0</v>
      </c>
      <c r="S32" s="2">
        <f t="shared" si="3"/>
        <v>0</v>
      </c>
      <c r="T32" s="2" t="str">
        <f t="shared" si="4"/>
        <v>0</v>
      </c>
    </row>
    <row r="33" spans="2:20" ht="15" customHeight="1">
      <c r="C33" s="2" t="s">
        <v>454</v>
      </c>
      <c r="O33" s="2">
        <f t="shared" si="0"/>
        <v>0</v>
      </c>
      <c r="P33" s="2">
        <f t="shared" si="1"/>
        <v>0</v>
      </c>
      <c r="Q33" s="2">
        <f t="shared" si="2"/>
        <v>0</v>
      </c>
      <c r="S33" s="2">
        <f t="shared" si="3"/>
        <v>0</v>
      </c>
      <c r="T33" s="2" t="str">
        <f t="shared" si="4"/>
        <v>0</v>
      </c>
    </row>
    <row r="34" spans="2:20" ht="15" customHeight="1">
      <c r="C34" s="2" t="s">
        <v>455</v>
      </c>
      <c r="O34" s="2">
        <f t="shared" si="0"/>
        <v>0</v>
      </c>
      <c r="P34" s="2">
        <f t="shared" si="1"/>
        <v>0</v>
      </c>
      <c r="Q34" s="2">
        <f t="shared" si="2"/>
        <v>0</v>
      </c>
      <c r="S34" s="2">
        <f t="shared" si="3"/>
        <v>0</v>
      </c>
      <c r="T34" s="2" t="str">
        <f t="shared" si="4"/>
        <v>0</v>
      </c>
    </row>
    <row r="35" spans="2:20" ht="15" customHeight="1">
      <c r="B35" s="2" t="s">
        <v>457</v>
      </c>
      <c r="O35" s="2">
        <f t="shared" si="0"/>
        <v>0</v>
      </c>
      <c r="P35" s="2">
        <f t="shared" si="1"/>
        <v>0</v>
      </c>
      <c r="Q35" s="2">
        <f t="shared" si="2"/>
        <v>0</v>
      </c>
      <c r="S35" s="2">
        <f t="shared" si="3"/>
        <v>0</v>
      </c>
      <c r="T35" s="2" t="str">
        <f t="shared" si="4"/>
        <v>0</v>
      </c>
    </row>
    <row r="38" spans="2:20" ht="15" customHeight="1">
      <c r="B38" s="2" t="s">
        <v>458</v>
      </c>
    </row>
    <row r="40" spans="2:20" ht="15" customHeight="1">
      <c r="B40" s="2" t="s">
        <v>442</v>
      </c>
      <c r="D40" s="2" t="s">
        <v>443</v>
      </c>
      <c r="I40" s="2" t="s">
        <v>444</v>
      </c>
      <c r="O40" s="2" t="s">
        <v>209</v>
      </c>
      <c r="S40" s="2" t="s">
        <v>210</v>
      </c>
    </row>
    <row r="41" spans="2:20" ht="15" customHeight="1">
      <c r="D41" s="2" t="s">
        <v>97</v>
      </c>
      <c r="E41" s="2" t="s">
        <v>98</v>
      </c>
      <c r="F41" s="2" t="s">
        <v>99</v>
      </c>
      <c r="G41" s="2" t="s">
        <v>100</v>
      </c>
      <c r="H41" s="2" t="s">
        <v>62</v>
      </c>
      <c r="I41" s="2" t="s">
        <v>211</v>
      </c>
      <c r="J41" s="2" t="s">
        <v>212</v>
      </c>
      <c r="K41" s="2" t="s">
        <v>213</v>
      </c>
      <c r="L41" s="2" t="s">
        <v>214</v>
      </c>
      <c r="M41" s="2" t="s">
        <v>215</v>
      </c>
      <c r="O41" s="2" t="s">
        <v>216</v>
      </c>
      <c r="P41" s="2" t="s">
        <v>217</v>
      </c>
      <c r="Q41" s="2" t="s">
        <v>218</v>
      </c>
      <c r="S41" s="2" t="s">
        <v>217</v>
      </c>
      <c r="T41" s="2" t="s">
        <v>219</v>
      </c>
    </row>
    <row r="42" spans="2:20" ht="15" customHeight="1">
      <c r="D42" s="2" t="s">
        <v>221</v>
      </c>
      <c r="E42" s="2" t="s">
        <v>221</v>
      </c>
      <c r="F42" s="2" t="s">
        <v>221</v>
      </c>
      <c r="G42" s="2" t="s">
        <v>221</v>
      </c>
      <c r="H42" s="2" t="s">
        <v>221</v>
      </c>
      <c r="I42" s="2" t="s">
        <v>221</v>
      </c>
      <c r="J42" s="2" t="s">
        <v>221</v>
      </c>
      <c r="K42" s="2" t="s">
        <v>221</v>
      </c>
      <c r="L42" s="2" t="s">
        <v>221</v>
      </c>
      <c r="M42" s="2" t="s">
        <v>221</v>
      </c>
    </row>
    <row r="43" spans="2:20" ht="15" customHeight="1">
      <c r="B43" s="2" t="s">
        <v>445</v>
      </c>
      <c r="C43" s="2" t="s">
        <v>446</v>
      </c>
      <c r="O43" s="2">
        <f t="shared" ref="O43:O68" si="5">SUM(D43:G43)</f>
        <v>0</v>
      </c>
      <c r="P43" s="2">
        <f t="shared" ref="P43:P68" si="6">H43</f>
        <v>0</v>
      </c>
      <c r="Q43" s="2">
        <f t="shared" ref="Q43:Q68" si="7">SUM(D43:H43)</f>
        <v>0</v>
      </c>
      <c r="S43" s="2">
        <f t="shared" ref="S43:S68" si="8">SUM(I43:M43)</f>
        <v>0</v>
      </c>
      <c r="T43" s="2" t="str">
        <f t="shared" ref="T43:T68" si="9">IF(Q43&lt;&gt;0,(S43-Q43)/Q43,"0")</f>
        <v>0</v>
      </c>
    </row>
    <row r="44" spans="2:20" ht="15" customHeight="1">
      <c r="C44" s="2" t="s">
        <v>447</v>
      </c>
      <c r="O44" s="2">
        <f t="shared" si="5"/>
        <v>0</v>
      </c>
      <c r="P44" s="2">
        <f t="shared" si="6"/>
        <v>0</v>
      </c>
      <c r="Q44" s="2">
        <f t="shared" si="7"/>
        <v>0</v>
      </c>
      <c r="S44" s="2">
        <f t="shared" si="8"/>
        <v>0</v>
      </c>
      <c r="T44" s="2" t="str">
        <f t="shared" si="9"/>
        <v>0</v>
      </c>
    </row>
    <row r="45" spans="2:20" ht="15" customHeight="1">
      <c r="B45" s="2" t="s">
        <v>448</v>
      </c>
      <c r="C45" s="2" t="s">
        <v>446</v>
      </c>
      <c r="O45" s="2">
        <f t="shared" si="5"/>
        <v>0</v>
      </c>
      <c r="P45" s="2">
        <f t="shared" si="6"/>
        <v>0</v>
      </c>
      <c r="Q45" s="2">
        <f t="shared" si="7"/>
        <v>0</v>
      </c>
      <c r="S45" s="2">
        <f t="shared" si="8"/>
        <v>0</v>
      </c>
      <c r="T45" s="2" t="str">
        <f t="shared" si="9"/>
        <v>0</v>
      </c>
    </row>
    <row r="46" spans="2:20" ht="15" customHeight="1">
      <c r="C46" s="2" t="s">
        <v>447</v>
      </c>
      <c r="O46" s="2">
        <f t="shared" si="5"/>
        <v>0</v>
      </c>
      <c r="P46" s="2">
        <f t="shared" si="6"/>
        <v>0</v>
      </c>
      <c r="Q46" s="2">
        <f t="shared" si="7"/>
        <v>0</v>
      </c>
      <c r="S46" s="2">
        <f t="shared" si="8"/>
        <v>0</v>
      </c>
      <c r="T46" s="2" t="str">
        <f t="shared" si="9"/>
        <v>0</v>
      </c>
    </row>
    <row r="47" spans="2:20" ht="15" customHeight="1">
      <c r="B47" s="2" t="s">
        <v>366</v>
      </c>
      <c r="C47" s="2" t="s">
        <v>449</v>
      </c>
      <c r="O47" s="2">
        <f t="shared" si="5"/>
        <v>0</v>
      </c>
      <c r="P47" s="2">
        <f t="shared" si="6"/>
        <v>0</v>
      </c>
      <c r="Q47" s="2">
        <f t="shared" si="7"/>
        <v>0</v>
      </c>
      <c r="S47" s="2">
        <f t="shared" si="8"/>
        <v>0</v>
      </c>
      <c r="T47" s="2" t="str">
        <f t="shared" si="9"/>
        <v>0</v>
      </c>
    </row>
    <row r="48" spans="2:20" ht="15" customHeight="1">
      <c r="C48" s="2" t="s">
        <v>450</v>
      </c>
      <c r="O48" s="2">
        <f t="shared" si="5"/>
        <v>0</v>
      </c>
      <c r="P48" s="2">
        <f t="shared" si="6"/>
        <v>0</v>
      </c>
      <c r="Q48" s="2">
        <f t="shared" si="7"/>
        <v>0</v>
      </c>
      <c r="S48" s="2">
        <f t="shared" si="8"/>
        <v>0</v>
      </c>
      <c r="T48" s="2" t="str">
        <f t="shared" si="9"/>
        <v>0</v>
      </c>
    </row>
    <row r="49" spans="2:20" ht="15" customHeight="1">
      <c r="C49" s="2" t="s">
        <v>451</v>
      </c>
      <c r="O49" s="2">
        <f t="shared" si="5"/>
        <v>0</v>
      </c>
      <c r="P49" s="2">
        <f t="shared" si="6"/>
        <v>0</v>
      </c>
      <c r="Q49" s="2">
        <f t="shared" si="7"/>
        <v>0</v>
      </c>
      <c r="S49" s="2">
        <f t="shared" si="8"/>
        <v>0</v>
      </c>
      <c r="T49" s="2" t="str">
        <f t="shared" si="9"/>
        <v>0</v>
      </c>
    </row>
    <row r="50" spans="2:20" ht="15" customHeight="1">
      <c r="B50" s="2" t="s">
        <v>243</v>
      </c>
      <c r="C50" s="2" t="s">
        <v>452</v>
      </c>
      <c r="O50" s="2">
        <f t="shared" si="5"/>
        <v>0</v>
      </c>
      <c r="P50" s="2">
        <f t="shared" si="6"/>
        <v>0</v>
      </c>
      <c r="Q50" s="2">
        <f t="shared" si="7"/>
        <v>0</v>
      </c>
      <c r="S50" s="2">
        <f t="shared" si="8"/>
        <v>0</v>
      </c>
      <c r="T50" s="2" t="str">
        <f t="shared" si="9"/>
        <v>0</v>
      </c>
    </row>
    <row r="51" spans="2:20" ht="15" customHeight="1">
      <c r="C51" s="2" t="s">
        <v>113</v>
      </c>
      <c r="O51" s="2">
        <f t="shared" si="5"/>
        <v>0</v>
      </c>
      <c r="P51" s="2">
        <f t="shared" si="6"/>
        <v>0</v>
      </c>
      <c r="Q51" s="2">
        <f t="shared" si="7"/>
        <v>0</v>
      </c>
      <c r="S51" s="2">
        <f t="shared" si="8"/>
        <v>0</v>
      </c>
      <c r="T51" s="2" t="str">
        <f t="shared" si="9"/>
        <v>0</v>
      </c>
    </row>
    <row r="52" spans="2:20" ht="15" customHeight="1">
      <c r="C52" s="2" t="s">
        <v>453</v>
      </c>
      <c r="O52" s="2">
        <f t="shared" si="5"/>
        <v>0</v>
      </c>
      <c r="P52" s="2">
        <f t="shared" si="6"/>
        <v>0</v>
      </c>
      <c r="Q52" s="2">
        <f t="shared" si="7"/>
        <v>0</v>
      </c>
      <c r="S52" s="2">
        <f t="shared" si="8"/>
        <v>0</v>
      </c>
      <c r="T52" s="2" t="str">
        <f t="shared" si="9"/>
        <v>0</v>
      </c>
    </row>
    <row r="53" spans="2:20" ht="15" customHeight="1">
      <c r="C53" s="2" t="s">
        <v>451</v>
      </c>
      <c r="O53" s="2">
        <f t="shared" si="5"/>
        <v>0</v>
      </c>
      <c r="P53" s="2">
        <f t="shared" si="6"/>
        <v>0</v>
      </c>
      <c r="Q53" s="2">
        <f t="shared" si="7"/>
        <v>0</v>
      </c>
      <c r="S53" s="2">
        <f t="shared" si="8"/>
        <v>0</v>
      </c>
      <c r="T53" s="2" t="str">
        <f t="shared" si="9"/>
        <v>0</v>
      </c>
    </row>
    <row r="54" spans="2:20" ht="15" customHeight="1">
      <c r="C54" s="2" t="s">
        <v>454</v>
      </c>
      <c r="O54" s="2">
        <f t="shared" si="5"/>
        <v>0</v>
      </c>
      <c r="P54" s="2">
        <f t="shared" si="6"/>
        <v>0</v>
      </c>
      <c r="Q54" s="2">
        <f t="shared" si="7"/>
        <v>0</v>
      </c>
      <c r="S54" s="2">
        <f t="shared" si="8"/>
        <v>0</v>
      </c>
      <c r="T54" s="2" t="str">
        <f t="shared" si="9"/>
        <v>0</v>
      </c>
    </row>
    <row r="55" spans="2:20" ht="15" customHeight="1">
      <c r="C55" s="2" t="s">
        <v>455</v>
      </c>
      <c r="O55" s="2">
        <f t="shared" si="5"/>
        <v>0</v>
      </c>
      <c r="P55" s="2">
        <f t="shared" si="6"/>
        <v>0</v>
      </c>
      <c r="Q55" s="2">
        <f t="shared" si="7"/>
        <v>0</v>
      </c>
      <c r="S55" s="2">
        <f t="shared" si="8"/>
        <v>0</v>
      </c>
      <c r="T55" s="2" t="str">
        <f t="shared" si="9"/>
        <v>0</v>
      </c>
    </row>
    <row r="56" spans="2:20" ht="15" customHeight="1">
      <c r="B56" s="2" t="s">
        <v>425</v>
      </c>
      <c r="C56" s="2" t="s">
        <v>452</v>
      </c>
      <c r="O56" s="2">
        <f t="shared" si="5"/>
        <v>0</v>
      </c>
      <c r="P56" s="2">
        <f t="shared" si="6"/>
        <v>0</v>
      </c>
      <c r="Q56" s="2">
        <f t="shared" si="7"/>
        <v>0</v>
      </c>
      <c r="S56" s="2">
        <f t="shared" si="8"/>
        <v>0</v>
      </c>
      <c r="T56" s="2" t="str">
        <f t="shared" si="9"/>
        <v>0</v>
      </c>
    </row>
    <row r="57" spans="2:20" ht="15" customHeight="1">
      <c r="C57" s="2" t="s">
        <v>113</v>
      </c>
      <c r="O57" s="2">
        <f t="shared" si="5"/>
        <v>0</v>
      </c>
      <c r="P57" s="2">
        <f t="shared" si="6"/>
        <v>0</v>
      </c>
      <c r="Q57" s="2">
        <f t="shared" si="7"/>
        <v>0</v>
      </c>
      <c r="S57" s="2">
        <f t="shared" si="8"/>
        <v>0</v>
      </c>
      <c r="T57" s="2" t="str">
        <f t="shared" si="9"/>
        <v>0</v>
      </c>
    </row>
    <row r="58" spans="2:20" ht="15" customHeight="1">
      <c r="C58" s="2" t="s">
        <v>453</v>
      </c>
      <c r="O58" s="2">
        <f t="shared" si="5"/>
        <v>0</v>
      </c>
      <c r="P58" s="2">
        <f t="shared" si="6"/>
        <v>0</v>
      </c>
      <c r="Q58" s="2">
        <f t="shared" si="7"/>
        <v>0</v>
      </c>
      <c r="S58" s="2">
        <f t="shared" si="8"/>
        <v>0</v>
      </c>
      <c r="T58" s="2" t="str">
        <f t="shared" si="9"/>
        <v>0</v>
      </c>
    </row>
    <row r="59" spans="2:20" ht="15" customHeight="1">
      <c r="C59" s="2" t="s">
        <v>451</v>
      </c>
      <c r="O59" s="2">
        <f t="shared" si="5"/>
        <v>0</v>
      </c>
      <c r="P59" s="2">
        <f t="shared" si="6"/>
        <v>0</v>
      </c>
      <c r="Q59" s="2">
        <f t="shared" si="7"/>
        <v>0</v>
      </c>
      <c r="S59" s="2">
        <f t="shared" si="8"/>
        <v>0</v>
      </c>
      <c r="T59" s="2" t="str">
        <f t="shared" si="9"/>
        <v>0</v>
      </c>
    </row>
    <row r="60" spans="2:20" ht="15" customHeight="1">
      <c r="C60" s="2" t="s">
        <v>454</v>
      </c>
      <c r="O60" s="2">
        <f t="shared" si="5"/>
        <v>0</v>
      </c>
      <c r="P60" s="2">
        <f t="shared" si="6"/>
        <v>0</v>
      </c>
      <c r="Q60" s="2">
        <f t="shared" si="7"/>
        <v>0</v>
      </c>
      <c r="S60" s="2">
        <f t="shared" si="8"/>
        <v>0</v>
      </c>
      <c r="T60" s="2" t="str">
        <f t="shared" si="9"/>
        <v>0</v>
      </c>
    </row>
    <row r="61" spans="2:20" ht="15" customHeight="1">
      <c r="C61" s="2" t="s">
        <v>455</v>
      </c>
      <c r="O61" s="2">
        <f t="shared" si="5"/>
        <v>0</v>
      </c>
      <c r="P61" s="2">
        <f t="shared" si="6"/>
        <v>0</v>
      </c>
      <c r="Q61" s="2">
        <f t="shared" si="7"/>
        <v>0</v>
      </c>
      <c r="S61" s="2">
        <f t="shared" si="8"/>
        <v>0</v>
      </c>
      <c r="T61" s="2" t="str">
        <f t="shared" si="9"/>
        <v>0</v>
      </c>
    </row>
    <row r="62" spans="2:20" ht="15" customHeight="1">
      <c r="B62" s="2" t="s">
        <v>424</v>
      </c>
      <c r="C62" s="2" t="s">
        <v>452</v>
      </c>
      <c r="O62" s="2">
        <f t="shared" si="5"/>
        <v>0</v>
      </c>
      <c r="P62" s="2">
        <f t="shared" si="6"/>
        <v>0</v>
      </c>
      <c r="Q62" s="2">
        <f t="shared" si="7"/>
        <v>0</v>
      </c>
      <c r="S62" s="2">
        <f t="shared" si="8"/>
        <v>0</v>
      </c>
      <c r="T62" s="2" t="str">
        <f t="shared" si="9"/>
        <v>0</v>
      </c>
    </row>
    <row r="63" spans="2:20" ht="15" customHeight="1">
      <c r="C63" s="2" t="s">
        <v>113</v>
      </c>
      <c r="O63" s="2">
        <f t="shared" si="5"/>
        <v>0</v>
      </c>
      <c r="P63" s="2">
        <f t="shared" si="6"/>
        <v>0</v>
      </c>
      <c r="Q63" s="2">
        <f t="shared" si="7"/>
        <v>0</v>
      </c>
      <c r="S63" s="2">
        <f t="shared" si="8"/>
        <v>0</v>
      </c>
      <c r="T63" s="2" t="str">
        <f t="shared" si="9"/>
        <v>0</v>
      </c>
    </row>
    <row r="64" spans="2:20" ht="15" customHeight="1">
      <c r="C64" s="2" t="s">
        <v>456</v>
      </c>
      <c r="O64" s="2">
        <f t="shared" si="5"/>
        <v>0</v>
      </c>
      <c r="P64" s="2">
        <f t="shared" si="6"/>
        <v>0</v>
      </c>
      <c r="Q64" s="2">
        <f t="shared" si="7"/>
        <v>0</v>
      </c>
      <c r="S64" s="2">
        <f t="shared" si="8"/>
        <v>0</v>
      </c>
      <c r="T64" s="2" t="str">
        <f t="shared" si="9"/>
        <v>0</v>
      </c>
    </row>
    <row r="65" spans="2:20" ht="15" customHeight="1">
      <c r="C65" s="2" t="s">
        <v>451</v>
      </c>
      <c r="O65" s="2">
        <f t="shared" si="5"/>
        <v>0</v>
      </c>
      <c r="P65" s="2">
        <f t="shared" si="6"/>
        <v>0</v>
      </c>
      <c r="Q65" s="2">
        <f t="shared" si="7"/>
        <v>0</v>
      </c>
      <c r="S65" s="2">
        <f t="shared" si="8"/>
        <v>0</v>
      </c>
      <c r="T65" s="2" t="str">
        <f t="shared" si="9"/>
        <v>0</v>
      </c>
    </row>
    <row r="66" spans="2:20" ht="15" customHeight="1">
      <c r="C66" s="2" t="s">
        <v>454</v>
      </c>
      <c r="O66" s="2">
        <f t="shared" si="5"/>
        <v>0</v>
      </c>
      <c r="P66" s="2">
        <f t="shared" si="6"/>
        <v>0</v>
      </c>
      <c r="Q66" s="2">
        <f t="shared" si="7"/>
        <v>0</v>
      </c>
      <c r="S66" s="2">
        <f t="shared" si="8"/>
        <v>0</v>
      </c>
      <c r="T66" s="2" t="str">
        <f t="shared" si="9"/>
        <v>0</v>
      </c>
    </row>
    <row r="67" spans="2:20" ht="15" customHeight="1">
      <c r="C67" s="2" t="s">
        <v>455</v>
      </c>
      <c r="O67" s="2">
        <f t="shared" si="5"/>
        <v>0</v>
      </c>
      <c r="P67" s="2">
        <f t="shared" si="6"/>
        <v>0</v>
      </c>
      <c r="Q67" s="2">
        <f t="shared" si="7"/>
        <v>0</v>
      </c>
      <c r="S67" s="2">
        <f t="shared" si="8"/>
        <v>0</v>
      </c>
      <c r="T67" s="2" t="str">
        <f t="shared" si="9"/>
        <v>0</v>
      </c>
    </row>
    <row r="68" spans="2:20" ht="15" customHeight="1">
      <c r="B68" s="2" t="s">
        <v>459</v>
      </c>
      <c r="O68" s="2">
        <f t="shared" si="5"/>
        <v>0</v>
      </c>
      <c r="P68" s="2">
        <f t="shared" si="6"/>
        <v>0</v>
      </c>
      <c r="Q68" s="2">
        <f t="shared" si="7"/>
        <v>0</v>
      </c>
      <c r="S68" s="2">
        <f t="shared" si="8"/>
        <v>0</v>
      </c>
      <c r="T68" s="2" t="str">
        <f t="shared" si="9"/>
        <v>0</v>
      </c>
    </row>
    <row r="71" spans="2:20">
      <c r="B71" s="2" t="s">
        <v>460</v>
      </c>
    </row>
    <row r="73" spans="2:20">
      <c r="B73" s="2" t="s">
        <v>442</v>
      </c>
      <c r="D73" s="2" t="s">
        <v>443</v>
      </c>
      <c r="I73" s="2" t="s">
        <v>444</v>
      </c>
      <c r="O73" s="2" t="s">
        <v>209</v>
      </c>
      <c r="S73" s="2" t="s">
        <v>210</v>
      </c>
    </row>
    <row r="74" spans="2:20">
      <c r="D74" s="2" t="s">
        <v>97</v>
      </c>
      <c r="E74" s="2" t="s">
        <v>98</v>
      </c>
      <c r="F74" s="2" t="s">
        <v>99</v>
      </c>
      <c r="G74" s="2" t="s">
        <v>100</v>
      </c>
      <c r="H74" s="2" t="s">
        <v>62</v>
      </c>
      <c r="I74" s="2" t="s">
        <v>211</v>
      </c>
      <c r="J74" s="2" t="s">
        <v>212</v>
      </c>
      <c r="K74" s="2" t="s">
        <v>213</v>
      </c>
      <c r="L74" s="2" t="s">
        <v>214</v>
      </c>
      <c r="M74" s="2" t="s">
        <v>215</v>
      </c>
      <c r="O74" s="2" t="s">
        <v>216</v>
      </c>
      <c r="P74" s="2" t="s">
        <v>217</v>
      </c>
      <c r="Q74" s="2" t="s">
        <v>218</v>
      </c>
      <c r="S74" s="2" t="s">
        <v>217</v>
      </c>
      <c r="T74" s="2" t="s">
        <v>219</v>
      </c>
    </row>
    <row r="75" spans="2:20">
      <c r="D75" s="2" t="s">
        <v>221</v>
      </c>
      <c r="E75" s="2" t="s">
        <v>221</v>
      </c>
      <c r="F75" s="2" t="s">
        <v>221</v>
      </c>
      <c r="G75" s="2" t="s">
        <v>221</v>
      </c>
      <c r="H75" s="2" t="s">
        <v>221</v>
      </c>
      <c r="I75" s="2" t="s">
        <v>221</v>
      </c>
      <c r="J75" s="2" t="s">
        <v>221</v>
      </c>
      <c r="K75" s="2" t="s">
        <v>221</v>
      </c>
      <c r="L75" s="2" t="s">
        <v>221</v>
      </c>
      <c r="M75" s="2" t="s">
        <v>221</v>
      </c>
    </row>
    <row r="76" spans="2:20" ht="14.25" customHeight="1">
      <c r="B76" s="2" t="s">
        <v>445</v>
      </c>
      <c r="C76" s="2" t="s">
        <v>446</v>
      </c>
      <c r="O76" s="2">
        <f t="shared" ref="O76:O101" si="10">SUM(D76:G76)</f>
        <v>0</v>
      </c>
      <c r="P76" s="2">
        <f t="shared" ref="P76:P101" si="11">H76</f>
        <v>0</v>
      </c>
      <c r="Q76" s="2">
        <f t="shared" ref="Q76:Q101" si="12">SUM(D76:H76)</f>
        <v>0</v>
      </c>
      <c r="S76" s="2">
        <f t="shared" ref="S76:S101" si="13">SUM(I76:M76)</f>
        <v>0</v>
      </c>
      <c r="T76" s="2" t="str">
        <f>IF(Q76&lt;&gt;0,(S76-Q76)/Q76,"0")</f>
        <v>0</v>
      </c>
    </row>
    <row r="77" spans="2:20" ht="15" customHeight="1">
      <c r="C77" s="2" t="s">
        <v>447</v>
      </c>
      <c r="O77" s="2">
        <f t="shared" si="10"/>
        <v>0</v>
      </c>
      <c r="P77" s="2">
        <f t="shared" si="11"/>
        <v>0</v>
      </c>
      <c r="Q77" s="2">
        <f t="shared" si="12"/>
        <v>0</v>
      </c>
      <c r="S77" s="2">
        <f t="shared" si="13"/>
        <v>0</v>
      </c>
      <c r="T77" s="2" t="str">
        <f t="shared" ref="T77:T101" si="14">IF(Q77&lt;&gt;0,(S77-Q77)/Q77,"0")</f>
        <v>0</v>
      </c>
    </row>
    <row r="78" spans="2:20" ht="14.25" customHeight="1">
      <c r="B78" s="2" t="s">
        <v>448</v>
      </c>
      <c r="C78" s="2" t="s">
        <v>446</v>
      </c>
      <c r="O78" s="2">
        <f t="shared" si="10"/>
        <v>0</v>
      </c>
      <c r="P78" s="2">
        <f t="shared" si="11"/>
        <v>0</v>
      </c>
      <c r="Q78" s="2">
        <f t="shared" si="12"/>
        <v>0</v>
      </c>
      <c r="S78" s="2">
        <f t="shared" si="13"/>
        <v>0</v>
      </c>
      <c r="T78" s="2" t="str">
        <f t="shared" si="14"/>
        <v>0</v>
      </c>
    </row>
    <row r="79" spans="2:20" ht="15" customHeight="1">
      <c r="C79" s="2" t="s">
        <v>447</v>
      </c>
      <c r="O79" s="2">
        <f t="shared" si="10"/>
        <v>0</v>
      </c>
      <c r="P79" s="2">
        <f t="shared" si="11"/>
        <v>0</v>
      </c>
      <c r="Q79" s="2">
        <f t="shared" si="12"/>
        <v>0</v>
      </c>
      <c r="S79" s="2">
        <f t="shared" si="13"/>
        <v>0</v>
      </c>
      <c r="T79" s="2" t="str">
        <f t="shared" si="14"/>
        <v>0</v>
      </c>
    </row>
    <row r="80" spans="2:20" ht="14.25" customHeight="1">
      <c r="B80" s="2" t="s">
        <v>366</v>
      </c>
      <c r="C80" s="2" t="s">
        <v>449</v>
      </c>
      <c r="O80" s="2">
        <f t="shared" si="10"/>
        <v>0</v>
      </c>
      <c r="P80" s="2">
        <f t="shared" si="11"/>
        <v>0</v>
      </c>
      <c r="Q80" s="2">
        <f t="shared" si="12"/>
        <v>0</v>
      </c>
      <c r="S80" s="2">
        <f t="shared" si="13"/>
        <v>0</v>
      </c>
      <c r="T80" s="2" t="str">
        <f t="shared" si="14"/>
        <v>0</v>
      </c>
    </row>
    <row r="81" spans="2:20" ht="14.25" customHeight="1">
      <c r="C81" s="2" t="s">
        <v>450</v>
      </c>
      <c r="O81" s="2">
        <f t="shared" si="10"/>
        <v>0</v>
      </c>
      <c r="P81" s="2">
        <f t="shared" si="11"/>
        <v>0</v>
      </c>
      <c r="Q81" s="2">
        <f t="shared" si="12"/>
        <v>0</v>
      </c>
      <c r="S81" s="2">
        <f t="shared" si="13"/>
        <v>0</v>
      </c>
      <c r="T81" s="2" t="str">
        <f t="shared" si="14"/>
        <v>0</v>
      </c>
    </row>
    <row r="82" spans="2:20" ht="15" customHeight="1">
      <c r="C82" s="2" t="s">
        <v>451</v>
      </c>
      <c r="O82" s="2">
        <f t="shared" si="10"/>
        <v>0</v>
      </c>
      <c r="P82" s="2">
        <f t="shared" si="11"/>
        <v>0</v>
      </c>
      <c r="Q82" s="2">
        <f t="shared" si="12"/>
        <v>0</v>
      </c>
      <c r="S82" s="2">
        <f t="shared" si="13"/>
        <v>0</v>
      </c>
      <c r="T82" s="2" t="str">
        <f t="shared" si="14"/>
        <v>0</v>
      </c>
    </row>
    <row r="83" spans="2:20" ht="14.25" customHeight="1">
      <c r="B83" s="2" t="s">
        <v>243</v>
      </c>
      <c r="C83" s="2" t="s">
        <v>452</v>
      </c>
      <c r="O83" s="2">
        <f t="shared" si="10"/>
        <v>0</v>
      </c>
      <c r="P83" s="2">
        <f t="shared" si="11"/>
        <v>0</v>
      </c>
      <c r="Q83" s="2">
        <f t="shared" si="12"/>
        <v>0</v>
      </c>
      <c r="S83" s="2">
        <f t="shared" si="13"/>
        <v>0</v>
      </c>
      <c r="T83" s="2" t="str">
        <f t="shared" si="14"/>
        <v>0</v>
      </c>
    </row>
    <row r="84" spans="2:20" ht="14.25" customHeight="1">
      <c r="C84" s="2" t="s">
        <v>113</v>
      </c>
      <c r="O84" s="2">
        <f t="shared" si="10"/>
        <v>0</v>
      </c>
      <c r="P84" s="2">
        <f t="shared" si="11"/>
        <v>0</v>
      </c>
      <c r="Q84" s="2">
        <f t="shared" si="12"/>
        <v>0</v>
      </c>
      <c r="S84" s="2">
        <f t="shared" si="13"/>
        <v>0</v>
      </c>
      <c r="T84" s="2" t="str">
        <f t="shared" si="14"/>
        <v>0</v>
      </c>
    </row>
    <row r="85" spans="2:20" ht="14.25" customHeight="1">
      <c r="C85" s="2" t="s">
        <v>453</v>
      </c>
      <c r="O85" s="2">
        <f t="shared" si="10"/>
        <v>0</v>
      </c>
      <c r="P85" s="2">
        <f t="shared" si="11"/>
        <v>0</v>
      </c>
      <c r="Q85" s="2">
        <f t="shared" si="12"/>
        <v>0</v>
      </c>
      <c r="S85" s="2">
        <f t="shared" si="13"/>
        <v>0</v>
      </c>
      <c r="T85" s="2" t="str">
        <f t="shared" si="14"/>
        <v>0</v>
      </c>
    </row>
    <row r="86" spans="2:20" ht="14.25" customHeight="1">
      <c r="C86" s="2" t="s">
        <v>451</v>
      </c>
      <c r="O86" s="2">
        <f t="shared" si="10"/>
        <v>0</v>
      </c>
      <c r="P86" s="2">
        <f t="shared" si="11"/>
        <v>0</v>
      </c>
      <c r="Q86" s="2">
        <f t="shared" si="12"/>
        <v>0</v>
      </c>
      <c r="S86" s="2">
        <f t="shared" si="13"/>
        <v>0</v>
      </c>
      <c r="T86" s="2" t="str">
        <f t="shared" si="14"/>
        <v>0</v>
      </c>
    </row>
    <row r="87" spans="2:20" ht="14.25" customHeight="1">
      <c r="C87" s="2" t="s">
        <v>454</v>
      </c>
      <c r="O87" s="2">
        <f t="shared" si="10"/>
        <v>0</v>
      </c>
      <c r="P87" s="2">
        <f t="shared" si="11"/>
        <v>0</v>
      </c>
      <c r="Q87" s="2">
        <f t="shared" si="12"/>
        <v>0</v>
      </c>
      <c r="S87" s="2">
        <f t="shared" si="13"/>
        <v>0</v>
      </c>
      <c r="T87" s="2" t="str">
        <f t="shared" si="14"/>
        <v>0</v>
      </c>
    </row>
    <row r="88" spans="2:20" ht="15" customHeight="1">
      <c r="C88" s="2" t="s">
        <v>455</v>
      </c>
      <c r="O88" s="2">
        <f t="shared" si="10"/>
        <v>0</v>
      </c>
      <c r="P88" s="2">
        <f t="shared" si="11"/>
        <v>0</v>
      </c>
      <c r="Q88" s="2">
        <f t="shared" si="12"/>
        <v>0</v>
      </c>
      <c r="S88" s="2">
        <f t="shared" si="13"/>
        <v>0</v>
      </c>
      <c r="T88" s="2" t="str">
        <f t="shared" si="14"/>
        <v>0</v>
      </c>
    </row>
    <row r="89" spans="2:20" ht="14.25" customHeight="1">
      <c r="B89" s="2" t="s">
        <v>425</v>
      </c>
      <c r="C89" s="2" t="s">
        <v>452</v>
      </c>
      <c r="O89" s="2">
        <f t="shared" si="10"/>
        <v>0</v>
      </c>
      <c r="P89" s="2">
        <f t="shared" si="11"/>
        <v>0</v>
      </c>
      <c r="Q89" s="2">
        <f t="shared" si="12"/>
        <v>0</v>
      </c>
      <c r="S89" s="2">
        <f t="shared" si="13"/>
        <v>0</v>
      </c>
      <c r="T89" s="2" t="str">
        <f t="shared" si="14"/>
        <v>0</v>
      </c>
    </row>
    <row r="90" spans="2:20" ht="14.25" customHeight="1">
      <c r="C90" s="2" t="s">
        <v>113</v>
      </c>
      <c r="O90" s="2">
        <f t="shared" si="10"/>
        <v>0</v>
      </c>
      <c r="P90" s="2">
        <f t="shared" si="11"/>
        <v>0</v>
      </c>
      <c r="Q90" s="2">
        <f t="shared" si="12"/>
        <v>0</v>
      </c>
      <c r="S90" s="2">
        <f t="shared" si="13"/>
        <v>0</v>
      </c>
      <c r="T90" s="2" t="str">
        <f t="shared" si="14"/>
        <v>0</v>
      </c>
    </row>
    <row r="91" spans="2:20" ht="14.25" customHeight="1">
      <c r="C91" s="2" t="s">
        <v>453</v>
      </c>
      <c r="O91" s="2">
        <f t="shared" si="10"/>
        <v>0</v>
      </c>
      <c r="P91" s="2">
        <f t="shared" si="11"/>
        <v>0</v>
      </c>
      <c r="Q91" s="2">
        <f t="shared" si="12"/>
        <v>0</v>
      </c>
      <c r="S91" s="2">
        <f t="shared" si="13"/>
        <v>0</v>
      </c>
      <c r="T91" s="2" t="str">
        <f t="shared" si="14"/>
        <v>0</v>
      </c>
    </row>
    <row r="92" spans="2:20" ht="14.25" customHeight="1">
      <c r="C92" s="2" t="s">
        <v>451</v>
      </c>
      <c r="O92" s="2">
        <f t="shared" si="10"/>
        <v>0</v>
      </c>
      <c r="P92" s="2">
        <f t="shared" si="11"/>
        <v>0</v>
      </c>
      <c r="Q92" s="2">
        <f t="shared" si="12"/>
        <v>0</v>
      </c>
      <c r="S92" s="2">
        <f t="shared" si="13"/>
        <v>0</v>
      </c>
      <c r="T92" s="2" t="str">
        <f t="shared" si="14"/>
        <v>0</v>
      </c>
    </row>
    <row r="93" spans="2:20" ht="14.25" customHeight="1">
      <c r="C93" s="2" t="s">
        <v>454</v>
      </c>
      <c r="O93" s="2">
        <f t="shared" si="10"/>
        <v>0</v>
      </c>
      <c r="P93" s="2">
        <f t="shared" si="11"/>
        <v>0</v>
      </c>
      <c r="Q93" s="2">
        <f t="shared" si="12"/>
        <v>0</v>
      </c>
      <c r="S93" s="2">
        <f t="shared" si="13"/>
        <v>0</v>
      </c>
      <c r="T93" s="2" t="str">
        <f t="shared" si="14"/>
        <v>0</v>
      </c>
    </row>
    <row r="94" spans="2:20" ht="15" customHeight="1">
      <c r="C94" s="2" t="s">
        <v>455</v>
      </c>
      <c r="O94" s="2">
        <f t="shared" si="10"/>
        <v>0</v>
      </c>
      <c r="P94" s="2">
        <f t="shared" si="11"/>
        <v>0</v>
      </c>
      <c r="Q94" s="2">
        <f t="shared" si="12"/>
        <v>0</v>
      </c>
      <c r="S94" s="2">
        <f t="shared" si="13"/>
        <v>0</v>
      </c>
      <c r="T94" s="2" t="str">
        <f t="shared" si="14"/>
        <v>0</v>
      </c>
    </row>
    <row r="95" spans="2:20" ht="14.25" customHeight="1">
      <c r="B95" s="2" t="s">
        <v>424</v>
      </c>
      <c r="C95" s="2" t="s">
        <v>452</v>
      </c>
      <c r="O95" s="2">
        <f t="shared" si="10"/>
        <v>0</v>
      </c>
      <c r="P95" s="2">
        <f t="shared" si="11"/>
        <v>0</v>
      </c>
      <c r="Q95" s="2">
        <f t="shared" si="12"/>
        <v>0</v>
      </c>
      <c r="S95" s="2">
        <f t="shared" si="13"/>
        <v>0</v>
      </c>
      <c r="T95" s="2" t="str">
        <f t="shared" si="14"/>
        <v>0</v>
      </c>
    </row>
    <row r="96" spans="2:20" ht="14.25" customHeight="1">
      <c r="C96" s="2" t="s">
        <v>113</v>
      </c>
      <c r="O96" s="2">
        <f t="shared" si="10"/>
        <v>0</v>
      </c>
      <c r="P96" s="2">
        <f t="shared" si="11"/>
        <v>0</v>
      </c>
      <c r="Q96" s="2">
        <f t="shared" si="12"/>
        <v>0</v>
      </c>
      <c r="S96" s="2">
        <f t="shared" si="13"/>
        <v>0</v>
      </c>
      <c r="T96" s="2" t="str">
        <f t="shared" si="14"/>
        <v>0</v>
      </c>
    </row>
    <row r="97" spans="2:20" ht="14.25" customHeight="1">
      <c r="C97" s="2" t="s">
        <v>456</v>
      </c>
      <c r="O97" s="2">
        <f t="shared" si="10"/>
        <v>0</v>
      </c>
      <c r="P97" s="2">
        <f t="shared" si="11"/>
        <v>0</v>
      </c>
      <c r="Q97" s="2">
        <f t="shared" si="12"/>
        <v>0</v>
      </c>
      <c r="S97" s="2">
        <f t="shared" si="13"/>
        <v>0</v>
      </c>
      <c r="T97" s="2" t="str">
        <f t="shared" si="14"/>
        <v>0</v>
      </c>
    </row>
    <row r="98" spans="2:20" ht="14.25" customHeight="1">
      <c r="C98" s="2" t="s">
        <v>451</v>
      </c>
      <c r="O98" s="2">
        <f t="shared" si="10"/>
        <v>0</v>
      </c>
      <c r="P98" s="2">
        <f t="shared" si="11"/>
        <v>0</v>
      </c>
      <c r="Q98" s="2">
        <f t="shared" si="12"/>
        <v>0</v>
      </c>
      <c r="S98" s="2">
        <f t="shared" si="13"/>
        <v>0</v>
      </c>
      <c r="T98" s="2" t="str">
        <f t="shared" si="14"/>
        <v>0</v>
      </c>
    </row>
    <row r="99" spans="2:20" ht="14.25" customHeight="1">
      <c r="C99" s="2" t="s">
        <v>454</v>
      </c>
      <c r="O99" s="2">
        <f t="shared" si="10"/>
        <v>0</v>
      </c>
      <c r="P99" s="2">
        <f t="shared" si="11"/>
        <v>0</v>
      </c>
      <c r="Q99" s="2">
        <f t="shared" si="12"/>
        <v>0</v>
      </c>
      <c r="S99" s="2">
        <f t="shared" si="13"/>
        <v>0</v>
      </c>
      <c r="T99" s="2" t="str">
        <f t="shared" si="14"/>
        <v>0</v>
      </c>
    </row>
    <row r="100" spans="2:20" ht="15" customHeight="1">
      <c r="C100" s="2" t="s">
        <v>455</v>
      </c>
      <c r="O100" s="2">
        <f t="shared" si="10"/>
        <v>0</v>
      </c>
      <c r="P100" s="2">
        <f t="shared" si="11"/>
        <v>0</v>
      </c>
      <c r="Q100" s="2">
        <f t="shared" si="12"/>
        <v>0</v>
      </c>
      <c r="S100" s="2">
        <f t="shared" si="13"/>
        <v>0</v>
      </c>
      <c r="T100" s="2" t="str">
        <f t="shared" si="14"/>
        <v>0</v>
      </c>
    </row>
    <row r="101" spans="2:20" ht="15" customHeight="1">
      <c r="B101" s="2" t="s">
        <v>461</v>
      </c>
      <c r="O101" s="2">
        <f t="shared" si="10"/>
        <v>0</v>
      </c>
      <c r="P101" s="2">
        <f t="shared" si="11"/>
        <v>0</v>
      </c>
      <c r="Q101" s="2">
        <f t="shared" si="12"/>
        <v>0</v>
      </c>
      <c r="S101" s="2">
        <f t="shared" si="13"/>
        <v>0</v>
      </c>
      <c r="T101" s="2" t="str">
        <f t="shared" si="14"/>
        <v>0</v>
      </c>
    </row>
    <row r="102" spans="2:20" ht="15" customHeight="1"/>
    <row r="103" spans="2:20" ht="15" customHeight="1"/>
    <row r="104" spans="2:20" ht="15" customHeight="1">
      <c r="B104" s="2" t="s">
        <v>462</v>
      </c>
    </row>
    <row r="105" spans="2:20" ht="15" customHeight="1"/>
    <row r="106" spans="2:20" ht="15" customHeight="1">
      <c r="B106" s="2" t="s">
        <v>442</v>
      </c>
      <c r="D106" s="2" t="s">
        <v>443</v>
      </c>
      <c r="I106" s="2" t="s">
        <v>444</v>
      </c>
      <c r="O106" s="2" t="s">
        <v>209</v>
      </c>
      <c r="S106" s="2" t="s">
        <v>210</v>
      </c>
    </row>
    <row r="107" spans="2:20" ht="15" customHeight="1">
      <c r="D107" s="2" t="s">
        <v>97</v>
      </c>
      <c r="E107" s="2" t="s">
        <v>98</v>
      </c>
      <c r="F107" s="2" t="s">
        <v>99</v>
      </c>
      <c r="G107" s="2" t="s">
        <v>100</v>
      </c>
      <c r="H107" s="2" t="s">
        <v>62</v>
      </c>
      <c r="I107" s="2" t="s">
        <v>211</v>
      </c>
      <c r="J107" s="2" t="s">
        <v>212</v>
      </c>
      <c r="K107" s="2" t="s">
        <v>213</v>
      </c>
      <c r="L107" s="2" t="s">
        <v>214</v>
      </c>
      <c r="M107" s="2" t="s">
        <v>463</v>
      </c>
      <c r="O107" s="2" t="s">
        <v>216</v>
      </c>
      <c r="P107" s="2" t="s">
        <v>217</v>
      </c>
      <c r="Q107" s="2" t="s">
        <v>218</v>
      </c>
      <c r="S107" s="2" t="s">
        <v>217</v>
      </c>
      <c r="T107" s="2" t="s">
        <v>219</v>
      </c>
    </row>
    <row r="108" spans="2:20" ht="15" customHeight="1">
      <c r="D108" s="2" t="s">
        <v>221</v>
      </c>
      <c r="E108" s="2" t="s">
        <v>221</v>
      </c>
      <c r="F108" s="2" t="s">
        <v>221</v>
      </c>
      <c r="G108" s="2" t="s">
        <v>221</v>
      </c>
      <c r="H108" s="2" t="s">
        <v>221</v>
      </c>
      <c r="I108" s="2" t="s">
        <v>221</v>
      </c>
      <c r="J108" s="2" t="s">
        <v>221</v>
      </c>
      <c r="K108" s="2" t="s">
        <v>221</v>
      </c>
      <c r="L108" s="2" t="s">
        <v>221</v>
      </c>
      <c r="M108" s="2" t="s">
        <v>221</v>
      </c>
    </row>
    <row r="109" spans="2:20" ht="15" customHeight="1">
      <c r="B109" s="2" t="s">
        <v>464</v>
      </c>
      <c r="C109" s="2" t="s">
        <v>465</v>
      </c>
      <c r="O109" s="2">
        <f t="shared" ref="O109:O138" si="15">SUM(D109:G109)</f>
        <v>0</v>
      </c>
      <c r="P109" s="2">
        <f t="shared" ref="P109:P138" si="16">H109</f>
        <v>0</v>
      </c>
      <c r="Q109" s="2">
        <f t="shared" ref="Q109:Q138" si="17">SUM(D109:H109)</f>
        <v>0</v>
      </c>
      <c r="S109" s="2">
        <f t="shared" ref="S109:S138" si="18">SUM(I109:M109)</f>
        <v>0</v>
      </c>
      <c r="T109" s="2" t="str">
        <f>IF(Q109&lt;&gt;0,(S109-Q109)/Q109,"0")</f>
        <v>0</v>
      </c>
    </row>
    <row r="110" spans="2:20" ht="15" customHeight="1">
      <c r="C110" s="2" t="s">
        <v>466</v>
      </c>
      <c r="O110" s="2">
        <f t="shared" si="15"/>
        <v>0</v>
      </c>
      <c r="P110" s="2">
        <f t="shared" si="16"/>
        <v>0</v>
      </c>
      <c r="Q110" s="2">
        <f t="shared" si="17"/>
        <v>0</v>
      </c>
      <c r="S110" s="2">
        <f t="shared" si="18"/>
        <v>0</v>
      </c>
      <c r="T110" s="2" t="str">
        <f t="shared" ref="T110:T138" si="19">IF(Q110&lt;&gt;0,(S110-Q110)/Q110,"0")</f>
        <v>0</v>
      </c>
    </row>
    <row r="111" spans="2:20" ht="15" customHeight="1">
      <c r="C111" s="2" t="s">
        <v>467</v>
      </c>
      <c r="O111" s="2">
        <f t="shared" si="15"/>
        <v>0</v>
      </c>
      <c r="P111" s="2">
        <f t="shared" si="16"/>
        <v>0</v>
      </c>
      <c r="Q111" s="2">
        <f t="shared" si="17"/>
        <v>0</v>
      </c>
      <c r="S111" s="2">
        <f t="shared" si="18"/>
        <v>0</v>
      </c>
      <c r="T111" s="2" t="str">
        <f t="shared" si="19"/>
        <v>0</v>
      </c>
    </row>
    <row r="112" spans="2:20" ht="15" customHeight="1">
      <c r="C112" s="2" t="s">
        <v>468</v>
      </c>
      <c r="O112" s="2">
        <f t="shared" si="15"/>
        <v>0</v>
      </c>
      <c r="P112" s="2">
        <f t="shared" si="16"/>
        <v>0</v>
      </c>
      <c r="Q112" s="2">
        <f t="shared" si="17"/>
        <v>0</v>
      </c>
      <c r="S112" s="2">
        <f t="shared" si="18"/>
        <v>0</v>
      </c>
      <c r="T112" s="2" t="str">
        <f t="shared" si="19"/>
        <v>0</v>
      </c>
    </row>
    <row r="113" spans="2:20" ht="15" customHeight="1">
      <c r="C113" s="2" t="s">
        <v>469</v>
      </c>
      <c r="O113" s="2">
        <f t="shared" si="15"/>
        <v>0</v>
      </c>
      <c r="P113" s="2">
        <f t="shared" si="16"/>
        <v>0</v>
      </c>
      <c r="Q113" s="2">
        <f t="shared" si="17"/>
        <v>0</v>
      </c>
      <c r="S113" s="2">
        <f t="shared" si="18"/>
        <v>0</v>
      </c>
      <c r="T113" s="2" t="str">
        <f t="shared" si="19"/>
        <v>0</v>
      </c>
    </row>
    <row r="114" spans="2:20" ht="15" customHeight="1">
      <c r="C114" s="2" t="s">
        <v>470</v>
      </c>
      <c r="O114" s="2">
        <f t="shared" si="15"/>
        <v>0</v>
      </c>
      <c r="P114" s="2">
        <f t="shared" si="16"/>
        <v>0</v>
      </c>
      <c r="Q114" s="2">
        <f t="shared" si="17"/>
        <v>0</v>
      </c>
      <c r="S114" s="2">
        <f t="shared" si="18"/>
        <v>0</v>
      </c>
      <c r="T114" s="2" t="str">
        <f t="shared" si="19"/>
        <v>0</v>
      </c>
    </row>
    <row r="115" spans="2:20" ht="15" customHeight="1">
      <c r="B115" s="2" t="s">
        <v>243</v>
      </c>
      <c r="C115" s="2" t="s">
        <v>465</v>
      </c>
      <c r="O115" s="2">
        <f t="shared" si="15"/>
        <v>0</v>
      </c>
      <c r="P115" s="2">
        <f t="shared" si="16"/>
        <v>0</v>
      </c>
      <c r="Q115" s="2">
        <f t="shared" si="17"/>
        <v>0</v>
      </c>
      <c r="S115" s="2">
        <f t="shared" si="18"/>
        <v>0</v>
      </c>
      <c r="T115" s="2" t="str">
        <f t="shared" si="19"/>
        <v>0</v>
      </c>
    </row>
    <row r="116" spans="2:20" ht="15" customHeight="1">
      <c r="C116" s="2" t="s">
        <v>466</v>
      </c>
      <c r="O116" s="2">
        <f t="shared" si="15"/>
        <v>0</v>
      </c>
      <c r="P116" s="2">
        <f t="shared" si="16"/>
        <v>0</v>
      </c>
      <c r="Q116" s="2">
        <f t="shared" si="17"/>
        <v>0</v>
      </c>
      <c r="S116" s="2">
        <f t="shared" si="18"/>
        <v>0</v>
      </c>
      <c r="T116" s="2" t="str">
        <f t="shared" si="19"/>
        <v>0</v>
      </c>
    </row>
    <row r="117" spans="2:20" ht="15" customHeight="1">
      <c r="C117" s="2" t="s">
        <v>467</v>
      </c>
      <c r="O117" s="2">
        <f t="shared" si="15"/>
        <v>0</v>
      </c>
      <c r="P117" s="2">
        <f t="shared" si="16"/>
        <v>0</v>
      </c>
      <c r="Q117" s="2">
        <f t="shared" si="17"/>
        <v>0</v>
      </c>
      <c r="S117" s="2">
        <f t="shared" si="18"/>
        <v>0</v>
      </c>
      <c r="T117" s="2" t="str">
        <f t="shared" si="19"/>
        <v>0</v>
      </c>
    </row>
    <row r="118" spans="2:20" ht="15" customHeight="1">
      <c r="C118" s="2" t="s">
        <v>468</v>
      </c>
      <c r="O118" s="2">
        <f t="shared" si="15"/>
        <v>0</v>
      </c>
      <c r="P118" s="2">
        <f t="shared" si="16"/>
        <v>0</v>
      </c>
      <c r="Q118" s="2">
        <f t="shared" si="17"/>
        <v>0</v>
      </c>
      <c r="S118" s="2">
        <f t="shared" si="18"/>
        <v>0</v>
      </c>
      <c r="T118" s="2" t="str">
        <f t="shared" si="19"/>
        <v>0</v>
      </c>
    </row>
    <row r="119" spans="2:20" ht="15" customHeight="1">
      <c r="C119" s="2" t="s">
        <v>469</v>
      </c>
      <c r="O119" s="2">
        <f t="shared" si="15"/>
        <v>0</v>
      </c>
      <c r="P119" s="2">
        <f t="shared" si="16"/>
        <v>0</v>
      </c>
      <c r="Q119" s="2">
        <f t="shared" si="17"/>
        <v>0</v>
      </c>
      <c r="S119" s="2">
        <f t="shared" si="18"/>
        <v>0</v>
      </c>
      <c r="T119" s="2" t="str">
        <f t="shared" si="19"/>
        <v>0</v>
      </c>
    </row>
    <row r="120" spans="2:20" ht="15" customHeight="1">
      <c r="C120" s="2" t="s">
        <v>470</v>
      </c>
      <c r="O120" s="2">
        <f t="shared" si="15"/>
        <v>0</v>
      </c>
      <c r="P120" s="2">
        <f t="shared" si="16"/>
        <v>0</v>
      </c>
      <c r="Q120" s="2">
        <f t="shared" si="17"/>
        <v>0</v>
      </c>
      <c r="S120" s="2">
        <f t="shared" si="18"/>
        <v>0</v>
      </c>
      <c r="T120" s="2" t="str">
        <f t="shared" si="19"/>
        <v>0</v>
      </c>
    </row>
    <row r="121" spans="2:20" ht="15" customHeight="1">
      <c r="B121" s="2" t="s">
        <v>471</v>
      </c>
      <c r="C121" s="2" t="s">
        <v>465</v>
      </c>
      <c r="O121" s="2">
        <f t="shared" si="15"/>
        <v>0</v>
      </c>
      <c r="P121" s="2">
        <f t="shared" si="16"/>
        <v>0</v>
      </c>
      <c r="Q121" s="2">
        <f t="shared" si="17"/>
        <v>0</v>
      </c>
      <c r="S121" s="2">
        <f t="shared" si="18"/>
        <v>0</v>
      </c>
      <c r="T121" s="2" t="str">
        <f t="shared" si="19"/>
        <v>0</v>
      </c>
    </row>
    <row r="122" spans="2:20" ht="15" customHeight="1">
      <c r="C122" s="2" t="s">
        <v>466</v>
      </c>
      <c r="O122" s="2">
        <f t="shared" si="15"/>
        <v>0</v>
      </c>
      <c r="P122" s="2">
        <f t="shared" si="16"/>
        <v>0</v>
      </c>
      <c r="Q122" s="2">
        <f t="shared" si="17"/>
        <v>0</v>
      </c>
      <c r="S122" s="2">
        <f t="shared" si="18"/>
        <v>0</v>
      </c>
      <c r="T122" s="2" t="str">
        <f t="shared" si="19"/>
        <v>0</v>
      </c>
    </row>
    <row r="123" spans="2:20" ht="15" customHeight="1">
      <c r="C123" s="2" t="s">
        <v>467</v>
      </c>
      <c r="O123" s="2">
        <f t="shared" si="15"/>
        <v>0</v>
      </c>
      <c r="P123" s="2">
        <f t="shared" si="16"/>
        <v>0</v>
      </c>
      <c r="Q123" s="2">
        <f t="shared" si="17"/>
        <v>0</v>
      </c>
      <c r="S123" s="2">
        <f t="shared" si="18"/>
        <v>0</v>
      </c>
      <c r="T123" s="2" t="str">
        <f t="shared" si="19"/>
        <v>0</v>
      </c>
    </row>
    <row r="124" spans="2:20" ht="15" customHeight="1">
      <c r="C124" s="2" t="s">
        <v>469</v>
      </c>
      <c r="O124" s="2">
        <f t="shared" si="15"/>
        <v>0</v>
      </c>
      <c r="P124" s="2">
        <f t="shared" si="16"/>
        <v>0</v>
      </c>
      <c r="Q124" s="2">
        <f t="shared" si="17"/>
        <v>0</v>
      </c>
      <c r="S124" s="2">
        <f t="shared" si="18"/>
        <v>0</v>
      </c>
      <c r="T124" s="2" t="str">
        <f t="shared" si="19"/>
        <v>0</v>
      </c>
    </row>
    <row r="125" spans="2:20" ht="15" customHeight="1">
      <c r="B125" s="2" t="s">
        <v>472</v>
      </c>
      <c r="C125" s="2" t="s">
        <v>473</v>
      </c>
      <c r="O125" s="2">
        <f t="shared" si="15"/>
        <v>0</v>
      </c>
      <c r="P125" s="2">
        <f t="shared" si="16"/>
        <v>0</v>
      </c>
      <c r="Q125" s="2">
        <f t="shared" si="17"/>
        <v>0</v>
      </c>
      <c r="S125" s="2">
        <f t="shared" si="18"/>
        <v>0</v>
      </c>
      <c r="T125" s="2" t="str">
        <f t="shared" si="19"/>
        <v>0</v>
      </c>
    </row>
    <row r="126" spans="2:20" ht="15" customHeight="1">
      <c r="C126" s="2" t="s">
        <v>474</v>
      </c>
      <c r="O126" s="2">
        <f t="shared" si="15"/>
        <v>0</v>
      </c>
      <c r="P126" s="2">
        <f t="shared" si="16"/>
        <v>0</v>
      </c>
      <c r="Q126" s="2">
        <f t="shared" si="17"/>
        <v>0</v>
      </c>
      <c r="S126" s="2">
        <f t="shared" si="18"/>
        <v>0</v>
      </c>
      <c r="T126" s="2" t="str">
        <f t="shared" si="19"/>
        <v>0</v>
      </c>
    </row>
    <row r="127" spans="2:20" ht="15" customHeight="1">
      <c r="C127" s="2" t="s">
        <v>467</v>
      </c>
      <c r="O127" s="2">
        <f t="shared" si="15"/>
        <v>0</v>
      </c>
      <c r="P127" s="2">
        <f t="shared" si="16"/>
        <v>0</v>
      </c>
      <c r="Q127" s="2">
        <f t="shared" si="17"/>
        <v>0</v>
      </c>
      <c r="S127" s="2">
        <f t="shared" si="18"/>
        <v>0</v>
      </c>
      <c r="T127" s="2" t="str">
        <f t="shared" si="19"/>
        <v>0</v>
      </c>
    </row>
    <row r="128" spans="2:20" ht="15" customHeight="1">
      <c r="C128" s="2" t="s">
        <v>475</v>
      </c>
      <c r="O128" s="2">
        <f t="shared" si="15"/>
        <v>0</v>
      </c>
      <c r="P128" s="2">
        <f t="shared" si="16"/>
        <v>0</v>
      </c>
      <c r="Q128" s="2">
        <f t="shared" si="17"/>
        <v>0</v>
      </c>
      <c r="S128" s="2">
        <f t="shared" si="18"/>
        <v>0</v>
      </c>
      <c r="T128" s="2" t="str">
        <f t="shared" si="19"/>
        <v>0</v>
      </c>
    </row>
    <row r="129" spans="2:20" ht="15" customHeight="1">
      <c r="B129" s="2" t="s">
        <v>476</v>
      </c>
      <c r="C129" s="2" t="s">
        <v>470</v>
      </c>
      <c r="O129" s="2">
        <f t="shared" si="15"/>
        <v>0</v>
      </c>
      <c r="P129" s="2">
        <f t="shared" si="16"/>
        <v>0</v>
      </c>
      <c r="Q129" s="2">
        <f t="shared" si="17"/>
        <v>0</v>
      </c>
      <c r="S129" s="2">
        <f t="shared" si="18"/>
        <v>0</v>
      </c>
      <c r="T129" s="2" t="str">
        <f t="shared" si="19"/>
        <v>0</v>
      </c>
    </row>
    <row r="130" spans="2:20" ht="15" customHeight="1">
      <c r="B130" s="2" t="s">
        <v>477</v>
      </c>
      <c r="C130" s="2" t="s">
        <v>465</v>
      </c>
      <c r="O130" s="2">
        <f t="shared" si="15"/>
        <v>0</v>
      </c>
      <c r="P130" s="2">
        <f t="shared" si="16"/>
        <v>0</v>
      </c>
      <c r="Q130" s="2">
        <f t="shared" si="17"/>
        <v>0</v>
      </c>
      <c r="S130" s="2">
        <f t="shared" si="18"/>
        <v>0</v>
      </c>
      <c r="T130" s="2" t="str">
        <f t="shared" si="19"/>
        <v>0</v>
      </c>
    </row>
    <row r="131" spans="2:20" ht="15" customHeight="1">
      <c r="C131" s="2" t="s">
        <v>466</v>
      </c>
      <c r="O131" s="2">
        <f t="shared" si="15"/>
        <v>0</v>
      </c>
      <c r="P131" s="2">
        <f t="shared" si="16"/>
        <v>0</v>
      </c>
      <c r="Q131" s="2">
        <f t="shared" si="17"/>
        <v>0</v>
      </c>
      <c r="S131" s="2">
        <f t="shared" si="18"/>
        <v>0</v>
      </c>
      <c r="T131" s="2" t="str">
        <f t="shared" si="19"/>
        <v>0</v>
      </c>
    </row>
    <row r="132" spans="2:20" ht="15" customHeight="1">
      <c r="C132" s="2" t="s">
        <v>467</v>
      </c>
      <c r="O132" s="2">
        <f t="shared" si="15"/>
        <v>0</v>
      </c>
      <c r="P132" s="2">
        <f t="shared" si="16"/>
        <v>0</v>
      </c>
      <c r="Q132" s="2">
        <f t="shared" si="17"/>
        <v>0</v>
      </c>
      <c r="S132" s="2">
        <f t="shared" si="18"/>
        <v>0</v>
      </c>
      <c r="T132" s="2" t="str">
        <f t="shared" si="19"/>
        <v>0</v>
      </c>
    </row>
    <row r="133" spans="2:20" ht="15" customHeight="1">
      <c r="C133" s="2" t="s">
        <v>469</v>
      </c>
      <c r="O133" s="2">
        <f t="shared" si="15"/>
        <v>0</v>
      </c>
      <c r="P133" s="2">
        <f t="shared" si="16"/>
        <v>0</v>
      </c>
      <c r="Q133" s="2">
        <f t="shared" si="17"/>
        <v>0</v>
      </c>
      <c r="S133" s="2">
        <f t="shared" si="18"/>
        <v>0</v>
      </c>
      <c r="T133" s="2" t="str">
        <f t="shared" si="19"/>
        <v>0</v>
      </c>
    </row>
    <row r="134" spans="2:20" ht="15" customHeight="1">
      <c r="B134" s="2" t="s">
        <v>478</v>
      </c>
      <c r="C134" s="2" t="s">
        <v>473</v>
      </c>
      <c r="O134" s="2">
        <f t="shared" si="15"/>
        <v>0</v>
      </c>
      <c r="P134" s="2">
        <f t="shared" si="16"/>
        <v>0</v>
      </c>
      <c r="Q134" s="2">
        <f t="shared" si="17"/>
        <v>0</v>
      </c>
      <c r="S134" s="2">
        <f t="shared" si="18"/>
        <v>0</v>
      </c>
      <c r="T134" s="2" t="str">
        <f t="shared" si="19"/>
        <v>0</v>
      </c>
    </row>
    <row r="135" spans="2:20" ht="15" customHeight="1">
      <c r="C135" s="2" t="s">
        <v>474</v>
      </c>
      <c r="O135" s="2">
        <f t="shared" si="15"/>
        <v>0</v>
      </c>
      <c r="P135" s="2">
        <f t="shared" si="16"/>
        <v>0</v>
      </c>
      <c r="Q135" s="2">
        <f t="shared" si="17"/>
        <v>0</v>
      </c>
      <c r="S135" s="2">
        <f t="shared" si="18"/>
        <v>0</v>
      </c>
      <c r="T135" s="2" t="str">
        <f t="shared" si="19"/>
        <v>0</v>
      </c>
    </row>
    <row r="136" spans="2:20" ht="15" customHeight="1">
      <c r="C136" s="2" t="s">
        <v>467</v>
      </c>
      <c r="O136" s="2">
        <f t="shared" si="15"/>
        <v>0</v>
      </c>
      <c r="P136" s="2">
        <f t="shared" si="16"/>
        <v>0</v>
      </c>
      <c r="Q136" s="2">
        <f t="shared" si="17"/>
        <v>0</v>
      </c>
      <c r="S136" s="2">
        <f t="shared" si="18"/>
        <v>0</v>
      </c>
      <c r="T136" s="2" t="str">
        <f t="shared" si="19"/>
        <v>0</v>
      </c>
    </row>
    <row r="137" spans="2:20" ht="15" customHeight="1">
      <c r="C137" s="2" t="s">
        <v>475</v>
      </c>
      <c r="O137" s="2">
        <f t="shared" si="15"/>
        <v>0</v>
      </c>
      <c r="P137" s="2">
        <f t="shared" si="16"/>
        <v>0</v>
      </c>
      <c r="Q137" s="2">
        <f t="shared" si="17"/>
        <v>0</v>
      </c>
      <c r="S137" s="2">
        <f t="shared" si="18"/>
        <v>0</v>
      </c>
      <c r="T137" s="2" t="str">
        <f t="shared" si="19"/>
        <v>0</v>
      </c>
    </row>
    <row r="138" spans="2:20" ht="15" customHeight="1">
      <c r="B138" s="2" t="s">
        <v>479</v>
      </c>
      <c r="C138" s="2" t="s">
        <v>470</v>
      </c>
      <c r="O138" s="2">
        <f t="shared" si="15"/>
        <v>0</v>
      </c>
      <c r="P138" s="2">
        <f t="shared" si="16"/>
        <v>0</v>
      </c>
      <c r="Q138" s="2">
        <f t="shared" si="17"/>
        <v>0</v>
      </c>
      <c r="S138" s="2">
        <f t="shared" si="18"/>
        <v>0</v>
      </c>
      <c r="T138" s="2" t="str">
        <f t="shared" si="19"/>
        <v>0</v>
      </c>
    </row>
    <row r="139" spans="2:20" ht="15" customHeight="1"/>
    <row r="140" spans="2:20" ht="15" customHeight="1">
      <c r="B140" s="2" t="s">
        <v>480</v>
      </c>
    </row>
    <row r="141" spans="2:20" ht="15" customHeight="1"/>
    <row r="142" spans="2:20" ht="15" customHeight="1">
      <c r="B142" s="2" t="s">
        <v>442</v>
      </c>
      <c r="D142" s="2" t="s">
        <v>443</v>
      </c>
      <c r="I142" s="2" t="s">
        <v>444</v>
      </c>
      <c r="O142" s="2" t="s">
        <v>209</v>
      </c>
      <c r="S142" s="2" t="s">
        <v>210</v>
      </c>
    </row>
    <row r="143" spans="2:20" ht="15" customHeight="1">
      <c r="D143" s="2" t="s">
        <v>97</v>
      </c>
      <c r="E143" s="2" t="s">
        <v>98</v>
      </c>
      <c r="F143" s="2" t="s">
        <v>99</v>
      </c>
      <c r="G143" s="2" t="s">
        <v>100</v>
      </c>
      <c r="H143" s="2" t="s">
        <v>62</v>
      </c>
      <c r="I143" s="2" t="s">
        <v>211</v>
      </c>
      <c r="J143" s="2" t="s">
        <v>212</v>
      </c>
      <c r="K143" s="2" t="s">
        <v>213</v>
      </c>
      <c r="L143" s="2" t="s">
        <v>214</v>
      </c>
      <c r="M143" s="2" t="s">
        <v>463</v>
      </c>
      <c r="O143" s="2" t="s">
        <v>216</v>
      </c>
      <c r="P143" s="2" t="s">
        <v>217</v>
      </c>
      <c r="Q143" s="2" t="s">
        <v>218</v>
      </c>
      <c r="S143" s="2" t="s">
        <v>217</v>
      </c>
      <c r="T143" s="2" t="s">
        <v>219</v>
      </c>
    </row>
    <row r="144" spans="2:20" ht="15" customHeight="1">
      <c r="D144" s="2" t="s">
        <v>221</v>
      </c>
      <c r="E144" s="2" t="s">
        <v>221</v>
      </c>
      <c r="F144" s="2" t="s">
        <v>221</v>
      </c>
      <c r="G144" s="2" t="s">
        <v>221</v>
      </c>
      <c r="H144" s="2" t="s">
        <v>221</v>
      </c>
      <c r="I144" s="2" t="s">
        <v>221</v>
      </c>
      <c r="J144" s="2" t="s">
        <v>221</v>
      </c>
      <c r="K144" s="2" t="s">
        <v>221</v>
      </c>
      <c r="L144" s="2" t="s">
        <v>221</v>
      </c>
      <c r="M144" s="2" t="s">
        <v>221</v>
      </c>
    </row>
    <row r="145" spans="2:20" ht="15" customHeight="1">
      <c r="B145" s="2" t="s">
        <v>481</v>
      </c>
      <c r="C145" s="2" t="s">
        <v>482</v>
      </c>
    </row>
    <row r="146" spans="2:20" ht="15" customHeight="1">
      <c r="C146" s="2" t="s">
        <v>483</v>
      </c>
      <c r="O146" s="2">
        <f t="shared" ref="O146:O153" si="20">SUM(D146:G146)</f>
        <v>0</v>
      </c>
      <c r="P146" s="2">
        <f t="shared" ref="P146:P153" si="21">H146</f>
        <v>0</v>
      </c>
      <c r="Q146" s="2">
        <f t="shared" ref="Q146:Q153" si="22">SUM(D146:H146)</f>
        <v>0</v>
      </c>
      <c r="S146" s="2">
        <f t="shared" ref="S146:S153" si="23">SUM(I146:M146)</f>
        <v>0</v>
      </c>
      <c r="T146" s="2" t="str">
        <f t="shared" ref="T146:T153" si="24">IF(Q146&lt;&gt;0,(S146-Q146)/Q146,"0")</f>
        <v>0</v>
      </c>
    </row>
    <row r="147" spans="2:20" ht="15" customHeight="1">
      <c r="C147" s="2" t="s">
        <v>484</v>
      </c>
      <c r="O147" s="2">
        <f t="shared" si="20"/>
        <v>0</v>
      </c>
      <c r="P147" s="2">
        <f t="shared" si="21"/>
        <v>0</v>
      </c>
      <c r="Q147" s="2">
        <f t="shared" si="22"/>
        <v>0</v>
      </c>
      <c r="S147" s="2">
        <f t="shared" si="23"/>
        <v>0</v>
      </c>
      <c r="T147" s="2" t="str">
        <f t="shared" si="24"/>
        <v>0</v>
      </c>
    </row>
    <row r="148" spans="2:20" ht="15" customHeight="1">
      <c r="O148" s="2">
        <f t="shared" si="20"/>
        <v>0</v>
      </c>
      <c r="P148" s="2">
        <f t="shared" si="21"/>
        <v>0</v>
      </c>
      <c r="Q148" s="2">
        <f t="shared" si="22"/>
        <v>0</v>
      </c>
      <c r="S148" s="2">
        <f t="shared" si="23"/>
        <v>0</v>
      </c>
      <c r="T148" s="2" t="str">
        <f t="shared" si="24"/>
        <v>0</v>
      </c>
    </row>
    <row r="149" spans="2:20" ht="15" customHeight="1"/>
    <row r="150" spans="2:20" ht="15" customHeight="1">
      <c r="C150" s="2" t="s">
        <v>485</v>
      </c>
    </row>
    <row r="151" spans="2:20" ht="15" customHeight="1">
      <c r="C151" s="2" t="s">
        <v>483</v>
      </c>
      <c r="O151" s="2">
        <f t="shared" si="20"/>
        <v>0</v>
      </c>
      <c r="P151" s="2">
        <f t="shared" si="21"/>
        <v>0</v>
      </c>
      <c r="Q151" s="2">
        <f t="shared" si="22"/>
        <v>0</v>
      </c>
      <c r="S151" s="2">
        <f t="shared" si="23"/>
        <v>0</v>
      </c>
      <c r="T151" s="2" t="str">
        <f t="shared" si="24"/>
        <v>0</v>
      </c>
    </row>
    <row r="152" spans="2:20" ht="15" customHeight="1">
      <c r="C152" s="2" t="s">
        <v>484</v>
      </c>
      <c r="O152" s="2">
        <f t="shared" si="20"/>
        <v>0</v>
      </c>
      <c r="P152" s="2">
        <f t="shared" si="21"/>
        <v>0</v>
      </c>
      <c r="Q152" s="2">
        <f t="shared" si="22"/>
        <v>0</v>
      </c>
      <c r="S152" s="2">
        <f t="shared" si="23"/>
        <v>0</v>
      </c>
      <c r="T152" s="2" t="str">
        <f t="shared" si="24"/>
        <v>0</v>
      </c>
    </row>
    <row r="153" spans="2:20" ht="15" customHeight="1">
      <c r="O153" s="2">
        <f t="shared" si="20"/>
        <v>0</v>
      </c>
      <c r="P153" s="2">
        <f t="shared" si="21"/>
        <v>0</v>
      </c>
      <c r="Q153" s="2">
        <f t="shared" si="22"/>
        <v>0</v>
      </c>
      <c r="S153" s="2">
        <f t="shared" si="23"/>
        <v>0</v>
      </c>
      <c r="T153" s="2" t="str">
        <f t="shared" si="24"/>
        <v>0</v>
      </c>
    </row>
    <row r="154" spans="2:20" ht="15" customHeight="1"/>
    <row r="155" spans="2:20" ht="15" customHeight="1"/>
    <row r="156" spans="2:20" ht="15" customHeight="1"/>
    <row r="157" spans="2:20" ht="15" customHeight="1"/>
    <row r="158" spans="2:20" ht="15" customHeight="1"/>
    <row r="159" spans="2:20" ht="15" customHeight="1"/>
    <row r="160" spans="2:2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sheetData>
  <phoneticPr fontId="1" type="noConversion"/>
  <dataValidations count="1">
    <dataValidation type="decimal" operator="greaterThanOrEqual" showInputMessage="1" showErrorMessage="1" sqref="D43:M69 D10:M36 D76:M101">
      <formula1>0</formula1>
    </dataValidation>
  </dataValidations>
  <hyperlinks>
    <hyperlink ref="F1" location="Inputs!A1" display="Index"/>
  </hyperlinks>
  <pageMargins left="0.75" right="0.75" top="1" bottom="1" header="0.5" footer="0.5"/>
  <pageSetup paperSize="9" scale="30" orientation="portrait" horizontalDpi="4294967292" verticalDpi="4294967292"/>
  <headerFooter>
    <oddHeader>&amp;A&amp;RPage &amp;P</oddHeader>
  </headerFooter>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Index</vt:lpstr>
      <vt:lpstr>Inputs</vt:lpstr>
      <vt:lpstr>Allowed revenue -DPCR4</vt:lpstr>
      <vt:lpstr>FBPQ T4</vt:lpstr>
      <vt:lpstr>FBPQ LR1</vt:lpstr>
      <vt:lpstr>FBPQ LR1 - V5 opt3</vt:lpstr>
      <vt:lpstr>FBPQ LR4</vt:lpstr>
      <vt:lpstr>FBPQ LR6</vt:lpstr>
      <vt:lpstr>FBPQ NL1</vt:lpstr>
      <vt:lpstr>NL9 - Legal &amp; Safety</vt:lpstr>
      <vt:lpstr>FBPQ C2</vt:lpstr>
      <vt:lpstr>Reductions to net capex</vt:lpstr>
      <vt:lpstr>RRP 1.3</vt:lpstr>
      <vt:lpstr>RRP 2.3</vt:lpstr>
      <vt:lpstr>RRP 2.4</vt:lpstr>
      <vt:lpstr>RRP 2.6</vt:lpstr>
      <vt:lpstr>RRP 5.1</vt:lpstr>
      <vt:lpstr>Summary of revenue</vt:lpstr>
      <vt:lpstr>Data-MEAV</vt:lpstr>
      <vt:lpstr>Calc-MEAV</vt:lpstr>
      <vt:lpstr>Calc-Units</vt:lpstr>
      <vt:lpstr>Calc-Net capex</vt:lpstr>
      <vt:lpstr>Calc-Opex</vt:lpstr>
      <vt:lpstr>Calc-Drivers</vt:lpstr>
      <vt:lpstr>Calc-Allocation</vt:lpstr>
      <vt:lpstr>Calc-Summary</vt:lpstr>
      <vt:lpstr>CDCM discounts</vt:lpstr>
      <vt:lpstr>EDCM discounts</vt:lpstr>
      <vt:lpstr>UMS discounts</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Franck Latrémolière (Reckon)</cp:lastModifiedBy>
  <cp:lastPrinted>2014-06-02T18:49:43Z</cp:lastPrinted>
  <dcterms:created xsi:type="dcterms:W3CDTF">2014-06-02T13:43:59Z</dcterms:created>
  <dcterms:modified xsi:type="dcterms:W3CDTF">2015-04-28T13:50:32Z</dcterms:modified>
  <cp:category/>
</cp:coreProperties>
</file>