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0" yWindow="-460" windowWidth="28800" windowHeight="18000" tabRatio="735"/>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C-MEAV" sheetId="20" r:id="rId20"/>
    <sheet name="CE-MEAV" sheetId="35" r:id="rId21"/>
    <sheet name="Calc-Units" sheetId="21" r:id="rId22"/>
    <sheet name="CC-Net capex" sheetId="22" r:id="rId23"/>
    <sheet name="CE-Net capex" sheetId="30" r:id="rId24"/>
    <sheet name="CC-Opex" sheetId="23" r:id="rId25"/>
    <sheet name="CE-Opex" sheetId="31" r:id="rId26"/>
    <sheet name="CC-Drivers" sheetId="24" r:id="rId27"/>
    <sheet name="CE-Drivers" sheetId="36" r:id="rId28"/>
    <sheet name="CC-Allocation" sheetId="25" r:id="rId29"/>
    <sheet name="CE-Allocation" sheetId="32" r:id="rId30"/>
    <sheet name="CC-Summary" sheetId="26" r:id="rId31"/>
    <sheet name="CE-Summary" sheetId="33" r:id="rId32"/>
    <sheet name="CDCM discounts" sheetId="27" r:id="rId33"/>
    <sheet name="EDCM discounts" sheetId="34" r:id="rId34"/>
  </sheets>
  <definedNames>
    <definedName name="_xlnm._FilterDatabase" localSheetId="0" hidden="1">Index!$A$5:$B$42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33" l="1"/>
  <c r="J48" i="32"/>
  <c r="I48" i="32"/>
  <c r="H48" i="32"/>
  <c r="G48" i="32"/>
  <c r="E48" i="32"/>
  <c r="J47" i="32"/>
  <c r="I47" i="32"/>
  <c r="H47" i="32"/>
  <c r="G47" i="32"/>
  <c r="E47" i="32"/>
  <c r="A1" i="32"/>
  <c r="A1" i="36"/>
  <c r="A1" i="24"/>
  <c r="A1" i="25"/>
  <c r="A1" i="26"/>
  <c r="P39" i="31"/>
  <c r="O39" i="31"/>
  <c r="N39" i="31"/>
  <c r="M39" i="31"/>
  <c r="L39" i="31"/>
  <c r="P38" i="31"/>
  <c r="O38" i="31"/>
  <c r="N38" i="31"/>
  <c r="M38" i="31"/>
  <c r="L38" i="31"/>
  <c r="P37" i="31"/>
  <c r="O37" i="31"/>
  <c r="N37" i="31"/>
  <c r="M37" i="31"/>
  <c r="L37" i="31"/>
  <c r="P36" i="31"/>
  <c r="O36" i="31"/>
  <c r="N36" i="31"/>
  <c r="M36" i="31"/>
  <c r="L36" i="31"/>
  <c r="P35" i="31"/>
  <c r="O35" i="31"/>
  <c r="N35" i="31"/>
  <c r="M35" i="31"/>
  <c r="L35" i="31"/>
  <c r="P34" i="31"/>
  <c r="O34" i="31"/>
  <c r="N34" i="31"/>
  <c r="M34" i="31"/>
  <c r="L34" i="31"/>
  <c r="P33" i="31"/>
  <c r="O33" i="31"/>
  <c r="N33" i="31"/>
  <c r="M33" i="31"/>
  <c r="L33" i="31"/>
  <c r="P32" i="31"/>
  <c r="O32" i="31"/>
  <c r="N32" i="31"/>
  <c r="M32" i="31"/>
  <c r="L32" i="31"/>
  <c r="P31" i="31"/>
  <c r="O31" i="31"/>
  <c r="N31" i="31"/>
  <c r="M31" i="31"/>
  <c r="L31" i="31"/>
  <c r="P30" i="31"/>
  <c r="O30" i="31"/>
  <c r="N30" i="31"/>
  <c r="M30" i="31"/>
  <c r="L30" i="31"/>
  <c r="P29" i="31"/>
  <c r="O29" i="31"/>
  <c r="N29" i="31"/>
  <c r="M29" i="31"/>
  <c r="L29" i="31"/>
  <c r="P28" i="31"/>
  <c r="O28" i="31"/>
  <c r="N28" i="31"/>
  <c r="M28" i="31"/>
  <c r="L28" i="31"/>
  <c r="P27" i="31"/>
  <c r="O27" i="31"/>
  <c r="N27" i="31"/>
  <c r="M27" i="31"/>
  <c r="L27" i="31"/>
  <c r="P26" i="31"/>
  <c r="O26" i="31"/>
  <c r="N26" i="31"/>
  <c r="M26" i="31"/>
  <c r="L26" i="31"/>
  <c r="P25" i="31"/>
  <c r="O25" i="31"/>
  <c r="N25" i="31"/>
  <c r="M25" i="31"/>
  <c r="L25" i="31"/>
  <c r="P24" i="31"/>
  <c r="O24" i="31"/>
  <c r="N24" i="31"/>
  <c r="M24" i="31"/>
  <c r="L24" i="31"/>
  <c r="P23" i="31"/>
  <c r="O23" i="31"/>
  <c r="N23" i="31"/>
  <c r="M23" i="31"/>
  <c r="L23" i="31"/>
  <c r="P22" i="31"/>
  <c r="O22" i="31"/>
  <c r="N22" i="31"/>
  <c r="M22" i="31"/>
  <c r="L22" i="31"/>
  <c r="P21" i="31"/>
  <c r="O21" i="31"/>
  <c r="N21" i="31"/>
  <c r="M21" i="31"/>
  <c r="L21" i="31"/>
  <c r="P20" i="31"/>
  <c r="O20" i="31"/>
  <c r="N20" i="31"/>
  <c r="M20" i="31"/>
  <c r="L20" i="31"/>
  <c r="P19" i="31"/>
  <c r="O19" i="31"/>
  <c r="N19" i="31"/>
  <c r="M19" i="31"/>
  <c r="L19" i="31"/>
  <c r="P18" i="31"/>
  <c r="O18" i="31"/>
  <c r="N18" i="31"/>
  <c r="M18" i="31"/>
  <c r="L18" i="31"/>
  <c r="P17" i="31"/>
  <c r="O17" i="31"/>
  <c r="N17" i="31"/>
  <c r="M17" i="31"/>
  <c r="L17" i="31"/>
  <c r="P16" i="31"/>
  <c r="O16" i="31"/>
  <c r="N16" i="31"/>
  <c r="M16" i="31"/>
  <c r="L16" i="31"/>
  <c r="P15" i="31"/>
  <c r="O15" i="31"/>
  <c r="N15" i="31"/>
  <c r="M15" i="31"/>
  <c r="L15" i="31"/>
  <c r="P14" i="31"/>
  <c r="O14" i="31"/>
  <c r="N14" i="31"/>
  <c r="M14" i="31"/>
  <c r="L14" i="31"/>
  <c r="P13" i="31"/>
  <c r="O13" i="31"/>
  <c r="N13" i="31"/>
  <c r="M13" i="31"/>
  <c r="L13" i="31"/>
  <c r="P12" i="31"/>
  <c r="O12" i="31"/>
  <c r="N12" i="31"/>
  <c r="M12" i="31"/>
  <c r="L12" i="31"/>
  <c r="A1" i="31"/>
  <c r="A1" i="23"/>
  <c r="A1" i="30"/>
  <c r="A1" i="22"/>
  <c r="A1" i="35"/>
  <c r="A1" i="20"/>
  <c r="AJ11" i="31"/>
  <c r="AI11" i="31"/>
  <c r="AH11" i="31"/>
  <c r="AG11" i="31"/>
  <c r="BA10" i="31"/>
  <c r="AZ10" i="31"/>
  <c r="AY10" i="31"/>
  <c r="AX10" i="31"/>
  <c r="AJ10" i="31"/>
  <c r="AI10" i="31"/>
  <c r="AH10" i="31"/>
  <c r="AG10" i="31"/>
  <c r="BA9" i="31"/>
  <c r="AZ9" i="31"/>
  <c r="AY9" i="31"/>
  <c r="AX9" i="31"/>
  <c r="AJ9" i="31"/>
  <c r="AI9" i="31"/>
  <c r="AH9" i="31"/>
  <c r="AG9" i="31"/>
  <c r="BA8" i="31"/>
  <c r="AZ8" i="31"/>
  <c r="AY8" i="31"/>
  <c r="AX8" i="31"/>
  <c r="AJ8" i="31"/>
  <c r="AI8" i="31"/>
  <c r="AH8" i="31"/>
  <c r="AG8" i="31"/>
  <c r="BA7" i="31"/>
  <c r="AZ7" i="31"/>
  <c r="AY7" i="31"/>
  <c r="AX7" i="31"/>
  <c r="AJ7" i="31"/>
  <c r="AI7" i="31"/>
  <c r="AH7" i="31"/>
  <c r="AG7" i="31"/>
  <c r="O11" i="31"/>
  <c r="P11" i="31"/>
  <c r="V11" i="31"/>
  <c r="AC11" i="31"/>
  <c r="N11" i="31"/>
  <c r="U11" i="31"/>
  <c r="AB11" i="31"/>
  <c r="M11" i="31"/>
  <c r="T11" i="31"/>
  <c r="AA11" i="31"/>
  <c r="L11" i="31"/>
  <c r="S11" i="31"/>
  <c r="Z11" i="31"/>
  <c r="O10" i="31"/>
  <c r="P10" i="31"/>
  <c r="V10" i="31"/>
  <c r="AC10" i="31"/>
  <c r="AT10" i="31"/>
  <c r="N10" i="31"/>
  <c r="U10" i="31"/>
  <c r="AB10" i="31"/>
  <c r="AS10" i="31"/>
  <c r="M10" i="31"/>
  <c r="T10" i="31"/>
  <c r="AA10" i="31"/>
  <c r="AR10" i="31"/>
  <c r="L10" i="31"/>
  <c r="S10" i="31"/>
  <c r="Z10" i="31"/>
  <c r="AQ10" i="31"/>
  <c r="O9" i="31"/>
  <c r="P9" i="31"/>
  <c r="V9" i="31"/>
  <c r="AC9" i="31"/>
  <c r="AT9" i="31"/>
  <c r="N9" i="31"/>
  <c r="U9" i="31"/>
  <c r="AB9" i="31"/>
  <c r="AS9" i="31"/>
  <c r="M9" i="31"/>
  <c r="T9" i="31"/>
  <c r="AA9" i="31"/>
  <c r="AR9" i="31"/>
  <c r="L9" i="31"/>
  <c r="S9" i="31"/>
  <c r="Z9" i="31"/>
  <c r="AQ9" i="31"/>
  <c r="O8" i="31"/>
  <c r="P8" i="31"/>
  <c r="V8" i="31"/>
  <c r="AC8" i="31"/>
  <c r="AT8" i="31"/>
  <c r="N8" i="31"/>
  <c r="U8" i="31"/>
  <c r="AB8" i="31"/>
  <c r="AS8" i="31"/>
  <c r="M8" i="31"/>
  <c r="T8" i="31"/>
  <c r="AA8" i="31"/>
  <c r="AR8" i="31"/>
  <c r="L8" i="31"/>
  <c r="S8" i="31"/>
  <c r="Z8" i="31"/>
  <c r="AQ8" i="31"/>
  <c r="O7" i="31"/>
  <c r="P7" i="31"/>
  <c r="V7" i="31"/>
  <c r="AC7" i="31"/>
  <c r="AT7" i="31"/>
  <c r="N7" i="31"/>
  <c r="U7" i="31"/>
  <c r="AB7" i="31"/>
  <c r="AS7" i="31"/>
  <c r="M7" i="31"/>
  <c r="T7" i="31"/>
  <c r="AA7" i="31"/>
  <c r="AR7" i="31"/>
  <c r="L7" i="31"/>
  <c r="S7" i="31"/>
  <c r="Z7" i="31"/>
  <c r="AQ7" i="31"/>
  <c r="G22" i="36"/>
  <c r="F22" i="36"/>
  <c r="E22" i="36"/>
  <c r="D22" i="36"/>
  <c r="C22" i="36"/>
  <c r="G17" i="36"/>
  <c r="F17" i="36"/>
  <c r="E17" i="36"/>
  <c r="D17" i="36"/>
  <c r="C17" i="36"/>
  <c r="H27" i="36"/>
  <c r="H26" i="36"/>
  <c r="H25" i="36"/>
  <c r="H22" i="36"/>
  <c r="H21" i="36"/>
  <c r="D20" i="36"/>
  <c r="H20" i="36"/>
  <c r="G20" i="36"/>
  <c r="F20" i="36"/>
  <c r="D19" i="36"/>
  <c r="H19" i="36"/>
  <c r="G19" i="36"/>
  <c r="F19" i="36"/>
  <c r="H18" i="36"/>
  <c r="G10" i="35"/>
  <c r="G9" i="35"/>
  <c r="G6" i="35"/>
  <c r="G7" i="35"/>
  <c r="G8" i="35"/>
  <c r="G11" i="35"/>
  <c r="H6" i="35"/>
  <c r="H11" i="35"/>
  <c r="H10" i="35"/>
  <c r="H9" i="35"/>
  <c r="H8" i="35"/>
  <c r="H7" i="35"/>
  <c r="G10" i="30"/>
  <c r="G9" i="30"/>
  <c r="B5" i="30"/>
  <c r="A1" i="34"/>
  <c r="B6" i="34"/>
  <c r="C6" i="34"/>
  <c r="B7" i="34"/>
  <c r="C7" i="34"/>
  <c r="B8" i="34"/>
  <c r="C8" i="34"/>
  <c r="B10" i="34"/>
  <c r="B11" i="34"/>
  <c r="B12" i="34"/>
  <c r="B13" i="34"/>
  <c r="B15" i="34"/>
  <c r="C15" i="34"/>
  <c r="B20" i="34"/>
  <c r="B21" i="34"/>
  <c r="B22" i="34"/>
  <c r="B23" i="34"/>
  <c r="F61" i="32"/>
  <c r="F62" i="32"/>
  <c r="F63" i="32"/>
  <c r="F64" i="32"/>
  <c r="F65" i="32"/>
  <c r="F66" i="32"/>
  <c r="P63" i="32"/>
  <c r="P65" i="32"/>
  <c r="D37" i="31"/>
  <c r="I37" i="31"/>
  <c r="P66" i="32"/>
  <c r="P69" i="32"/>
  <c r="G68" i="32"/>
  <c r="Q63" i="32"/>
  <c r="Q69" i="32"/>
  <c r="R69" i="32"/>
  <c r="O11" i="32"/>
  <c r="D18" i="32"/>
  <c r="O19" i="32"/>
  <c r="D19" i="32"/>
  <c r="O20" i="32"/>
  <c r="D20" i="32"/>
  <c r="O21" i="32"/>
  <c r="D21" i="32"/>
  <c r="S27" i="32"/>
  <c r="O36" i="32"/>
  <c r="O31" i="32"/>
  <c r="O41" i="32"/>
  <c r="P36" i="32"/>
  <c r="P31" i="32"/>
  <c r="P41" i="32"/>
  <c r="Q36" i="32"/>
  <c r="Q31" i="32"/>
  <c r="Q41" i="32"/>
  <c r="R36" i="32"/>
  <c r="R31" i="32"/>
  <c r="R41" i="32"/>
  <c r="S36" i="32"/>
  <c r="S31" i="32"/>
  <c r="S41" i="32"/>
  <c r="N41" i="32"/>
  <c r="O33" i="32"/>
  <c r="O34" i="32"/>
  <c r="P33" i="32"/>
  <c r="P34" i="32"/>
  <c r="Q33" i="32"/>
  <c r="Q34" i="32"/>
  <c r="R33" i="32"/>
  <c r="R34" i="32"/>
  <c r="S33" i="32"/>
  <c r="S34" i="32"/>
  <c r="O35" i="32"/>
  <c r="D10" i="32"/>
  <c r="O16" i="32"/>
  <c r="O18" i="32"/>
  <c r="D12" i="32"/>
  <c r="O22" i="32"/>
  <c r="D13" i="32"/>
  <c r="O23" i="32"/>
  <c r="D14" i="32"/>
  <c r="D15" i="32"/>
  <c r="D22" i="32"/>
  <c r="D23" i="32"/>
  <c r="D24" i="32"/>
  <c r="C47" i="32"/>
  <c r="N47" i="32"/>
  <c r="N51" i="32"/>
  <c r="K47" i="32"/>
  <c r="K51" i="32"/>
  <c r="N52" i="32"/>
  <c r="O47" i="32"/>
  <c r="O51" i="32"/>
  <c r="O52" i="32"/>
  <c r="I75" i="32"/>
  <c r="O75" i="32"/>
  <c r="O77" i="32"/>
  <c r="K52" i="32"/>
  <c r="F75" i="32"/>
  <c r="L75" i="32"/>
  <c r="L77" i="32"/>
  <c r="R77" i="32"/>
  <c r="S81" i="32"/>
  <c r="B9" i="33"/>
  <c r="B28" i="34"/>
  <c r="O81" i="32"/>
  <c r="C9" i="33"/>
  <c r="C28" i="34"/>
  <c r="M47" i="32"/>
  <c r="M51" i="32"/>
  <c r="M52" i="32"/>
  <c r="H75" i="32"/>
  <c r="N75" i="32"/>
  <c r="N77" i="32"/>
  <c r="N81" i="32"/>
  <c r="D9" i="33"/>
  <c r="D28" i="34"/>
  <c r="L47" i="32"/>
  <c r="L51" i="32"/>
  <c r="L52" i="32"/>
  <c r="G75" i="32"/>
  <c r="M75" i="32"/>
  <c r="M77" i="32"/>
  <c r="M81" i="32"/>
  <c r="E9" i="33"/>
  <c r="E28" i="34"/>
  <c r="L81" i="32"/>
  <c r="F9" i="33"/>
  <c r="F28" i="34"/>
  <c r="G28" i="34"/>
  <c r="H28" i="34"/>
  <c r="I28" i="34"/>
  <c r="H7" i="31"/>
  <c r="D7" i="31"/>
  <c r="E7" i="31"/>
  <c r="F7" i="31"/>
  <c r="I7" i="31"/>
  <c r="W7" i="31"/>
  <c r="AD7" i="31"/>
  <c r="H8" i="31"/>
  <c r="D8" i="31"/>
  <c r="E8" i="31"/>
  <c r="F8" i="31"/>
  <c r="G8" i="31"/>
  <c r="I8" i="31"/>
  <c r="W8" i="31"/>
  <c r="AD8" i="31"/>
  <c r="D9" i="31"/>
  <c r="I9" i="31"/>
  <c r="W9" i="31"/>
  <c r="AD9" i="31"/>
  <c r="H10" i="31"/>
  <c r="D10" i="31"/>
  <c r="E10" i="31"/>
  <c r="F10" i="31"/>
  <c r="G10" i="31"/>
  <c r="I10" i="31"/>
  <c r="W10" i="31"/>
  <c r="AD10" i="31"/>
  <c r="H11" i="31"/>
  <c r="D11" i="31"/>
  <c r="E11" i="31"/>
  <c r="F11" i="31"/>
  <c r="G11" i="31"/>
  <c r="I11" i="31"/>
  <c r="W11" i="31"/>
  <c r="AD11" i="31"/>
  <c r="H12" i="31"/>
  <c r="D12" i="31"/>
  <c r="E12" i="31"/>
  <c r="F12" i="31"/>
  <c r="I12" i="31"/>
  <c r="W12" i="31"/>
  <c r="AD12" i="31"/>
  <c r="AD28" i="31"/>
  <c r="AD29" i="31"/>
  <c r="AD30" i="31"/>
  <c r="AD31" i="31"/>
  <c r="AD32" i="31"/>
  <c r="AD33" i="31"/>
  <c r="AD34" i="31"/>
  <c r="AD35" i="31"/>
  <c r="AD36" i="31"/>
  <c r="AD37" i="31"/>
  <c r="AD38" i="31"/>
  <c r="AD39" i="31"/>
  <c r="AD47" i="31"/>
  <c r="D13" i="31"/>
  <c r="I13" i="31"/>
  <c r="W13" i="31"/>
  <c r="AD13" i="31"/>
  <c r="D14" i="31"/>
  <c r="I14" i="31"/>
  <c r="W14" i="31"/>
  <c r="AD14" i="31"/>
  <c r="D15" i="31"/>
  <c r="I15" i="31"/>
  <c r="W15" i="31"/>
  <c r="AD15" i="31"/>
  <c r="D16" i="31"/>
  <c r="I16" i="31"/>
  <c r="W16" i="31"/>
  <c r="AD16" i="31"/>
  <c r="D17" i="31"/>
  <c r="I17" i="31"/>
  <c r="W17" i="31"/>
  <c r="AD17" i="31"/>
  <c r="D18" i="31"/>
  <c r="I18" i="31"/>
  <c r="W18" i="31"/>
  <c r="AD18" i="31"/>
  <c r="D19" i="31"/>
  <c r="I19" i="31"/>
  <c r="W19" i="31"/>
  <c r="AD19" i="31"/>
  <c r="D20" i="31"/>
  <c r="I20" i="31"/>
  <c r="W20" i="31"/>
  <c r="AD20" i="31"/>
  <c r="D21" i="31"/>
  <c r="I21" i="31"/>
  <c r="W21" i="31"/>
  <c r="AD21" i="31"/>
  <c r="AD22" i="31"/>
  <c r="AD23" i="31"/>
  <c r="D24" i="31"/>
  <c r="I24" i="31"/>
  <c r="W24" i="31"/>
  <c r="AD24" i="31"/>
  <c r="D25" i="31"/>
  <c r="I25" i="31"/>
  <c r="W25" i="31"/>
  <c r="AD25" i="31"/>
  <c r="D26" i="31"/>
  <c r="I26" i="31"/>
  <c r="W26" i="31"/>
  <c r="AD26" i="31"/>
  <c r="D27" i="31"/>
  <c r="I27" i="31"/>
  <c r="W27" i="31"/>
  <c r="AD27" i="31"/>
  <c r="AD48" i="31"/>
  <c r="AD49" i="31"/>
  <c r="B10" i="33"/>
  <c r="B29" i="34"/>
  <c r="V12" i="31"/>
  <c r="AC12" i="31"/>
  <c r="AC28" i="31"/>
  <c r="AC29" i="31"/>
  <c r="AC30" i="31"/>
  <c r="AC31" i="31"/>
  <c r="AC32" i="31"/>
  <c r="AC33" i="31"/>
  <c r="AC34" i="31"/>
  <c r="AC35" i="31"/>
  <c r="AC36" i="31"/>
  <c r="AC37" i="31"/>
  <c r="AC38" i="31"/>
  <c r="AC39" i="31"/>
  <c r="AC47" i="31"/>
  <c r="V13" i="31"/>
  <c r="AC13" i="31"/>
  <c r="V14" i="31"/>
  <c r="AC14" i="31"/>
  <c r="V15" i="31"/>
  <c r="AC15" i="31"/>
  <c r="V16" i="31"/>
  <c r="AC16" i="31"/>
  <c r="V17" i="31"/>
  <c r="AC17" i="31"/>
  <c r="V18" i="31"/>
  <c r="AC18" i="31"/>
  <c r="V19" i="31"/>
  <c r="AC19" i="31"/>
  <c r="V20" i="31"/>
  <c r="AC20" i="31"/>
  <c r="V21" i="31"/>
  <c r="AC21" i="31"/>
  <c r="AC22" i="31"/>
  <c r="AC23" i="31"/>
  <c r="V24" i="31"/>
  <c r="AC24" i="31"/>
  <c r="V25" i="31"/>
  <c r="AC25" i="31"/>
  <c r="V26" i="31"/>
  <c r="AC26" i="31"/>
  <c r="V27" i="31"/>
  <c r="AC27" i="31"/>
  <c r="AC48" i="31"/>
  <c r="AC49" i="31"/>
  <c r="C10" i="33"/>
  <c r="C29" i="34"/>
  <c r="U12" i="31"/>
  <c r="AB12" i="31"/>
  <c r="AB28" i="31"/>
  <c r="AB29" i="31"/>
  <c r="AB30" i="31"/>
  <c r="AB31" i="31"/>
  <c r="AB32" i="31"/>
  <c r="AB33" i="31"/>
  <c r="AB34" i="31"/>
  <c r="AB35" i="31"/>
  <c r="AB36" i="31"/>
  <c r="AB37" i="31"/>
  <c r="AB38" i="31"/>
  <c r="AB39" i="31"/>
  <c r="AB47" i="31"/>
  <c r="U13" i="31"/>
  <c r="AB13" i="31"/>
  <c r="U14" i="31"/>
  <c r="AB14" i="31"/>
  <c r="U15" i="31"/>
  <c r="AB15" i="31"/>
  <c r="U16" i="31"/>
  <c r="AB16" i="31"/>
  <c r="U17" i="31"/>
  <c r="AB17" i="31"/>
  <c r="U18" i="31"/>
  <c r="AB18" i="31"/>
  <c r="U19" i="31"/>
  <c r="AB19" i="31"/>
  <c r="U20" i="31"/>
  <c r="AB20" i="31"/>
  <c r="U21" i="31"/>
  <c r="AB21" i="31"/>
  <c r="AB22" i="31"/>
  <c r="AB23" i="31"/>
  <c r="U24" i="31"/>
  <c r="AB24" i="31"/>
  <c r="U25" i="31"/>
  <c r="AB25" i="31"/>
  <c r="U26" i="31"/>
  <c r="AB26" i="31"/>
  <c r="U27" i="31"/>
  <c r="AB27" i="31"/>
  <c r="AB48" i="31"/>
  <c r="AB49" i="31"/>
  <c r="D10" i="33"/>
  <c r="D29" i="34"/>
  <c r="T12" i="31"/>
  <c r="AA12" i="31"/>
  <c r="AA28" i="31"/>
  <c r="AA29" i="31"/>
  <c r="AA30" i="31"/>
  <c r="AA31" i="31"/>
  <c r="AA32" i="31"/>
  <c r="AA33" i="31"/>
  <c r="AA34" i="31"/>
  <c r="AA35" i="31"/>
  <c r="AA36" i="31"/>
  <c r="AA37" i="31"/>
  <c r="AA38" i="31"/>
  <c r="AA39" i="31"/>
  <c r="AA47" i="31"/>
  <c r="T13" i="31"/>
  <c r="AA13" i="31"/>
  <c r="T14" i="31"/>
  <c r="AA14" i="31"/>
  <c r="T15" i="31"/>
  <c r="AA15" i="31"/>
  <c r="T16" i="31"/>
  <c r="AA16" i="31"/>
  <c r="T17" i="31"/>
  <c r="AA17" i="31"/>
  <c r="T18" i="31"/>
  <c r="AA18" i="31"/>
  <c r="T19" i="31"/>
  <c r="AA19" i="31"/>
  <c r="T20" i="31"/>
  <c r="AA20" i="31"/>
  <c r="T21" i="31"/>
  <c r="AA21" i="31"/>
  <c r="AA22" i="31"/>
  <c r="AA23" i="31"/>
  <c r="T24" i="31"/>
  <c r="AA24" i="31"/>
  <c r="T25" i="31"/>
  <c r="AA25" i="31"/>
  <c r="T26" i="31"/>
  <c r="AA26" i="31"/>
  <c r="T27" i="31"/>
  <c r="AA27" i="31"/>
  <c r="AA48" i="31"/>
  <c r="AA49" i="31"/>
  <c r="E10" i="33"/>
  <c r="E29" i="34"/>
  <c r="S12" i="31"/>
  <c r="Z12" i="31"/>
  <c r="Z28" i="31"/>
  <c r="Z29" i="31"/>
  <c r="Z30" i="31"/>
  <c r="Z31" i="31"/>
  <c r="Z32" i="31"/>
  <c r="Z33" i="31"/>
  <c r="Z34" i="31"/>
  <c r="Z35" i="31"/>
  <c r="Z36" i="31"/>
  <c r="Z37" i="31"/>
  <c r="Z38" i="31"/>
  <c r="Z39" i="31"/>
  <c r="Z47" i="31"/>
  <c r="S13" i="31"/>
  <c r="Z13" i="31"/>
  <c r="S14" i="31"/>
  <c r="Z14" i="31"/>
  <c r="S15" i="31"/>
  <c r="Z15" i="31"/>
  <c r="S16" i="31"/>
  <c r="Z16" i="31"/>
  <c r="S17" i="31"/>
  <c r="Z17" i="31"/>
  <c r="S18" i="31"/>
  <c r="Z18" i="31"/>
  <c r="S19" i="31"/>
  <c r="Z19" i="31"/>
  <c r="S20" i="31"/>
  <c r="Z20" i="31"/>
  <c r="S21" i="31"/>
  <c r="Z21" i="31"/>
  <c r="Z22" i="31"/>
  <c r="Z23" i="31"/>
  <c r="S24" i="31"/>
  <c r="Z24" i="31"/>
  <c r="S25" i="31"/>
  <c r="Z25" i="31"/>
  <c r="S26" i="31"/>
  <c r="Z26" i="31"/>
  <c r="S27" i="31"/>
  <c r="Z27" i="31"/>
  <c r="Z48" i="31"/>
  <c r="Z49" i="31"/>
  <c r="F10" i="33"/>
  <c r="F29" i="34"/>
  <c r="G29" i="34"/>
  <c r="H29" i="34"/>
  <c r="I29" i="34"/>
  <c r="E42" i="34"/>
  <c r="C44" i="34"/>
  <c r="B50" i="34"/>
  <c r="C50" i="34"/>
  <c r="D50" i="34"/>
  <c r="E50" i="34"/>
  <c r="B51" i="34"/>
  <c r="C51" i="34"/>
  <c r="D51" i="34"/>
  <c r="E51" i="34"/>
  <c r="B52" i="34"/>
  <c r="C52" i="34"/>
  <c r="D52" i="34"/>
  <c r="E52" i="34"/>
  <c r="B53" i="34"/>
  <c r="C53" i="34"/>
  <c r="D53" i="34"/>
  <c r="E53" i="34"/>
  <c r="B54" i="34"/>
  <c r="C54" i="34"/>
  <c r="D54" i="34"/>
  <c r="E54" i="34"/>
  <c r="B59" i="34"/>
  <c r="C59" i="34"/>
  <c r="D59" i="34"/>
  <c r="E59" i="34"/>
  <c r="B60" i="34"/>
  <c r="C60" i="34"/>
  <c r="D60" i="34"/>
  <c r="E60" i="34"/>
  <c r="B61" i="34"/>
  <c r="C61" i="34"/>
  <c r="D61" i="34"/>
  <c r="E61" i="34"/>
  <c r="B62" i="34"/>
  <c r="C62" i="34"/>
  <c r="D62" i="34"/>
  <c r="E62" i="34"/>
  <c r="B63" i="34"/>
  <c r="C63" i="34"/>
  <c r="D63" i="34"/>
  <c r="E63" i="34"/>
  <c r="AU7" i="31"/>
  <c r="AU8" i="31"/>
  <c r="AU9" i="31"/>
  <c r="AU10" i="31"/>
  <c r="AU11" i="31"/>
  <c r="AU12" i="31"/>
  <c r="AU13" i="31"/>
  <c r="AU14" i="31"/>
  <c r="AU15" i="31"/>
  <c r="AU16" i="31"/>
  <c r="AU17" i="31"/>
  <c r="AU18" i="31"/>
  <c r="AU19" i="31"/>
  <c r="AU20" i="31"/>
  <c r="AU21" i="31"/>
  <c r="AU22" i="31"/>
  <c r="AU23" i="31"/>
  <c r="AU24" i="31"/>
  <c r="AU25" i="31"/>
  <c r="AU26" i="31"/>
  <c r="AU27" i="31"/>
  <c r="AU28" i="31"/>
  <c r="AU29" i="31"/>
  <c r="AU30" i="31"/>
  <c r="AU31" i="31"/>
  <c r="AU32" i="31"/>
  <c r="AU33" i="31"/>
  <c r="AU34" i="31"/>
  <c r="AU35" i="31"/>
  <c r="AU36" i="31"/>
  <c r="AU37" i="31"/>
  <c r="AU38" i="31"/>
  <c r="AU39" i="31"/>
  <c r="AU41" i="31"/>
  <c r="AQ11" i="31"/>
  <c r="AQ12" i="31"/>
  <c r="AQ13" i="31"/>
  <c r="AQ14" i="31"/>
  <c r="AQ15" i="31"/>
  <c r="AQ16" i="31"/>
  <c r="AQ17" i="31"/>
  <c r="AQ18" i="31"/>
  <c r="AQ19" i="31"/>
  <c r="AQ20" i="31"/>
  <c r="AQ21" i="31"/>
  <c r="AQ22" i="31"/>
  <c r="AQ23" i="31"/>
  <c r="AQ24" i="31"/>
  <c r="AQ25" i="31"/>
  <c r="AQ26" i="31"/>
  <c r="AQ27" i="31"/>
  <c r="AQ28" i="31"/>
  <c r="AQ29" i="31"/>
  <c r="AQ30" i="31"/>
  <c r="AQ31" i="31"/>
  <c r="AQ32" i="31"/>
  <c r="AQ33" i="31"/>
  <c r="AQ34" i="31"/>
  <c r="AQ35" i="31"/>
  <c r="AQ36" i="31"/>
  <c r="AQ37" i="31"/>
  <c r="AQ38" i="31"/>
  <c r="AQ39" i="31"/>
  <c r="AQ41" i="31"/>
  <c r="AR11" i="31"/>
  <c r="AR12" i="31"/>
  <c r="AR13" i="31"/>
  <c r="AR14" i="31"/>
  <c r="AR15" i="31"/>
  <c r="AR16" i="31"/>
  <c r="AR17" i="31"/>
  <c r="AR18" i="31"/>
  <c r="AR19" i="31"/>
  <c r="AR20" i="31"/>
  <c r="AR21" i="31"/>
  <c r="AR22" i="31"/>
  <c r="AR23" i="31"/>
  <c r="AR24" i="31"/>
  <c r="AR25" i="31"/>
  <c r="AR26" i="31"/>
  <c r="AR27" i="31"/>
  <c r="AR28" i="31"/>
  <c r="AR29" i="31"/>
  <c r="AR30" i="31"/>
  <c r="AR31" i="31"/>
  <c r="AR32" i="31"/>
  <c r="AR33" i="31"/>
  <c r="AR34" i="31"/>
  <c r="AR35" i="31"/>
  <c r="AR36" i="31"/>
  <c r="AR37" i="31"/>
  <c r="AR38" i="31"/>
  <c r="AR39" i="31"/>
  <c r="AR41" i="31"/>
  <c r="AS11" i="31"/>
  <c r="AS12" i="31"/>
  <c r="AS13" i="31"/>
  <c r="AS14" i="31"/>
  <c r="AS15" i="31"/>
  <c r="AS16" i="31"/>
  <c r="AS17" i="31"/>
  <c r="AS18" i="31"/>
  <c r="AS19" i="31"/>
  <c r="AS20" i="31"/>
  <c r="AS21" i="31"/>
  <c r="AS22" i="31"/>
  <c r="AS23" i="31"/>
  <c r="AS24" i="31"/>
  <c r="AS25" i="31"/>
  <c r="AS26" i="31"/>
  <c r="AS27" i="31"/>
  <c r="AS28" i="31"/>
  <c r="AS29" i="31"/>
  <c r="AS30" i="31"/>
  <c r="AS31" i="31"/>
  <c r="AS32" i="31"/>
  <c r="AS33" i="31"/>
  <c r="AS34" i="31"/>
  <c r="AS35" i="31"/>
  <c r="AS36" i="31"/>
  <c r="AS37" i="31"/>
  <c r="AS38" i="31"/>
  <c r="AS39" i="31"/>
  <c r="AS41" i="31"/>
  <c r="AT11" i="31"/>
  <c r="AT12" i="31"/>
  <c r="AT13" i="31"/>
  <c r="AT14" i="31"/>
  <c r="AT15" i="31"/>
  <c r="AT16" i="31"/>
  <c r="AT17" i="31"/>
  <c r="AT18" i="31"/>
  <c r="AT19" i="31"/>
  <c r="AT20" i="31"/>
  <c r="AT21" i="31"/>
  <c r="AT22" i="31"/>
  <c r="AT23" i="31"/>
  <c r="AT24" i="31"/>
  <c r="AT25" i="31"/>
  <c r="AT26" i="31"/>
  <c r="AT27" i="31"/>
  <c r="AT28" i="31"/>
  <c r="AT29" i="31"/>
  <c r="AT30" i="31"/>
  <c r="AT31" i="31"/>
  <c r="AT32" i="31"/>
  <c r="AT33" i="31"/>
  <c r="AT34" i="31"/>
  <c r="AT35" i="31"/>
  <c r="AT36" i="31"/>
  <c r="AT37" i="31"/>
  <c r="AT38" i="31"/>
  <c r="AT39" i="31"/>
  <c r="AT41" i="31"/>
  <c r="AQ40" i="31"/>
  <c r="AU42" i="31"/>
  <c r="J49" i="32"/>
  <c r="B5" i="33"/>
  <c r="AT42" i="31"/>
  <c r="I49" i="32"/>
  <c r="C5" i="33"/>
  <c r="AS42" i="31"/>
  <c r="H49" i="32"/>
  <c r="D5" i="33"/>
  <c r="AR42" i="31"/>
  <c r="G49" i="32"/>
  <c r="E5" i="33"/>
  <c r="AQ42" i="31"/>
  <c r="E49" i="32"/>
  <c r="F5" i="33"/>
  <c r="B6" i="33"/>
  <c r="C6" i="33"/>
  <c r="D6" i="33"/>
  <c r="E6" i="33"/>
  <c r="F6" i="33"/>
  <c r="B7" i="33"/>
  <c r="C7" i="33"/>
  <c r="D7" i="33"/>
  <c r="E7" i="33"/>
  <c r="F7" i="33"/>
  <c r="B8" i="33"/>
  <c r="C8" i="33"/>
  <c r="D8" i="33"/>
  <c r="E8" i="33"/>
  <c r="F8" i="33"/>
  <c r="P68" i="32"/>
  <c r="Q65" i="32"/>
  <c r="Q68" i="32"/>
  <c r="R68" i="32"/>
  <c r="J75" i="32"/>
  <c r="P75" i="32"/>
  <c r="P77" i="32"/>
  <c r="P81" i="32"/>
  <c r="G9" i="33"/>
  <c r="B13" i="33"/>
  <c r="C13" i="33"/>
  <c r="D13" i="33"/>
  <c r="E13" i="33"/>
  <c r="O9" i="32"/>
  <c r="P9" i="32"/>
  <c r="Q9" i="32"/>
  <c r="R9" i="32"/>
  <c r="S9" i="32"/>
  <c r="P35" i="32"/>
  <c r="E10" i="32"/>
  <c r="Q35" i="32"/>
  <c r="G10" i="32"/>
  <c r="R35" i="32"/>
  <c r="H10" i="32"/>
  <c r="S35" i="32"/>
  <c r="I10" i="32"/>
  <c r="O10" i="32"/>
  <c r="P10" i="32"/>
  <c r="Q10" i="32"/>
  <c r="R10" i="32"/>
  <c r="S10" i="32"/>
  <c r="P11" i="32"/>
  <c r="Q11" i="32"/>
  <c r="R11" i="32"/>
  <c r="S11" i="32"/>
  <c r="P16" i="32"/>
  <c r="P18" i="32"/>
  <c r="E12" i="32"/>
  <c r="Q16" i="32"/>
  <c r="Q18" i="32"/>
  <c r="G12" i="32"/>
  <c r="R16" i="32"/>
  <c r="R18" i="32"/>
  <c r="H12" i="32"/>
  <c r="S16" i="32"/>
  <c r="S18" i="32"/>
  <c r="I12" i="32"/>
  <c r="O12" i="32"/>
  <c r="P12" i="32"/>
  <c r="Q12" i="32"/>
  <c r="R12" i="32"/>
  <c r="S12" i="32"/>
  <c r="P22" i="32"/>
  <c r="E13" i="32"/>
  <c r="Q22" i="32"/>
  <c r="F13" i="32"/>
  <c r="G13" i="32"/>
  <c r="R22" i="32"/>
  <c r="H13" i="32"/>
  <c r="S22" i="32"/>
  <c r="I13" i="32"/>
  <c r="O13" i="32"/>
  <c r="Q13" i="32"/>
  <c r="S13" i="32"/>
  <c r="P14" i="32"/>
  <c r="S14" i="32"/>
  <c r="E15" i="32"/>
  <c r="G15" i="32"/>
  <c r="H15" i="32"/>
  <c r="I15" i="32"/>
  <c r="O17" i="32"/>
  <c r="P17" i="32"/>
  <c r="Q17" i="32"/>
  <c r="R17" i="32"/>
  <c r="S17" i="32"/>
  <c r="E18" i="32"/>
  <c r="G18" i="32"/>
  <c r="H18" i="32"/>
  <c r="I18" i="32"/>
  <c r="P19" i="32"/>
  <c r="E19" i="32"/>
  <c r="Q19" i="32"/>
  <c r="G19" i="32"/>
  <c r="R19" i="32"/>
  <c r="H19" i="32"/>
  <c r="S19" i="32"/>
  <c r="I19" i="32"/>
  <c r="P20" i="32"/>
  <c r="E20" i="32"/>
  <c r="Q20" i="32"/>
  <c r="G20" i="32"/>
  <c r="R20" i="32"/>
  <c r="H20" i="32"/>
  <c r="S20" i="32"/>
  <c r="I20" i="32"/>
  <c r="P21" i="32"/>
  <c r="E21" i="32"/>
  <c r="Q21" i="32"/>
  <c r="G21" i="32"/>
  <c r="R21" i="32"/>
  <c r="H21" i="32"/>
  <c r="S21" i="32"/>
  <c r="I21" i="32"/>
  <c r="E22" i="32"/>
  <c r="G22" i="32"/>
  <c r="H22" i="32"/>
  <c r="I22" i="32"/>
  <c r="E23" i="32"/>
  <c r="G23" i="32"/>
  <c r="H23" i="32"/>
  <c r="I23" i="32"/>
  <c r="P23" i="32"/>
  <c r="Q23" i="32"/>
  <c r="R23" i="32"/>
  <c r="S23" i="32"/>
  <c r="E24" i="32"/>
  <c r="G24" i="32"/>
  <c r="H24" i="32"/>
  <c r="I24" i="32"/>
  <c r="O24" i="32"/>
  <c r="P24" i="32"/>
  <c r="Q24" i="32"/>
  <c r="R24" i="32"/>
  <c r="S24" i="32"/>
  <c r="O25" i="32"/>
  <c r="P25" i="32"/>
  <c r="Q25" i="32"/>
  <c r="R25" i="32"/>
  <c r="S25" i="32"/>
  <c r="S26" i="32"/>
  <c r="D28" i="32"/>
  <c r="E28" i="32"/>
  <c r="G28" i="32"/>
  <c r="H28" i="32"/>
  <c r="I28" i="32"/>
  <c r="D29" i="32"/>
  <c r="E29" i="32"/>
  <c r="G29" i="32"/>
  <c r="H29" i="32"/>
  <c r="I29" i="32"/>
  <c r="O29" i="32"/>
  <c r="P29" i="32"/>
  <c r="Q29" i="32"/>
  <c r="R29" i="32"/>
  <c r="S29" i="32"/>
  <c r="D30" i="32"/>
  <c r="E30" i="32"/>
  <c r="G30" i="32"/>
  <c r="H30" i="32"/>
  <c r="I30" i="32"/>
  <c r="P30" i="32"/>
  <c r="Q30" i="32"/>
  <c r="R30" i="32"/>
  <c r="S30" i="32"/>
  <c r="O37" i="32"/>
  <c r="P37" i="32"/>
  <c r="Q37" i="32"/>
  <c r="R37" i="32"/>
  <c r="S37" i="32"/>
  <c r="O38" i="32"/>
  <c r="P38" i="32"/>
  <c r="Q38" i="32"/>
  <c r="R38" i="32"/>
  <c r="S38" i="32"/>
  <c r="S39" i="32"/>
  <c r="C48" i="32"/>
  <c r="K48" i="32"/>
  <c r="L48" i="32"/>
  <c r="M48" i="32"/>
  <c r="N48" i="32"/>
  <c r="O48" i="32"/>
  <c r="C49" i="32"/>
  <c r="K49" i="32"/>
  <c r="L49" i="32"/>
  <c r="M49" i="32"/>
  <c r="N49" i="32"/>
  <c r="O49" i="32"/>
  <c r="C51" i="32"/>
  <c r="G61" i="32"/>
  <c r="G62" i="32"/>
  <c r="G63" i="32"/>
  <c r="R63" i="32"/>
  <c r="G64" i="32"/>
  <c r="G65" i="32"/>
  <c r="R65" i="32"/>
  <c r="G66" i="32"/>
  <c r="Q66" i="32"/>
  <c r="R66" i="32"/>
  <c r="D75" i="32"/>
  <c r="R81" i="32"/>
  <c r="AM7" i="31"/>
  <c r="AN7" i="31"/>
  <c r="AM8" i="31"/>
  <c r="AN8" i="31"/>
  <c r="AM9" i="31"/>
  <c r="AN9" i="31"/>
  <c r="AM10" i="31"/>
  <c r="AN10" i="31"/>
  <c r="AM11" i="31"/>
  <c r="AN11" i="31"/>
  <c r="AX11" i="31"/>
  <c r="AY11" i="31"/>
  <c r="AZ11" i="31"/>
  <c r="BA11" i="31"/>
  <c r="AG12" i="31"/>
  <c r="AH12" i="31"/>
  <c r="AI12" i="31"/>
  <c r="AJ12" i="31"/>
  <c r="AM12" i="31"/>
  <c r="AN12" i="31"/>
  <c r="AX12" i="31"/>
  <c r="AY12" i="31"/>
  <c r="AZ12" i="31"/>
  <c r="BA12" i="31"/>
  <c r="AG13" i="31"/>
  <c r="AH13" i="31"/>
  <c r="AI13" i="31"/>
  <c r="AJ13" i="31"/>
  <c r="AM13" i="31"/>
  <c r="AN13" i="31"/>
  <c r="AX13" i="31"/>
  <c r="AY13" i="31"/>
  <c r="AZ13" i="31"/>
  <c r="BA13" i="31"/>
  <c r="AG14" i="31"/>
  <c r="AH14" i="31"/>
  <c r="AI14" i="31"/>
  <c r="AJ14" i="31"/>
  <c r="AM14" i="31"/>
  <c r="AN14" i="31"/>
  <c r="AX14" i="31"/>
  <c r="AY14" i="31"/>
  <c r="AZ14" i="31"/>
  <c r="BA14" i="31"/>
  <c r="AG15" i="31"/>
  <c r="AH15" i="31"/>
  <c r="AI15" i="31"/>
  <c r="AJ15" i="31"/>
  <c r="AM15" i="31"/>
  <c r="AN15" i="31"/>
  <c r="AX15" i="31"/>
  <c r="AY15" i="31"/>
  <c r="AZ15" i="31"/>
  <c r="BA15" i="31"/>
  <c r="AG16" i="31"/>
  <c r="AH16" i="31"/>
  <c r="AI16" i="31"/>
  <c r="AJ16" i="31"/>
  <c r="AM16" i="31"/>
  <c r="AN16" i="31"/>
  <c r="AX16" i="31"/>
  <c r="AY16" i="31"/>
  <c r="AZ16" i="31"/>
  <c r="BA16" i="31"/>
  <c r="AG17" i="31"/>
  <c r="AH17" i="31"/>
  <c r="AI17" i="31"/>
  <c r="AJ17" i="31"/>
  <c r="AM17" i="31"/>
  <c r="AN17" i="31"/>
  <c r="AX17" i="31"/>
  <c r="AY17" i="31"/>
  <c r="AZ17" i="31"/>
  <c r="BA17" i="31"/>
  <c r="AG18" i="31"/>
  <c r="AH18" i="31"/>
  <c r="AI18" i="31"/>
  <c r="AJ18" i="31"/>
  <c r="AM18" i="31"/>
  <c r="AN18" i="31"/>
  <c r="AX18" i="31"/>
  <c r="AY18" i="31"/>
  <c r="AZ18" i="31"/>
  <c r="BA18" i="31"/>
  <c r="AG19" i="31"/>
  <c r="AH19" i="31"/>
  <c r="AI19" i="31"/>
  <c r="AJ19" i="31"/>
  <c r="AM19" i="31"/>
  <c r="AN19" i="31"/>
  <c r="AX19" i="31"/>
  <c r="AY19" i="31"/>
  <c r="AZ19" i="31"/>
  <c r="BA19" i="31"/>
  <c r="AG20" i="31"/>
  <c r="AH20" i="31"/>
  <c r="AI20" i="31"/>
  <c r="AJ20" i="31"/>
  <c r="AM20" i="31"/>
  <c r="AN20" i="31"/>
  <c r="AX20" i="31"/>
  <c r="AY20" i="31"/>
  <c r="AZ20" i="31"/>
  <c r="BA20" i="31"/>
  <c r="AG21" i="31"/>
  <c r="AH21" i="31"/>
  <c r="AI21" i="31"/>
  <c r="AJ21" i="31"/>
  <c r="AM21" i="31"/>
  <c r="AN21" i="31"/>
  <c r="AX21" i="31"/>
  <c r="AY21" i="31"/>
  <c r="AZ21" i="31"/>
  <c r="BA21" i="31"/>
  <c r="D22" i="31"/>
  <c r="I22" i="31"/>
  <c r="S22" i="31"/>
  <c r="T22" i="31"/>
  <c r="U22" i="31"/>
  <c r="V22" i="31"/>
  <c r="W22" i="31"/>
  <c r="AG22" i="31"/>
  <c r="AH22" i="31"/>
  <c r="AI22" i="31"/>
  <c r="AJ22" i="31"/>
  <c r="AM22" i="31"/>
  <c r="AN22" i="31"/>
  <c r="AX22" i="31"/>
  <c r="AY22" i="31"/>
  <c r="AZ22" i="31"/>
  <c r="BA22" i="31"/>
  <c r="D23" i="31"/>
  <c r="I23" i="31"/>
  <c r="S23" i="31"/>
  <c r="T23" i="31"/>
  <c r="U23" i="31"/>
  <c r="V23" i="31"/>
  <c r="W23" i="31"/>
  <c r="AG23" i="31"/>
  <c r="AH23" i="31"/>
  <c r="AI23" i="31"/>
  <c r="AJ23" i="31"/>
  <c r="AM23" i="31"/>
  <c r="AN23" i="31"/>
  <c r="AX23" i="31"/>
  <c r="AY23" i="31"/>
  <c r="AZ23" i="31"/>
  <c r="BA23" i="31"/>
  <c r="AG24" i="31"/>
  <c r="AH24" i="31"/>
  <c r="AI24" i="31"/>
  <c r="AJ24" i="31"/>
  <c r="AM24" i="31"/>
  <c r="AN24" i="31"/>
  <c r="AX24" i="31"/>
  <c r="AY24" i="31"/>
  <c r="AZ24" i="31"/>
  <c r="BA24" i="31"/>
  <c r="AG25" i="31"/>
  <c r="AH25" i="31"/>
  <c r="AI25" i="31"/>
  <c r="AJ25" i="31"/>
  <c r="AM25" i="31"/>
  <c r="AN25" i="31"/>
  <c r="AX25" i="31"/>
  <c r="AY25" i="31"/>
  <c r="AZ25" i="31"/>
  <c r="BA25" i="31"/>
  <c r="AG26" i="31"/>
  <c r="AH26" i="31"/>
  <c r="AI26" i="31"/>
  <c r="AJ26" i="31"/>
  <c r="AM26" i="31"/>
  <c r="AN26" i="31"/>
  <c r="AX26" i="31"/>
  <c r="AY26" i="31"/>
  <c r="AZ26" i="31"/>
  <c r="BA26" i="31"/>
  <c r="AG27" i="31"/>
  <c r="AH27" i="31"/>
  <c r="AI27" i="31"/>
  <c r="AJ27" i="31"/>
  <c r="AM27" i="31"/>
  <c r="AN27" i="31"/>
  <c r="AX27" i="31"/>
  <c r="AY27" i="31"/>
  <c r="AZ27" i="31"/>
  <c r="BA27" i="31"/>
  <c r="D28" i="31"/>
  <c r="I28" i="31"/>
  <c r="S28" i="31"/>
  <c r="T28" i="31"/>
  <c r="U28" i="31"/>
  <c r="V28" i="31"/>
  <c r="W28" i="31"/>
  <c r="AG28" i="31"/>
  <c r="AH28" i="31"/>
  <c r="AI28" i="31"/>
  <c r="AJ28" i="31"/>
  <c r="AM28" i="31"/>
  <c r="AN28" i="31"/>
  <c r="AX28" i="31"/>
  <c r="AY28" i="31"/>
  <c r="AZ28" i="31"/>
  <c r="BA28" i="31"/>
  <c r="D29" i="31"/>
  <c r="I29" i="31"/>
  <c r="S29" i="31"/>
  <c r="T29" i="31"/>
  <c r="U29" i="31"/>
  <c r="V29" i="31"/>
  <c r="W29" i="31"/>
  <c r="AG29" i="31"/>
  <c r="AH29" i="31"/>
  <c r="AI29" i="31"/>
  <c r="AJ29" i="31"/>
  <c r="AM29" i="31"/>
  <c r="AN29" i="31"/>
  <c r="AX29" i="31"/>
  <c r="AY29" i="31"/>
  <c r="AZ29" i="31"/>
  <c r="BA29" i="31"/>
  <c r="D30" i="31"/>
  <c r="I30" i="31"/>
  <c r="S30" i="31"/>
  <c r="T30" i="31"/>
  <c r="U30" i="31"/>
  <c r="V30" i="31"/>
  <c r="W30" i="31"/>
  <c r="AG30" i="31"/>
  <c r="AH30" i="31"/>
  <c r="AI30" i="31"/>
  <c r="AJ30" i="31"/>
  <c r="AM30" i="31"/>
  <c r="AN30" i="31"/>
  <c r="AX30" i="31"/>
  <c r="AY30" i="31"/>
  <c r="AZ30" i="31"/>
  <c r="BA30" i="31"/>
  <c r="D31" i="31"/>
  <c r="I31" i="31"/>
  <c r="S31" i="31"/>
  <c r="T31" i="31"/>
  <c r="U31" i="31"/>
  <c r="V31" i="31"/>
  <c r="W31" i="31"/>
  <c r="AG31" i="31"/>
  <c r="AH31" i="31"/>
  <c r="AI31" i="31"/>
  <c r="AJ31" i="31"/>
  <c r="AM31" i="31"/>
  <c r="AN31" i="31"/>
  <c r="AX31" i="31"/>
  <c r="AY31" i="31"/>
  <c r="AZ31" i="31"/>
  <c r="BA31" i="31"/>
  <c r="D32" i="31"/>
  <c r="I32" i="31"/>
  <c r="S32" i="31"/>
  <c r="T32" i="31"/>
  <c r="U32" i="31"/>
  <c r="V32" i="31"/>
  <c r="W32" i="31"/>
  <c r="AG32" i="31"/>
  <c r="AH32" i="31"/>
  <c r="AI32" i="31"/>
  <c r="AJ32" i="31"/>
  <c r="AM32" i="31"/>
  <c r="AN32" i="31"/>
  <c r="AX32" i="31"/>
  <c r="AY32" i="31"/>
  <c r="AZ32" i="31"/>
  <c r="BA32" i="31"/>
  <c r="D33" i="31"/>
  <c r="I33" i="31"/>
  <c r="S33" i="31"/>
  <c r="T33" i="31"/>
  <c r="U33" i="31"/>
  <c r="V33" i="31"/>
  <c r="W33" i="31"/>
  <c r="AG33" i="31"/>
  <c r="AH33" i="31"/>
  <c r="AI33" i="31"/>
  <c r="AJ33" i="31"/>
  <c r="AM33" i="31"/>
  <c r="AN33" i="31"/>
  <c r="AX33" i="31"/>
  <c r="AY33" i="31"/>
  <c r="AZ33" i="31"/>
  <c r="BA33" i="31"/>
  <c r="D34" i="31"/>
  <c r="I34" i="31"/>
  <c r="S34" i="31"/>
  <c r="T34" i="31"/>
  <c r="U34" i="31"/>
  <c r="V34" i="31"/>
  <c r="W34" i="31"/>
  <c r="AG34" i="31"/>
  <c r="AH34" i="31"/>
  <c r="AI34" i="31"/>
  <c r="AJ34" i="31"/>
  <c r="AM34" i="31"/>
  <c r="AN34" i="31"/>
  <c r="AX34" i="31"/>
  <c r="AY34" i="31"/>
  <c r="AZ34" i="31"/>
  <c r="BA34" i="31"/>
  <c r="D35" i="31"/>
  <c r="I35" i="31"/>
  <c r="S35" i="31"/>
  <c r="T35" i="31"/>
  <c r="U35" i="31"/>
  <c r="V35" i="31"/>
  <c r="W35" i="31"/>
  <c r="AG35" i="31"/>
  <c r="AH35" i="31"/>
  <c r="AI35" i="31"/>
  <c r="AJ35" i="31"/>
  <c r="AM35" i="31"/>
  <c r="AN35" i="31"/>
  <c r="AX35" i="31"/>
  <c r="AY35" i="31"/>
  <c r="AZ35" i="31"/>
  <c r="BA35" i="31"/>
  <c r="D36" i="31"/>
  <c r="I36" i="31"/>
  <c r="S36" i="31"/>
  <c r="T36" i="31"/>
  <c r="U36" i="31"/>
  <c r="V36" i="31"/>
  <c r="W36" i="31"/>
  <c r="AG36" i="31"/>
  <c r="AH36" i="31"/>
  <c r="AI36" i="31"/>
  <c r="AJ36" i="31"/>
  <c r="AM36" i="31"/>
  <c r="AN36" i="31"/>
  <c r="AX36" i="31"/>
  <c r="AY36" i="31"/>
  <c r="AZ36" i="31"/>
  <c r="BA36" i="31"/>
  <c r="S37" i="31"/>
  <c r="T37" i="31"/>
  <c r="U37" i="31"/>
  <c r="V37" i="31"/>
  <c r="W37" i="31"/>
  <c r="AG37" i="31"/>
  <c r="AH37" i="31"/>
  <c r="AI37" i="31"/>
  <c r="AJ37" i="31"/>
  <c r="AM37" i="31"/>
  <c r="AN37" i="31"/>
  <c r="AX37" i="31"/>
  <c r="AY37" i="31"/>
  <c r="AZ37" i="31"/>
  <c r="BA37" i="31"/>
  <c r="D38" i="31"/>
  <c r="I38" i="31"/>
  <c r="S38" i="31"/>
  <c r="T38" i="31"/>
  <c r="U38" i="31"/>
  <c r="V38" i="31"/>
  <c r="W38" i="31"/>
  <c r="AG38" i="31"/>
  <c r="AH38" i="31"/>
  <c r="AI38" i="31"/>
  <c r="AJ38" i="31"/>
  <c r="AM38" i="31"/>
  <c r="AN38" i="31"/>
  <c r="AX38" i="31"/>
  <c r="AY38" i="31"/>
  <c r="AZ38" i="31"/>
  <c r="BA38" i="31"/>
  <c r="D39" i="31"/>
  <c r="I39" i="31"/>
  <c r="S39" i="31"/>
  <c r="T39" i="31"/>
  <c r="U39" i="31"/>
  <c r="V39" i="31"/>
  <c r="W39" i="31"/>
  <c r="AG39" i="31"/>
  <c r="AH39" i="31"/>
  <c r="AI39" i="31"/>
  <c r="AJ39" i="31"/>
  <c r="AM39" i="31"/>
  <c r="AN39" i="31"/>
  <c r="AX39" i="31"/>
  <c r="AY39" i="31"/>
  <c r="AZ39" i="31"/>
  <c r="BA39" i="31"/>
  <c r="D40" i="31"/>
  <c r="E40" i="31"/>
  <c r="F40" i="31"/>
  <c r="G40" i="31"/>
  <c r="H40" i="31"/>
  <c r="I40" i="31"/>
  <c r="S40" i="31"/>
  <c r="T40" i="31"/>
  <c r="U40" i="31"/>
  <c r="V40" i="31"/>
  <c r="Z41" i="31"/>
  <c r="Z40" i="31"/>
  <c r="AG41" i="31"/>
  <c r="AH41" i="31"/>
  <c r="AI41" i="31"/>
  <c r="AJ41" i="31"/>
  <c r="AG40" i="31"/>
  <c r="AM40" i="31"/>
  <c r="AN40" i="31"/>
  <c r="AX41" i="31"/>
  <c r="AY41" i="31"/>
  <c r="AZ41" i="31"/>
  <c r="BA41" i="31"/>
  <c r="AX40" i="31"/>
  <c r="AA41" i="31"/>
  <c r="AB41" i="31"/>
  <c r="AC41" i="31"/>
  <c r="AD41" i="31"/>
  <c r="Z42" i="31"/>
  <c r="AA42" i="31"/>
  <c r="AB42" i="31"/>
  <c r="AC42" i="31"/>
  <c r="AD42" i="31"/>
  <c r="AG42" i="31"/>
  <c r="AH42" i="31"/>
  <c r="AI42" i="31"/>
  <c r="AJ42" i="31"/>
  <c r="AX42" i="31"/>
  <c r="AY42" i="31"/>
  <c r="AZ42" i="31"/>
  <c r="BA42" i="31"/>
  <c r="Z50" i="31"/>
  <c r="AA50" i="31"/>
  <c r="AB50" i="31"/>
  <c r="AC50" i="31"/>
  <c r="AD50" i="31"/>
  <c r="K5" i="30"/>
  <c r="F21" i="30"/>
  <c r="F22" i="30"/>
  <c r="L5" i="30"/>
  <c r="C39" i="30"/>
  <c r="F39" i="30"/>
  <c r="I39" i="30"/>
  <c r="C49" i="30"/>
  <c r="F49" i="30"/>
  <c r="O6" i="30"/>
  <c r="G6" i="30"/>
  <c r="H6" i="30"/>
  <c r="L6" i="30"/>
  <c r="C40" i="30"/>
  <c r="C50" i="30"/>
  <c r="C51" i="30"/>
  <c r="C55" i="30"/>
  <c r="F40" i="30"/>
  <c r="I40" i="30"/>
  <c r="F50" i="30"/>
  <c r="O7" i="30"/>
  <c r="G7" i="30"/>
  <c r="H7" i="30"/>
  <c r="C41" i="30"/>
  <c r="F41" i="30"/>
  <c r="I41" i="30"/>
  <c r="F51" i="30"/>
  <c r="O8" i="30"/>
  <c r="G8" i="30"/>
  <c r="H8" i="30"/>
  <c r="C42" i="30"/>
  <c r="F42" i="30"/>
  <c r="I42" i="30"/>
  <c r="C52" i="30"/>
  <c r="F52" i="30"/>
  <c r="O9" i="30"/>
  <c r="H9" i="30"/>
  <c r="C43" i="30"/>
  <c r="F43" i="30"/>
  <c r="I43" i="30"/>
  <c r="C53" i="30"/>
  <c r="F53" i="30"/>
  <c r="O10" i="30"/>
  <c r="H10" i="30"/>
  <c r="C19" i="30"/>
  <c r="F19" i="30"/>
  <c r="I19" i="30"/>
  <c r="C20" i="30"/>
  <c r="F20" i="30"/>
  <c r="I20" i="30"/>
  <c r="C21" i="30"/>
  <c r="I21" i="30"/>
  <c r="C22" i="30"/>
  <c r="I22" i="30"/>
  <c r="C28" i="30"/>
  <c r="F28" i="30"/>
  <c r="C29" i="30"/>
  <c r="F29" i="30"/>
  <c r="C30" i="30"/>
  <c r="F30" i="30"/>
  <c r="C31" i="30"/>
  <c r="F31" i="30"/>
  <c r="I49" i="30"/>
  <c r="I50" i="30"/>
  <c r="J49" i="30"/>
  <c r="J50" i="30"/>
  <c r="I51" i="30"/>
  <c r="J51" i="30"/>
  <c r="I52" i="30"/>
  <c r="J52" i="30"/>
  <c r="I53" i="30"/>
  <c r="J53" i="30"/>
  <c r="C66" i="30"/>
  <c r="C67" i="30"/>
  <c r="C68" i="30"/>
  <c r="C69" i="30"/>
  <c r="C75" i="30"/>
  <c r="C110" i="30"/>
  <c r="C76" i="30"/>
  <c r="C77" i="30"/>
  <c r="C78" i="30"/>
  <c r="C79" i="30"/>
  <c r="C87" i="30"/>
  <c r="C88" i="30"/>
  <c r="C89" i="30"/>
  <c r="C90" i="30"/>
  <c r="C96" i="30"/>
  <c r="C97" i="30"/>
  <c r="C98" i="30"/>
  <c r="C99" i="30"/>
  <c r="C100" i="30"/>
  <c r="C41" i="22"/>
  <c r="C50" i="22"/>
  <c r="C51" i="22"/>
  <c r="C55" i="22"/>
  <c r="F41" i="22"/>
  <c r="I41" i="22"/>
  <c r="F51" i="22"/>
  <c r="O8" i="22"/>
  <c r="G8" i="22"/>
  <c r="C39" i="22"/>
  <c r="F39" i="22"/>
  <c r="I39" i="22"/>
  <c r="C49" i="22"/>
  <c r="F49" i="22"/>
  <c r="O6" i="22"/>
  <c r="G6" i="22"/>
  <c r="H8" i="22"/>
  <c r="F17" i="24"/>
  <c r="G47" i="25"/>
  <c r="O11" i="25"/>
  <c r="D18" i="25"/>
  <c r="O19" i="25"/>
  <c r="D19" i="25"/>
  <c r="O20" i="25"/>
  <c r="D20" i="25"/>
  <c r="O21" i="25"/>
  <c r="D21" i="25"/>
  <c r="S27" i="25"/>
  <c r="O36" i="25"/>
  <c r="O31" i="25"/>
  <c r="O41" i="25"/>
  <c r="P36" i="25"/>
  <c r="P31" i="25"/>
  <c r="P41" i="25"/>
  <c r="Q36" i="25"/>
  <c r="Q31" i="25"/>
  <c r="Q41" i="25"/>
  <c r="R36" i="25"/>
  <c r="R31" i="25"/>
  <c r="R41" i="25"/>
  <c r="S36" i="25"/>
  <c r="S31" i="25"/>
  <c r="S41" i="25"/>
  <c r="N41" i="25"/>
  <c r="O33" i="25"/>
  <c r="O34" i="25"/>
  <c r="P33" i="25"/>
  <c r="P34" i="25"/>
  <c r="Q33" i="25"/>
  <c r="Q34" i="25"/>
  <c r="R33" i="25"/>
  <c r="R34" i="25"/>
  <c r="S33" i="25"/>
  <c r="S34" i="25"/>
  <c r="O35" i="25"/>
  <c r="D10" i="25"/>
  <c r="O16" i="25"/>
  <c r="O18" i="25"/>
  <c r="D12" i="25"/>
  <c r="O22" i="25"/>
  <c r="D13" i="25"/>
  <c r="O23" i="25"/>
  <c r="D14" i="25"/>
  <c r="D15" i="25"/>
  <c r="D22" i="25"/>
  <c r="D23" i="25"/>
  <c r="D24" i="25"/>
  <c r="C47" i="25"/>
  <c r="L47" i="25"/>
  <c r="L51" i="25"/>
  <c r="D32" i="24"/>
  <c r="C32" i="24"/>
  <c r="E32" i="24"/>
  <c r="C42" i="22"/>
  <c r="F42" i="22"/>
  <c r="I42" i="22"/>
  <c r="C52" i="22"/>
  <c r="F52" i="22"/>
  <c r="K5" i="22"/>
  <c r="F21" i="22"/>
  <c r="F22" i="22"/>
  <c r="L5" i="22"/>
  <c r="O9" i="22"/>
  <c r="G9" i="22"/>
  <c r="H9" i="22"/>
  <c r="C43" i="22"/>
  <c r="F43" i="22"/>
  <c r="I43" i="22"/>
  <c r="C53" i="22"/>
  <c r="F53" i="22"/>
  <c r="L6" i="22"/>
  <c r="O10" i="22"/>
  <c r="G10" i="22"/>
  <c r="H10" i="22"/>
  <c r="G17" i="24"/>
  <c r="E47" i="25"/>
  <c r="K47" i="25"/>
  <c r="K51" i="25"/>
  <c r="L52" i="25"/>
  <c r="F61" i="25"/>
  <c r="F62" i="25"/>
  <c r="F63" i="25"/>
  <c r="F64" i="25"/>
  <c r="F65" i="25"/>
  <c r="F66" i="25"/>
  <c r="P63" i="25"/>
  <c r="P65" i="25"/>
  <c r="D37" i="23"/>
  <c r="I37" i="23"/>
  <c r="P66" i="25"/>
  <c r="P69" i="25"/>
  <c r="G68" i="25"/>
  <c r="Q63" i="25"/>
  <c r="Q69" i="25"/>
  <c r="R69" i="25"/>
  <c r="G75" i="25"/>
  <c r="K52" i="25"/>
  <c r="F75" i="25"/>
  <c r="C40" i="22"/>
  <c r="F40" i="22"/>
  <c r="I40" i="22"/>
  <c r="F50" i="22"/>
  <c r="O7" i="22"/>
  <c r="G7" i="22"/>
  <c r="H7" i="22"/>
  <c r="E17" i="24"/>
  <c r="H47" i="25"/>
  <c r="M47" i="25"/>
  <c r="M51" i="25"/>
  <c r="M52" i="25"/>
  <c r="H75" i="25"/>
  <c r="H6" i="22"/>
  <c r="D17" i="24"/>
  <c r="I47" i="25"/>
  <c r="N47" i="25"/>
  <c r="N51" i="25"/>
  <c r="N52" i="25"/>
  <c r="C17" i="24"/>
  <c r="J47" i="25"/>
  <c r="O47" i="25"/>
  <c r="O51" i="25"/>
  <c r="O52" i="25"/>
  <c r="I75" i="25"/>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G9" i="20"/>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G6" i="20"/>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G7" i="20"/>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G8" i="20"/>
  <c r="G11" i="20"/>
  <c r="H9" i="20"/>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G10" i="20"/>
  <c r="H10" i="20"/>
  <c r="G22" i="24"/>
  <c r="L7" i="23"/>
  <c r="D7" i="23"/>
  <c r="L13" i="15"/>
  <c r="L14" i="15"/>
  <c r="L18" i="15"/>
  <c r="L19" i="15"/>
  <c r="E7" i="23"/>
  <c r="L12" i="15"/>
  <c r="L17" i="15"/>
  <c r="F7" i="23"/>
  <c r="L11" i="15"/>
  <c r="L16" i="15"/>
  <c r="L24" i="15"/>
  <c r="H7" i="23"/>
  <c r="I7" i="23"/>
  <c r="S7" i="23"/>
  <c r="Z7" i="23"/>
  <c r="L8" i="23"/>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S8" i="23"/>
  <c r="Z8" i="23"/>
  <c r="L9" i="23"/>
  <c r="D9" i="23"/>
  <c r="I9" i="23"/>
  <c r="S9" i="23"/>
  <c r="Z9" i="23"/>
  <c r="L10" i="23"/>
  <c r="D10" i="23"/>
  <c r="E10" i="23"/>
  <c r="F10" i="23"/>
  <c r="G10" i="23"/>
  <c r="H10" i="23"/>
  <c r="I10" i="23"/>
  <c r="S10" i="23"/>
  <c r="Z10" i="23"/>
  <c r="L11" i="23"/>
  <c r="D11" i="23"/>
  <c r="G20" i="14"/>
  <c r="G21" i="14"/>
  <c r="G22" i="14"/>
  <c r="G23" i="14"/>
  <c r="G24" i="14"/>
  <c r="G25" i="14"/>
  <c r="G26" i="14"/>
  <c r="G27" i="14"/>
  <c r="E11" i="23"/>
  <c r="G17" i="14"/>
  <c r="G18" i="14"/>
  <c r="F11" i="23"/>
  <c r="G19" i="14"/>
  <c r="G11" i="23"/>
  <c r="G11" i="14"/>
  <c r="G13" i="14"/>
  <c r="G14" i="14"/>
  <c r="H11" i="23"/>
  <c r="I11" i="23"/>
  <c r="S11" i="23"/>
  <c r="Z11" i="23"/>
  <c r="L12" i="23"/>
  <c r="D12" i="23"/>
  <c r="E12" i="23"/>
  <c r="F12" i="23"/>
  <c r="H12" i="23"/>
  <c r="I12" i="23"/>
  <c r="S12" i="23"/>
  <c r="Z12" i="23"/>
  <c r="Z28" i="23"/>
  <c r="Z29" i="23"/>
  <c r="Z30" i="23"/>
  <c r="Z31" i="23"/>
  <c r="Z32" i="23"/>
  <c r="Z33" i="23"/>
  <c r="Z34" i="23"/>
  <c r="Z35" i="23"/>
  <c r="Z36" i="23"/>
  <c r="Z37" i="23"/>
  <c r="Z38" i="23"/>
  <c r="Z39" i="23"/>
  <c r="Z47" i="23"/>
  <c r="L13" i="23"/>
  <c r="D13" i="23"/>
  <c r="I13" i="23"/>
  <c r="S13" i="23"/>
  <c r="Z13" i="23"/>
  <c r="L14" i="23"/>
  <c r="D14" i="23"/>
  <c r="I14" i="23"/>
  <c r="S14" i="23"/>
  <c r="Z14" i="23"/>
  <c r="L15" i="23"/>
  <c r="D15" i="23"/>
  <c r="I15" i="23"/>
  <c r="S15" i="23"/>
  <c r="Z15" i="23"/>
  <c r="L16" i="23"/>
  <c r="D16" i="23"/>
  <c r="I16" i="23"/>
  <c r="S16" i="23"/>
  <c r="Z16" i="23"/>
  <c r="L17" i="23"/>
  <c r="D17" i="23"/>
  <c r="I17" i="23"/>
  <c r="S17" i="23"/>
  <c r="Z17" i="23"/>
  <c r="L18" i="23"/>
  <c r="D18" i="23"/>
  <c r="I18" i="23"/>
  <c r="S18" i="23"/>
  <c r="Z18" i="23"/>
  <c r="L19" i="23"/>
  <c r="D19" i="23"/>
  <c r="I19" i="23"/>
  <c r="S19" i="23"/>
  <c r="Z19" i="23"/>
  <c r="L20" i="23"/>
  <c r="D20" i="23"/>
  <c r="I20" i="23"/>
  <c r="S20" i="23"/>
  <c r="Z20" i="23"/>
  <c r="L21" i="23"/>
  <c r="D21" i="23"/>
  <c r="I21" i="23"/>
  <c r="S21" i="23"/>
  <c r="Z21" i="23"/>
  <c r="Z22" i="23"/>
  <c r="Z23" i="23"/>
  <c r="L24" i="23"/>
  <c r="D24" i="23"/>
  <c r="I24" i="23"/>
  <c r="S24" i="23"/>
  <c r="Z24" i="23"/>
  <c r="L25" i="23"/>
  <c r="D25" i="23"/>
  <c r="I25" i="23"/>
  <c r="S25" i="23"/>
  <c r="Z25" i="23"/>
  <c r="L26" i="23"/>
  <c r="D26" i="23"/>
  <c r="I26" i="23"/>
  <c r="S26" i="23"/>
  <c r="Z26" i="23"/>
  <c r="L27" i="23"/>
  <c r="D27" i="23"/>
  <c r="I27" i="23"/>
  <c r="S27" i="23"/>
  <c r="Z27" i="23"/>
  <c r="Z48" i="23"/>
  <c r="Z49" i="23"/>
  <c r="F10" i="26"/>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C10" i="26"/>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E10" i="26"/>
  <c r="B5" i="22"/>
  <c r="C5" i="27"/>
  <c r="D5" i="27"/>
  <c r="E5" i="27"/>
  <c r="F5" i="27"/>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E41" i="19"/>
  <c r="H41" i="19"/>
  <c r="G41" i="19"/>
  <c r="I41" i="19"/>
  <c r="E57" i="19"/>
  <c r="H57" i="19"/>
  <c r="G57" i="19"/>
  <c r="I57" i="19"/>
  <c r="E58" i="19"/>
  <c r="H58" i="19"/>
  <c r="G58" i="19"/>
  <c r="I58" i="19"/>
  <c r="A1" i="27"/>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H27" i="24"/>
  <c r="H26" i="24"/>
  <c r="H25" i="24"/>
  <c r="H22" i="24"/>
  <c r="H21" i="24"/>
  <c r="D20" i="24"/>
  <c r="H20" i="24"/>
  <c r="G20" i="24"/>
  <c r="F20" i="24"/>
  <c r="D19" i="24"/>
  <c r="H19" i="24"/>
  <c r="G19" i="24"/>
  <c r="F19" i="24"/>
  <c r="H18"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B8" i="21"/>
  <c r="B5" i="21"/>
  <c r="B6" i="21"/>
  <c r="B7" i="21"/>
  <c r="F14" i="21"/>
  <c r="E14" i="21"/>
  <c r="F13" i="21"/>
  <c r="E13" i="21"/>
  <c r="D13" i="21"/>
  <c r="A1" i="21"/>
  <c r="H1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C22" i="21"/>
  <c r="C23" i="21"/>
  <c r="O75" i="25"/>
  <c r="O77" i="25"/>
  <c r="E22" i="21"/>
  <c r="E23" i="21"/>
  <c r="L75" i="25"/>
  <c r="L77" i="25"/>
  <c r="R77" i="25"/>
  <c r="S81" i="25"/>
  <c r="B9" i="26"/>
  <c r="P75" i="25"/>
  <c r="P77" i="25"/>
  <c r="P81" i="25"/>
  <c r="G9" i="26"/>
  <c r="L81" i="25"/>
  <c r="R81" i="25"/>
  <c r="BA7" i="23"/>
  <c r="BA8" i="23"/>
  <c r="BA9" i="23"/>
  <c r="BA10" i="23"/>
  <c r="BA11" i="23"/>
  <c r="BA12" i="23"/>
  <c r="BA13" i="23"/>
  <c r="BA14" i="23"/>
  <c r="BA15" i="23"/>
  <c r="BA16" i="23"/>
  <c r="BA17" i="23"/>
  <c r="BA18" i="23"/>
  <c r="BA19" i="23"/>
  <c r="BA20" i="23"/>
  <c r="BA21" i="23"/>
  <c r="BA22" i="23"/>
  <c r="BA23" i="23"/>
  <c r="BA24" i="23"/>
  <c r="BA25" i="23"/>
  <c r="BA26" i="23"/>
  <c r="BA27" i="23"/>
  <c r="BA28" i="23"/>
  <c r="BA29" i="23"/>
  <c r="BA30" i="23"/>
  <c r="BA31" i="23"/>
  <c r="BA32" i="23"/>
  <c r="BA33" i="23"/>
  <c r="BA34" i="23"/>
  <c r="BA35" i="23"/>
  <c r="BA36" i="23"/>
  <c r="BA37" i="23"/>
  <c r="BA38" i="23"/>
  <c r="BA39" i="23"/>
  <c r="BA41" i="23"/>
  <c r="AX7" i="23"/>
  <c r="AX8" i="23"/>
  <c r="AX9" i="23"/>
  <c r="AX10" i="23"/>
  <c r="AX11" i="23"/>
  <c r="AX12" i="23"/>
  <c r="AX13" i="23"/>
  <c r="AX14" i="23"/>
  <c r="AX15" i="23"/>
  <c r="AX16" i="23"/>
  <c r="AX17" i="23"/>
  <c r="AX18" i="23"/>
  <c r="AX19" i="23"/>
  <c r="AX20" i="23"/>
  <c r="AX21" i="23"/>
  <c r="AX22" i="23"/>
  <c r="AX23" i="23"/>
  <c r="AX24" i="23"/>
  <c r="AX25" i="23"/>
  <c r="AX26" i="23"/>
  <c r="AX27" i="23"/>
  <c r="AX28" i="23"/>
  <c r="AX29" i="23"/>
  <c r="AX30" i="23"/>
  <c r="AX31" i="23"/>
  <c r="AX32" i="23"/>
  <c r="AX33" i="23"/>
  <c r="AX34" i="23"/>
  <c r="AX35" i="23"/>
  <c r="AX36" i="23"/>
  <c r="AX37" i="23"/>
  <c r="AX38" i="23"/>
  <c r="AX39" i="23"/>
  <c r="AX41" i="23"/>
  <c r="D22" i="21"/>
  <c r="D23" i="21"/>
  <c r="AY7" i="23"/>
  <c r="AY8" i="23"/>
  <c r="AY9" i="23"/>
  <c r="AY10" i="23"/>
  <c r="AY11" i="23"/>
  <c r="AY12" i="23"/>
  <c r="AY13" i="23"/>
  <c r="AY14" i="23"/>
  <c r="AY15" i="23"/>
  <c r="AY16" i="23"/>
  <c r="AY17" i="23"/>
  <c r="AY18" i="23"/>
  <c r="AY19" i="23"/>
  <c r="AY20" i="23"/>
  <c r="AY21" i="23"/>
  <c r="AY22" i="23"/>
  <c r="AY23" i="23"/>
  <c r="AY24" i="23"/>
  <c r="AY25" i="23"/>
  <c r="AY26" i="23"/>
  <c r="AY27" i="23"/>
  <c r="AY28" i="23"/>
  <c r="AY29" i="23"/>
  <c r="AY30" i="23"/>
  <c r="AY31" i="23"/>
  <c r="AY32" i="23"/>
  <c r="AY33" i="23"/>
  <c r="AY34" i="23"/>
  <c r="AY35" i="23"/>
  <c r="AY36" i="23"/>
  <c r="AY37" i="23"/>
  <c r="AY38" i="23"/>
  <c r="AY39" i="23"/>
  <c r="AY41" i="23"/>
  <c r="AZ7" i="23"/>
  <c r="AZ8" i="23"/>
  <c r="AZ9" i="23"/>
  <c r="AZ10" i="23"/>
  <c r="AZ11" i="23"/>
  <c r="AZ12" i="23"/>
  <c r="AZ13" i="23"/>
  <c r="AZ14" i="23"/>
  <c r="AZ15" i="23"/>
  <c r="AZ16" i="23"/>
  <c r="AZ17" i="23"/>
  <c r="AZ18" i="23"/>
  <c r="AZ19" i="23"/>
  <c r="AZ20" i="23"/>
  <c r="AZ21" i="23"/>
  <c r="AZ22" i="23"/>
  <c r="AZ23" i="23"/>
  <c r="AZ24" i="23"/>
  <c r="AZ25" i="23"/>
  <c r="AZ26" i="23"/>
  <c r="AZ27" i="23"/>
  <c r="AZ28" i="23"/>
  <c r="AZ29" i="23"/>
  <c r="AZ30" i="23"/>
  <c r="AZ31" i="23"/>
  <c r="AZ32" i="23"/>
  <c r="AZ33" i="23"/>
  <c r="AZ34" i="23"/>
  <c r="AZ35" i="23"/>
  <c r="AZ36" i="23"/>
  <c r="AZ37" i="23"/>
  <c r="AZ38" i="23"/>
  <c r="AZ39" i="23"/>
  <c r="AZ41" i="23"/>
  <c r="AX40" i="23"/>
  <c r="BA42" i="23"/>
  <c r="AZ42" i="23"/>
  <c r="AY42" i="23"/>
  <c r="AX42" i="23"/>
  <c r="AJ7" i="23"/>
  <c r="AJ8" i="23"/>
  <c r="AJ9" i="23"/>
  <c r="AJ10" i="23"/>
  <c r="AJ11" i="23"/>
  <c r="AJ12" i="23"/>
  <c r="AJ13" i="23"/>
  <c r="AJ14" i="23"/>
  <c r="AJ15" i="23"/>
  <c r="AJ16" i="23"/>
  <c r="AJ17" i="23"/>
  <c r="AJ18" i="23"/>
  <c r="AJ19" i="23"/>
  <c r="AJ20" i="23"/>
  <c r="AJ21" i="23"/>
  <c r="AJ22" i="23"/>
  <c r="AJ23" i="23"/>
  <c r="AJ24" i="23"/>
  <c r="AJ25" i="23"/>
  <c r="AJ26" i="23"/>
  <c r="AJ27" i="23"/>
  <c r="AJ28" i="23"/>
  <c r="AJ29" i="23"/>
  <c r="AJ30" i="23"/>
  <c r="AJ31" i="23"/>
  <c r="AJ32" i="23"/>
  <c r="AJ33" i="23"/>
  <c r="AJ34" i="23"/>
  <c r="AJ35" i="23"/>
  <c r="AJ36" i="23"/>
  <c r="AJ37" i="23"/>
  <c r="AJ38" i="23"/>
  <c r="AJ39" i="23"/>
  <c r="AJ41" i="23"/>
  <c r="AG7" i="23"/>
  <c r="AG8" i="23"/>
  <c r="AG9" i="23"/>
  <c r="AG10" i="23"/>
  <c r="AG11" i="23"/>
  <c r="AG12" i="23"/>
  <c r="AG13" i="23"/>
  <c r="AG14" i="23"/>
  <c r="AG15" i="23"/>
  <c r="AG16" i="23"/>
  <c r="AG17" i="23"/>
  <c r="AG18" i="23"/>
  <c r="AG19" i="23"/>
  <c r="AG20" i="23"/>
  <c r="AG21" i="23"/>
  <c r="AG22" i="23"/>
  <c r="AG23" i="23"/>
  <c r="AG24" i="23"/>
  <c r="AG25" i="23"/>
  <c r="AG26" i="23"/>
  <c r="AG27" i="23"/>
  <c r="AG28" i="23"/>
  <c r="AG29" i="23"/>
  <c r="AG30" i="23"/>
  <c r="AG31" i="23"/>
  <c r="AG32" i="23"/>
  <c r="AG33" i="23"/>
  <c r="AG34" i="23"/>
  <c r="AG35" i="23"/>
  <c r="AG36" i="23"/>
  <c r="AG37" i="23"/>
  <c r="AG38" i="23"/>
  <c r="AG39" i="23"/>
  <c r="AG41" i="23"/>
  <c r="AH7" i="23"/>
  <c r="AH8" i="23"/>
  <c r="AH9" i="23"/>
  <c r="AH10" i="23"/>
  <c r="AH11" i="23"/>
  <c r="AH12" i="23"/>
  <c r="AH13" i="23"/>
  <c r="AH14" i="23"/>
  <c r="AH15" i="23"/>
  <c r="AH16" i="23"/>
  <c r="AH17" i="23"/>
  <c r="AH18" i="23"/>
  <c r="AH19" i="23"/>
  <c r="AH20" i="23"/>
  <c r="AH21" i="23"/>
  <c r="AH22" i="23"/>
  <c r="AH23" i="23"/>
  <c r="AH24" i="23"/>
  <c r="AH25" i="23"/>
  <c r="AH26" i="23"/>
  <c r="AH27" i="23"/>
  <c r="AH28" i="23"/>
  <c r="AH29" i="23"/>
  <c r="AH30" i="23"/>
  <c r="AH31" i="23"/>
  <c r="AH32" i="23"/>
  <c r="AH33" i="23"/>
  <c r="AH34" i="23"/>
  <c r="AH35" i="23"/>
  <c r="AH36" i="23"/>
  <c r="AH37" i="23"/>
  <c r="AH38" i="23"/>
  <c r="AH39" i="23"/>
  <c r="AH41" i="23"/>
  <c r="AI7" i="23"/>
  <c r="AI8" i="23"/>
  <c r="AI9" i="23"/>
  <c r="AI10" i="23"/>
  <c r="AI11" i="23"/>
  <c r="AI12" i="23"/>
  <c r="AI13" i="23"/>
  <c r="AI14" i="23"/>
  <c r="AI15" i="23"/>
  <c r="AI16" i="23"/>
  <c r="AI17" i="23"/>
  <c r="AI18" i="23"/>
  <c r="AI19" i="23"/>
  <c r="AI20" i="23"/>
  <c r="AI21" i="23"/>
  <c r="AI22" i="23"/>
  <c r="AI23" i="23"/>
  <c r="AI24" i="23"/>
  <c r="AI25" i="23"/>
  <c r="AI26" i="23"/>
  <c r="AI27" i="23"/>
  <c r="AI28" i="23"/>
  <c r="AI29" i="23"/>
  <c r="AI30" i="23"/>
  <c r="AI31" i="23"/>
  <c r="AI32" i="23"/>
  <c r="AI33" i="23"/>
  <c r="AI34" i="23"/>
  <c r="AI35" i="23"/>
  <c r="AI36" i="23"/>
  <c r="AI37" i="23"/>
  <c r="AI38" i="23"/>
  <c r="AI39" i="23"/>
  <c r="AI41" i="23"/>
  <c r="AG40" i="23"/>
  <c r="AJ42" i="23"/>
  <c r="AI42" i="23"/>
  <c r="AH42" i="23"/>
  <c r="AG42" i="23"/>
  <c r="M75" i="25"/>
  <c r="M77" i="25"/>
  <c r="M81" i="25"/>
  <c r="E9" i="26"/>
  <c r="O81" i="25"/>
  <c r="C9" i="26"/>
  <c r="N75" i="25"/>
  <c r="N77" i="25"/>
  <c r="N81" i="25"/>
  <c r="D9" i="26"/>
  <c r="E13" i="26"/>
  <c r="F6" i="27"/>
  <c r="D13" i="26"/>
  <c r="E6" i="27"/>
  <c r="C13" i="26"/>
  <c r="D6" i="27"/>
  <c r="B13" i="26"/>
  <c r="C6" i="27"/>
  <c r="F9" i="26"/>
</calcChain>
</file>

<file path=xl/sharedStrings.xml><?xml version="1.0" encoding="utf-8"?>
<sst xmlns="http://schemas.openxmlformats.org/spreadsheetml/2006/main" count="4277" uniqueCount="1049">
  <si>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</si>
  <si>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</si>
  <si>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</si>
  <si>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</si>
  <si>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</si>
  <si>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</si>
  <si>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</si>
  <si>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</si>
  <si>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</si>
  <si>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</si>
  <si>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</si>
  <si>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</si>
  <si>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</si>
  <si>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</si>
  <si>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</si>
  <si>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</si>
  <si>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</si>
  <si>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</si>
  <si>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</si>
  <si>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</si>
  <si>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</si>
  <si>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</si>
  <si>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</si>
  <si>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Do not change anything in this calculation sheet</t>
  </si>
  <si>
    <t>Calc-Units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</si>
  <si>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</si>
  <si>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</si>
  <si>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</si>
  <si>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</si>
  <si>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</si>
  <si>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</si>
  <si>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</si>
  <si>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</si>
  <si>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</si>
  <si>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</si>
  <si>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</si>
  <si>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</si>
  <si>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</si>
  <si>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</si>
  <si>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</si>
  <si>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</si>
  <si>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</si>
  <si>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</si>
  <si>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</si>
  <si>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</si>
  <si>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</si>
  <si>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</si>
  <si>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</si>
  <si>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</si>
  <si>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</si>
  <si>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</si>
  <si>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</si>
  <si>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</si>
  <si>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</si>
  <si>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</si>
  <si>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</si>
  <si>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</si>
  <si>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</si>
  <si>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</si>
  <si>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</si>
  <si>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</si>
  <si>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</si>
  <si>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</si>
  <si>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</si>
  <si>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</si>
  <si>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</si>
  <si>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</si>
  <si>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</si>
  <si>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</si>
  <si>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</si>
  <si>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</si>
  <si>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</si>
  <si>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</si>
  <si>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</si>
  <si>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</si>
  <si>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</si>
  <si>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</si>
  <si>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</si>
  <si>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</si>
  <si>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</si>
  <si>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</si>
  <si>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</si>
  <si>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</si>
  <si>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</si>
  <si>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</si>
  <si>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</si>
  <si>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</si>
  <si>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</si>
  <si>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</si>
  <si>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</si>
  <si>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</si>
  <si>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</si>
  <si>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</si>
  <si>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</si>
  <si>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</si>
  <si>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</si>
  <si>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</si>
  <si>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</si>
  <si>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</si>
  <si>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</si>
  <si>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</si>
  <si>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</si>
  <si>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</si>
  <si>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</si>
  <si>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</si>
  <si>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</si>
  <si>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</si>
  <si>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</si>
  <si>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</si>
  <si>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</si>
  <si>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</si>
  <si>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</si>
  <si>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</si>
  <si>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</si>
  <si>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</si>
  <si>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</si>
  <si>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</si>
  <si>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</si>
  <si>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</si>
  <si>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</si>
  <si>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</si>
  <si>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</si>
  <si>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</si>
  <si>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</si>
  <si>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</si>
  <si>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</si>
  <si>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</si>
  <si>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</si>
  <si>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</si>
  <si>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</si>
  <si>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</si>
  <si>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</si>
  <si>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</si>
  <si>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</si>
  <si>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</si>
  <si>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</si>
  <si>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</si>
  <si>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</si>
  <si>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</si>
  <si>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</si>
  <si>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</si>
  <si>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</si>
  <si>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</si>
  <si>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</si>
  <si>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</si>
  <si>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</si>
  <si>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</si>
  <si>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</si>
  <si>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</si>
  <si>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</si>
  <si>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</si>
  <si>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</si>
  <si>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</si>
  <si>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</si>
  <si>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</si>
  <si>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</si>
  <si>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</si>
  <si>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</si>
  <si>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</si>
  <si>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</si>
  <si>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</si>
  <si>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</si>
  <si>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</si>
  <si>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</si>
  <si>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</si>
  <si>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</si>
  <si>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</si>
  <si>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</si>
  <si>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</si>
  <si>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</si>
  <si>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</si>
  <si>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</si>
  <si>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</si>
  <si>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</si>
  <si>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</si>
  <si>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</si>
  <si>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</si>
  <si>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</si>
  <si>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</si>
  <si>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</si>
  <si>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</si>
  <si>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</si>
  <si>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</si>
  <si>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</si>
  <si>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</si>
  <si>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</si>
  <si>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</si>
  <si>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</si>
  <si>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</si>
  <si>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</si>
  <si>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</si>
  <si>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</si>
  <si>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</si>
  <si>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</si>
  <si>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</si>
  <si>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</si>
  <si>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</si>
  <si>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</si>
  <si>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</si>
  <si>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</si>
  <si>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</si>
  <si>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</si>
  <si>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</si>
  <si>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</si>
  <si>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</si>
  <si>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</si>
  <si>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</si>
  <si>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</si>
  <si>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</si>
  <si>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</si>
  <si>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</si>
  <si>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</si>
  <si>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</si>
  <si>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</si>
  <si>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</si>
  <si>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</si>
  <si>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</si>
  <si>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</si>
  <si>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</si>
  <si>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</si>
  <si>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</si>
  <si>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</si>
  <si>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</si>
  <si>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</si>
  <si>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</si>
  <si>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</si>
  <si>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</si>
  <si>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</si>
  <si>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</si>
  <si>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</si>
  <si>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</si>
  <si>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</si>
  <si>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</si>
  <si>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</si>
  <si>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</si>
  <si>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</si>
  <si>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</si>
  <si>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</si>
  <si>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</si>
  <si>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</si>
  <si>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</si>
  <si>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</si>
  <si>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</si>
  <si>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</si>
  <si>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</si>
  <si>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</si>
  <si>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</si>
  <si>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</si>
  <si>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</si>
  <si>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</si>
  <si>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</si>
  <si>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</si>
  <si>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</si>
  <si>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</si>
  <si>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</si>
  <si>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</si>
  <si>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</si>
  <si>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</si>
  <si>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</si>
  <si>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</si>
  <si>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</si>
  <si>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</si>
  <si>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</si>
  <si>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</si>
  <si>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</si>
  <si>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</si>
  <si>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</si>
  <si>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</si>
  <si>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</si>
  <si>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</si>
  <si>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</si>
  <si>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</si>
  <si>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</si>
  <si>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</si>
  <si>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</si>
  <si>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</si>
  <si>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</si>
  <si>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</si>
  <si>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</si>
  <si>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</si>
  <si>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</si>
  <si>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</si>
  <si>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</si>
  <si>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</si>
  <si>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</si>
  <si>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</si>
  <si>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</si>
  <si>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</si>
  <si>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</si>
  <si>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</si>
  <si>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</si>
  <si>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</si>
  <si>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</si>
  <si>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</si>
  <si>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</si>
  <si>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</si>
  <si>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</si>
  <si>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</si>
  <si>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</si>
  <si>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</si>
  <si>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</si>
  <si>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</si>
  <si>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</si>
  <si>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</si>
  <si>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</si>
  <si>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</si>
  <si>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</si>
  <si>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</si>
  <si>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</si>
  <si>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</si>
  <si>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</si>
  <si>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</si>
  <si>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</si>
  <si>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</si>
  <si>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</si>
  <si>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</si>
  <si>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</si>
  <si>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</si>
  <si>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</si>
  <si>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</si>
  <si>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</si>
  <si>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</si>
  <si>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</si>
  <si>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</si>
  <si>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</si>
  <si>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</si>
  <si>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</si>
  <si>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</si>
  <si>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</si>
  <si>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</si>
  <si>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</si>
  <si>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</si>
  <si>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</si>
  <si>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</si>
  <si>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</si>
  <si>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</si>
  <si>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</si>
  <si>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</si>
  <si>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</si>
  <si>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</si>
  <si>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</si>
  <si>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</si>
  <si>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</si>
  <si>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</si>
  <si>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</si>
  <si>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</si>
  <si>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</si>
  <si>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</si>
  <si>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</si>
  <si>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</si>
  <si>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</si>
  <si>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</si>
  <si>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</si>
  <si>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</si>
  <si>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</si>
  <si>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</si>
  <si>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</si>
  <si>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</si>
  <si>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</si>
  <si>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</si>
  <si>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</si>
  <si>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</si>
  <si>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</si>
  <si>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</si>
  <si>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</si>
  <si>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</si>
  <si>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</si>
  <si>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</si>
  <si>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</si>
  <si>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</si>
  <si>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</si>
  <si>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</si>
  <si>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</si>
  <si>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</si>
  <si>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</si>
  <si>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</si>
  <si>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</si>
  <si>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</si>
  <si>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</si>
  <si>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</si>
  <si>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</si>
  <si>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</si>
  <si>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</si>
  <si>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</si>
  <si>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</si>
  <si>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</si>
  <si>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</si>
  <si>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</si>
  <si>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</si>
  <si>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</si>
  <si>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</si>
  <si>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</si>
  <si>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</si>
  <si>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</si>
  <si>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</si>
  <si>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</si>
  <si>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</si>
  <si>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</si>
  <si>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</si>
  <si>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</si>
  <si>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</si>
  <si>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</si>
  <si>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</si>
  <si>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</si>
  <si>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</si>
  <si>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</si>
  <si>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</si>
  <si>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</si>
  <si>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</si>
  <si>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</si>
  <si>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</si>
  <si>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</si>
  <si>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</si>
  <si>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</si>
  <si>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</si>
  <si>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</si>
  <si>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</si>
  <si>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</si>
  <si>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</si>
  <si>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</si>
  <si>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</si>
  <si>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</si>
  <si>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</si>
  <si>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</si>
  <si>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</si>
  <si>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</si>
  <si>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</si>
  <si>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</si>
  <si>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</si>
  <si>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</si>
  <si>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</si>
  <si>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</si>
  <si>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</si>
  <si>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</si>
  <si>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</si>
  <si>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</si>
  <si>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</si>
  <si>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</si>
  <si>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</si>
  <si>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</si>
  <si>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</si>
  <si>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</si>
  <si>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</si>
  <si>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</si>
  <si>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</si>
  <si>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</si>
  <si>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</si>
  <si>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</si>
  <si>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</si>
  <si>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</si>
  <si>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</si>
  <si>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</si>
  <si>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</si>
  <si>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</si>
  <si>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</si>
  <si>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</si>
  <si>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</si>
  <si>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</si>
  <si>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</si>
  <si>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</si>
  <si>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</si>
  <si>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</si>
  <si>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</si>
  <si>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</si>
  <si>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</si>
  <si>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</si>
  <si>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</si>
  <si>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</si>
  <si>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</si>
  <si>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</si>
  <si>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</si>
  <si>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</si>
  <si>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</si>
  <si>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</si>
  <si>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</si>
  <si>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</si>
  <si>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</si>
  <si>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</si>
  <si>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</si>
  <si>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</si>
  <si>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</si>
  <si>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</si>
  <si>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</si>
  <si>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</si>
  <si>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</si>
  <si>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</si>
  <si>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</si>
  <si>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</si>
  <si>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</si>
  <si>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</si>
  <si>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</si>
  <si>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</si>
  <si>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</si>
  <si>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</si>
  <si>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</si>
  <si>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</si>
  <si>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</si>
  <si>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</si>
  <si>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</si>
  <si>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</si>
  <si>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</si>
  <si>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</si>
  <si>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</si>
  <si>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</si>
  <si>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</si>
  <si>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</si>
  <si>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</si>
  <si>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</si>
  <si>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</si>
  <si>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</si>
  <si>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</si>
  <si>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</si>
  <si>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</si>
  <si>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</si>
  <si>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</si>
  <si>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</si>
  <si>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</si>
  <si>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</si>
  <si>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</si>
  <si>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</si>
  <si>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</si>
  <si>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</si>
  <si>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</si>
  <si>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</si>
  <si>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</si>
  <si>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</si>
  <si>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</si>
  <si>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</si>
  <si>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</si>
  <si>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</si>
  <si>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</si>
  <si>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</si>
  <si>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</si>
  <si>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</si>
  <si>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</si>
  <si>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</si>
  <si>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</si>
  <si>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</si>
  <si>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</si>
  <si>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</si>
  <si>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</si>
  <si>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</si>
  <si>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</si>
  <si>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</si>
  <si>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</si>
  <si>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</si>
  <si>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</si>
  <si>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</si>
  <si>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</si>
  <si>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</si>
  <si>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</si>
  <si>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</si>
  <si>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</si>
  <si>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</si>
  <si>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</si>
  <si>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</si>
  <si>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</si>
  <si>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</si>
  <si>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</si>
  <si>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</si>
  <si>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</si>
  <si>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</si>
  <si>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</si>
  <si>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</si>
  <si>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</si>
  <si>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</si>
  <si>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</si>
  <si>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</si>
  <si>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</si>
  <si>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</si>
  <si>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</si>
  <si>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</si>
  <si>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</si>
  <si>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</si>
  <si>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</si>
  <si>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</si>
  <si>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</si>
  <si>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</si>
  <si>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</si>
  <si>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</si>
  <si>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</si>
  <si>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</si>
  <si>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</si>
  <si>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</si>
  <si>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</si>
  <si>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</si>
  <si>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</si>
  <si>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</si>
  <si>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</si>
  <si>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</si>
  <si>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</si>
  <si>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</si>
  <si>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</si>
  <si>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</si>
  <si>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</si>
  <si>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</si>
  <si>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</si>
  <si>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</si>
  <si>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</si>
  <si>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</si>
  <si>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</si>
  <si>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</si>
  <si>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</si>
  <si>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</si>
  <si>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</si>
  <si>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</si>
  <si>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</si>
  <si>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</si>
  <si>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</si>
  <si>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</si>
  <si>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</si>
  <si>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</si>
  <si>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</si>
  <si>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</si>
  <si>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</si>
  <si>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</si>
  <si>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</si>
  <si>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</si>
  <si>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</si>
  <si>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</si>
  <si>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</si>
  <si>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</si>
  <si>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</si>
  <si>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</si>
  <si>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</si>
  <si>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</si>
  <si>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</si>
  <si>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</si>
  <si>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</si>
  <si>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</si>
  <si>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</si>
  <si>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</si>
  <si>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</si>
  <si>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</si>
  <si>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</si>
  <si>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</si>
  <si>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</si>
  <si>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</si>
  <si>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</si>
  <si>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</si>
  <si>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</si>
  <si>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</si>
  <si>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</si>
  <si>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</si>
  <si>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</si>
  <si>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</si>
  <si>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</si>
  <si>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</si>
  <si>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</si>
  <si>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</si>
  <si>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</si>
  <si>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</si>
  <si>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</si>
  <si>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</si>
  <si>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</si>
  <si>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</si>
  <si>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</si>
  <si>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</si>
  <si>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</si>
  <si>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</si>
  <si>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</si>
  <si>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</si>
  <si>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</si>
  <si>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</si>
  <si>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</si>
  <si>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</si>
  <si>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</si>
  <si>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</si>
  <si>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</si>
  <si>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</si>
  <si>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</si>
  <si>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</si>
  <si>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</si>
  <si>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</si>
  <si>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</si>
  <si>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</si>
  <si>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</si>
  <si>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</si>
  <si>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</si>
  <si>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</si>
  <si>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</si>
  <si>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</si>
  <si>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</si>
  <si>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</si>
  <si>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</si>
  <si>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</si>
  <si>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</si>
  <si>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</si>
  <si>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</si>
  <si>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</si>
  <si>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</si>
  <si>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</si>
  <si>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</si>
  <si>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</si>
  <si>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</si>
  <si>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</si>
  <si>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</si>
  <si>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</si>
  <si>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</si>
  <si>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</si>
  <si>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</si>
  <si>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</si>
  <si>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</si>
  <si>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</si>
  <si>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</si>
  <si>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</si>
  <si>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</si>
  <si>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</si>
  <si>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</si>
  <si>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</si>
  <si>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</si>
  <si>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</si>
  <si>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</si>
  <si>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</si>
  <si>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</si>
  <si>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</si>
  <si>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</si>
  <si>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</si>
  <si>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</si>
  <si>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</si>
  <si>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</si>
  <si>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</si>
  <si>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</si>
  <si>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</si>
  <si>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</si>
  <si>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</si>
  <si>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</si>
  <si>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</si>
  <si>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</si>
  <si>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</si>
  <si>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</si>
  <si>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</si>
  <si>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</si>
  <si>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</si>
  <si>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</si>
  <si>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</si>
  <si>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</si>
  <si>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</si>
  <si>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</si>
  <si>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</si>
  <si>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</si>
  <si>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</si>
  <si>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</si>
  <si>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</si>
  <si>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</si>
  <si>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</si>
  <si>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</si>
  <si>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</si>
  <si>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</si>
  <si>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</si>
  <si>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</si>
  <si>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</si>
  <si>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</si>
  <si>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</si>
  <si>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</si>
  <si>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</si>
  <si>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</si>
  <si>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</si>
  <si>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</si>
  <si>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</si>
  <si>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</si>
  <si>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</si>
  <si>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</si>
  <si>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</si>
  <si>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</si>
  <si>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</si>
  <si>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</si>
  <si>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</si>
  <si>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</si>
  <si>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</si>
  <si>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</si>
  <si>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</si>
  <si>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</si>
  <si>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</si>
  <si>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</si>
  <si>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</si>
  <si>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</si>
  <si>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</si>
  <si>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</si>
  <si>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</si>
  <si>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</si>
  <si>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</si>
  <si>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</si>
  <si>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</si>
  <si>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</si>
  <si>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</si>
  <si>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</si>
  <si>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</si>
  <si>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</si>
  <si>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</si>
  <si>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</si>
  <si>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</si>
  <si>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</si>
  <si>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</si>
  <si>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</si>
  <si>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</si>
  <si>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</si>
  <si>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</si>
  <si>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</si>
  <si>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</si>
  <si>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</si>
  <si>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</si>
  <si>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</si>
  <si>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</si>
  <si>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</si>
  <si>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</si>
  <si>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</si>
  <si>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</si>
  <si>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</si>
  <si>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</si>
  <si>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</si>
  <si>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</si>
  <si>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</si>
  <si>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</si>
  <si>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</si>
  <si>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</si>
  <si>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</si>
  <si>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</si>
  <si>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</si>
  <si>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</si>
  <si>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</si>
  <si>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</si>
  <si>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</si>
  <si>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</si>
  <si>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</si>
  <si>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</si>
  <si>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</si>
  <si>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</si>
  <si>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</si>
  <si>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</si>
  <si>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</si>
  <si>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</si>
  <si>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</si>
  <si>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</si>
  <si>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</si>
  <si>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</si>
  <si>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</si>
  <si>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</si>
  <si>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</si>
  <si>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</si>
  <si>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</si>
  <si>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</si>
  <si>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</si>
  <si>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</si>
  <si>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</si>
  <si>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</si>
  <si>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</si>
  <si>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</si>
  <si>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</si>
  <si>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</si>
  <si>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</si>
  <si>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</si>
  <si>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</si>
  <si>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</si>
  <si>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</si>
  <si>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</si>
  <si>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</si>
  <si>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</si>
  <si>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</si>
  <si>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</si>
  <si>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</si>
  <si>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</si>
  <si>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</si>
  <si>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</si>
  <si>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</si>
  <si>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</si>
  <si>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</si>
  <si>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</si>
  <si>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</si>
  <si>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</si>
  <si>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</si>
  <si>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</si>
  <si>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</si>
  <si>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</si>
  <si>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</si>
  <si>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</si>
  <si>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</si>
  <si>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</si>
  <si>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</si>
  <si>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</si>
  <si>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</si>
  <si>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</si>
  <si>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</si>
  <si>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</si>
  <si>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</si>
  <si>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</si>
  <si>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</si>
  <si>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</si>
  <si>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</si>
  <si>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</si>
  <si>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</si>
  <si>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</si>
  <si>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</si>
  <si>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</si>
  <si>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</si>
  <si>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</si>
  <si>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</si>
  <si>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</si>
  <si>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</si>
  <si>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</si>
  <si>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</si>
  <si>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</si>
  <si>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</si>
  <si>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</si>
  <si>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</si>
  <si>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</si>
  <si>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</si>
  <si>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</si>
  <si>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</si>
  <si>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</si>
  <si>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</si>
  <si>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</si>
  <si>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</si>
  <si>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</si>
  <si>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</si>
  <si>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</si>
  <si>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</si>
  <si>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</si>
  <si>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</si>
  <si>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</si>
  <si>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</si>
  <si>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</si>
  <si>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</si>
  <si>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</si>
  <si>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</si>
  <si>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</si>
  <si>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</si>
  <si>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</si>
  <si>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</si>
  <si>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</si>
  <si>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</si>
  <si>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</si>
  <si>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</si>
  <si>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</si>
  <si>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</si>
  <si>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</si>
  <si>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</si>
  <si>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</si>
  <si>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</si>
  <si>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</si>
  <si>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</si>
  <si>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</si>
  <si>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</si>
  <si>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</si>
  <si>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</si>
  <si>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</si>
  <si>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</si>
  <si>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</si>
  <si>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</si>
  <si>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</si>
  <si>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</si>
  <si>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</si>
  <si>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</si>
  <si>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</si>
  <si>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</si>
  <si>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</si>
  <si>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</si>
  <si>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</si>
  <si>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</si>
  <si>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</si>
  <si>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</si>
  <si>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</si>
  <si>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</si>
  <si>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</si>
  <si>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</si>
  <si>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</si>
  <si>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</si>
  <si>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</si>
  <si>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</si>
  <si>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</si>
  <si>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</si>
  <si>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</si>
  <si>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</si>
  <si>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</si>
  <si>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</si>
  <si>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</si>
  <si>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</si>
  <si>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</si>
  <si>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</si>
  <si>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</si>
  <si>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</si>
  <si>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</si>
  <si>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</si>
  <si>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</si>
  <si>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</si>
  <si>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</si>
  <si>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</si>
  <si>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</si>
  <si>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</si>
  <si>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</si>
  <si>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</si>
  <si>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</si>
  <si>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</si>
  <si>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</si>
  <si>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</si>
  <si>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</si>
  <si>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</si>
  <si>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</si>
  <si>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</si>
  <si>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</si>
  <si>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</si>
  <si>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</si>
  <si>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</si>
  <si>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</si>
  <si>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</si>
  <si>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</si>
  <si>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</si>
  <si>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</si>
  <si>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</si>
  <si>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</si>
  <si>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</si>
  <si>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</si>
  <si>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</si>
  <si>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</si>
  <si>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</si>
  <si>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</si>
  <si>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</si>
  <si>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</si>
  <si>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</si>
  <si>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</si>
  <si>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</si>
  <si>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</si>
  <si>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Enter input data in blue shaded areas; do not change anything in yellow shaded areas</t>
  </si>
  <si>
    <t>EDCM discounts</t>
  </si>
  <si>
    <t>Intermediate step (uncapped discounts)</t>
  </si>
  <si>
    <t>Network levels bypassed by the DNO (all zero)</t>
  </si>
  <si>
    <t>Input data sheets</t>
  </si>
  <si>
    <t>Intermediate calculation sheets</t>
  </si>
  <si>
    <t>Final processing and results sheets</t>
  </si>
  <si>
    <t>CDCM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</si>
  <si>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</si>
  <si>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</si>
  <si>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</si>
  <si>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</si>
  <si>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</si>
  <si>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</si>
  <si>
    <t>Cost drivers - lookup from "CalcE-Drivers"</t>
  </si>
  <si>
    <t>CC-MEAV</t>
  </si>
  <si>
    <t>CC-Net capex</t>
  </si>
  <si>
    <t>CC-Opex</t>
  </si>
  <si>
    <t>CC-Drivers</t>
  </si>
  <si>
    <t>CC-Allocation</t>
  </si>
  <si>
    <t>CC-Summary</t>
  </si>
  <si>
    <t>CE-MEAV</t>
  </si>
  <si>
    <t>CE-Net capex</t>
  </si>
  <si>
    <t>CE-Opex</t>
  </si>
  <si>
    <t>CE-Drivers</t>
  </si>
  <si>
    <t>CE-Allocation</t>
  </si>
  <si>
    <t>CE-Summary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</si>
</sst>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6">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82">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0" fontId="20" fillId="9" borderId="0" xfId="0" applyFont="1" applyFill="1" applyAlignment="1">
      <alignment horizontal="center" vertical="center"/>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2" fillId="0" borderId="16" xfId="0" applyFont="1" applyBorder="1" applyAlignment="1">
      <alignment horizontal="center" wrapText="1"/>
    </xf>
    <xf numFmtId="0" fontId="22" fillId="0" borderId="17"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0" xfId="0" applyFont="1" applyBorder="1" applyAlignment="1">
      <alignment horizontal="center" wrapText="1"/>
    </xf>
    <xf numFmtId="0" fontId="22" fillId="0" borderId="14" xfId="0" quotePrefix="1" applyFont="1" applyBorder="1" applyAlignment="1">
      <alignment horizontal="center" wrapText="1"/>
    </xf>
    <xf numFmtId="0" fontId="20" fillId="9" borderId="0" xfId="0" applyFont="1" applyFill="1" applyAlignment="1">
      <alignment horizontal="center" vertical="center"/>
    </xf>
    <xf numFmtId="0" fontId="0" fillId="0" borderId="0" xfId="0" applyAlignment="1">
      <alignment horizontal="center" vertical="center"/>
    </xf>
    <xf numFmtId="164" fontId="21" fillId="0" borderId="0" xfId="1" applyNumberFormat="1" applyFont="1" applyAlignment="1"/>
    <xf numFmtId="49" fontId="21" fillId="0" borderId="0" xfId="0" applyNumberFormat="1" applyFont="1" applyAlignment="1">
      <alignment horizontal="left"/>
    </xf>
  </cellXfs>
  <cellStyles count="66">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42"/>
  <sheetViews>
    <sheetView showGridLines="0" tabSelected="1"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("&amp;'CC-Net capex'!B5&amp;") for "&amp;Inputs!B6&amp;" in "&amp;Inputs!C6&amp;"  Status: "&amp;Inputs!D6&amp;""</f>
        <v>Index for Method M (No option selected) for #VALUE! in #VALUE!  Status: #VALUE!</v>
      </c>
    </row>
    <row r="3" spans="1:2">
      <c r="A3" s="2" t="s">
        <v>0</v>
      </c>
    </row>
    <row r="5" spans="1:2">
      <c r="A5" s="14" t="s">
        <v>1026</v>
      </c>
      <c r="B5" s="14" t="s">
        <v>1</v>
      </c>
    </row>
    <row r="6" spans="1:2">
      <c r="A6" s="2" t="s">
        <v>2</v>
      </c>
      <c r="B6" s="2" t="s">
        <v>3</v>
      </c>
    </row>
    <row r="7" spans="1:2">
      <c r="A7" s="2" t="s">
        <v>4</v>
      </c>
      <c r="B7" s="2" t="s">
        <v>5</v>
      </c>
    </row>
    <row r="8" spans="1:2">
      <c r="A8" s="2" t="s">
        <v>6</v>
      </c>
      <c r="B8" s="2" t="s">
        <v>5</v>
      </c>
    </row>
    <row r="9" spans="1:2">
      <c r="A9" s="2" t="s">
        <v>7</v>
      </c>
      <c r="B9" s="2" t="s">
        <v>1033</v>
      </c>
    </row>
    <row r="10" spans="1:2">
      <c r="A10" s="2" t="s">
        <v>8</v>
      </c>
      <c r="B10" s="2" t="s">
        <v>1033</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1035</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1027</v>
      </c>
      <c r="B25" s="14" t="s">
        <v>1</v>
      </c>
    </row>
    <row r="26" spans="1:2">
      <c r="A26" s="2" t="s">
        <v>1037</v>
      </c>
      <c r="B26" s="2" t="s">
        <v>23</v>
      </c>
    </row>
    <row r="27" spans="1:2">
      <c r="A27" s="2" t="s">
        <v>1043</v>
      </c>
      <c r="B27" s="2" t="s">
        <v>23</v>
      </c>
    </row>
    <row r="28" spans="1:2">
      <c r="A28" s="2" t="s">
        <v>24</v>
      </c>
      <c r="B28" s="2" t="s">
        <v>23</v>
      </c>
    </row>
    <row r="29" spans="1:2">
      <c r="A29" s="2" t="s">
        <v>1038</v>
      </c>
      <c r="B29" s="2" t="s">
        <v>23</v>
      </c>
    </row>
    <row r="30" spans="1:2">
      <c r="A30" s="2" t="s">
        <v>1044</v>
      </c>
      <c r="B30" s="2" t="s">
        <v>23</v>
      </c>
    </row>
    <row r="31" spans="1:2">
      <c r="A31" s="51" t="s">
        <v>1039</v>
      </c>
      <c r="B31" s="2" t="s">
        <v>23</v>
      </c>
    </row>
    <row r="32" spans="1:2">
      <c r="A32" s="51" t="s">
        <v>1045</v>
      </c>
      <c r="B32" s="2" t="s">
        <v>23</v>
      </c>
    </row>
    <row r="33" spans="1:2">
      <c r="A33" s="51" t="s">
        <v>1040</v>
      </c>
      <c r="B33" s="2" t="s">
        <v>23</v>
      </c>
    </row>
    <row r="34" spans="1:2">
      <c r="A34" s="51" t="s">
        <v>1046</v>
      </c>
      <c r="B34" s="2" t="s">
        <v>23</v>
      </c>
    </row>
    <row r="35" spans="1:2">
      <c r="A35" s="51" t="s">
        <v>1041</v>
      </c>
      <c r="B35" s="2" t="s">
        <v>23</v>
      </c>
    </row>
    <row r="36" spans="1:2">
      <c r="A36" s="51" t="s">
        <v>1047</v>
      </c>
      <c r="B36" s="2" t="s">
        <v>23</v>
      </c>
    </row>
    <row r="37" spans="1:2">
      <c r="A37" s="51" t="s">
        <v>1042</v>
      </c>
      <c r="B37" s="2" t="s">
        <v>23</v>
      </c>
    </row>
    <row r="38" spans="1:2">
      <c r="A38" s="51" t="s">
        <v>1048</v>
      </c>
      <c r="B38" s="2" t="s">
        <v>23</v>
      </c>
    </row>
    <row r="39" spans="1:2">
      <c r="A39" s="51"/>
    </row>
    <row r="40" spans="1:2">
      <c r="A40" s="52" t="s">
        <v>1028</v>
      </c>
      <c r="B40" s="14" t="s">
        <v>1</v>
      </c>
    </row>
    <row r="41" spans="1:2">
      <c r="A41" s="2" t="s">
        <v>1029</v>
      </c>
      <c r="B41" s="2" t="s">
        <v>25</v>
      </c>
    </row>
    <row r="42" spans="1:2">
      <c r="A42" s="51" t="s">
        <v>1023</v>
      </c>
      <c r="B42" s="2" t="s">
        <v>1022</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358</v>
      </c>
    </row>
    <row r="3" spans="1:13">
      <c r="A3" s="2" t="s">
        <v>483</v>
      </c>
    </row>
    <row r="5" spans="1:13" ht="15.75" customHeight="1">
      <c r="B5" s="2" t="s">
        <v>484</v>
      </c>
    </row>
    <row r="6" spans="1:13" ht="15.75" customHeight="1"/>
    <row r="7" spans="1:13" ht="15.75" customHeight="1">
      <c r="D7" s="2" t="s">
        <v>206</v>
      </c>
      <c r="I7" s="2" t="s">
        <v>207</v>
      </c>
    </row>
    <row r="8" spans="1:13" ht="15.75" customHeight="1">
      <c r="D8" s="2" t="s">
        <v>94</v>
      </c>
      <c r="E8" s="2" t="s">
        <v>95</v>
      </c>
      <c r="F8" s="2" t="s">
        <v>96</v>
      </c>
      <c r="G8" s="2" t="s">
        <v>97</v>
      </c>
      <c r="H8" s="2" t="s">
        <v>59</v>
      </c>
      <c r="I8" s="2" t="s">
        <v>208</v>
      </c>
      <c r="J8" s="2" t="s">
        <v>209</v>
      </c>
      <c r="K8" s="2" t="s">
        <v>210</v>
      </c>
      <c r="L8" s="2" t="s">
        <v>211</v>
      </c>
      <c r="M8" s="2" t="s">
        <v>212</v>
      </c>
    </row>
    <row r="9" spans="1:13" ht="15.75" customHeight="1">
      <c r="B9" s="2" t="s">
        <v>485</v>
      </c>
    </row>
    <row r="10" spans="1:13" ht="15.75" customHeight="1">
      <c r="B10" s="2" t="s">
        <v>486</v>
      </c>
      <c r="C10" s="2" t="s">
        <v>218</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487</v>
      </c>
      <c r="C11" s="2" t="s">
        <v>218</v>
      </c>
    </row>
    <row r="12" spans="1:13" ht="15.75" customHeight="1">
      <c r="B12" s="2" t="s">
        <v>488</v>
      </c>
      <c r="C12" s="2" t="s">
        <v>218</v>
      </c>
    </row>
    <row r="13" spans="1:13" ht="15.75" customHeight="1">
      <c r="B13" s="2" t="s">
        <v>489</v>
      </c>
    </row>
    <row r="14" spans="1:13" ht="15.75" customHeight="1">
      <c r="B14" s="2" t="s">
        <v>490</v>
      </c>
      <c r="C14" s="2" t="s">
        <v>218</v>
      </c>
    </row>
    <row r="15" spans="1:13" ht="15.75" customHeight="1">
      <c r="B15" s="2" t="s">
        <v>491</v>
      </c>
      <c r="C15" s="2" t="s">
        <v>218</v>
      </c>
    </row>
    <row r="16" spans="1:13" ht="15.75" customHeight="1">
      <c r="B16" s="2" t="s">
        <v>492</v>
      </c>
      <c r="C16" s="2" t="s">
        <v>218</v>
      </c>
    </row>
    <row r="17" spans="2:13" ht="15.75" customHeight="1">
      <c r="B17" s="2" t="s">
        <v>430</v>
      </c>
    </row>
    <row r="18" spans="2:13" ht="15.75" customHeight="1">
      <c r="B18" s="2" t="s">
        <v>493</v>
      </c>
      <c r="C18" s="2" t="s">
        <v>218</v>
      </c>
    </row>
    <row r="19" spans="2:13" ht="15.75" customHeight="1">
      <c r="B19" s="2" t="s">
        <v>494</v>
      </c>
      <c r="C19" s="2" t="s">
        <v>218</v>
      </c>
    </row>
    <row r="20" spans="2:13" ht="15.75" customHeight="1">
      <c r="B20" s="2" t="s">
        <v>495</v>
      </c>
      <c r="C20" s="2" t="s">
        <v>218</v>
      </c>
    </row>
    <row r="21" spans="2:13" ht="15.75" customHeight="1">
      <c r="B21" s="2" t="s">
        <v>496</v>
      </c>
      <c r="C21" s="2" t="s">
        <v>218</v>
      </c>
    </row>
    <row r="22" spans="2:13" ht="15.75" customHeight="1">
      <c r="C22" s="2" t="s">
        <v>218</v>
      </c>
    </row>
    <row r="23" spans="2:13" ht="15.75" customHeight="1">
      <c r="B23" s="2" t="s">
        <v>497</v>
      </c>
      <c r="C23" s="2" t="s">
        <v>218</v>
      </c>
    </row>
    <row r="24" spans="2:13" ht="15.75" customHeight="1">
      <c r="B24" s="2" t="s">
        <v>498</v>
      </c>
      <c r="C24" s="2" t="s">
        <v>218</v>
      </c>
    </row>
    <row r="25" spans="2:13" ht="15.75" customHeight="1">
      <c r="B25" s="2" t="s">
        <v>215</v>
      </c>
      <c r="C25" s="2" t="s">
        <v>218</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499</v>
      </c>
    </row>
    <row r="29" spans="2:13" ht="15.75" customHeight="1"/>
    <row r="30" spans="2:13" ht="15.75" customHeight="1">
      <c r="B30" s="2" t="s">
        <v>500</v>
      </c>
    </row>
    <row r="31" spans="2:13" ht="15.75" customHeight="1">
      <c r="D31" s="2" t="s">
        <v>206</v>
      </c>
      <c r="I31" s="2" t="s">
        <v>207</v>
      </c>
    </row>
    <row r="32" spans="2:13" ht="15.75" customHeight="1">
      <c r="D32" s="2" t="s">
        <v>94</v>
      </c>
      <c r="E32" s="2" t="s">
        <v>95</v>
      </c>
      <c r="F32" s="2" t="s">
        <v>96</v>
      </c>
      <c r="G32" s="2" t="s">
        <v>97</v>
      </c>
      <c r="H32" s="2" t="s">
        <v>59</v>
      </c>
      <c r="I32" s="2" t="s">
        <v>208</v>
      </c>
      <c r="J32" s="2" t="s">
        <v>209</v>
      </c>
      <c r="K32" s="2" t="s">
        <v>210</v>
      </c>
      <c r="L32" s="2" t="s">
        <v>211</v>
      </c>
      <c r="M32" s="2" t="s">
        <v>212</v>
      </c>
    </row>
    <row r="33" spans="2:13" ht="15.75" customHeight="1">
      <c r="B33" s="2" t="s">
        <v>433</v>
      </c>
      <c r="C33" s="2" t="s">
        <v>218</v>
      </c>
    </row>
    <row r="34" spans="2:13" ht="15.75" customHeight="1">
      <c r="B34" s="2" t="s">
        <v>240</v>
      </c>
      <c r="C34" s="2" t="s">
        <v>218</v>
      </c>
    </row>
    <row r="35" spans="2:13" ht="15.75" customHeight="1">
      <c r="B35" s="2" t="s">
        <v>422</v>
      </c>
      <c r="C35" s="2" t="s">
        <v>218</v>
      </c>
    </row>
    <row r="36" spans="2:13" ht="15.75" customHeight="1">
      <c r="B36" s="2" t="s">
        <v>501</v>
      </c>
      <c r="C36" s="2" t="s">
        <v>218</v>
      </c>
    </row>
    <row r="37" spans="2:13" ht="15.75" customHeight="1">
      <c r="B37" s="2" t="s">
        <v>215</v>
      </c>
      <c r="C37" s="2" t="s">
        <v>218</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502</v>
      </c>
    </row>
    <row r="40" spans="2:13" ht="15.75" customHeight="1">
      <c r="D40" s="2" t="s">
        <v>206</v>
      </c>
      <c r="I40" s="2" t="s">
        <v>207</v>
      </c>
    </row>
    <row r="41" spans="2:13" ht="15.75" customHeight="1">
      <c r="D41" s="2" t="s">
        <v>94</v>
      </c>
      <c r="E41" s="2" t="s">
        <v>95</v>
      </c>
      <c r="F41" s="2" t="s">
        <v>96</v>
      </c>
      <c r="G41" s="2" t="s">
        <v>97</v>
      </c>
      <c r="H41" s="2" t="s">
        <v>59</v>
      </c>
      <c r="I41" s="2" t="s">
        <v>208</v>
      </c>
      <c r="J41" s="2" t="s">
        <v>209</v>
      </c>
      <c r="K41" s="2" t="s">
        <v>210</v>
      </c>
      <c r="L41" s="2" t="s">
        <v>211</v>
      </c>
      <c r="M41" s="2" t="s">
        <v>212</v>
      </c>
    </row>
    <row r="42" spans="2:13" ht="15.75" customHeight="1">
      <c r="B42" s="2" t="s">
        <v>433</v>
      </c>
      <c r="C42" s="2" t="s">
        <v>218</v>
      </c>
    </row>
    <row r="43" spans="2:13" ht="15.75" customHeight="1">
      <c r="B43" s="2" t="s">
        <v>240</v>
      </c>
      <c r="C43" s="2" t="s">
        <v>218</v>
      </c>
    </row>
    <row r="44" spans="2:13" ht="15.75" customHeight="1">
      <c r="B44" s="2" t="s">
        <v>422</v>
      </c>
      <c r="C44" s="2" t="s">
        <v>218</v>
      </c>
    </row>
    <row r="45" spans="2:13" ht="15.75" customHeight="1">
      <c r="B45" s="2" t="s">
        <v>501</v>
      </c>
      <c r="C45" s="2" t="s">
        <v>218</v>
      </c>
    </row>
    <row r="46" spans="2:13" ht="15.75" customHeight="1">
      <c r="B46" s="2" t="s">
        <v>215</v>
      </c>
      <c r="C46" s="2" t="s">
        <v>218</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503</v>
      </c>
    </row>
    <row r="49" spans="2:24" ht="15.75" customHeight="1"/>
    <row r="50" spans="2:24" ht="15.75" customHeight="1">
      <c r="C50" s="2" t="s">
        <v>504</v>
      </c>
      <c r="D50" s="2" t="s">
        <v>505</v>
      </c>
      <c r="E50" s="2" t="s">
        <v>506</v>
      </c>
      <c r="F50" s="2" t="s">
        <v>507</v>
      </c>
      <c r="G50" s="2" t="s">
        <v>508</v>
      </c>
      <c r="H50" s="2" t="s">
        <v>509</v>
      </c>
    </row>
    <row r="51" spans="2:24" ht="15.75" customHeight="1">
      <c r="B51" s="2" t="s">
        <v>433</v>
      </c>
    </row>
    <row r="52" spans="2:24" ht="15.75" customHeight="1">
      <c r="B52" s="2" t="s">
        <v>240</v>
      </c>
    </row>
    <row r="53" spans="2:24" ht="15.75" customHeight="1">
      <c r="B53" s="2" t="s">
        <v>422</v>
      </c>
    </row>
    <row r="54" spans="2:24" ht="15.75" customHeight="1">
      <c r="B54" s="2" t="s">
        <v>501</v>
      </c>
    </row>
    <row r="55" spans="2:24" ht="15.75" customHeight="1">
      <c r="B55" s="2" t="s">
        <v>215</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510</v>
      </c>
      <c r="J58" s="2" t="s">
        <v>511</v>
      </c>
      <c r="R58" s="2" t="s">
        <v>207</v>
      </c>
    </row>
    <row r="59" spans="2:24" ht="15.75" customHeight="1">
      <c r="C59" s="2" t="s">
        <v>512</v>
      </c>
      <c r="D59" s="2" t="s">
        <v>513</v>
      </c>
      <c r="K59" s="2" t="s">
        <v>512</v>
      </c>
      <c r="L59" s="2" t="s">
        <v>514</v>
      </c>
      <c r="S59" s="2" t="s">
        <v>512</v>
      </c>
      <c r="T59" s="2" t="s">
        <v>514</v>
      </c>
    </row>
    <row r="60" spans="2:24" ht="48.75" customHeight="1">
      <c r="D60" s="2" t="s">
        <v>515</v>
      </c>
      <c r="E60" s="2" t="s">
        <v>516</v>
      </c>
      <c r="F60" s="2" t="s">
        <v>517</v>
      </c>
      <c r="G60" s="2" t="s">
        <v>518</v>
      </c>
      <c r="H60" s="2" t="s">
        <v>519</v>
      </c>
      <c r="L60" s="2" t="s">
        <v>515</v>
      </c>
      <c r="M60" s="2" t="s">
        <v>516</v>
      </c>
      <c r="N60" s="2" t="s">
        <v>517</v>
      </c>
      <c r="O60" s="2" t="s">
        <v>518</v>
      </c>
      <c r="P60" s="2" t="s">
        <v>519</v>
      </c>
      <c r="T60" s="2" t="s">
        <v>515</v>
      </c>
      <c r="U60" s="2" t="s">
        <v>516</v>
      </c>
      <c r="V60" s="2" t="s">
        <v>517</v>
      </c>
      <c r="W60" s="2" t="s">
        <v>518</v>
      </c>
      <c r="X60" s="2" t="s">
        <v>519</v>
      </c>
    </row>
    <row r="61" spans="2:24" ht="15.75" customHeight="1">
      <c r="B61" s="2" t="s">
        <v>433</v>
      </c>
      <c r="C61" s="2">
        <f>SUM(D61:H61)</f>
        <v>0</v>
      </c>
      <c r="J61" s="2" t="s">
        <v>433</v>
      </c>
      <c r="K61" s="2">
        <f>SUM(L61:P61)</f>
        <v>0</v>
      </c>
      <c r="R61" s="2" t="s">
        <v>433</v>
      </c>
      <c r="S61" s="2">
        <f>SUM(T61:X61)</f>
        <v>0</v>
      </c>
    </row>
    <row r="62" spans="2:24" ht="15.75" customHeight="1">
      <c r="B62" s="2" t="s">
        <v>240</v>
      </c>
      <c r="C62" s="2">
        <f>SUM(D62:H62)</f>
        <v>0</v>
      </c>
      <c r="J62" s="2" t="s">
        <v>240</v>
      </c>
      <c r="K62" s="2">
        <f>SUM(L62:P62)</f>
        <v>0</v>
      </c>
      <c r="R62" s="2" t="s">
        <v>240</v>
      </c>
      <c r="S62" s="2">
        <f>SUM(T62:X62)</f>
        <v>0</v>
      </c>
    </row>
    <row r="63" spans="2:24" ht="15.75" customHeight="1">
      <c r="B63" s="2" t="s">
        <v>422</v>
      </c>
      <c r="C63" s="2">
        <f>SUM(D63:H63)</f>
        <v>0</v>
      </c>
      <c r="J63" s="2" t="s">
        <v>422</v>
      </c>
      <c r="K63" s="2">
        <f>SUM(L63:P63)</f>
        <v>0</v>
      </c>
      <c r="R63" s="2" t="s">
        <v>422</v>
      </c>
      <c r="S63" s="2">
        <f>SUM(T63:X63)</f>
        <v>0</v>
      </c>
    </row>
    <row r="64" spans="2:24" ht="15.75" customHeight="1">
      <c r="B64" s="2" t="s">
        <v>501</v>
      </c>
      <c r="C64" s="2">
        <f>SUM(D64:H64)</f>
        <v>0</v>
      </c>
      <c r="J64" s="2" t="s">
        <v>501</v>
      </c>
      <c r="K64" s="2">
        <f>SUM(L64:P64)</f>
        <v>0</v>
      </c>
      <c r="R64" s="2" t="s">
        <v>501</v>
      </c>
      <c r="S64" s="2">
        <f>SUM(T64:X64)</f>
        <v>0</v>
      </c>
    </row>
    <row r="65" spans="2:24" ht="15.75" customHeight="1">
      <c r="B65" s="2" t="s">
        <v>215</v>
      </c>
      <c r="C65" s="2">
        <f t="shared" ref="C65:H65" si="5">SUM(C61:C64)</f>
        <v>0</v>
      </c>
      <c r="D65" s="2">
        <f t="shared" si="5"/>
        <v>0</v>
      </c>
      <c r="E65" s="2">
        <f t="shared" si="5"/>
        <v>0</v>
      </c>
      <c r="F65" s="2">
        <f t="shared" si="5"/>
        <v>0</v>
      </c>
      <c r="G65" s="2">
        <f t="shared" si="5"/>
        <v>0</v>
      </c>
      <c r="H65" s="2">
        <f t="shared" si="5"/>
        <v>0</v>
      </c>
      <c r="J65" s="2" t="s">
        <v>215</v>
      </c>
      <c r="K65" s="2">
        <f t="shared" ref="K65:P65" si="6">SUM(K61:K64)</f>
        <v>0</v>
      </c>
      <c r="L65" s="2">
        <f t="shared" si="6"/>
        <v>0</v>
      </c>
      <c r="M65" s="2">
        <f t="shared" si="6"/>
        <v>0</v>
      </c>
      <c r="N65" s="2">
        <f t="shared" si="6"/>
        <v>0</v>
      </c>
      <c r="O65" s="2">
        <f t="shared" si="6"/>
        <v>0</v>
      </c>
      <c r="P65" s="2">
        <f t="shared" si="6"/>
        <v>0</v>
      </c>
      <c r="R65" s="2" t="s">
        <v>215</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510</v>
      </c>
      <c r="J67" s="2" t="s">
        <v>511</v>
      </c>
      <c r="R67" s="2" t="s">
        <v>207</v>
      </c>
    </row>
    <row r="68" spans="2:24" ht="15.75" customHeight="1">
      <c r="C68" s="2" t="s">
        <v>520</v>
      </c>
      <c r="D68" s="2" t="s">
        <v>513</v>
      </c>
      <c r="K68" s="2" t="s">
        <v>520</v>
      </c>
      <c r="L68" s="2" t="s">
        <v>514</v>
      </c>
      <c r="S68" s="2" t="s">
        <v>520</v>
      </c>
      <c r="T68" s="2" t="s">
        <v>514</v>
      </c>
    </row>
    <row r="69" spans="2:24" ht="30" customHeight="1">
      <c r="D69" s="2" t="s">
        <v>515</v>
      </c>
      <c r="E69" s="2" t="s">
        <v>516</v>
      </c>
      <c r="F69" s="2" t="s">
        <v>517</v>
      </c>
      <c r="G69" s="2" t="s">
        <v>518</v>
      </c>
      <c r="H69" s="2" t="s">
        <v>519</v>
      </c>
      <c r="L69" s="2" t="s">
        <v>515</v>
      </c>
      <c r="M69" s="2" t="s">
        <v>516</v>
      </c>
      <c r="N69" s="2" t="s">
        <v>517</v>
      </c>
      <c r="O69" s="2" t="s">
        <v>518</v>
      </c>
      <c r="P69" s="2" t="s">
        <v>519</v>
      </c>
      <c r="T69" s="2" t="s">
        <v>515</v>
      </c>
      <c r="U69" s="2" t="s">
        <v>516</v>
      </c>
      <c r="V69" s="2" t="s">
        <v>517</v>
      </c>
      <c r="W69" s="2" t="s">
        <v>518</v>
      </c>
      <c r="X69" s="2" t="s">
        <v>519</v>
      </c>
    </row>
    <row r="70" spans="2:24" ht="15.75" customHeight="1">
      <c r="B70" s="2" t="s">
        <v>433</v>
      </c>
      <c r="J70" s="2" t="s">
        <v>433</v>
      </c>
      <c r="R70" s="2" t="s">
        <v>433</v>
      </c>
    </row>
    <row r="71" spans="2:24" ht="15.75" customHeight="1">
      <c r="B71" s="2" t="s">
        <v>240</v>
      </c>
      <c r="J71" s="2" t="s">
        <v>240</v>
      </c>
      <c r="R71" s="2" t="s">
        <v>240</v>
      </c>
    </row>
    <row r="72" spans="2:24" ht="15.75" customHeight="1">
      <c r="B72" s="2" t="s">
        <v>422</v>
      </c>
      <c r="J72" s="2" t="s">
        <v>422</v>
      </c>
      <c r="R72" s="2" t="s">
        <v>422</v>
      </c>
    </row>
    <row r="73" spans="2:24" ht="15.75" customHeight="1">
      <c r="B73" s="2" t="s">
        <v>501</v>
      </c>
      <c r="J73" s="2" t="s">
        <v>501</v>
      </c>
      <c r="R73" s="2" t="s">
        <v>501</v>
      </c>
    </row>
    <row r="74" spans="2:24" ht="15.75" customHeight="1">
      <c r="B74" s="2" t="s">
        <v>215</v>
      </c>
      <c r="C74" s="2">
        <f t="shared" ref="C74:H74" si="8">SUM(C70:C73)</f>
        <v>0</v>
      </c>
      <c r="D74" s="2">
        <f t="shared" si="8"/>
        <v>0</v>
      </c>
      <c r="E74" s="2">
        <f t="shared" si="8"/>
        <v>0</v>
      </c>
      <c r="F74" s="2">
        <f t="shared" si="8"/>
        <v>0</v>
      </c>
      <c r="G74" s="2">
        <f t="shared" si="8"/>
        <v>0</v>
      </c>
      <c r="H74" s="2">
        <f t="shared" si="8"/>
        <v>0</v>
      </c>
      <c r="J74" s="2" t="s">
        <v>215</v>
      </c>
      <c r="K74" s="2">
        <f t="shared" ref="K74:P74" si="9">SUM(K70:K73)</f>
        <v>0</v>
      </c>
      <c r="L74" s="2">
        <f t="shared" si="9"/>
        <v>0</v>
      </c>
      <c r="M74" s="2">
        <f t="shared" si="9"/>
        <v>0</v>
      </c>
      <c r="N74" s="2">
        <f t="shared" si="9"/>
        <v>0</v>
      </c>
      <c r="O74" s="2">
        <f t="shared" si="9"/>
        <v>0</v>
      </c>
      <c r="P74" s="2">
        <f t="shared" si="9"/>
        <v>0</v>
      </c>
      <c r="R74" s="2" t="s">
        <v>215</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510</v>
      </c>
      <c r="J76" s="2" t="s">
        <v>511</v>
      </c>
      <c r="R76" s="2" t="s">
        <v>207</v>
      </c>
    </row>
    <row r="77" spans="2:24" ht="15.75" customHeight="1">
      <c r="C77" s="2" t="s">
        <v>521</v>
      </c>
      <c r="D77" s="2" t="s">
        <v>522</v>
      </c>
      <c r="K77" s="2" t="s">
        <v>521</v>
      </c>
      <c r="L77" s="2" t="s">
        <v>523</v>
      </c>
      <c r="S77" s="2" t="s">
        <v>521</v>
      </c>
      <c r="T77" s="2" t="s">
        <v>523</v>
      </c>
    </row>
    <row r="78" spans="2:24" ht="30" customHeight="1">
      <c r="D78" s="2" t="s">
        <v>515</v>
      </c>
      <c r="E78" s="2" t="s">
        <v>516</v>
      </c>
      <c r="F78" s="2" t="s">
        <v>517</v>
      </c>
      <c r="G78" s="2" t="s">
        <v>518</v>
      </c>
      <c r="H78" s="2" t="s">
        <v>519</v>
      </c>
      <c r="L78" s="2" t="s">
        <v>515</v>
      </c>
      <c r="M78" s="2" t="s">
        <v>516</v>
      </c>
      <c r="N78" s="2" t="s">
        <v>517</v>
      </c>
      <c r="O78" s="2" t="s">
        <v>518</v>
      </c>
      <c r="P78" s="2" t="s">
        <v>519</v>
      </c>
      <c r="T78" s="2" t="s">
        <v>515</v>
      </c>
      <c r="U78" s="2" t="s">
        <v>516</v>
      </c>
      <c r="V78" s="2" t="s">
        <v>517</v>
      </c>
      <c r="W78" s="2" t="s">
        <v>518</v>
      </c>
      <c r="X78" s="2" t="s">
        <v>519</v>
      </c>
    </row>
    <row r="79" spans="2:24" ht="15.75" customHeight="1">
      <c r="B79" s="2" t="s">
        <v>433</v>
      </c>
      <c r="C79" s="2">
        <f>SUM(D33:F33)</f>
        <v>0</v>
      </c>
      <c r="J79" s="2" t="s">
        <v>433</v>
      </c>
      <c r="K79" s="2">
        <f>SUM(G33:H33)</f>
        <v>0</v>
      </c>
      <c r="R79" s="2" t="s">
        <v>433</v>
      </c>
      <c r="S79" s="2">
        <f>SUM(I33:M33)</f>
        <v>0</v>
      </c>
    </row>
    <row r="80" spans="2:24" ht="15.75" customHeight="1">
      <c r="B80" s="2" t="s">
        <v>240</v>
      </c>
      <c r="C80" s="2">
        <f>SUM(D34:F34)</f>
        <v>0</v>
      </c>
      <c r="J80" s="2" t="s">
        <v>240</v>
      </c>
      <c r="K80" s="2">
        <f>SUM(G34:H34)</f>
        <v>0</v>
      </c>
      <c r="R80" s="2" t="s">
        <v>240</v>
      </c>
      <c r="S80" s="2">
        <f>SUM(I34:M34)</f>
        <v>0</v>
      </c>
    </row>
    <row r="81" spans="2:24" ht="15.75" customHeight="1">
      <c r="B81" s="2" t="s">
        <v>422</v>
      </c>
      <c r="C81" s="2">
        <f>SUM(D35:F35)</f>
        <v>0</v>
      </c>
      <c r="J81" s="2" t="s">
        <v>422</v>
      </c>
      <c r="K81" s="2">
        <f>SUM(G35:H35)</f>
        <v>0</v>
      </c>
      <c r="R81" s="2" t="s">
        <v>422</v>
      </c>
      <c r="S81" s="2">
        <f>SUM(I35:M35)</f>
        <v>0</v>
      </c>
    </row>
    <row r="82" spans="2:24" ht="15.75" customHeight="1">
      <c r="B82" s="2" t="s">
        <v>501</v>
      </c>
      <c r="C82" s="2">
        <f>SUM(D36:F36)</f>
        <v>0</v>
      </c>
      <c r="J82" s="2" t="s">
        <v>501</v>
      </c>
      <c r="K82" s="2">
        <f>SUM(G36:H36)</f>
        <v>0</v>
      </c>
      <c r="R82" s="2" t="s">
        <v>501</v>
      </c>
      <c r="S82" s="2">
        <f>SUM(I36:M36)</f>
        <v>0</v>
      </c>
    </row>
    <row r="83" spans="2:24" ht="15.75" customHeight="1">
      <c r="B83" s="2" t="s">
        <v>215</v>
      </c>
      <c r="C83" s="2">
        <f t="shared" ref="C83:H83" si="11">SUM(C79:C82)</f>
        <v>0</v>
      </c>
      <c r="D83" s="2">
        <f t="shared" si="11"/>
        <v>0</v>
      </c>
      <c r="E83" s="2">
        <f t="shared" si="11"/>
        <v>0</v>
      </c>
      <c r="F83" s="2">
        <f t="shared" si="11"/>
        <v>0</v>
      </c>
      <c r="G83" s="2">
        <f t="shared" si="11"/>
        <v>0</v>
      </c>
      <c r="H83" s="2">
        <f t="shared" si="11"/>
        <v>0</v>
      </c>
      <c r="J83" s="2" t="s">
        <v>215</v>
      </c>
      <c r="K83" s="2">
        <f t="shared" ref="K83:P83" si="12">SUM(K79:K82)</f>
        <v>0</v>
      </c>
      <c r="L83" s="2">
        <f t="shared" si="12"/>
        <v>0</v>
      </c>
      <c r="M83" s="2">
        <f t="shared" si="12"/>
        <v>0</v>
      </c>
      <c r="N83" s="2">
        <f t="shared" si="12"/>
        <v>0</v>
      </c>
      <c r="O83" s="2">
        <f t="shared" si="12"/>
        <v>0</v>
      </c>
      <c r="P83" s="2">
        <f t="shared" si="12"/>
        <v>0</v>
      </c>
      <c r="R83" s="2" t="s">
        <v>215</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510</v>
      </c>
      <c r="J85" s="2" t="s">
        <v>511</v>
      </c>
      <c r="R85" s="2" t="s">
        <v>207</v>
      </c>
    </row>
    <row r="86" spans="2:24" ht="15.75" customHeight="1">
      <c r="C86" s="2" t="s">
        <v>524</v>
      </c>
      <c r="D86" s="2" t="s">
        <v>525</v>
      </c>
      <c r="K86" s="2" t="s">
        <v>524</v>
      </c>
      <c r="L86" s="2" t="s">
        <v>526</v>
      </c>
      <c r="S86" s="2" t="s">
        <v>524</v>
      </c>
      <c r="T86" s="2" t="s">
        <v>526</v>
      </c>
    </row>
    <row r="87" spans="2:24" ht="30" customHeight="1">
      <c r="D87" s="2" t="s">
        <v>515</v>
      </c>
      <c r="E87" s="2" t="s">
        <v>516</v>
      </c>
      <c r="F87" s="2" t="s">
        <v>517</v>
      </c>
      <c r="G87" s="2" t="s">
        <v>518</v>
      </c>
      <c r="H87" s="2" t="s">
        <v>519</v>
      </c>
      <c r="L87" s="2" t="s">
        <v>515</v>
      </c>
      <c r="M87" s="2" t="s">
        <v>516</v>
      </c>
      <c r="N87" s="2" t="s">
        <v>517</v>
      </c>
      <c r="O87" s="2" t="s">
        <v>518</v>
      </c>
      <c r="T87" s="2" t="s">
        <v>515</v>
      </c>
      <c r="U87" s="2" t="s">
        <v>516</v>
      </c>
      <c r="V87" s="2" t="s">
        <v>517</v>
      </c>
      <c r="W87" s="2" t="s">
        <v>518</v>
      </c>
    </row>
    <row r="88" spans="2:24" ht="15.75" customHeight="1">
      <c r="B88" s="2" t="s">
        <v>433</v>
      </c>
      <c r="C88" s="2">
        <f t="shared" ref="C88:G91" si="14">IF(C70&gt;0,C79*1000/C70,0)</f>
        <v>0</v>
      </c>
      <c r="D88" s="2">
        <f t="shared" si="14"/>
        <v>0</v>
      </c>
      <c r="E88" s="2">
        <f t="shared" si="14"/>
        <v>0</v>
      </c>
      <c r="F88" s="2">
        <f t="shared" si="14"/>
        <v>0</v>
      </c>
      <c r="G88" s="2">
        <f t="shared" si="14"/>
        <v>0</v>
      </c>
      <c r="J88" s="2" t="s">
        <v>433</v>
      </c>
      <c r="K88" s="2">
        <f t="shared" ref="K88:O91" si="15">IF(K70&gt;0,K79*1000/K70,0)</f>
        <v>0</v>
      </c>
      <c r="L88" s="2">
        <f t="shared" si="15"/>
        <v>0</v>
      </c>
      <c r="M88" s="2">
        <f t="shared" si="15"/>
        <v>0</v>
      </c>
      <c r="N88" s="2">
        <f t="shared" si="15"/>
        <v>0</v>
      </c>
      <c r="O88" s="2">
        <f t="shared" si="15"/>
        <v>0</v>
      </c>
      <c r="R88" s="2" t="s">
        <v>433</v>
      </c>
      <c r="S88" s="2">
        <f t="shared" ref="S88:W91" si="16">IF(S70&gt;0,S79*1000/S70,0)</f>
        <v>0</v>
      </c>
      <c r="T88" s="2">
        <f t="shared" si="16"/>
        <v>0</v>
      </c>
      <c r="U88" s="2">
        <f t="shared" si="16"/>
        <v>0</v>
      </c>
      <c r="V88" s="2">
        <f t="shared" si="16"/>
        <v>0</v>
      </c>
      <c r="W88" s="2">
        <f t="shared" si="16"/>
        <v>0</v>
      </c>
    </row>
    <row r="89" spans="2:24" ht="15.75" customHeight="1">
      <c r="B89" s="2" t="s">
        <v>240</v>
      </c>
      <c r="C89" s="2">
        <f t="shared" si="14"/>
        <v>0</v>
      </c>
      <c r="D89" s="2">
        <f t="shared" si="14"/>
        <v>0</v>
      </c>
      <c r="E89" s="2">
        <f t="shared" si="14"/>
        <v>0</v>
      </c>
      <c r="F89" s="2">
        <f t="shared" si="14"/>
        <v>0</v>
      </c>
      <c r="G89" s="2">
        <f t="shared" si="14"/>
        <v>0</v>
      </c>
      <c r="J89" s="2" t="s">
        <v>240</v>
      </c>
      <c r="K89" s="2">
        <f t="shared" si="15"/>
        <v>0</v>
      </c>
      <c r="L89" s="2">
        <f t="shared" si="15"/>
        <v>0</v>
      </c>
      <c r="M89" s="2">
        <f t="shared" si="15"/>
        <v>0</v>
      </c>
      <c r="N89" s="2">
        <f t="shared" si="15"/>
        <v>0</v>
      </c>
      <c r="O89" s="2">
        <f t="shared" si="15"/>
        <v>0</v>
      </c>
      <c r="R89" s="2" t="s">
        <v>240</v>
      </c>
      <c r="S89" s="2">
        <f t="shared" si="16"/>
        <v>0</v>
      </c>
      <c r="T89" s="2">
        <f t="shared" si="16"/>
        <v>0</v>
      </c>
      <c r="U89" s="2">
        <f t="shared" si="16"/>
        <v>0</v>
      </c>
      <c r="V89" s="2">
        <f t="shared" si="16"/>
        <v>0</v>
      </c>
      <c r="W89" s="2">
        <f t="shared" si="16"/>
        <v>0</v>
      </c>
    </row>
    <row r="90" spans="2:24" ht="15.75" customHeight="1">
      <c r="B90" s="2" t="s">
        <v>422</v>
      </c>
      <c r="C90" s="2">
        <f t="shared" si="14"/>
        <v>0</v>
      </c>
      <c r="D90" s="2">
        <f t="shared" si="14"/>
        <v>0</v>
      </c>
      <c r="E90" s="2">
        <f t="shared" si="14"/>
        <v>0</v>
      </c>
      <c r="F90" s="2">
        <f t="shared" si="14"/>
        <v>0</v>
      </c>
      <c r="G90" s="2">
        <f t="shared" si="14"/>
        <v>0</v>
      </c>
      <c r="J90" s="2" t="s">
        <v>422</v>
      </c>
      <c r="K90" s="2">
        <f t="shared" si="15"/>
        <v>0</v>
      </c>
      <c r="L90" s="2">
        <f t="shared" si="15"/>
        <v>0</v>
      </c>
      <c r="M90" s="2">
        <f t="shared" si="15"/>
        <v>0</v>
      </c>
      <c r="N90" s="2">
        <f t="shared" si="15"/>
        <v>0</v>
      </c>
      <c r="O90" s="2">
        <f t="shared" si="15"/>
        <v>0</v>
      </c>
      <c r="R90" s="2" t="s">
        <v>422</v>
      </c>
      <c r="S90" s="2">
        <f t="shared" si="16"/>
        <v>0</v>
      </c>
      <c r="T90" s="2">
        <f t="shared" si="16"/>
        <v>0</v>
      </c>
      <c r="U90" s="2">
        <f t="shared" si="16"/>
        <v>0</v>
      </c>
      <c r="V90" s="2">
        <f t="shared" si="16"/>
        <v>0</v>
      </c>
      <c r="W90" s="2">
        <f t="shared" si="16"/>
        <v>0</v>
      </c>
    </row>
    <row r="91" spans="2:24" ht="15.75" customHeight="1">
      <c r="B91" s="2" t="s">
        <v>501</v>
      </c>
      <c r="C91" s="2">
        <f t="shared" si="14"/>
        <v>0</v>
      </c>
      <c r="D91" s="2">
        <f t="shared" si="14"/>
        <v>0</v>
      </c>
      <c r="E91" s="2">
        <f t="shared" si="14"/>
        <v>0</v>
      </c>
      <c r="F91" s="2">
        <f t="shared" si="14"/>
        <v>0</v>
      </c>
      <c r="G91" s="2">
        <f t="shared" si="14"/>
        <v>0</v>
      </c>
      <c r="J91" s="2" t="s">
        <v>501</v>
      </c>
      <c r="K91" s="2">
        <f t="shared" si="15"/>
        <v>0</v>
      </c>
      <c r="L91" s="2">
        <f t="shared" si="15"/>
        <v>0</v>
      </c>
      <c r="M91" s="2">
        <f t="shared" si="15"/>
        <v>0</v>
      </c>
      <c r="N91" s="2">
        <f t="shared" si="15"/>
        <v>0</v>
      </c>
      <c r="O91" s="2">
        <f t="shared" si="15"/>
        <v>0</v>
      </c>
      <c r="R91" s="2" t="s">
        <v>501</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527</v>
      </c>
    </row>
    <row r="95" spans="2:24" ht="15.75" customHeight="1"/>
    <row r="96" spans="2:24" ht="42" customHeight="1">
      <c r="C96" s="2" t="s">
        <v>504</v>
      </c>
      <c r="D96" s="2" t="s">
        <v>505</v>
      </c>
      <c r="E96" s="2" t="s">
        <v>506</v>
      </c>
      <c r="F96" s="2" t="s">
        <v>507</v>
      </c>
      <c r="G96" s="2" t="s">
        <v>508</v>
      </c>
      <c r="H96" s="2" t="s">
        <v>509</v>
      </c>
    </row>
    <row r="97" spans="2:24" ht="15.75" customHeight="1">
      <c r="B97" s="2" t="s">
        <v>433</v>
      </c>
      <c r="C97" s="2">
        <f>D97+E97</f>
        <v>0</v>
      </c>
      <c r="D97" s="2">
        <f>C107</f>
        <v>0</v>
      </c>
      <c r="F97" s="2">
        <f>K107</f>
        <v>0</v>
      </c>
      <c r="G97" s="2">
        <f>S107</f>
        <v>0</v>
      </c>
      <c r="H97" s="2">
        <f>E97-SUM(F97:G97)</f>
        <v>0</v>
      </c>
    </row>
    <row r="98" spans="2:24" ht="15.75" customHeight="1">
      <c r="B98" s="2" t="s">
        <v>240</v>
      </c>
      <c r="C98" s="2">
        <f>D98+E98</f>
        <v>0</v>
      </c>
      <c r="D98" s="2">
        <f>C108</f>
        <v>0</v>
      </c>
      <c r="F98" s="2">
        <f>K108</f>
        <v>0</v>
      </c>
      <c r="G98" s="2">
        <f>S108</f>
        <v>0</v>
      </c>
      <c r="H98" s="2">
        <f>E98-SUM(F98:G98)</f>
        <v>0</v>
      </c>
    </row>
    <row r="99" spans="2:24" ht="15.75" customHeight="1">
      <c r="B99" s="2" t="s">
        <v>422</v>
      </c>
      <c r="C99" s="2">
        <f>D99+E99</f>
        <v>0</v>
      </c>
      <c r="D99" s="2">
        <f>C109</f>
        <v>0</v>
      </c>
      <c r="F99" s="2">
        <f>K109</f>
        <v>0</v>
      </c>
      <c r="G99" s="2">
        <f>S109</f>
        <v>0</v>
      </c>
      <c r="H99" s="2">
        <f>E99-SUM(F99:G99)</f>
        <v>0</v>
      </c>
    </row>
    <row r="100" spans="2:24" ht="15.75" customHeight="1">
      <c r="B100" s="2" t="s">
        <v>501</v>
      </c>
      <c r="C100" s="2">
        <f>D100+E100</f>
        <v>0</v>
      </c>
      <c r="D100" s="2">
        <f>C110</f>
        <v>0</v>
      </c>
      <c r="F100" s="2">
        <f>K110</f>
        <v>0</v>
      </c>
      <c r="G100" s="2">
        <f>S110</f>
        <v>0</v>
      </c>
      <c r="H100" s="2">
        <f>E100-SUM(F100:G100)</f>
        <v>0</v>
      </c>
    </row>
    <row r="101" spans="2:24" ht="15.75" customHeight="1">
      <c r="B101" s="2" t="s">
        <v>215</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510</v>
      </c>
      <c r="J104" s="2" t="s">
        <v>511</v>
      </c>
      <c r="R104" s="2" t="s">
        <v>207</v>
      </c>
    </row>
    <row r="105" spans="2:24" ht="15.75" customHeight="1">
      <c r="C105" s="2" t="s">
        <v>512</v>
      </c>
      <c r="D105" s="2" t="s">
        <v>513</v>
      </c>
      <c r="K105" s="2" t="s">
        <v>512</v>
      </c>
      <c r="L105" s="2" t="s">
        <v>514</v>
      </c>
      <c r="S105" s="2" t="s">
        <v>512</v>
      </c>
      <c r="T105" s="2" t="s">
        <v>514</v>
      </c>
    </row>
    <row r="106" spans="2:24" ht="39.75" customHeight="1">
      <c r="D106" s="2" t="s">
        <v>528</v>
      </c>
      <c r="E106" s="2" t="s">
        <v>517</v>
      </c>
      <c r="F106" s="2" t="s">
        <v>430</v>
      </c>
      <c r="G106" s="2" t="s">
        <v>529</v>
      </c>
      <c r="H106" s="2" t="s">
        <v>519</v>
      </c>
      <c r="L106" s="2" t="s">
        <v>528</v>
      </c>
      <c r="M106" s="2" t="s">
        <v>517</v>
      </c>
      <c r="N106" s="2" t="s">
        <v>430</v>
      </c>
      <c r="O106" s="2" t="s">
        <v>529</v>
      </c>
      <c r="P106" s="2" t="s">
        <v>519</v>
      </c>
      <c r="T106" s="2" t="s">
        <v>528</v>
      </c>
      <c r="U106" s="2" t="s">
        <v>517</v>
      </c>
      <c r="V106" s="2" t="s">
        <v>430</v>
      </c>
      <c r="W106" s="2" t="s">
        <v>529</v>
      </c>
      <c r="X106" s="2" t="s">
        <v>519</v>
      </c>
    </row>
    <row r="107" spans="2:24" ht="15.75" customHeight="1">
      <c r="B107" s="2" t="s">
        <v>433</v>
      </c>
      <c r="C107" s="2">
        <f>SUM(D107:H107)</f>
        <v>0</v>
      </c>
      <c r="J107" s="2" t="s">
        <v>433</v>
      </c>
      <c r="K107" s="2">
        <f>SUM(L107:P107)</f>
        <v>0</v>
      </c>
      <c r="R107" s="2" t="s">
        <v>433</v>
      </c>
      <c r="S107" s="2">
        <f>SUM(T107:X107)</f>
        <v>0</v>
      </c>
    </row>
    <row r="108" spans="2:24" ht="15.75" customHeight="1">
      <c r="B108" s="2" t="s">
        <v>240</v>
      </c>
      <c r="C108" s="2">
        <f>SUM(D108:H108)</f>
        <v>0</v>
      </c>
      <c r="J108" s="2" t="s">
        <v>240</v>
      </c>
      <c r="K108" s="2">
        <f>SUM(L108:P108)</f>
        <v>0</v>
      </c>
      <c r="R108" s="2" t="s">
        <v>240</v>
      </c>
      <c r="S108" s="2">
        <f>SUM(T108:X108)</f>
        <v>0</v>
      </c>
    </row>
    <row r="109" spans="2:24" ht="15.75" customHeight="1">
      <c r="B109" s="2" t="s">
        <v>422</v>
      </c>
      <c r="C109" s="2">
        <f>SUM(D109:H109)</f>
        <v>0</v>
      </c>
      <c r="J109" s="2" t="s">
        <v>422</v>
      </c>
      <c r="K109" s="2">
        <f>SUM(L109:P109)</f>
        <v>0</v>
      </c>
      <c r="R109" s="2" t="s">
        <v>422</v>
      </c>
      <c r="S109" s="2">
        <f>SUM(T109:X109)</f>
        <v>0</v>
      </c>
    </row>
    <row r="110" spans="2:24" ht="15.75" customHeight="1">
      <c r="B110" s="2" t="s">
        <v>501</v>
      </c>
      <c r="C110" s="2">
        <f>SUM(D110:H110)</f>
        <v>0</v>
      </c>
      <c r="J110" s="2" t="s">
        <v>501</v>
      </c>
      <c r="K110" s="2">
        <f>SUM(L110:P110)</f>
        <v>0</v>
      </c>
      <c r="R110" s="2" t="s">
        <v>501</v>
      </c>
      <c r="S110" s="2">
        <f>SUM(T110:X110)</f>
        <v>0</v>
      </c>
    </row>
    <row r="111" spans="2:24" ht="15.75" customHeight="1">
      <c r="B111" s="2" t="s">
        <v>215</v>
      </c>
      <c r="C111" s="2">
        <f t="shared" ref="C111:H111" si="18">SUM(C107:C110)</f>
        <v>0</v>
      </c>
      <c r="D111" s="2">
        <f t="shared" si="18"/>
        <v>0</v>
      </c>
      <c r="E111" s="2">
        <f t="shared" si="18"/>
        <v>0</v>
      </c>
      <c r="F111" s="2">
        <f t="shared" si="18"/>
        <v>0</v>
      </c>
      <c r="G111" s="2">
        <f t="shared" si="18"/>
        <v>0</v>
      </c>
      <c r="H111" s="2">
        <f t="shared" si="18"/>
        <v>0</v>
      </c>
      <c r="J111" s="2" t="s">
        <v>215</v>
      </c>
      <c r="K111" s="2">
        <f t="shared" ref="K111:P111" si="19">SUM(K107:K110)</f>
        <v>0</v>
      </c>
      <c r="L111" s="2">
        <f t="shared" si="19"/>
        <v>0</v>
      </c>
      <c r="M111" s="2">
        <f t="shared" si="19"/>
        <v>0</v>
      </c>
      <c r="N111" s="2">
        <f t="shared" si="19"/>
        <v>0</v>
      </c>
      <c r="O111" s="2">
        <f t="shared" si="19"/>
        <v>0</v>
      </c>
      <c r="P111" s="2">
        <f t="shared" si="19"/>
        <v>0</v>
      </c>
      <c r="R111" s="2" t="s">
        <v>215</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510</v>
      </c>
      <c r="J113" s="2" t="s">
        <v>511</v>
      </c>
      <c r="R113" s="2" t="s">
        <v>207</v>
      </c>
    </row>
    <row r="114" spans="2:24" ht="15.75" customHeight="1">
      <c r="C114" s="2" t="s">
        <v>520</v>
      </c>
      <c r="D114" s="2" t="s">
        <v>513</v>
      </c>
      <c r="K114" s="2" t="s">
        <v>520</v>
      </c>
      <c r="L114" s="2" t="s">
        <v>514</v>
      </c>
      <c r="S114" s="2" t="s">
        <v>520</v>
      </c>
      <c r="T114" s="2" t="s">
        <v>514</v>
      </c>
    </row>
    <row r="115" spans="2:24" ht="42.75" customHeight="1">
      <c r="D115" s="2" t="s">
        <v>528</v>
      </c>
      <c r="E115" s="2" t="s">
        <v>517</v>
      </c>
      <c r="F115" s="2" t="s">
        <v>430</v>
      </c>
      <c r="G115" s="2" t="s">
        <v>529</v>
      </c>
      <c r="H115" s="2" t="s">
        <v>519</v>
      </c>
      <c r="L115" s="2" t="s">
        <v>528</v>
      </c>
      <c r="M115" s="2" t="s">
        <v>517</v>
      </c>
      <c r="N115" s="2" t="s">
        <v>430</v>
      </c>
      <c r="O115" s="2" t="s">
        <v>529</v>
      </c>
      <c r="P115" s="2" t="s">
        <v>519</v>
      </c>
      <c r="T115" s="2" t="s">
        <v>528</v>
      </c>
      <c r="U115" s="2" t="s">
        <v>517</v>
      </c>
      <c r="V115" s="2" t="s">
        <v>430</v>
      </c>
      <c r="W115" s="2" t="s">
        <v>529</v>
      </c>
      <c r="X115" s="2" t="s">
        <v>519</v>
      </c>
    </row>
    <row r="116" spans="2:24" ht="15.75" customHeight="1">
      <c r="B116" s="2" t="s">
        <v>433</v>
      </c>
      <c r="J116" s="2" t="s">
        <v>433</v>
      </c>
      <c r="R116" s="2" t="s">
        <v>433</v>
      </c>
    </row>
    <row r="117" spans="2:24" ht="15.75" customHeight="1">
      <c r="B117" s="2" t="s">
        <v>240</v>
      </c>
      <c r="J117" s="2" t="s">
        <v>240</v>
      </c>
      <c r="R117" s="2" t="s">
        <v>240</v>
      </c>
    </row>
    <row r="118" spans="2:24" ht="15.75" customHeight="1">
      <c r="B118" s="2" t="s">
        <v>422</v>
      </c>
      <c r="J118" s="2" t="s">
        <v>422</v>
      </c>
      <c r="R118" s="2" t="s">
        <v>422</v>
      </c>
    </row>
    <row r="119" spans="2:24" ht="15.75" customHeight="1">
      <c r="B119" s="2" t="s">
        <v>501</v>
      </c>
      <c r="J119" s="2" t="s">
        <v>501</v>
      </c>
      <c r="R119" s="2" t="s">
        <v>501</v>
      </c>
    </row>
    <row r="120" spans="2:24" ht="15.75" customHeight="1">
      <c r="B120" s="2" t="s">
        <v>215</v>
      </c>
      <c r="C120" s="2">
        <f>SUM(C116:C119)</f>
        <v>0</v>
      </c>
      <c r="D120" s="2">
        <f>SUM(D116:D119)</f>
        <v>0</v>
      </c>
      <c r="E120" s="2">
        <f>SUM(E116:E119)</f>
        <v>0</v>
      </c>
      <c r="F120" s="2">
        <f>SUM(F116:F119)</f>
        <v>0</v>
      </c>
      <c r="H120" s="2">
        <f>SUM(H116:H119)</f>
        <v>0</v>
      </c>
      <c r="J120" s="2" t="s">
        <v>215</v>
      </c>
      <c r="K120" s="2">
        <f t="shared" ref="K120:P120" si="21">SUM(K116:K119)</f>
        <v>0</v>
      </c>
      <c r="L120" s="2">
        <f t="shared" si="21"/>
        <v>0</v>
      </c>
      <c r="M120" s="2">
        <f t="shared" si="21"/>
        <v>0</v>
      </c>
      <c r="N120" s="2">
        <f t="shared" si="21"/>
        <v>0</v>
      </c>
      <c r="O120" s="2">
        <f t="shared" si="21"/>
        <v>0</v>
      </c>
      <c r="P120" s="2">
        <f t="shared" si="21"/>
        <v>0</v>
      </c>
      <c r="R120" s="2" t="s">
        <v>215</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510</v>
      </c>
      <c r="J122" s="2" t="s">
        <v>511</v>
      </c>
      <c r="R122" s="2" t="s">
        <v>207</v>
      </c>
    </row>
    <row r="123" spans="2:24" ht="15.75" customHeight="1">
      <c r="C123" s="2" t="s">
        <v>521</v>
      </c>
      <c r="D123" s="2" t="s">
        <v>522</v>
      </c>
      <c r="K123" s="2" t="s">
        <v>521</v>
      </c>
      <c r="L123" s="2" t="s">
        <v>523</v>
      </c>
      <c r="S123" s="2" t="s">
        <v>521</v>
      </c>
      <c r="T123" s="2" t="s">
        <v>523</v>
      </c>
    </row>
    <row r="124" spans="2:24" ht="39.75" customHeight="1">
      <c r="D124" s="2" t="s">
        <v>528</v>
      </c>
      <c r="E124" s="2" t="s">
        <v>517</v>
      </c>
      <c r="F124" s="2" t="s">
        <v>430</v>
      </c>
      <c r="G124" s="2" t="s">
        <v>529</v>
      </c>
      <c r="H124" s="2" t="s">
        <v>519</v>
      </c>
      <c r="L124" s="2" t="s">
        <v>528</v>
      </c>
      <c r="M124" s="2" t="s">
        <v>517</v>
      </c>
      <c r="N124" s="2" t="s">
        <v>430</v>
      </c>
      <c r="O124" s="2" t="s">
        <v>529</v>
      </c>
      <c r="P124" s="2" t="s">
        <v>519</v>
      </c>
      <c r="T124" s="2" t="s">
        <v>528</v>
      </c>
      <c r="U124" s="2" t="s">
        <v>517</v>
      </c>
      <c r="V124" s="2" t="s">
        <v>430</v>
      </c>
      <c r="W124" s="2" t="s">
        <v>529</v>
      </c>
      <c r="X124" s="2" t="s">
        <v>519</v>
      </c>
    </row>
    <row r="125" spans="2:24" ht="15.75" customHeight="1">
      <c r="B125" s="2" t="s">
        <v>433</v>
      </c>
      <c r="C125" s="2">
        <f>SUM(D42:F42)</f>
        <v>0</v>
      </c>
      <c r="J125" s="2" t="s">
        <v>433</v>
      </c>
      <c r="K125" s="2">
        <f>SUM(G42:H42)</f>
        <v>0</v>
      </c>
      <c r="R125" s="2" t="s">
        <v>433</v>
      </c>
      <c r="S125" s="2">
        <f>SUM(I42:M42)</f>
        <v>0</v>
      </c>
    </row>
    <row r="126" spans="2:24" ht="15.75" customHeight="1">
      <c r="B126" s="2" t="s">
        <v>240</v>
      </c>
      <c r="C126" s="2">
        <f>SUM(D43:F43)</f>
        <v>0</v>
      </c>
      <c r="J126" s="2" t="s">
        <v>240</v>
      </c>
      <c r="K126" s="2">
        <f>SUM(G43:H43)</f>
        <v>0</v>
      </c>
      <c r="R126" s="2" t="s">
        <v>240</v>
      </c>
      <c r="S126" s="2">
        <f>SUM(I43:M43)</f>
        <v>0</v>
      </c>
    </row>
    <row r="127" spans="2:24" ht="15.75" customHeight="1">
      <c r="B127" s="2" t="s">
        <v>422</v>
      </c>
      <c r="C127" s="2">
        <f>SUM(D44:F44)</f>
        <v>0</v>
      </c>
      <c r="J127" s="2" t="s">
        <v>422</v>
      </c>
      <c r="K127" s="2">
        <f>SUM(G44:H44)</f>
        <v>0</v>
      </c>
      <c r="R127" s="2" t="s">
        <v>422</v>
      </c>
      <c r="S127" s="2">
        <f>SUM(I44:M44)</f>
        <v>0</v>
      </c>
    </row>
    <row r="128" spans="2:24" ht="15.75" customHeight="1">
      <c r="B128" s="2" t="s">
        <v>501</v>
      </c>
      <c r="C128" s="2">
        <f>SUM(D45:F45)</f>
        <v>0</v>
      </c>
      <c r="J128" s="2" t="s">
        <v>501</v>
      </c>
      <c r="K128" s="2">
        <f>SUM(G45:H45)</f>
        <v>0</v>
      </c>
      <c r="R128" s="2" t="s">
        <v>501</v>
      </c>
      <c r="S128" s="2">
        <f>SUM(I45:M45)</f>
        <v>0</v>
      </c>
    </row>
    <row r="129" spans="2:24" ht="15.75" customHeight="1">
      <c r="B129" s="2" t="s">
        <v>215</v>
      </c>
      <c r="C129" s="2">
        <f>SUM(C125:C128)</f>
        <v>0</v>
      </c>
      <c r="D129" s="2">
        <f>SUM(D125:D128)</f>
        <v>0</v>
      </c>
      <c r="E129" s="2">
        <f>SUM(E125:E128)</f>
        <v>0</v>
      </c>
      <c r="F129" s="2">
        <f>SUM(F125:F128)</f>
        <v>0</v>
      </c>
      <c r="H129" s="2">
        <f>SUM(H125:H128)</f>
        <v>0</v>
      </c>
      <c r="J129" s="2" t="s">
        <v>215</v>
      </c>
      <c r="K129" s="2">
        <f>SUM(K125:K128)</f>
        <v>0</v>
      </c>
      <c r="L129" s="2">
        <f>SUM(L125:L128)</f>
        <v>0</v>
      </c>
      <c r="M129" s="2">
        <f>SUM(M125:M128)</f>
        <v>0</v>
      </c>
      <c r="N129" s="2">
        <f>SUM(N125:N128)</f>
        <v>0</v>
      </c>
      <c r="P129" s="2">
        <f>SUM(P125:P128)</f>
        <v>0</v>
      </c>
      <c r="R129" s="2" t="s">
        <v>215</v>
      </c>
      <c r="S129" s="2">
        <f>SUM(S125:S128)</f>
        <v>0</v>
      </c>
      <c r="T129" s="2">
        <f>SUM(T125:T128)</f>
        <v>0</v>
      </c>
      <c r="U129" s="2">
        <f>SUM(U125:U128)</f>
        <v>0</v>
      </c>
      <c r="V129" s="2">
        <f>SUM(V125:V128)</f>
        <v>0</v>
      </c>
      <c r="X129" s="2">
        <f>SUM(X125:X128)</f>
        <v>0</v>
      </c>
    </row>
    <row r="130" spans="2:24" ht="15.75" customHeight="1"/>
    <row r="131" spans="2:24" ht="15.75" customHeight="1">
      <c r="B131" s="2" t="s">
        <v>510</v>
      </c>
      <c r="J131" s="2" t="s">
        <v>511</v>
      </c>
      <c r="R131" s="2" t="s">
        <v>207</v>
      </c>
    </row>
    <row r="132" spans="2:24" ht="15.75" customHeight="1">
      <c r="C132" s="2" t="s">
        <v>524</v>
      </c>
      <c r="D132" s="2" t="s">
        <v>525</v>
      </c>
      <c r="K132" s="2" t="s">
        <v>524</v>
      </c>
      <c r="L132" s="2" t="s">
        <v>526</v>
      </c>
      <c r="S132" s="2" t="s">
        <v>524</v>
      </c>
      <c r="T132" s="2" t="s">
        <v>526</v>
      </c>
    </row>
    <row r="133" spans="2:24" ht="40.5" customHeight="1">
      <c r="D133" s="2" t="s">
        <v>528</v>
      </c>
      <c r="E133" s="2" t="s">
        <v>517</v>
      </c>
      <c r="F133" s="2" t="s">
        <v>430</v>
      </c>
      <c r="G133" s="2" t="s">
        <v>529</v>
      </c>
      <c r="H133" s="2" t="s">
        <v>519</v>
      </c>
      <c r="L133" s="2" t="s">
        <v>528</v>
      </c>
      <c r="M133" s="2" t="s">
        <v>517</v>
      </c>
      <c r="N133" s="2" t="s">
        <v>430</v>
      </c>
      <c r="O133" s="2" t="s">
        <v>529</v>
      </c>
      <c r="P133" s="2" t="s">
        <v>519</v>
      </c>
      <c r="T133" s="2" t="s">
        <v>528</v>
      </c>
      <c r="U133" s="2" t="s">
        <v>517</v>
      </c>
      <c r="V133" s="2" t="s">
        <v>430</v>
      </c>
      <c r="W133" s="2" t="s">
        <v>529</v>
      </c>
      <c r="X133" s="2" t="s">
        <v>519</v>
      </c>
    </row>
    <row r="134" spans="2:24" ht="15.75" customHeight="1">
      <c r="B134" s="2" t="s">
        <v>433</v>
      </c>
      <c r="C134" s="2">
        <f t="shared" ref="C134:F137" si="23">IF(C116&gt;0,C125*1000/C116,0)</f>
        <v>0</v>
      </c>
      <c r="D134" s="2">
        <f t="shared" si="23"/>
        <v>0</v>
      </c>
      <c r="E134" s="2">
        <f t="shared" si="23"/>
        <v>0</v>
      </c>
      <c r="F134" s="2">
        <f t="shared" si="23"/>
        <v>0</v>
      </c>
      <c r="J134" s="2" t="s">
        <v>433</v>
      </c>
      <c r="K134" s="2">
        <f t="shared" ref="K134:N137" si="24">IF(K116&gt;0,K125*1000/K116,0)</f>
        <v>0</v>
      </c>
      <c r="N134" s="2">
        <f t="shared" si="24"/>
        <v>0</v>
      </c>
      <c r="R134" s="2" t="s">
        <v>433</v>
      </c>
      <c r="S134" s="2">
        <f t="shared" ref="S134:V137" si="25">IF(S116&gt;0,S125*1000/S116,0)</f>
        <v>0</v>
      </c>
      <c r="T134" s="2">
        <f t="shared" si="25"/>
        <v>0</v>
      </c>
      <c r="U134" s="2">
        <f t="shared" si="25"/>
        <v>0</v>
      </c>
      <c r="V134" s="2">
        <f t="shared" si="25"/>
        <v>0</v>
      </c>
    </row>
    <row r="135" spans="2:24" ht="15.75" customHeight="1">
      <c r="B135" s="2" t="s">
        <v>240</v>
      </c>
      <c r="C135" s="2">
        <f t="shared" si="23"/>
        <v>0</v>
      </c>
      <c r="D135" s="2">
        <f t="shared" si="23"/>
        <v>0</v>
      </c>
      <c r="E135" s="2">
        <f t="shared" si="23"/>
        <v>0</v>
      </c>
      <c r="F135" s="2">
        <f t="shared" si="23"/>
        <v>0</v>
      </c>
      <c r="J135" s="2" t="s">
        <v>240</v>
      </c>
      <c r="K135" s="2">
        <f t="shared" si="24"/>
        <v>0</v>
      </c>
      <c r="L135" s="2">
        <f t="shared" si="24"/>
        <v>0</v>
      </c>
      <c r="M135" s="2">
        <f t="shared" si="24"/>
        <v>0</v>
      </c>
      <c r="N135" s="2">
        <f t="shared" si="24"/>
        <v>0</v>
      </c>
      <c r="R135" s="2" t="s">
        <v>240</v>
      </c>
      <c r="S135" s="2">
        <f t="shared" si="25"/>
        <v>0</v>
      </c>
      <c r="T135" s="2">
        <f t="shared" si="25"/>
        <v>0</v>
      </c>
      <c r="U135" s="2">
        <f t="shared" si="25"/>
        <v>0</v>
      </c>
      <c r="V135" s="2">
        <f t="shared" si="25"/>
        <v>0</v>
      </c>
    </row>
    <row r="136" spans="2:24" ht="15.75" customHeight="1">
      <c r="B136" s="2" t="s">
        <v>422</v>
      </c>
      <c r="C136" s="2">
        <f t="shared" si="23"/>
        <v>0</v>
      </c>
      <c r="D136" s="2">
        <f t="shared" si="23"/>
        <v>0</v>
      </c>
      <c r="E136" s="2">
        <f t="shared" si="23"/>
        <v>0</v>
      </c>
      <c r="F136" s="2">
        <f t="shared" si="23"/>
        <v>0</v>
      </c>
      <c r="J136" s="2" t="s">
        <v>422</v>
      </c>
      <c r="K136" s="2">
        <f t="shared" si="24"/>
        <v>0</v>
      </c>
      <c r="L136" s="2">
        <f t="shared" si="24"/>
        <v>0</v>
      </c>
      <c r="M136" s="2">
        <f t="shared" si="24"/>
        <v>0</v>
      </c>
      <c r="N136" s="2">
        <f t="shared" si="24"/>
        <v>0</v>
      </c>
      <c r="R136" s="2" t="s">
        <v>422</v>
      </c>
      <c r="S136" s="2">
        <f t="shared" si="25"/>
        <v>0</v>
      </c>
      <c r="T136" s="2">
        <f t="shared" si="25"/>
        <v>0</v>
      </c>
      <c r="U136" s="2">
        <f t="shared" si="25"/>
        <v>0</v>
      </c>
      <c r="V136" s="2">
        <f t="shared" si="25"/>
        <v>0</v>
      </c>
    </row>
    <row r="137" spans="2:24" ht="15.75" customHeight="1">
      <c r="B137" s="2" t="s">
        <v>501</v>
      </c>
      <c r="C137" s="2">
        <f t="shared" si="23"/>
        <v>0</v>
      </c>
      <c r="D137" s="2">
        <f t="shared" si="23"/>
        <v>0</v>
      </c>
      <c r="E137" s="2">
        <f t="shared" si="23"/>
        <v>0</v>
      </c>
      <c r="F137" s="2">
        <f t="shared" si="23"/>
        <v>0</v>
      </c>
      <c r="J137" s="2" t="s">
        <v>501</v>
      </c>
      <c r="K137" s="2">
        <f t="shared" si="24"/>
        <v>0</v>
      </c>
      <c r="L137" s="2">
        <f t="shared" si="24"/>
        <v>0</v>
      </c>
      <c r="M137" s="2">
        <f t="shared" si="24"/>
        <v>0</v>
      </c>
      <c r="N137" s="2">
        <f t="shared" si="24"/>
        <v>0</v>
      </c>
      <c r="R137" s="2" t="s">
        <v>501</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89</v>
      </c>
    </row>
    <row r="3" spans="1:10">
      <c r="A3" s="2" t="s">
        <v>530</v>
      </c>
    </row>
    <row r="7" spans="1:10" ht="15" customHeight="1">
      <c r="B7" s="2" t="s">
        <v>92</v>
      </c>
      <c r="F7" s="2" t="s">
        <v>205</v>
      </c>
      <c r="G7" s="2" t="s">
        <v>531</v>
      </c>
      <c r="I7" s="2" t="s">
        <v>532</v>
      </c>
    </row>
    <row r="8" spans="1:10" ht="50.25" customHeight="1">
      <c r="G8" s="2" t="s">
        <v>533</v>
      </c>
      <c r="H8" s="2" t="s">
        <v>534</v>
      </c>
      <c r="I8" s="2" t="s">
        <v>533</v>
      </c>
      <c r="J8" s="2" t="s">
        <v>534</v>
      </c>
    </row>
    <row r="9" spans="1:10" ht="15" customHeight="1">
      <c r="G9" s="2" t="s">
        <v>535</v>
      </c>
      <c r="H9" s="2" t="s">
        <v>535</v>
      </c>
      <c r="I9" s="2" t="s">
        <v>535</v>
      </c>
      <c r="J9" s="2" t="s">
        <v>535</v>
      </c>
    </row>
    <row r="10" spans="1:10" ht="15" customHeight="1">
      <c r="C10" s="2" t="s">
        <v>104</v>
      </c>
    </row>
    <row r="11" spans="1:10" ht="15" customHeight="1">
      <c r="D11" s="2" t="s">
        <v>449</v>
      </c>
    </row>
    <row r="12" spans="1:10" ht="15" customHeight="1">
      <c r="E12" s="2" t="s">
        <v>106</v>
      </c>
      <c r="F12" s="2" t="s">
        <v>536</v>
      </c>
    </row>
    <row r="13" spans="1:10" ht="15" customHeight="1">
      <c r="E13" s="2" t="s">
        <v>107</v>
      </c>
      <c r="F13" s="2" t="s">
        <v>537</v>
      </c>
    </row>
    <row r="14" spans="1:10" ht="15" customHeight="1"/>
    <row r="15" spans="1:10" ht="15" customHeight="1">
      <c r="D15" s="2" t="s">
        <v>108</v>
      </c>
    </row>
    <row r="16" spans="1:10" ht="15" customHeight="1">
      <c r="E16" s="2" t="s">
        <v>109</v>
      </c>
      <c r="F16" s="2" t="s">
        <v>537</v>
      </c>
    </row>
    <row r="17" spans="3:6" ht="15" customHeight="1"/>
    <row r="18" spans="3:6" ht="15" customHeight="1">
      <c r="D18" s="2" t="s">
        <v>110</v>
      </c>
    </row>
    <row r="19" spans="3:6" ht="15" customHeight="1">
      <c r="E19" s="2" t="s">
        <v>111</v>
      </c>
      <c r="F19" s="2" t="s">
        <v>536</v>
      </c>
    </row>
    <row r="20" spans="3:6" ht="15" customHeight="1">
      <c r="E20" s="2" t="s">
        <v>112</v>
      </c>
      <c r="F20" s="2" t="s">
        <v>536</v>
      </c>
    </row>
    <row r="21" spans="3:6" ht="15" customHeight="1">
      <c r="E21" s="2" t="s">
        <v>113</v>
      </c>
      <c r="F21" s="2" t="s">
        <v>536</v>
      </c>
    </row>
    <row r="22" spans="3:6" ht="15" customHeight="1">
      <c r="E22" s="2" t="s">
        <v>114</v>
      </c>
      <c r="F22" s="2" t="s">
        <v>537</v>
      </c>
    </row>
    <row r="23" spans="3:6" ht="15" customHeight="1"/>
    <row r="24" spans="3:6" ht="15" customHeight="1">
      <c r="D24" s="2" t="s">
        <v>115</v>
      </c>
    </row>
    <row r="25" spans="3:6" ht="15" customHeight="1">
      <c r="E25" s="2" t="s">
        <v>116</v>
      </c>
      <c r="F25" s="2" t="s">
        <v>537</v>
      </c>
    </row>
    <row r="26" spans="3:6" ht="15" customHeight="1">
      <c r="E26" s="2" t="s">
        <v>117</v>
      </c>
      <c r="F26" s="2" t="s">
        <v>537</v>
      </c>
    </row>
    <row r="27" spans="3:6" ht="15" customHeight="1">
      <c r="E27" s="2" t="s">
        <v>118</v>
      </c>
      <c r="F27" s="2" t="s">
        <v>537</v>
      </c>
    </row>
    <row r="28" spans="3:6" ht="15" customHeight="1">
      <c r="E28" s="2" t="s">
        <v>119</v>
      </c>
      <c r="F28" s="2" t="s">
        <v>537</v>
      </c>
    </row>
    <row r="29" spans="3:6" ht="15" customHeight="1">
      <c r="E29" s="2" t="s">
        <v>120</v>
      </c>
      <c r="F29" s="2" t="s">
        <v>537</v>
      </c>
    </row>
    <row r="30" spans="3:6" ht="15" customHeight="1">
      <c r="E30" s="2" t="s">
        <v>121</v>
      </c>
      <c r="F30" s="2" t="s">
        <v>537</v>
      </c>
    </row>
    <row r="31" spans="3:6" ht="15" customHeight="1"/>
    <row r="32" spans="3:6" ht="15" customHeight="1">
      <c r="C32" s="2" t="s">
        <v>122</v>
      </c>
    </row>
    <row r="33" spans="4:6" ht="15" customHeight="1">
      <c r="D33" s="2" t="s">
        <v>449</v>
      </c>
    </row>
    <row r="34" spans="4:6" ht="15" customHeight="1">
      <c r="E34" s="2" t="s">
        <v>123</v>
      </c>
      <c r="F34" s="2" t="s">
        <v>536</v>
      </c>
    </row>
    <row r="35" spans="4:6" ht="15" customHeight="1">
      <c r="E35" s="2" t="s">
        <v>124</v>
      </c>
      <c r="F35" s="2" t="s">
        <v>536</v>
      </c>
    </row>
    <row r="36" spans="4:6" ht="15" customHeight="1">
      <c r="E36" s="2" t="s">
        <v>125</v>
      </c>
      <c r="F36" s="2" t="s">
        <v>536</v>
      </c>
    </row>
    <row r="37" spans="4:6" ht="15" customHeight="1">
      <c r="E37" s="2" t="s">
        <v>126</v>
      </c>
      <c r="F37" s="2" t="s">
        <v>536</v>
      </c>
    </row>
    <row r="38" spans="4:6" ht="15" customHeight="1"/>
    <row r="39" spans="4:6" ht="15" customHeight="1">
      <c r="D39" s="2" t="s">
        <v>108</v>
      </c>
    </row>
    <row r="40" spans="4:6" ht="15" customHeight="1">
      <c r="E40" s="2" t="s">
        <v>127</v>
      </c>
      <c r="F40" s="2" t="s">
        <v>537</v>
      </c>
    </row>
    <row r="41" spans="4:6" ht="15" customHeight="1">
      <c r="E41" s="2" t="s">
        <v>128</v>
      </c>
      <c r="F41" s="2" t="s">
        <v>537</v>
      </c>
    </row>
    <row r="42" spans="4:6" ht="15" customHeight="1"/>
    <row r="43" spans="4:6" ht="15" customHeight="1">
      <c r="D43" s="2" t="s">
        <v>129</v>
      </c>
    </row>
    <row r="44" spans="4:6" ht="15" customHeight="1">
      <c r="E44" s="2" t="s">
        <v>130</v>
      </c>
      <c r="F44" s="2" t="s">
        <v>536</v>
      </c>
    </row>
    <row r="45" spans="4:6" ht="15" customHeight="1">
      <c r="E45" s="2" t="s">
        <v>131</v>
      </c>
      <c r="F45" s="2" t="s">
        <v>536</v>
      </c>
    </row>
    <row r="46" spans="4:6" ht="15" customHeight="1"/>
    <row r="47" spans="4:6" ht="15" customHeight="1">
      <c r="D47" s="2" t="s">
        <v>132</v>
      </c>
    </row>
    <row r="48" spans="4:6" ht="15" customHeight="1">
      <c r="E48" s="2" t="s">
        <v>133</v>
      </c>
      <c r="F48" s="2" t="s">
        <v>536</v>
      </c>
    </row>
    <row r="49" spans="4:6" ht="15" customHeight="1"/>
    <row r="50" spans="4:6" ht="15" customHeight="1">
      <c r="D50" s="2" t="s">
        <v>115</v>
      </c>
    </row>
    <row r="51" spans="4:6" ht="15" customHeight="1">
      <c r="E51" s="2" t="s">
        <v>134</v>
      </c>
      <c r="F51" s="2" t="s">
        <v>537</v>
      </c>
    </row>
    <row r="52" spans="4:6" ht="15" customHeight="1">
      <c r="E52" s="2" t="s">
        <v>135</v>
      </c>
      <c r="F52" s="2" t="s">
        <v>537</v>
      </c>
    </row>
    <row r="53" spans="4:6" ht="15" customHeight="1">
      <c r="E53" s="2" t="s">
        <v>136</v>
      </c>
      <c r="F53" s="2" t="s">
        <v>537</v>
      </c>
    </row>
    <row r="54" spans="4:6" ht="15" customHeight="1">
      <c r="E54" s="2" t="s">
        <v>137</v>
      </c>
      <c r="F54" s="2" t="s">
        <v>537</v>
      </c>
    </row>
    <row r="55" spans="4:6" ht="15" customHeight="1">
      <c r="E55" s="2" t="s">
        <v>138</v>
      </c>
      <c r="F55" s="2" t="s">
        <v>537</v>
      </c>
    </row>
    <row r="56" spans="4:6" ht="15" customHeight="1">
      <c r="E56" s="2" t="s">
        <v>139</v>
      </c>
      <c r="F56" s="2" t="s">
        <v>537</v>
      </c>
    </row>
    <row r="57" spans="4:6" ht="15" customHeight="1">
      <c r="E57" s="2" t="s">
        <v>140</v>
      </c>
      <c r="F57" s="2" t="s">
        <v>537</v>
      </c>
    </row>
    <row r="58" spans="4:6" ht="15" customHeight="1">
      <c r="E58" s="2" t="s">
        <v>141</v>
      </c>
      <c r="F58" s="2" t="s">
        <v>537</v>
      </c>
    </row>
    <row r="59" spans="4:6" ht="15" customHeight="1">
      <c r="E59" s="2" t="s">
        <v>142</v>
      </c>
      <c r="F59" s="2" t="s">
        <v>537</v>
      </c>
    </row>
    <row r="60" spans="4:6" ht="15" customHeight="1">
      <c r="E60" s="2" t="s">
        <v>143</v>
      </c>
      <c r="F60" s="2" t="s">
        <v>537</v>
      </c>
    </row>
    <row r="61" spans="4:6" ht="15" customHeight="1">
      <c r="E61" s="2" t="s">
        <v>144</v>
      </c>
      <c r="F61" s="2" t="s">
        <v>537</v>
      </c>
    </row>
    <row r="62" spans="4:6" ht="15" customHeight="1">
      <c r="E62" s="2" t="s">
        <v>145</v>
      </c>
      <c r="F62" s="2" t="s">
        <v>537</v>
      </c>
    </row>
    <row r="63" spans="4:6" ht="15" customHeight="1">
      <c r="E63" s="2" t="s">
        <v>146</v>
      </c>
      <c r="F63" s="2" t="s">
        <v>537</v>
      </c>
    </row>
    <row r="64" spans="4:6" ht="15" customHeight="1">
      <c r="E64" s="2" t="s">
        <v>147</v>
      </c>
      <c r="F64" s="2" t="s">
        <v>537</v>
      </c>
    </row>
    <row r="65" spans="3:6" ht="15" customHeight="1"/>
    <row r="66" spans="3:6" ht="15" customHeight="1">
      <c r="D66" s="2" t="s">
        <v>148</v>
      </c>
    </row>
    <row r="67" spans="3:6" ht="15" customHeight="1">
      <c r="E67" s="2" t="s">
        <v>149</v>
      </c>
      <c r="F67" s="2" t="s">
        <v>537</v>
      </c>
    </row>
    <row r="68" spans="3:6" ht="15" customHeight="1">
      <c r="E68" s="2" t="s">
        <v>150</v>
      </c>
      <c r="F68" s="2" t="s">
        <v>537</v>
      </c>
    </row>
    <row r="69" spans="3:6" ht="15" customHeight="1">
      <c r="E69" s="2" t="s">
        <v>151</v>
      </c>
      <c r="F69" s="2" t="s">
        <v>537</v>
      </c>
    </row>
    <row r="70" spans="3:6" ht="15" customHeight="1">
      <c r="E70" s="2" t="s">
        <v>152</v>
      </c>
      <c r="F70" s="2" t="s">
        <v>537</v>
      </c>
    </row>
    <row r="71" spans="3:6" ht="15" customHeight="1"/>
    <row r="72" spans="3:6" ht="15" customHeight="1">
      <c r="C72" s="2" t="s">
        <v>153</v>
      </c>
    </row>
    <row r="73" spans="3:6" ht="15" customHeight="1">
      <c r="D73" s="2" t="s">
        <v>449</v>
      </c>
    </row>
    <row r="74" spans="3:6" ht="15" customHeight="1">
      <c r="E74" s="2" t="s">
        <v>154</v>
      </c>
      <c r="F74" s="2" t="s">
        <v>536</v>
      </c>
    </row>
    <row r="75" spans="3:6" ht="15" customHeight="1">
      <c r="E75" s="2" t="s">
        <v>155</v>
      </c>
      <c r="F75" s="2" t="s">
        <v>536</v>
      </c>
    </row>
    <row r="76" spans="3:6" ht="15" customHeight="1">
      <c r="E76" s="2" t="s">
        <v>156</v>
      </c>
      <c r="F76" s="2" t="s">
        <v>536</v>
      </c>
    </row>
    <row r="77" spans="3:6" ht="15" customHeight="1">
      <c r="E77" s="2" t="s">
        <v>157</v>
      </c>
      <c r="F77" s="2" t="s">
        <v>536</v>
      </c>
    </row>
    <row r="78" spans="3:6" ht="15" customHeight="1"/>
    <row r="79" spans="3:6" ht="15" customHeight="1">
      <c r="D79" s="2" t="s">
        <v>108</v>
      </c>
    </row>
    <row r="80" spans="3:6" ht="15" customHeight="1">
      <c r="E80" s="2" t="s">
        <v>158</v>
      </c>
      <c r="F80" s="2" t="s">
        <v>537</v>
      </c>
    </row>
    <row r="81" spans="4:6" ht="15" customHeight="1">
      <c r="E81" s="2" t="s">
        <v>159</v>
      </c>
      <c r="F81" s="2" t="s">
        <v>537</v>
      </c>
    </row>
    <row r="82" spans="4:6" ht="15" customHeight="1">
      <c r="E82" s="2" t="s">
        <v>160</v>
      </c>
      <c r="F82" s="2" t="s">
        <v>537</v>
      </c>
    </row>
    <row r="83" spans="4:6" ht="15" customHeight="1">
      <c r="E83" s="2" t="s">
        <v>161</v>
      </c>
      <c r="F83" s="2" t="s">
        <v>537</v>
      </c>
    </row>
    <row r="84" spans="4:6" ht="15" customHeight="1"/>
    <row r="85" spans="4:6" ht="15" customHeight="1">
      <c r="D85" s="2" t="s">
        <v>129</v>
      </c>
    </row>
    <row r="86" spans="4:6" ht="15" customHeight="1">
      <c r="E86" s="2" t="s">
        <v>162</v>
      </c>
      <c r="F86" s="2" t="s">
        <v>536</v>
      </c>
    </row>
    <row r="87" spans="4:6" ht="15" customHeight="1">
      <c r="E87" s="2" t="s">
        <v>163</v>
      </c>
      <c r="F87" s="2" t="s">
        <v>536</v>
      </c>
    </row>
    <row r="88" spans="4:6" ht="15" customHeight="1">
      <c r="E88" s="2" t="s">
        <v>164</v>
      </c>
      <c r="F88" s="2" t="s">
        <v>536</v>
      </c>
    </row>
    <row r="89" spans="4:6" ht="15" customHeight="1">
      <c r="E89" s="2" t="s">
        <v>165</v>
      </c>
      <c r="F89" s="2" t="s">
        <v>536</v>
      </c>
    </row>
    <row r="90" spans="4:6" ht="15" customHeight="1">
      <c r="E90" s="2" t="s">
        <v>166</v>
      </c>
      <c r="F90" s="2" t="s">
        <v>536</v>
      </c>
    </row>
    <row r="91" spans="4:6" ht="15" customHeight="1">
      <c r="E91" s="2" t="s">
        <v>167</v>
      </c>
      <c r="F91" s="2" t="s">
        <v>536</v>
      </c>
    </row>
    <row r="92" spans="4:6" ht="15" customHeight="1"/>
    <row r="93" spans="4:6" ht="15" customHeight="1">
      <c r="D93" s="2" t="s">
        <v>132</v>
      </c>
    </row>
    <row r="94" spans="4:6" ht="15" customHeight="1">
      <c r="E94" s="2" t="s">
        <v>168</v>
      </c>
      <c r="F94" s="2" t="s">
        <v>536</v>
      </c>
    </row>
    <row r="95" spans="4:6" ht="15" customHeight="1"/>
    <row r="96" spans="4:6" ht="15" customHeight="1">
      <c r="D96" s="2" t="s">
        <v>115</v>
      </c>
    </row>
    <row r="97" spans="4:6" ht="15" customHeight="1">
      <c r="E97" s="2" t="s">
        <v>169</v>
      </c>
      <c r="F97" s="2" t="s">
        <v>537</v>
      </c>
    </row>
    <row r="98" spans="4:6" ht="15" customHeight="1">
      <c r="E98" s="2" t="s">
        <v>170</v>
      </c>
      <c r="F98" s="2" t="s">
        <v>537</v>
      </c>
    </row>
    <row r="99" spans="4:6" ht="15" customHeight="1">
      <c r="E99" s="2" t="s">
        <v>171</v>
      </c>
      <c r="F99" s="2" t="s">
        <v>537</v>
      </c>
    </row>
    <row r="100" spans="4:6" ht="15" customHeight="1">
      <c r="E100" s="2" t="s">
        <v>172</v>
      </c>
      <c r="F100" s="2" t="s">
        <v>537</v>
      </c>
    </row>
    <row r="101" spans="4:6" ht="15" customHeight="1">
      <c r="E101" s="2" t="s">
        <v>173</v>
      </c>
      <c r="F101" s="2" t="s">
        <v>537</v>
      </c>
    </row>
    <row r="102" spans="4:6" ht="15" customHeight="1">
      <c r="E102" s="2" t="s">
        <v>174</v>
      </c>
      <c r="F102" s="2" t="s">
        <v>537</v>
      </c>
    </row>
    <row r="103" spans="4:6" ht="15" customHeight="1">
      <c r="E103" s="2" t="s">
        <v>175</v>
      </c>
      <c r="F103" s="2" t="s">
        <v>537</v>
      </c>
    </row>
    <row r="104" spans="4:6" ht="15" customHeight="1">
      <c r="E104" s="2" t="s">
        <v>176</v>
      </c>
      <c r="F104" s="2" t="s">
        <v>537</v>
      </c>
    </row>
    <row r="105" spans="4:6" ht="15" customHeight="1"/>
    <row r="106" spans="4:6" ht="15" customHeight="1">
      <c r="D106" s="2" t="s">
        <v>148</v>
      </c>
    </row>
    <row r="107" spans="4:6" ht="15" customHeight="1">
      <c r="E107" s="2" t="s">
        <v>177</v>
      </c>
      <c r="F107" s="2" t="s">
        <v>537</v>
      </c>
    </row>
    <row r="108" spans="4:6" ht="15" customHeight="1">
      <c r="E108" s="2" t="s">
        <v>178</v>
      </c>
      <c r="F108" s="2" t="s">
        <v>537</v>
      </c>
    </row>
    <row r="109" spans="4:6" ht="15" customHeight="1">
      <c r="E109" s="2" t="s">
        <v>179</v>
      </c>
      <c r="F109" s="2" t="s">
        <v>537</v>
      </c>
    </row>
    <row r="110" spans="4:6" ht="15" customHeight="1">
      <c r="E110" s="2" t="s">
        <v>180</v>
      </c>
      <c r="F110" s="2" t="s">
        <v>537</v>
      </c>
    </row>
    <row r="111" spans="4:6" ht="15" customHeight="1">
      <c r="E111" s="2" t="s">
        <v>181</v>
      </c>
      <c r="F111" s="2" t="s">
        <v>537</v>
      </c>
    </row>
    <row r="112" spans="4:6" ht="15" customHeight="1"/>
    <row r="113" spans="3:6" ht="15" customHeight="1">
      <c r="C113" s="2" t="s">
        <v>182</v>
      </c>
    </row>
    <row r="114" spans="3:6" ht="15" customHeight="1">
      <c r="D114" s="2" t="s">
        <v>449</v>
      </c>
    </row>
    <row r="115" spans="3:6" ht="15" customHeight="1">
      <c r="E115" s="2" t="s">
        <v>183</v>
      </c>
      <c r="F115" s="2" t="s">
        <v>536</v>
      </c>
    </row>
    <row r="116" spans="3:6" ht="15" customHeight="1">
      <c r="E116" s="2" t="s">
        <v>184</v>
      </c>
      <c r="F116" s="2" t="s">
        <v>536</v>
      </c>
    </row>
    <row r="117" spans="3:6" ht="15" customHeight="1"/>
    <row r="118" spans="3:6" ht="15" customHeight="1">
      <c r="D118" s="2" t="s">
        <v>108</v>
      </c>
    </row>
    <row r="119" spans="3:6" ht="15" customHeight="1">
      <c r="E119" s="2" t="s">
        <v>185</v>
      </c>
      <c r="F119" s="2" t="s">
        <v>537</v>
      </c>
    </row>
    <row r="120" spans="3:6" ht="15" customHeight="1">
      <c r="E120" s="2" t="s">
        <v>186</v>
      </c>
      <c r="F120" s="2" t="s">
        <v>537</v>
      </c>
    </row>
    <row r="121" spans="3:6" ht="15" customHeight="1">
      <c r="E121" s="2" t="s">
        <v>187</v>
      </c>
      <c r="F121" s="2" t="s">
        <v>537</v>
      </c>
    </row>
    <row r="122" spans="3:6" ht="15" customHeight="1"/>
    <row r="123" spans="3:6" ht="15" customHeight="1">
      <c r="D123" s="2" t="s">
        <v>129</v>
      </c>
    </row>
    <row r="124" spans="3:6" ht="15" customHeight="1">
      <c r="E124" s="2" t="s">
        <v>188</v>
      </c>
      <c r="F124" s="2" t="s">
        <v>536</v>
      </c>
    </row>
    <row r="125" spans="3:6" ht="15" customHeight="1">
      <c r="E125" s="2" t="s">
        <v>189</v>
      </c>
      <c r="F125" s="2" t="s">
        <v>536</v>
      </c>
    </row>
    <row r="126" spans="3:6" ht="15" customHeight="1">
      <c r="E126" s="2" t="s">
        <v>190</v>
      </c>
      <c r="F126" s="2" t="s">
        <v>536</v>
      </c>
    </row>
    <row r="127" spans="3:6" ht="15" customHeight="1"/>
    <row r="128" spans="3:6" ht="15" customHeight="1">
      <c r="D128" s="2" t="s">
        <v>132</v>
      </c>
    </row>
    <row r="129" spans="3:6" ht="15" customHeight="1">
      <c r="E129" s="2" t="s">
        <v>191</v>
      </c>
      <c r="F129" s="2" t="s">
        <v>536</v>
      </c>
    </row>
    <row r="130" spans="3:6" ht="15" customHeight="1"/>
    <row r="131" spans="3:6" ht="15" customHeight="1">
      <c r="D131" s="2" t="s">
        <v>115</v>
      </c>
    </row>
    <row r="132" spans="3:6" ht="15" customHeight="1">
      <c r="E132" s="2" t="s">
        <v>192</v>
      </c>
      <c r="F132" s="2" t="s">
        <v>537</v>
      </c>
    </row>
    <row r="133" spans="3:6" ht="15" customHeight="1">
      <c r="E133" s="2" t="s">
        <v>193</v>
      </c>
      <c r="F133" s="2" t="s">
        <v>537</v>
      </c>
    </row>
    <row r="134" spans="3:6" ht="15" customHeight="1"/>
    <row r="135" spans="3:6" ht="15" customHeight="1">
      <c r="D135" s="2" t="s">
        <v>148</v>
      </c>
    </row>
    <row r="136" spans="3:6" ht="15" customHeight="1">
      <c r="E136" s="2" t="s">
        <v>194</v>
      </c>
      <c r="F136" s="2" t="s">
        <v>537</v>
      </c>
    </row>
    <row r="137" spans="3:6" ht="15" customHeight="1">
      <c r="E137" s="2" t="s">
        <v>195</v>
      </c>
      <c r="F137" s="2" t="s">
        <v>537</v>
      </c>
    </row>
    <row r="138" spans="3:6" ht="15" customHeight="1"/>
    <row r="139" spans="3:6" ht="15" customHeight="1">
      <c r="C139" s="2" t="s">
        <v>196</v>
      </c>
    </row>
    <row r="140" spans="3:6" ht="15" customHeight="1">
      <c r="D140" s="2" t="s">
        <v>197</v>
      </c>
    </row>
    <row r="141" spans="3:6" ht="15" customHeight="1">
      <c r="E141" s="2" t="s">
        <v>198</v>
      </c>
      <c r="F141" s="2" t="s">
        <v>537</v>
      </c>
    </row>
    <row r="142" spans="3:6" ht="15" customHeight="1">
      <c r="E142" s="2" t="s">
        <v>199</v>
      </c>
      <c r="F142" s="2" t="s">
        <v>537</v>
      </c>
    </row>
    <row r="143" spans="3:6" ht="15" customHeight="1"/>
    <row r="144" spans="3:6" ht="15" customHeight="1">
      <c r="D144" s="2" t="s">
        <v>200</v>
      </c>
    </row>
    <row r="145" spans="3:6" ht="15" customHeight="1">
      <c r="E145" s="2" t="s">
        <v>201</v>
      </c>
      <c r="F145" s="2" t="s">
        <v>537</v>
      </c>
    </row>
    <row r="146" spans="3:6" ht="15" customHeight="1">
      <c r="E146" s="2" t="s">
        <v>202</v>
      </c>
      <c r="F146" s="2" t="s">
        <v>537</v>
      </c>
    </row>
    <row r="147" spans="3:6" ht="15" customHeight="1"/>
    <row r="148" spans="3:6" ht="15" customHeight="1"/>
    <row r="149" spans="3:6" ht="15" customHeight="1">
      <c r="C149" s="2" t="s">
        <v>538</v>
      </c>
    </row>
    <row r="150" spans="3:6" ht="15" customHeight="1">
      <c r="E150" s="2" t="s">
        <v>135</v>
      </c>
    </row>
    <row r="151" spans="3:6" ht="15" customHeight="1">
      <c r="E151" s="2" t="s">
        <v>539</v>
      </c>
      <c r="F151" s="2" t="s">
        <v>537</v>
      </c>
    </row>
    <row r="152" spans="3:6" ht="15" customHeight="1">
      <c r="E152" s="2" t="s">
        <v>540</v>
      </c>
      <c r="F152" s="2" t="s">
        <v>537</v>
      </c>
    </row>
    <row r="153" spans="3:6" ht="15" customHeight="1">
      <c r="E153" s="2" t="s">
        <v>144</v>
      </c>
    </row>
    <row r="154" spans="3:6" ht="15" customHeight="1">
      <c r="E154" s="2" t="s">
        <v>539</v>
      </c>
      <c r="F154" s="2" t="s">
        <v>537</v>
      </c>
    </row>
    <row r="155" spans="3:6" ht="15" customHeight="1">
      <c r="E155" s="2" t="s">
        <v>540</v>
      </c>
      <c r="F155" s="2" t="s">
        <v>537</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5" t="s">
        <v>541</v>
      </c>
      <c r="K3" s="56"/>
      <c r="L3" s="57"/>
      <c r="N3" s="55" t="s">
        <v>542</v>
      </c>
      <c r="O3" s="56"/>
      <c r="P3" s="57"/>
    </row>
    <row r="4" spans="10:16">
      <c r="J4" s="58" t="s">
        <v>543</v>
      </c>
      <c r="K4" s="59"/>
      <c r="L4" s="60"/>
      <c r="N4" s="58" t="s">
        <v>544</v>
      </c>
      <c r="O4" s="59"/>
      <c r="P4" s="60"/>
    </row>
    <row r="5" spans="10:16">
      <c r="J5" s="26" t="s">
        <v>422</v>
      </c>
      <c r="K5" s="30"/>
      <c r="L5" s="25"/>
      <c r="N5" s="26"/>
      <c r="O5" s="24" t="s">
        <v>218</v>
      </c>
      <c r="P5" s="25"/>
    </row>
    <row r="6" spans="10:16">
      <c r="J6" s="27" t="s">
        <v>421</v>
      </c>
      <c r="K6" s="28"/>
      <c r="L6" s="29"/>
      <c r="N6" s="26" t="s">
        <v>239</v>
      </c>
      <c r="O6" s="30"/>
      <c r="P6" s="25"/>
    </row>
    <row r="7" spans="10:16">
      <c r="N7" s="26" t="s">
        <v>545</v>
      </c>
      <c r="O7" s="30"/>
      <c r="P7" s="25"/>
    </row>
    <row r="8" spans="10:16">
      <c r="N8" s="26" t="s">
        <v>240</v>
      </c>
      <c r="O8" s="30"/>
      <c r="P8" s="25"/>
    </row>
    <row r="9" spans="10:16">
      <c r="N9" s="26" t="s">
        <v>422</v>
      </c>
      <c r="O9" s="30"/>
      <c r="P9" s="25"/>
    </row>
    <row r="10" spans="10:16">
      <c r="N10" s="27" t="s">
        <v>501</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546</v>
      </c>
    </row>
    <row r="3" spans="1:37">
      <c r="A3" s="2" t="s">
        <v>96</v>
      </c>
    </row>
    <row r="5" spans="1:37">
      <c r="C5" s="2" t="s">
        <v>547</v>
      </c>
    </row>
    <row r="7" spans="1:37">
      <c r="D7" s="2" t="s">
        <v>548</v>
      </c>
      <c r="Y7" s="2" t="s">
        <v>549</v>
      </c>
      <c r="Z7" s="2" t="s">
        <v>550</v>
      </c>
      <c r="AA7" s="2" t="s">
        <v>551</v>
      </c>
      <c r="AB7" s="2" t="s">
        <v>552</v>
      </c>
      <c r="AC7" s="2" t="s">
        <v>553</v>
      </c>
      <c r="AD7" s="2" t="s">
        <v>554</v>
      </c>
      <c r="AE7" s="2" t="s">
        <v>555</v>
      </c>
      <c r="AF7" s="2" t="s">
        <v>556</v>
      </c>
      <c r="AG7" s="2" t="s">
        <v>557</v>
      </c>
      <c r="AH7" s="2" t="s">
        <v>558</v>
      </c>
      <c r="AI7" s="2" t="s">
        <v>559</v>
      </c>
      <c r="AJ7" s="2" t="s">
        <v>560</v>
      </c>
      <c r="AK7" s="2" t="s">
        <v>561</v>
      </c>
    </row>
    <row r="8" spans="1:37">
      <c r="D8" s="2" t="s">
        <v>562</v>
      </c>
      <c r="J8" s="2" t="s">
        <v>563</v>
      </c>
    </row>
    <row r="9" spans="1:37">
      <c r="C9" s="2" t="s">
        <v>564</v>
      </c>
      <c r="D9" s="2" t="s">
        <v>565</v>
      </c>
      <c r="E9" s="2" t="s">
        <v>566</v>
      </c>
      <c r="F9" s="2" t="s">
        <v>567</v>
      </c>
      <c r="G9" s="2" t="s">
        <v>568</v>
      </c>
      <c r="H9" s="2" t="s">
        <v>569</v>
      </c>
      <c r="I9" s="2" t="s">
        <v>570</v>
      </c>
      <c r="J9" s="2" t="s">
        <v>571</v>
      </c>
      <c r="K9" s="2" t="s">
        <v>572</v>
      </c>
      <c r="L9" s="2" t="s">
        <v>573</v>
      </c>
      <c r="M9" s="2" t="s">
        <v>574</v>
      </c>
      <c r="N9" s="2" t="s">
        <v>575</v>
      </c>
      <c r="O9" s="2" t="s">
        <v>576</v>
      </c>
      <c r="P9" s="2" t="s">
        <v>577</v>
      </c>
      <c r="Q9" s="2" t="s">
        <v>578</v>
      </c>
      <c r="R9" s="2" t="s">
        <v>579</v>
      </c>
      <c r="S9" s="2" t="s">
        <v>580</v>
      </c>
      <c r="T9" s="2" t="s">
        <v>581</v>
      </c>
      <c r="U9" s="2" t="s">
        <v>582</v>
      </c>
      <c r="V9" s="2" t="s">
        <v>583</v>
      </c>
      <c r="W9" s="2" t="s">
        <v>584</v>
      </c>
      <c r="X9" s="2" t="s">
        <v>585</v>
      </c>
    </row>
    <row r="10" spans="1:37">
      <c r="D10" s="2" t="s">
        <v>586</v>
      </c>
      <c r="E10" s="2" t="s">
        <v>586</v>
      </c>
      <c r="F10" s="2" t="s">
        <v>586</v>
      </c>
      <c r="G10" s="2" t="s">
        <v>586</v>
      </c>
      <c r="H10" s="2" t="s">
        <v>586</v>
      </c>
      <c r="I10" s="2" t="s">
        <v>586</v>
      </c>
      <c r="J10" s="2" t="s">
        <v>586</v>
      </c>
      <c r="K10" s="2" t="s">
        <v>586</v>
      </c>
      <c r="L10" s="2" t="s">
        <v>586</v>
      </c>
      <c r="M10" s="2" t="s">
        <v>586</v>
      </c>
      <c r="N10" s="2" t="s">
        <v>586</v>
      </c>
      <c r="O10" s="2" t="s">
        <v>586</v>
      </c>
      <c r="P10" s="2" t="s">
        <v>586</v>
      </c>
      <c r="Q10" s="2" t="s">
        <v>586</v>
      </c>
      <c r="R10" s="2" t="s">
        <v>586</v>
      </c>
      <c r="S10" s="2" t="s">
        <v>586</v>
      </c>
      <c r="T10" s="2" t="s">
        <v>586</v>
      </c>
      <c r="U10" s="2" t="s">
        <v>586</v>
      </c>
      <c r="V10" s="2" t="s">
        <v>586</v>
      </c>
      <c r="W10" s="2" t="s">
        <v>586</v>
      </c>
      <c r="X10" s="2" t="s">
        <v>586</v>
      </c>
      <c r="Y10" s="2" t="s">
        <v>586</v>
      </c>
      <c r="Z10" s="2" t="s">
        <v>586</v>
      </c>
      <c r="AA10" s="2" t="s">
        <v>586</v>
      </c>
      <c r="AB10" s="2" t="s">
        <v>586</v>
      </c>
      <c r="AC10" s="2" t="s">
        <v>586</v>
      </c>
      <c r="AD10" s="2" t="s">
        <v>586</v>
      </c>
      <c r="AE10" s="2" t="s">
        <v>586</v>
      </c>
      <c r="AF10" s="2" t="s">
        <v>586</v>
      </c>
      <c r="AG10" s="2" t="s">
        <v>586</v>
      </c>
      <c r="AH10" s="2" t="s">
        <v>586</v>
      </c>
      <c r="AI10" s="2" t="s">
        <v>586</v>
      </c>
      <c r="AJ10" s="2" t="s">
        <v>586</v>
      </c>
      <c r="AK10" s="2" t="s">
        <v>586</v>
      </c>
    </row>
    <row r="12" spans="1:37">
      <c r="C12" s="2" t="s">
        <v>587</v>
      </c>
    </row>
    <row r="13" spans="1:37">
      <c r="C13" s="2" t="s">
        <v>588</v>
      </c>
    </row>
    <row r="14" spans="1:37">
      <c r="C14" s="2" t="s">
        <v>587</v>
      </c>
    </row>
    <row r="16" spans="1:37">
      <c r="C16" s="2" t="s">
        <v>589</v>
      </c>
    </row>
    <row r="18" spans="3:4">
      <c r="C18" s="2" t="s">
        <v>590</v>
      </c>
    </row>
    <row r="21" spans="3:4">
      <c r="C21" s="2" t="s">
        <v>591</v>
      </c>
    </row>
    <row r="22" spans="3:4">
      <c r="C22" s="2">
        <v>1</v>
      </c>
      <c r="D22" s="2" t="s">
        <v>592</v>
      </c>
    </row>
    <row r="23" spans="3:4">
      <c r="C23" s="2">
        <v>2</v>
      </c>
      <c r="D23" s="2" t="s">
        <v>593</v>
      </c>
    </row>
    <row r="24" spans="3:4">
      <c r="C24" s="2">
        <v>3</v>
      </c>
      <c r="D24" s="2" t="s">
        <v>594</v>
      </c>
    </row>
    <row r="25" spans="3:4">
      <c r="C25" s="2">
        <v>4</v>
      </c>
      <c r="D25" s="2" t="s">
        <v>595</v>
      </c>
    </row>
    <row r="26" spans="3:4">
      <c r="C26" s="2">
        <v>5</v>
      </c>
      <c r="D26" s="2" t="s">
        <v>596</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546</v>
      </c>
    </row>
    <row r="3" spans="1:17" ht="18" customHeight="1">
      <c r="A3" s="2" t="s">
        <v>96</v>
      </c>
    </row>
    <row r="5" spans="1:17" ht="17.25" customHeight="1">
      <c r="A5" s="2" t="s">
        <v>597</v>
      </c>
    </row>
    <row r="6" spans="1:17" ht="18" customHeight="1"/>
    <row r="7" spans="1:17" ht="18" customHeight="1">
      <c r="E7" s="2" t="s">
        <v>598</v>
      </c>
      <c r="I7" s="2" t="s">
        <v>599</v>
      </c>
      <c r="M7" s="2" t="s">
        <v>600</v>
      </c>
    </row>
    <row r="8" spans="1:17" ht="27.75" customHeight="1">
      <c r="E8" s="2" t="s">
        <v>601</v>
      </c>
      <c r="I8" s="2" t="s">
        <v>601</v>
      </c>
      <c r="K8" s="2" t="s">
        <v>602</v>
      </c>
      <c r="M8" s="2" t="s">
        <v>598</v>
      </c>
      <c r="Q8" s="2" t="s">
        <v>568</v>
      </c>
    </row>
    <row r="9" spans="1:17">
      <c r="A9" s="2" t="s">
        <v>603</v>
      </c>
      <c r="E9" s="2" t="s">
        <v>604</v>
      </c>
      <c r="F9" s="2" t="s">
        <v>605</v>
      </c>
      <c r="G9" s="2" t="s">
        <v>606</v>
      </c>
      <c r="I9" s="2" t="s">
        <v>606</v>
      </c>
      <c r="K9" s="2" t="s">
        <v>606</v>
      </c>
      <c r="M9" s="2" t="s">
        <v>604</v>
      </c>
      <c r="N9" s="2" t="s">
        <v>605</v>
      </c>
      <c r="O9" s="2" t="s">
        <v>606</v>
      </c>
      <c r="Q9" s="2" t="s">
        <v>606</v>
      </c>
    </row>
    <row r="10" spans="1:17">
      <c r="E10" s="2" t="s">
        <v>586</v>
      </c>
      <c r="F10" s="2" t="s">
        <v>586</v>
      </c>
      <c r="G10" s="2" t="s">
        <v>586</v>
      </c>
      <c r="M10" s="2" t="s">
        <v>586</v>
      </c>
      <c r="N10" s="2" t="s">
        <v>586</v>
      </c>
      <c r="O10" s="2" t="s">
        <v>586</v>
      </c>
      <c r="Q10" s="2" t="s">
        <v>586</v>
      </c>
    </row>
    <row r="11" spans="1:17" ht="18" customHeight="1">
      <c r="A11" s="2" t="s">
        <v>607</v>
      </c>
      <c r="B11" s="2" t="s">
        <v>443</v>
      </c>
      <c r="G11" s="2">
        <f>SUM(E11:F11)</f>
        <v>0</v>
      </c>
    </row>
    <row r="12" spans="1:17" ht="18" customHeight="1">
      <c r="B12" s="2" t="s">
        <v>444</v>
      </c>
    </row>
    <row r="13" spans="1:17" ht="18" customHeight="1">
      <c r="A13" s="2" t="s">
        <v>363</v>
      </c>
      <c r="B13" s="2" t="s">
        <v>608</v>
      </c>
      <c r="G13" s="2">
        <f>SUM(E13:F13)</f>
        <v>0</v>
      </c>
    </row>
    <row r="14" spans="1:17" ht="18" customHeight="1">
      <c r="B14" s="2" t="s">
        <v>609</v>
      </c>
      <c r="G14" s="2">
        <f>SUM(E14:F14)</f>
        <v>0</v>
      </c>
    </row>
    <row r="15" spans="1:17" ht="18" customHeight="1">
      <c r="B15" s="2" t="s">
        <v>610</v>
      </c>
    </row>
    <row r="16" spans="1:17" ht="18" customHeight="1">
      <c r="B16" s="2" t="s">
        <v>448</v>
      </c>
    </row>
    <row r="17" spans="1:15" ht="18" customHeight="1">
      <c r="A17" s="2" t="s">
        <v>611</v>
      </c>
      <c r="B17" s="2" t="s">
        <v>449</v>
      </c>
      <c r="G17" s="2">
        <f t="shared" ref="G17:G27" si="0">SUM(E17:F17)</f>
        <v>0</v>
      </c>
    </row>
    <row r="18" spans="1:15" ht="18" customHeight="1">
      <c r="B18" s="2" t="s">
        <v>612</v>
      </c>
      <c r="G18" s="2">
        <f t="shared" si="0"/>
        <v>0</v>
      </c>
    </row>
    <row r="19" spans="1:15" ht="18" customHeight="1">
      <c r="B19" s="2" t="s">
        <v>613</v>
      </c>
      <c r="G19" s="2">
        <f t="shared" si="0"/>
        <v>0</v>
      </c>
    </row>
    <row r="20" spans="1:15" ht="18" customHeight="1">
      <c r="A20" s="2" t="s">
        <v>422</v>
      </c>
      <c r="B20" s="2" t="s">
        <v>449</v>
      </c>
      <c r="G20" s="2">
        <f t="shared" si="0"/>
        <v>0</v>
      </c>
    </row>
    <row r="21" spans="1:15" ht="18" customHeight="1">
      <c r="B21" s="2" t="s">
        <v>614</v>
      </c>
      <c r="G21" s="2">
        <f t="shared" si="0"/>
        <v>0</v>
      </c>
    </row>
    <row r="22" spans="1:15" ht="18" customHeight="1">
      <c r="B22" s="2" t="s">
        <v>615</v>
      </c>
      <c r="G22" s="2">
        <f t="shared" si="0"/>
        <v>0</v>
      </c>
    </row>
    <row r="23" spans="1:15" ht="18" customHeight="1">
      <c r="B23" s="2" t="s">
        <v>613</v>
      </c>
      <c r="G23" s="2">
        <f t="shared" si="0"/>
        <v>0</v>
      </c>
    </row>
    <row r="24" spans="1:15" ht="18" customHeight="1">
      <c r="A24" s="2" t="s">
        <v>421</v>
      </c>
      <c r="B24" s="2" t="s">
        <v>449</v>
      </c>
      <c r="G24" s="2">
        <f t="shared" si="0"/>
        <v>0</v>
      </c>
      <c r="O24" s="2">
        <v>0</v>
      </c>
    </row>
    <row r="25" spans="1:15" ht="18" customHeight="1">
      <c r="B25" s="2" t="s">
        <v>614</v>
      </c>
      <c r="G25" s="2">
        <f t="shared" si="0"/>
        <v>0</v>
      </c>
      <c r="O25" s="2">
        <v>0</v>
      </c>
    </row>
    <row r="26" spans="1:15" ht="18" customHeight="1">
      <c r="B26" s="2" t="s">
        <v>615</v>
      </c>
      <c r="G26" s="2">
        <f t="shared" si="0"/>
        <v>0</v>
      </c>
      <c r="O26" s="2">
        <v>0</v>
      </c>
    </row>
    <row r="27" spans="1:15" ht="18" customHeight="1">
      <c r="B27" s="2" t="s">
        <v>613</v>
      </c>
      <c r="G27" s="2">
        <f t="shared" si="0"/>
        <v>0</v>
      </c>
      <c r="O27" s="2">
        <v>0</v>
      </c>
    </row>
    <row r="28" spans="1:15" ht="18" customHeight="1">
      <c r="A28" s="2" t="s">
        <v>616</v>
      </c>
      <c r="G28" s="2">
        <f>SUM(E28:F28)</f>
        <v>0</v>
      </c>
      <c r="O28" s="2">
        <v>0</v>
      </c>
    </row>
    <row r="29" spans="1:15" ht="18" customHeight="1">
      <c r="A29" s="2" t="s">
        <v>617</v>
      </c>
    </row>
    <row r="30" spans="1:15" ht="18" customHeight="1">
      <c r="A30" s="2" t="s">
        <v>618</v>
      </c>
      <c r="F30" s="2">
        <v>0</v>
      </c>
      <c r="G30" s="2">
        <f>SUM(E30:F30)</f>
        <v>0</v>
      </c>
    </row>
    <row r="31" spans="1:15" ht="18" customHeight="1">
      <c r="A31" s="2" t="s">
        <v>619</v>
      </c>
      <c r="G31" s="2">
        <f>SUM(E31:F31)</f>
        <v>0</v>
      </c>
    </row>
    <row r="32" spans="1:15" ht="18" customHeight="1">
      <c r="A32" s="2" t="s">
        <v>620</v>
      </c>
    </row>
    <row r="33" spans="1:17" ht="18" customHeight="1">
      <c r="A33" s="2" t="s">
        <v>621</v>
      </c>
      <c r="G33" s="2">
        <f>SUM(E33:F33)</f>
        <v>0</v>
      </c>
    </row>
    <row r="34" spans="1:17" ht="18" customHeight="1">
      <c r="A34" s="2" t="s">
        <v>215</v>
      </c>
      <c r="E34" s="2">
        <f>SUM(E11:E33)</f>
        <v>0</v>
      </c>
      <c r="F34" s="2">
        <f>SUM(F11:F33)</f>
        <v>0</v>
      </c>
      <c r="G34" s="2">
        <f>SUM(G11:G33)</f>
        <v>0</v>
      </c>
      <c r="I34" s="2">
        <f>SUM(I11:I33)</f>
        <v>0</v>
      </c>
      <c r="K34" s="2">
        <f>SUM(K11:K33)</f>
        <v>0</v>
      </c>
      <c r="M34" s="2">
        <v>0</v>
      </c>
      <c r="N34" s="2">
        <v>0</v>
      </c>
      <c r="O34" s="2">
        <v>0</v>
      </c>
      <c r="Q34" s="2">
        <v>0</v>
      </c>
    </row>
    <row r="36" spans="1:17">
      <c r="E36" s="2" t="s">
        <v>622</v>
      </c>
      <c r="I36" s="2" t="s">
        <v>601</v>
      </c>
      <c r="K36" s="2" t="s">
        <v>602</v>
      </c>
    </row>
    <row r="37" spans="1:17" ht="17.25" customHeight="1">
      <c r="I37" s="2" t="s">
        <v>586</v>
      </c>
      <c r="K37" s="2" t="s">
        <v>586</v>
      </c>
    </row>
    <row r="38" spans="1:17" ht="17.25" customHeight="1">
      <c r="E38" s="2" t="s">
        <v>623</v>
      </c>
    </row>
    <row r="39" spans="1:17" ht="17.25" customHeight="1">
      <c r="E39" s="2" t="s">
        <v>624</v>
      </c>
    </row>
    <row r="40" spans="1:17" ht="17.25" customHeight="1">
      <c r="E40" s="2" t="s">
        <v>625</v>
      </c>
      <c r="I40" s="2">
        <f>SUM(I38:I39)</f>
        <v>0</v>
      </c>
      <c r="K40" s="2">
        <f>SUM(K38:K39)</f>
        <v>0</v>
      </c>
    </row>
    <row r="42" spans="1:17">
      <c r="C42" s="2" t="s">
        <v>570</v>
      </c>
      <c r="G42" s="2" t="s">
        <v>586</v>
      </c>
      <c r="M42" s="2" t="s">
        <v>570</v>
      </c>
      <c r="O42" s="2" t="s">
        <v>586</v>
      </c>
    </row>
    <row r="44" spans="1:17" ht="18" customHeight="1">
      <c r="C44" s="2" t="s">
        <v>239</v>
      </c>
      <c r="M44" s="2" t="s">
        <v>421</v>
      </c>
    </row>
    <row r="45" spans="1:17" ht="18" customHeight="1">
      <c r="C45" s="2" t="s">
        <v>240</v>
      </c>
    </row>
    <row r="46" spans="1:17" ht="18" customHeight="1">
      <c r="C46" s="2" t="s">
        <v>422</v>
      </c>
    </row>
    <row r="47" spans="1:17" ht="18" customHeight="1">
      <c r="C47" s="2" t="s">
        <v>421</v>
      </c>
    </row>
    <row r="48" spans="1:17" ht="18" customHeight="1">
      <c r="C48" s="2" t="s">
        <v>626</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546</v>
      </c>
    </row>
    <row r="3" spans="1:12">
      <c r="A3" s="2" t="s">
        <v>96</v>
      </c>
    </row>
    <row r="5" spans="1:12">
      <c r="A5" s="2" t="s">
        <v>627</v>
      </c>
    </row>
    <row r="7" spans="1:12">
      <c r="C7" s="2" t="s">
        <v>628</v>
      </c>
    </row>
    <row r="8" spans="1:12">
      <c r="C8" s="2" t="s">
        <v>629</v>
      </c>
      <c r="E8" s="2" t="s">
        <v>630</v>
      </c>
      <c r="F8" s="2" t="s">
        <v>631</v>
      </c>
      <c r="G8" s="2" t="s">
        <v>632</v>
      </c>
      <c r="H8" s="2" t="s">
        <v>633</v>
      </c>
      <c r="I8" s="2" t="s">
        <v>634</v>
      </c>
      <c r="J8" s="2" t="s">
        <v>635</v>
      </c>
      <c r="K8" s="2" t="s">
        <v>636</v>
      </c>
      <c r="L8" s="2" t="s">
        <v>215</v>
      </c>
    </row>
    <row r="9" spans="1:12">
      <c r="E9" s="2" t="s">
        <v>586</v>
      </c>
      <c r="F9" s="2" t="s">
        <v>586</v>
      </c>
      <c r="G9" s="2" t="s">
        <v>586</v>
      </c>
      <c r="H9" s="2" t="s">
        <v>586</v>
      </c>
      <c r="I9" s="2" t="s">
        <v>586</v>
      </c>
      <c r="J9" s="2" t="s">
        <v>586</v>
      </c>
      <c r="K9" s="2" t="s">
        <v>586</v>
      </c>
      <c r="L9" s="2" t="s">
        <v>586</v>
      </c>
    </row>
    <row r="10" spans="1:12">
      <c r="C10" s="2" t="s">
        <v>637</v>
      </c>
      <c r="L10" s="2">
        <f t="shared" ref="L10:L20" si="0">SUM(E10:K10)</f>
        <v>0</v>
      </c>
    </row>
    <row r="11" spans="1:12">
      <c r="C11" s="2" t="s">
        <v>260</v>
      </c>
      <c r="L11" s="2">
        <f t="shared" si="0"/>
        <v>0</v>
      </c>
    </row>
    <row r="12" spans="1:12">
      <c r="C12" s="2" t="s">
        <v>264</v>
      </c>
      <c r="L12" s="2">
        <f t="shared" si="0"/>
        <v>0</v>
      </c>
    </row>
    <row r="13" spans="1:12">
      <c r="C13" s="2" t="s">
        <v>266</v>
      </c>
      <c r="L13" s="2">
        <f t="shared" si="0"/>
        <v>0</v>
      </c>
    </row>
    <row r="14" spans="1:12">
      <c r="C14" s="2" t="s">
        <v>268</v>
      </c>
      <c r="L14" s="2">
        <f t="shared" si="0"/>
        <v>0</v>
      </c>
    </row>
    <row r="15" spans="1:12">
      <c r="C15" s="2" t="s">
        <v>638</v>
      </c>
      <c r="L15" s="2">
        <f t="shared" si="0"/>
        <v>0</v>
      </c>
    </row>
    <row r="16" spans="1:12">
      <c r="C16" s="2" t="s">
        <v>363</v>
      </c>
      <c r="L16" s="2">
        <f t="shared" si="0"/>
        <v>0</v>
      </c>
    </row>
    <row r="17" spans="3:13">
      <c r="C17" s="2" t="s">
        <v>364</v>
      </c>
      <c r="L17" s="2">
        <f t="shared" si="0"/>
        <v>0</v>
      </c>
    </row>
    <row r="18" spans="3:13">
      <c r="C18" s="2" t="s">
        <v>365</v>
      </c>
      <c r="L18" s="2">
        <f t="shared" si="0"/>
        <v>0</v>
      </c>
    </row>
    <row r="19" spans="3:13">
      <c r="C19" s="2" t="s">
        <v>366</v>
      </c>
      <c r="L19" s="2">
        <f t="shared" si="0"/>
        <v>0</v>
      </c>
    </row>
    <row r="20" spans="3:13">
      <c r="C20" s="2" t="s">
        <v>636</v>
      </c>
      <c r="K20" s="2">
        <v>0</v>
      </c>
      <c r="L20" s="2">
        <f t="shared" si="0"/>
        <v>0</v>
      </c>
    </row>
    <row r="21" spans="3:13">
      <c r="C21" s="2" t="s">
        <v>639</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640</v>
      </c>
      <c r="E22" s="2">
        <v>0</v>
      </c>
      <c r="G22" s="2">
        <v>0</v>
      </c>
      <c r="H22" s="2">
        <v>0</v>
      </c>
      <c r="I22" s="2">
        <v>0</v>
      </c>
      <c r="J22" s="2">
        <v>0</v>
      </c>
      <c r="K22" s="2">
        <v>0</v>
      </c>
      <c r="L22" s="2">
        <f>SUM(E22:K22)</f>
        <v>0</v>
      </c>
      <c r="M22" s="3"/>
    </row>
    <row r="23" spans="3:13">
      <c r="C23" s="2" t="s">
        <v>641</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642</v>
      </c>
      <c r="F24" s="2">
        <v>0</v>
      </c>
      <c r="G24" s="2">
        <v>0</v>
      </c>
      <c r="K24" s="2">
        <v>0</v>
      </c>
      <c r="L24" s="2">
        <f>SUM(E24:K24)</f>
        <v>0</v>
      </c>
    </row>
    <row r="25" spans="3:13">
      <c r="C25" s="2" t="s">
        <v>643</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644</v>
      </c>
    </row>
    <row r="28" spans="3:13" ht="18" customHeight="1">
      <c r="C28" s="2" t="s">
        <v>629</v>
      </c>
      <c r="E28" s="2" t="s">
        <v>645</v>
      </c>
    </row>
    <row r="29" spans="3:13">
      <c r="E29" s="2" t="s">
        <v>646</v>
      </c>
      <c r="F29" s="2" t="s">
        <v>647</v>
      </c>
      <c r="G29" s="2" t="s">
        <v>648</v>
      </c>
    </row>
    <row r="30" spans="3:13">
      <c r="E30" s="2" t="s">
        <v>586</v>
      </c>
      <c r="F30" s="2" t="s">
        <v>586</v>
      </c>
      <c r="G30" s="2" t="s">
        <v>586</v>
      </c>
    </row>
    <row r="31" spans="3:13" ht="18" customHeight="1">
      <c r="C31" s="2" t="s">
        <v>442</v>
      </c>
      <c r="D31" s="2" t="s">
        <v>443</v>
      </c>
      <c r="G31" s="2">
        <f t="shared" ref="G31:G58" si="4">SUM(E31:F31)</f>
        <v>0</v>
      </c>
    </row>
    <row r="32" spans="3:13" ht="18" customHeight="1">
      <c r="D32" s="2" t="s">
        <v>444</v>
      </c>
      <c r="G32" s="2">
        <f t="shared" si="4"/>
        <v>0</v>
      </c>
    </row>
    <row r="33" spans="3:7" ht="18" customHeight="1">
      <c r="C33" s="2" t="s">
        <v>445</v>
      </c>
      <c r="D33" s="2" t="s">
        <v>443</v>
      </c>
      <c r="G33" s="2">
        <f t="shared" si="4"/>
        <v>0</v>
      </c>
    </row>
    <row r="34" spans="3:7" ht="18" customHeight="1">
      <c r="D34" s="2" t="s">
        <v>444</v>
      </c>
      <c r="G34" s="2">
        <f t="shared" si="4"/>
        <v>0</v>
      </c>
    </row>
    <row r="35" spans="3:7" ht="18" customHeight="1">
      <c r="C35" s="2" t="s">
        <v>363</v>
      </c>
      <c r="D35" s="2" t="s">
        <v>608</v>
      </c>
      <c r="G35" s="2">
        <f t="shared" si="4"/>
        <v>0</v>
      </c>
    </row>
    <row r="36" spans="3:7" ht="18" customHeight="1">
      <c r="D36" s="2" t="s">
        <v>649</v>
      </c>
      <c r="G36" s="2">
        <f t="shared" si="4"/>
        <v>0</v>
      </c>
    </row>
    <row r="37" spans="3:7" ht="18" customHeight="1">
      <c r="D37" s="2" t="s">
        <v>448</v>
      </c>
      <c r="G37" s="2">
        <f t="shared" si="4"/>
        <v>0</v>
      </c>
    </row>
    <row r="38" spans="3:7" ht="18" customHeight="1">
      <c r="C38" s="2" t="s">
        <v>240</v>
      </c>
      <c r="D38" s="2" t="s">
        <v>449</v>
      </c>
      <c r="G38" s="2">
        <f t="shared" si="4"/>
        <v>0</v>
      </c>
    </row>
    <row r="39" spans="3:7" ht="18" customHeight="1">
      <c r="D39" s="2" t="s">
        <v>612</v>
      </c>
      <c r="G39" s="2">
        <f t="shared" si="4"/>
        <v>0</v>
      </c>
    </row>
    <row r="40" spans="3:7" ht="18" customHeight="1">
      <c r="D40" s="2" t="s">
        <v>450</v>
      </c>
      <c r="G40" s="2">
        <f t="shared" si="4"/>
        <v>0</v>
      </c>
    </row>
    <row r="41" spans="3:7" ht="18" customHeight="1">
      <c r="D41" s="2" t="s">
        <v>448</v>
      </c>
      <c r="G41" s="2">
        <f t="shared" si="4"/>
        <v>0</v>
      </c>
    </row>
    <row r="42" spans="3:7" ht="18" customHeight="1">
      <c r="D42" s="2" t="s">
        <v>451</v>
      </c>
      <c r="G42" s="2">
        <f t="shared" si="4"/>
        <v>0</v>
      </c>
    </row>
    <row r="43" spans="3:7" ht="18" customHeight="1">
      <c r="D43" s="2" t="s">
        <v>452</v>
      </c>
      <c r="G43" s="2">
        <f t="shared" si="4"/>
        <v>0</v>
      </c>
    </row>
    <row r="44" spans="3:7" ht="18" customHeight="1">
      <c r="C44" s="2" t="s">
        <v>422</v>
      </c>
      <c r="D44" s="2" t="s">
        <v>449</v>
      </c>
      <c r="G44" s="2">
        <f t="shared" si="4"/>
        <v>0</v>
      </c>
    </row>
    <row r="45" spans="3:7" ht="18" customHeight="1">
      <c r="D45" s="2" t="s">
        <v>612</v>
      </c>
      <c r="G45" s="2">
        <f t="shared" si="4"/>
        <v>0</v>
      </c>
    </row>
    <row r="46" spans="3:7" ht="18" customHeight="1">
      <c r="D46" s="2" t="s">
        <v>450</v>
      </c>
      <c r="G46" s="2">
        <f t="shared" si="4"/>
        <v>0</v>
      </c>
    </row>
    <row r="47" spans="3:7" ht="18" customHeight="1">
      <c r="D47" s="2" t="s">
        <v>448</v>
      </c>
      <c r="G47" s="2">
        <f t="shared" si="4"/>
        <v>0</v>
      </c>
    </row>
    <row r="48" spans="3:7" ht="18" customHeight="1">
      <c r="D48" s="2" t="s">
        <v>451</v>
      </c>
      <c r="G48" s="2">
        <f t="shared" si="4"/>
        <v>0</v>
      </c>
    </row>
    <row r="49" spans="3:9" ht="18" customHeight="1">
      <c r="D49" s="2" t="s">
        <v>452</v>
      </c>
      <c r="G49" s="2">
        <f t="shared" si="4"/>
        <v>0</v>
      </c>
    </row>
    <row r="50" spans="3:9" ht="18" customHeight="1">
      <c r="C50" s="2" t="s">
        <v>421</v>
      </c>
      <c r="D50" s="2" t="s">
        <v>449</v>
      </c>
      <c r="G50" s="2">
        <f t="shared" si="4"/>
        <v>0</v>
      </c>
    </row>
    <row r="51" spans="3:9" ht="18" customHeight="1">
      <c r="D51" s="2" t="s">
        <v>612</v>
      </c>
      <c r="G51" s="2">
        <f t="shared" si="4"/>
        <v>0</v>
      </c>
    </row>
    <row r="52" spans="3:9" ht="18" customHeight="1">
      <c r="D52" s="2" t="s">
        <v>650</v>
      </c>
      <c r="G52" s="2">
        <f t="shared" si="4"/>
        <v>0</v>
      </c>
    </row>
    <row r="53" spans="3:9" ht="18" customHeight="1">
      <c r="D53" s="2" t="s">
        <v>448</v>
      </c>
      <c r="G53" s="2">
        <f t="shared" si="4"/>
        <v>0</v>
      </c>
    </row>
    <row r="54" spans="3:9" ht="18" customHeight="1">
      <c r="D54" s="2" t="s">
        <v>451</v>
      </c>
      <c r="G54" s="2">
        <f t="shared" si="4"/>
        <v>0</v>
      </c>
    </row>
    <row r="55" spans="3:9" ht="18" customHeight="1">
      <c r="D55" s="2" t="s">
        <v>452</v>
      </c>
      <c r="G55" s="2">
        <f t="shared" si="4"/>
        <v>0</v>
      </c>
    </row>
    <row r="56" spans="3:9" ht="18" customHeight="1">
      <c r="C56" s="2" t="s">
        <v>651</v>
      </c>
      <c r="E56" s="2">
        <f>SUM(E31:E55)</f>
        <v>0</v>
      </c>
      <c r="F56" s="2">
        <f>SUM(F31:F55)</f>
        <v>0</v>
      </c>
      <c r="G56" s="2">
        <f t="shared" si="4"/>
        <v>0</v>
      </c>
    </row>
    <row r="57" spans="3:9" ht="18" customHeight="1">
      <c r="C57" s="2" t="s">
        <v>642</v>
      </c>
      <c r="E57" s="2">
        <v>0</v>
      </c>
      <c r="F57" s="2">
        <v>0</v>
      </c>
      <c r="G57" s="2">
        <f t="shared" si="4"/>
        <v>0</v>
      </c>
    </row>
    <row r="58" spans="3:9" ht="18" customHeight="1">
      <c r="C58" s="2" t="s">
        <v>652</v>
      </c>
      <c r="E58" s="2">
        <f>SUM(E56:E57)</f>
        <v>0</v>
      </c>
      <c r="F58" s="2">
        <f>SUM(F56:F57)</f>
        <v>0</v>
      </c>
      <c r="G58" s="2">
        <f t="shared" si="4"/>
        <v>0</v>
      </c>
    </row>
    <row r="59" spans="3:9" ht="18" customHeight="1"/>
    <row r="60" spans="3:9" ht="18" customHeight="1">
      <c r="C60" s="2" t="s">
        <v>653</v>
      </c>
      <c r="E60" s="2" t="s">
        <v>239</v>
      </c>
      <c r="F60" s="2" t="s">
        <v>240</v>
      </c>
      <c r="G60" s="2" t="s">
        <v>422</v>
      </c>
      <c r="H60" s="2" t="s">
        <v>421</v>
      </c>
      <c r="I60" s="2" t="s">
        <v>215</v>
      </c>
    </row>
    <row r="61" spans="3:9" ht="18" customHeight="1">
      <c r="C61" s="2" t="s">
        <v>629</v>
      </c>
      <c r="E61" s="2" t="s">
        <v>586</v>
      </c>
      <c r="F61" s="2" t="s">
        <v>586</v>
      </c>
      <c r="G61" s="2" t="s">
        <v>586</v>
      </c>
      <c r="H61" s="2" t="s">
        <v>586</v>
      </c>
      <c r="I61" s="2" t="s">
        <v>586</v>
      </c>
    </row>
    <row r="62" spans="3:9" ht="18" customHeight="1">
      <c r="C62" s="2" t="s">
        <v>654</v>
      </c>
      <c r="I62" s="2">
        <f>SUM(E62:H62)</f>
        <v>0</v>
      </c>
    </row>
    <row r="63" spans="3:9" ht="18" customHeight="1">
      <c r="C63" s="2" t="s">
        <v>655</v>
      </c>
      <c r="I63" s="2">
        <f t="shared" ref="I63:I70" si="5">SUM(E63:H63)</f>
        <v>0</v>
      </c>
    </row>
    <row r="64" spans="3:9" ht="18" customHeight="1">
      <c r="C64" s="2" t="s">
        <v>656</v>
      </c>
      <c r="I64" s="2">
        <f t="shared" si="5"/>
        <v>0</v>
      </c>
    </row>
    <row r="65" spans="3:9" ht="18" customHeight="1">
      <c r="C65" s="2" t="s">
        <v>657</v>
      </c>
      <c r="I65" s="2">
        <f t="shared" si="5"/>
        <v>0</v>
      </c>
    </row>
    <row r="66" spans="3:9" ht="18" customHeight="1">
      <c r="C66" s="2" t="s">
        <v>485</v>
      </c>
      <c r="I66" s="2">
        <f t="shared" si="5"/>
        <v>0</v>
      </c>
    </row>
    <row r="67" spans="3:9" ht="18" customHeight="1">
      <c r="C67" s="2" t="s">
        <v>658</v>
      </c>
      <c r="I67" s="2">
        <f t="shared" si="5"/>
        <v>0</v>
      </c>
    </row>
    <row r="68" spans="3:9" ht="18" customHeight="1">
      <c r="C68" s="2" t="s">
        <v>659</v>
      </c>
      <c r="I68" s="2">
        <f t="shared" si="5"/>
        <v>0</v>
      </c>
    </row>
    <row r="69" spans="3:9" ht="18" customHeight="1">
      <c r="C69" s="2" t="s">
        <v>660</v>
      </c>
      <c r="I69" s="2">
        <f t="shared" si="5"/>
        <v>0</v>
      </c>
    </row>
    <row r="70" spans="3:9" ht="18" customHeight="1">
      <c r="C70" s="2" t="s">
        <v>661</v>
      </c>
      <c r="I70" s="2">
        <f t="shared" si="5"/>
        <v>0</v>
      </c>
    </row>
    <row r="71" spans="3:9" ht="18" customHeight="1">
      <c r="C71" s="2" t="s">
        <v>662</v>
      </c>
      <c r="E71" s="2">
        <f>SUM(E62:E70)</f>
        <v>0</v>
      </c>
      <c r="F71" s="2">
        <f>SUM(F62:F70)</f>
        <v>0</v>
      </c>
      <c r="G71" s="2">
        <f>SUM(G62:G70)</f>
        <v>0</v>
      </c>
      <c r="H71" s="2">
        <f>SUM(H62:H70)</f>
        <v>0</v>
      </c>
      <c r="I71" s="2">
        <f>SUM(I62:I70)</f>
        <v>0</v>
      </c>
    </row>
    <row r="72" spans="3:9" ht="18" customHeight="1">
      <c r="C72" s="2" t="s">
        <v>642</v>
      </c>
      <c r="E72" s="2">
        <v>0</v>
      </c>
      <c r="F72" s="2">
        <v>0</v>
      </c>
      <c r="G72" s="2">
        <v>0</v>
      </c>
      <c r="H72" s="2">
        <v>0</v>
      </c>
      <c r="I72" s="2">
        <f>SUM(E72:H72)</f>
        <v>0</v>
      </c>
    </row>
    <row r="73" spans="3:9" ht="18" customHeight="1">
      <c r="C73" s="2" t="s">
        <v>663</v>
      </c>
      <c r="E73" s="2">
        <f>SUM(E71:E72)</f>
        <v>0</v>
      </c>
      <c r="F73" s="2">
        <f>SUM(F71:F72)</f>
        <v>0</v>
      </c>
      <c r="G73" s="2">
        <f>SUM(G71:G72)</f>
        <v>0</v>
      </c>
      <c r="H73" s="2">
        <f>SUM(H71:H72)</f>
        <v>0</v>
      </c>
      <c r="I73" s="2">
        <f>SUM(I71:I72)</f>
        <v>0</v>
      </c>
    </row>
    <row r="74" spans="3:9" ht="18" customHeight="1"/>
    <row r="75" spans="3:9" ht="18" customHeight="1">
      <c r="C75" s="2" t="s">
        <v>664</v>
      </c>
      <c r="E75" s="2">
        <f>+I71+G56</f>
        <v>0</v>
      </c>
    </row>
    <row r="76" spans="3:9" ht="18" customHeight="1">
      <c r="C76" s="2" t="s">
        <v>642</v>
      </c>
    </row>
    <row r="77" spans="3:9" ht="18" customHeight="1">
      <c r="C77" s="2" t="s">
        <v>665</v>
      </c>
    </row>
    <row r="78" spans="3:9" ht="18" customHeight="1"/>
    <row r="79" spans="3:9">
      <c r="C79" s="2" t="s">
        <v>666</v>
      </c>
    </row>
    <row r="80" spans="3:9">
      <c r="C80" s="2" t="s">
        <v>629</v>
      </c>
      <c r="E80" s="2" t="s">
        <v>215</v>
      </c>
      <c r="F80" s="2" t="s">
        <v>667</v>
      </c>
      <c r="G80" s="2" t="s">
        <v>668</v>
      </c>
    </row>
    <row r="81" spans="3:7">
      <c r="E81" s="2" t="s">
        <v>586</v>
      </c>
      <c r="F81" s="2" t="s">
        <v>586</v>
      </c>
      <c r="G81" s="2" t="s">
        <v>586</v>
      </c>
    </row>
    <row r="82" spans="3:7" ht="18" customHeight="1">
      <c r="C82" s="2" t="s">
        <v>669</v>
      </c>
      <c r="E82" s="2">
        <f t="shared" ref="E82:E88" si="6">SUM(F82:G82)</f>
        <v>0</v>
      </c>
    </row>
    <row r="83" spans="3:7" ht="18" customHeight="1">
      <c r="C83" s="2" t="s">
        <v>670</v>
      </c>
      <c r="E83" s="2">
        <f t="shared" si="6"/>
        <v>0</v>
      </c>
    </row>
    <row r="84" spans="3:7" ht="18" customHeight="1">
      <c r="C84" s="2" t="s">
        <v>671</v>
      </c>
      <c r="E84" s="2">
        <f t="shared" si="6"/>
        <v>0</v>
      </c>
    </row>
    <row r="85" spans="3:7" ht="18" customHeight="1">
      <c r="C85" s="2" t="s">
        <v>672</v>
      </c>
      <c r="E85" s="2">
        <f t="shared" si="6"/>
        <v>0</v>
      </c>
    </row>
    <row r="86" spans="3:7" ht="18" customHeight="1">
      <c r="C86" s="2" t="s">
        <v>673</v>
      </c>
      <c r="E86" s="2">
        <f t="shared" si="6"/>
        <v>0</v>
      </c>
    </row>
    <row r="87" spans="3:7" ht="18" customHeight="1">
      <c r="C87" s="2" t="s">
        <v>674</v>
      </c>
      <c r="E87" s="2">
        <f t="shared" si="6"/>
        <v>0</v>
      </c>
    </row>
    <row r="88" spans="3:7" ht="18" customHeight="1">
      <c r="C88" s="2" t="s">
        <v>675</v>
      </c>
      <c r="E88" s="2">
        <f t="shared" si="6"/>
        <v>0</v>
      </c>
    </row>
    <row r="89" spans="3:7" ht="18" customHeight="1">
      <c r="C89" s="2" t="s">
        <v>676</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677</v>
      </c>
    </row>
    <row r="3" spans="1:8">
      <c r="A3" s="2" t="s">
        <v>96</v>
      </c>
    </row>
    <row r="5" spans="1:8">
      <c r="A5" s="2" t="s">
        <v>678</v>
      </c>
    </row>
    <row r="7" spans="1:8">
      <c r="C7" s="2" t="s">
        <v>679</v>
      </c>
    </row>
    <row r="8" spans="1:8">
      <c r="G8" s="2" t="s">
        <v>586</v>
      </c>
      <c r="H8" s="2" t="s">
        <v>586</v>
      </c>
    </row>
    <row r="9" spans="1:8">
      <c r="C9" s="2" t="s">
        <v>680</v>
      </c>
    </row>
    <row r="10" spans="1:8">
      <c r="D10" s="2" t="s">
        <v>681</v>
      </c>
    </row>
    <row r="11" spans="1:8">
      <c r="D11" s="2" t="s">
        <v>682</v>
      </c>
    </row>
    <row r="12" spans="1:8">
      <c r="D12" s="2" t="s">
        <v>683</v>
      </c>
    </row>
    <row r="13" spans="1:8">
      <c r="D13" s="2" t="s">
        <v>684</v>
      </c>
    </row>
    <row r="14" spans="1:8">
      <c r="D14" s="2" t="s">
        <v>685</v>
      </c>
    </row>
    <row r="15" spans="1:8" ht="25.5" customHeight="1">
      <c r="D15" s="2" t="s">
        <v>686</v>
      </c>
    </row>
    <row r="16" spans="1:8">
      <c r="C16" s="2" t="s">
        <v>687</v>
      </c>
    </row>
    <row r="17" spans="3:7" ht="25.5" customHeight="1">
      <c r="D17" s="2" t="s">
        <v>688</v>
      </c>
    </row>
    <row r="18" spans="3:7">
      <c r="D18" s="2" t="s">
        <v>689</v>
      </c>
    </row>
    <row r="19" spans="3:7">
      <c r="D19" s="2" t="s">
        <v>690</v>
      </c>
    </row>
    <row r="20" spans="3:7">
      <c r="C20" s="2" t="s">
        <v>691</v>
      </c>
    </row>
    <row r="21" spans="3:7" ht="27.75" customHeight="1">
      <c r="D21" s="2" t="s">
        <v>692</v>
      </c>
    </row>
    <row r="22" spans="3:7" ht="26.25" customHeight="1">
      <c r="D22" s="2" t="s">
        <v>693</v>
      </c>
    </row>
    <row r="23" spans="3:7">
      <c r="D23" s="2" t="s">
        <v>694</v>
      </c>
    </row>
    <row r="25" spans="3:7">
      <c r="C25" s="2" t="s">
        <v>695</v>
      </c>
    </row>
    <row r="28" spans="3:7">
      <c r="C28" s="2" t="s">
        <v>696</v>
      </c>
    </row>
    <row r="29" spans="3:7">
      <c r="D29" s="2" t="s">
        <v>697</v>
      </c>
    </row>
    <row r="30" spans="3:7">
      <c r="D30" s="2" t="s">
        <v>698</v>
      </c>
      <c r="G30" s="2" t="s">
        <v>586</v>
      </c>
    </row>
    <row r="31" spans="3:7">
      <c r="D31" s="2" t="s">
        <v>699</v>
      </c>
    </row>
    <row r="32" spans="3:7">
      <c r="D32" s="2" t="s">
        <v>700</v>
      </c>
    </row>
    <row r="33" spans="4:12">
      <c r="D33" s="2" t="s">
        <v>701</v>
      </c>
    </row>
    <row r="34" spans="4:12">
      <c r="E34" s="2" t="s">
        <v>215</v>
      </c>
      <c r="G34" s="2">
        <f>SUM(G31:G33)</f>
        <v>0</v>
      </c>
    </row>
    <row r="36" spans="4:12">
      <c r="E36" s="2" t="s">
        <v>702</v>
      </c>
      <c r="G36" s="2" t="s">
        <v>703</v>
      </c>
      <c r="H36" s="2" t="s">
        <v>704</v>
      </c>
      <c r="I36" s="2" t="s">
        <v>705</v>
      </c>
      <c r="J36" s="2" t="s">
        <v>706</v>
      </c>
      <c r="K36" s="2" t="s">
        <v>707</v>
      </c>
      <c r="L36" s="2" t="s">
        <v>708</v>
      </c>
    </row>
    <row r="37" spans="4:12">
      <c r="E37" s="2" t="s">
        <v>709</v>
      </c>
      <c r="G37" s="2" t="s">
        <v>218</v>
      </c>
      <c r="H37" s="2" t="s">
        <v>218</v>
      </c>
      <c r="I37" s="2" t="s">
        <v>218</v>
      </c>
      <c r="J37" s="2" t="s">
        <v>218</v>
      </c>
      <c r="K37" s="2" t="s">
        <v>218</v>
      </c>
    </row>
    <row r="51" spans="3:11">
      <c r="E51" s="2" t="s">
        <v>215</v>
      </c>
      <c r="I51" s="2">
        <v>0</v>
      </c>
      <c r="J51" s="2">
        <v>0</v>
      </c>
      <c r="K51" s="2">
        <v>0</v>
      </c>
    </row>
    <row r="52" spans="3:11">
      <c r="J52" s="2" t="s">
        <v>710</v>
      </c>
      <c r="K52" s="2" t="s">
        <v>710</v>
      </c>
    </row>
    <row r="54" spans="3:11">
      <c r="C54" s="2" t="s">
        <v>711</v>
      </c>
      <c r="G54" s="2" t="s">
        <v>218</v>
      </c>
      <c r="H54" s="2" t="s">
        <v>218</v>
      </c>
    </row>
    <row r="55" spans="3:11">
      <c r="H55" s="2" t="s">
        <v>712</v>
      </c>
    </row>
    <row r="56" spans="3:11">
      <c r="D56" s="2" t="s">
        <v>713</v>
      </c>
      <c r="G56" s="2">
        <v>0</v>
      </c>
      <c r="H56" s="2">
        <v>0</v>
      </c>
    </row>
    <row r="57" spans="3:11">
      <c r="D57" s="2" t="s">
        <v>714</v>
      </c>
      <c r="G57" s="2">
        <v>0</v>
      </c>
      <c r="H57" s="2">
        <v>0</v>
      </c>
    </row>
    <row r="58" spans="3:11">
      <c r="E58" s="2" t="s">
        <v>715</v>
      </c>
      <c r="G58" s="2">
        <v>0</v>
      </c>
    </row>
    <row r="60" spans="3:11" ht="73.5" customHeight="1">
      <c r="C60" s="2" t="s">
        <v>716</v>
      </c>
      <c r="G60" s="2" t="s">
        <v>215</v>
      </c>
      <c r="H60" s="2" t="s">
        <v>717</v>
      </c>
      <c r="I60" s="2" t="s">
        <v>718</v>
      </c>
      <c r="J60" s="2" t="s">
        <v>719</v>
      </c>
      <c r="K60" s="2" t="s">
        <v>720</v>
      </c>
    </row>
    <row r="61" spans="3:11">
      <c r="G61" s="2" t="s">
        <v>218</v>
      </c>
      <c r="H61" s="2" t="s">
        <v>218</v>
      </c>
      <c r="I61" s="2" t="s">
        <v>218</v>
      </c>
      <c r="J61" s="2" t="s">
        <v>218</v>
      </c>
      <c r="K61" s="2" t="s">
        <v>218</v>
      </c>
    </row>
    <row r="62" spans="3:11">
      <c r="D62" s="2" t="s">
        <v>721</v>
      </c>
      <c r="G62" s="2">
        <v>0</v>
      </c>
      <c r="H62" s="2">
        <v>0</v>
      </c>
      <c r="I62" s="2">
        <v>0</v>
      </c>
      <c r="J62" s="2">
        <v>0</v>
      </c>
      <c r="K62" s="2">
        <v>0</v>
      </c>
    </row>
    <row r="63" spans="3:11" ht="24.75" customHeight="1">
      <c r="D63" s="2" t="s">
        <v>722</v>
      </c>
      <c r="G63" s="2">
        <v>0</v>
      </c>
      <c r="H63" s="2">
        <v>0</v>
      </c>
      <c r="I63" s="2">
        <v>0</v>
      </c>
      <c r="J63" s="2">
        <v>0</v>
      </c>
      <c r="K63" s="2">
        <v>0</v>
      </c>
    </row>
    <row r="65" spans="3:12">
      <c r="C65" s="2" t="s">
        <v>723</v>
      </c>
      <c r="G65" s="2" t="s">
        <v>215</v>
      </c>
      <c r="H65" s="2" t="s">
        <v>628</v>
      </c>
      <c r="I65" s="2" t="s">
        <v>724</v>
      </c>
      <c r="J65" s="2" t="s">
        <v>568</v>
      </c>
      <c r="K65" s="2" t="s">
        <v>725</v>
      </c>
      <c r="L65" s="2" t="s">
        <v>570</v>
      </c>
    </row>
    <row r="66" spans="3:12">
      <c r="G66" s="2" t="s">
        <v>218</v>
      </c>
      <c r="H66" s="2" t="s">
        <v>218</v>
      </c>
      <c r="I66" s="2" t="s">
        <v>218</v>
      </c>
      <c r="J66" s="2" t="s">
        <v>218</v>
      </c>
      <c r="K66" s="2" t="s">
        <v>218</v>
      </c>
      <c r="L66" s="2" t="s">
        <v>218</v>
      </c>
    </row>
    <row r="67" spans="3:12">
      <c r="D67" s="2" t="s">
        <v>726</v>
      </c>
    </row>
    <row r="68" spans="3:12">
      <c r="D68" s="2" t="s">
        <v>727</v>
      </c>
    </row>
    <row r="69" spans="3:12">
      <c r="D69" s="2" t="s">
        <v>728</v>
      </c>
    </row>
    <row r="70" spans="3:12">
      <c r="D70" s="2" t="s">
        <v>729</v>
      </c>
    </row>
    <row r="71" spans="3:12">
      <c r="E71" s="2" t="s">
        <v>730</v>
      </c>
      <c r="K71" s="2">
        <v>0</v>
      </c>
      <c r="L71" s="2">
        <v>0</v>
      </c>
    </row>
    <row r="72" spans="3:12">
      <c r="H72" s="3"/>
    </row>
    <row r="74" spans="3:12">
      <c r="C74" s="2" t="s">
        <v>731</v>
      </c>
    </row>
    <row r="76" spans="3:12" ht="90" customHeight="1">
      <c r="C76" s="2" t="s">
        <v>732</v>
      </c>
      <c r="G76" s="2" t="s">
        <v>215</v>
      </c>
      <c r="H76" s="2" t="s">
        <v>628</v>
      </c>
      <c r="I76" s="2" t="s">
        <v>724</v>
      </c>
      <c r="J76" s="2" t="s">
        <v>568</v>
      </c>
      <c r="K76" s="2" t="s">
        <v>725</v>
      </c>
      <c r="L76" s="2" t="s">
        <v>570</v>
      </c>
    </row>
    <row r="77" spans="3:12">
      <c r="G77" s="2" t="s">
        <v>218</v>
      </c>
      <c r="H77" s="2" t="s">
        <v>218</v>
      </c>
      <c r="I77" s="2" t="s">
        <v>218</v>
      </c>
      <c r="J77" s="2" t="s">
        <v>218</v>
      </c>
      <c r="K77" s="2" t="s">
        <v>218</v>
      </c>
      <c r="L77" s="2" t="s">
        <v>218</v>
      </c>
    </row>
    <row r="78" spans="3:12">
      <c r="D78" s="2" t="s">
        <v>727</v>
      </c>
      <c r="G78" s="2">
        <v>0</v>
      </c>
    </row>
    <row r="79" spans="3:12">
      <c r="D79" s="2" t="s">
        <v>728</v>
      </c>
      <c r="G79" s="2">
        <v>0</v>
      </c>
    </row>
    <row r="80" spans="3:12">
      <c r="D80" s="2" t="s">
        <v>729</v>
      </c>
      <c r="G80" s="2">
        <v>0</v>
      </c>
    </row>
    <row r="81" spans="3:12">
      <c r="F81" s="2" t="s">
        <v>215</v>
      </c>
      <c r="G81" s="2">
        <v>0</v>
      </c>
      <c r="H81" s="2">
        <v>0</v>
      </c>
      <c r="I81" s="2">
        <v>0</v>
      </c>
      <c r="J81" s="2">
        <v>0</v>
      </c>
      <c r="K81" s="2">
        <v>0</v>
      </c>
      <c r="L81" s="2">
        <v>0</v>
      </c>
    </row>
    <row r="83" spans="3:12" ht="27" customHeight="1">
      <c r="C83" s="2" t="s">
        <v>733</v>
      </c>
      <c r="G83" s="2">
        <v>0</v>
      </c>
      <c r="I83" s="2">
        <v>0</v>
      </c>
    </row>
    <row r="86" spans="3:12">
      <c r="C86" s="2" t="s">
        <v>734</v>
      </c>
    </row>
    <row r="87" spans="3:12">
      <c r="G87" s="2" t="s">
        <v>218</v>
      </c>
    </row>
    <row r="88" spans="3:12" ht="29.25" customHeight="1">
      <c r="C88" s="2" t="s">
        <v>735</v>
      </c>
    </row>
    <row r="89" spans="3:12" ht="27" customHeight="1">
      <c r="C89" s="2" t="s">
        <v>736</v>
      </c>
      <c r="G89" s="2">
        <v>0</v>
      </c>
    </row>
    <row r="91" spans="3:12">
      <c r="G91" s="2" t="s">
        <v>218</v>
      </c>
      <c r="H91" s="2" t="s">
        <v>536</v>
      </c>
    </row>
    <row r="92" spans="3:12">
      <c r="C92" s="2" t="s">
        <v>737</v>
      </c>
    </row>
    <row r="94" spans="3:12" ht="27.75" customHeight="1">
      <c r="C94" s="2" t="s">
        <v>738</v>
      </c>
      <c r="G94" s="2" t="s">
        <v>218</v>
      </c>
      <c r="H94" s="2" t="s">
        <v>536</v>
      </c>
    </row>
    <row r="95" spans="3:12">
      <c r="D95" s="2" t="s">
        <v>239</v>
      </c>
      <c r="G95" s="2">
        <v>0</v>
      </c>
      <c r="H95" s="2">
        <v>0</v>
      </c>
    </row>
    <row r="96" spans="3:12">
      <c r="D96" s="2" t="s">
        <v>240</v>
      </c>
      <c r="G96" s="2">
        <v>0</v>
      </c>
    </row>
    <row r="97" spans="3:8">
      <c r="D97" s="2" t="s">
        <v>739</v>
      </c>
      <c r="G97" s="2">
        <v>0</v>
      </c>
      <c r="H97" s="2">
        <v>0</v>
      </c>
    </row>
    <row r="98" spans="3:8" ht="26.25" customHeight="1">
      <c r="D98" s="2" t="s">
        <v>740</v>
      </c>
      <c r="G98" s="2">
        <v>0</v>
      </c>
    </row>
    <row r="99" spans="3:8">
      <c r="C99" s="2" t="s">
        <v>741</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546</v>
      </c>
    </row>
    <row r="3" spans="1:10">
      <c r="A3" s="2" t="s">
        <v>96</v>
      </c>
    </row>
    <row r="5" spans="1:10">
      <c r="A5" s="2" t="s">
        <v>742</v>
      </c>
    </row>
    <row r="7" spans="1:10">
      <c r="D7" s="2" t="s">
        <v>205</v>
      </c>
      <c r="E7" s="2" t="s">
        <v>94</v>
      </c>
      <c r="F7" s="2" t="s">
        <v>95</v>
      </c>
      <c r="G7" s="2" t="s">
        <v>96</v>
      </c>
      <c r="H7" s="2" t="s">
        <v>97</v>
      </c>
      <c r="I7" s="2" t="s">
        <v>59</v>
      </c>
      <c r="J7" s="2" t="s">
        <v>208</v>
      </c>
    </row>
    <row r="8" spans="1:10">
      <c r="C8" s="2" t="s">
        <v>743</v>
      </c>
      <c r="E8" s="2" t="s">
        <v>744</v>
      </c>
      <c r="H8" s="2" t="s">
        <v>745</v>
      </c>
    </row>
    <row r="9" spans="1:10">
      <c r="C9" s="2" t="s">
        <v>746</v>
      </c>
      <c r="D9" s="2" t="s">
        <v>747</v>
      </c>
    </row>
    <row r="10" spans="1:10">
      <c r="C10" s="2" t="s">
        <v>748</v>
      </c>
      <c r="D10" s="2" t="s">
        <v>749</v>
      </c>
    </row>
    <row r="11" spans="1:10">
      <c r="C11" s="2" t="s">
        <v>750</v>
      </c>
      <c r="D11" s="2" t="s">
        <v>751</v>
      </c>
    </row>
    <row r="13" spans="1:10">
      <c r="C13" s="2" t="s">
        <v>752</v>
      </c>
    </row>
    <row r="15" spans="1:10">
      <c r="C15" s="2" t="s">
        <v>753</v>
      </c>
    </row>
    <row r="16" spans="1:10">
      <c r="C16" s="2" t="s">
        <v>754</v>
      </c>
    </row>
    <row r="17" spans="3:4">
      <c r="C17" s="2" t="s">
        <v>755</v>
      </c>
      <c r="D17" s="2" t="s">
        <v>756</v>
      </c>
    </row>
    <row r="18" spans="3:4">
      <c r="C18" s="2" t="s">
        <v>240</v>
      </c>
      <c r="D18" s="2" t="s">
        <v>756</v>
      </c>
    </row>
    <row r="19" spans="3:4">
      <c r="C19" s="2" t="s">
        <v>239</v>
      </c>
      <c r="D19" s="2" t="s">
        <v>756</v>
      </c>
    </row>
    <row r="20" spans="3:4">
      <c r="C20" s="2" t="s">
        <v>757</v>
      </c>
      <c r="D20" s="2" t="s">
        <v>756</v>
      </c>
    </row>
    <row r="22" spans="3:4">
      <c r="C22" s="2" t="s">
        <v>758</v>
      </c>
    </row>
    <row r="23" spans="3:4">
      <c r="C23" s="2" t="s">
        <v>421</v>
      </c>
      <c r="D23" s="2" t="s">
        <v>225</v>
      </c>
    </row>
    <row r="24" spans="3:4">
      <c r="C24" s="2" t="s">
        <v>422</v>
      </c>
      <c r="D24" s="2" t="s">
        <v>225</v>
      </c>
    </row>
    <row r="25" spans="3:4">
      <c r="C25" s="2" t="s">
        <v>240</v>
      </c>
      <c r="D25" s="2" t="s">
        <v>225</v>
      </c>
    </row>
    <row r="26" spans="3:4">
      <c r="C26" s="2" t="s">
        <v>239</v>
      </c>
      <c r="D26" s="2" t="s">
        <v>225</v>
      </c>
    </row>
    <row r="27" spans="3:4">
      <c r="C27" s="2" t="s">
        <v>215</v>
      </c>
    </row>
    <row r="29" spans="3:4">
      <c r="C29" s="2" t="s">
        <v>759</v>
      </c>
    </row>
    <row r="30" spans="3:4">
      <c r="C30" s="2" t="s">
        <v>760</v>
      </c>
      <c r="D30" s="2" t="s">
        <v>225</v>
      </c>
    </row>
    <row r="31" spans="3:4">
      <c r="C31" s="2" t="s">
        <v>761</v>
      </c>
      <c r="D31" s="2" t="s">
        <v>225</v>
      </c>
    </row>
    <row r="33" spans="3:4">
      <c r="C33" s="2" t="s">
        <v>762</v>
      </c>
    </row>
    <row r="34" spans="3:4">
      <c r="C34" s="2" t="s">
        <v>755</v>
      </c>
      <c r="D34" s="2" t="s">
        <v>231</v>
      </c>
    </row>
    <row r="35" spans="3:4">
      <c r="C35" s="2" t="s">
        <v>240</v>
      </c>
      <c r="D35" s="2" t="s">
        <v>231</v>
      </c>
    </row>
    <row r="36" spans="3:4">
      <c r="C36" s="2" t="s">
        <v>239</v>
      </c>
      <c r="D36" s="2" t="s">
        <v>231</v>
      </c>
    </row>
    <row r="37" spans="3:4">
      <c r="C37" s="2" t="s">
        <v>215</v>
      </c>
    </row>
    <row r="39" spans="3:4">
      <c r="C39" s="2" t="s">
        <v>763</v>
      </c>
    </row>
    <row r="40" spans="3:4">
      <c r="C40" s="2" t="s">
        <v>764</v>
      </c>
      <c r="D40" s="2" t="s">
        <v>765</v>
      </c>
    </row>
    <row r="41" spans="3:4">
      <c r="C41" s="2" t="s">
        <v>766</v>
      </c>
      <c r="D41" s="2" t="s">
        <v>767</v>
      </c>
    </row>
    <row r="44" spans="3:4">
      <c r="C44" s="2" t="s">
        <v>768</v>
      </c>
    </row>
    <row r="46" spans="3:4">
      <c r="C46" s="2" t="s">
        <v>769</v>
      </c>
    </row>
    <row r="47" spans="3:4">
      <c r="C47" s="2" t="s">
        <v>421</v>
      </c>
      <c r="D47" s="2" t="s">
        <v>770</v>
      </c>
    </row>
    <row r="48" spans="3:4">
      <c r="C48" s="2" t="s">
        <v>422</v>
      </c>
      <c r="D48" s="2" t="s">
        <v>770</v>
      </c>
    </row>
    <row r="49" spans="3:4">
      <c r="C49" s="2" t="s">
        <v>240</v>
      </c>
      <c r="D49" s="2" t="s">
        <v>770</v>
      </c>
    </row>
    <row r="50" spans="3:4">
      <c r="C50" s="2" t="s">
        <v>239</v>
      </c>
      <c r="D50" s="2" t="s">
        <v>770</v>
      </c>
    </row>
    <row r="51" spans="3:4">
      <c r="C51" s="2" t="s">
        <v>215</v>
      </c>
      <c r="D51" s="2" t="s">
        <v>770</v>
      </c>
    </row>
    <row r="53" spans="3:4">
      <c r="C53" s="2" t="s">
        <v>771</v>
      </c>
    </row>
    <row r="54" spans="3:4">
      <c r="C54" s="2" t="s">
        <v>421</v>
      </c>
      <c r="D54" s="2" t="s">
        <v>770</v>
      </c>
    </row>
    <row r="55" spans="3:4">
      <c r="C55" s="2" t="s">
        <v>422</v>
      </c>
      <c r="D55" s="2" t="s">
        <v>770</v>
      </c>
    </row>
    <row r="56" spans="3:4">
      <c r="C56" s="2" t="s">
        <v>240</v>
      </c>
      <c r="D56" s="2" t="s">
        <v>770</v>
      </c>
    </row>
    <row r="57" spans="3:4">
      <c r="C57" s="2" t="s">
        <v>239</v>
      </c>
      <c r="D57" s="2" t="s">
        <v>770</v>
      </c>
    </row>
    <row r="58" spans="3:4">
      <c r="C58" s="2" t="s">
        <v>215</v>
      </c>
      <c r="D58" s="2" t="s">
        <v>770</v>
      </c>
    </row>
    <row r="60" spans="3:4">
      <c r="C60" s="2" t="s">
        <v>772</v>
      </c>
    </row>
    <row r="61" spans="3:4">
      <c r="C61" s="2" t="s">
        <v>421</v>
      </c>
      <c r="D61" s="2" t="s">
        <v>770</v>
      </c>
    </row>
    <row r="62" spans="3:4">
      <c r="C62" s="2" t="s">
        <v>422</v>
      </c>
      <c r="D62" s="2" t="s">
        <v>770</v>
      </c>
    </row>
    <row r="63" spans="3:4">
      <c r="C63" s="2" t="s">
        <v>240</v>
      </c>
      <c r="D63" s="2" t="s">
        <v>770</v>
      </c>
    </row>
    <row r="64" spans="3:4">
      <c r="C64" s="2" t="s">
        <v>239</v>
      </c>
      <c r="D64" s="2" t="s">
        <v>770</v>
      </c>
    </row>
    <row r="65" spans="3:4">
      <c r="C65" s="2" t="s">
        <v>215</v>
      </c>
      <c r="D65" s="2" t="s">
        <v>770</v>
      </c>
    </row>
    <row r="67" spans="3:4">
      <c r="C67" s="2" t="s">
        <v>773</v>
      </c>
    </row>
    <row r="68" spans="3:4">
      <c r="C68" s="2" t="s">
        <v>421</v>
      </c>
      <c r="D68" s="2" t="s">
        <v>774</v>
      </c>
    </row>
    <row r="69" spans="3:4">
      <c r="C69" s="2" t="s">
        <v>775</v>
      </c>
      <c r="D69" s="2" t="s">
        <v>774</v>
      </c>
    </row>
    <row r="70" spans="3:4">
      <c r="C70" s="2" t="s">
        <v>776</v>
      </c>
      <c r="D70" s="2" t="s">
        <v>774</v>
      </c>
    </row>
    <row r="71" spans="3:4">
      <c r="C71" s="2" t="s">
        <v>777</v>
      </c>
      <c r="D71" s="2" t="s">
        <v>774</v>
      </c>
    </row>
    <row r="72" spans="3:4">
      <c r="C72" s="2" t="s">
        <v>778</v>
      </c>
      <c r="D72" s="2" t="s">
        <v>774</v>
      </c>
    </row>
    <row r="73" spans="3:4">
      <c r="C73" s="2" t="s">
        <v>215</v>
      </c>
      <c r="D73" s="2" t="s">
        <v>774</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779</v>
      </c>
    </row>
    <row r="8" spans="1:12">
      <c r="A8" s="2" t="s">
        <v>780</v>
      </c>
      <c r="H8" s="32" t="s">
        <v>94</v>
      </c>
      <c r="I8" s="32" t="s">
        <v>95</v>
      </c>
      <c r="J8" s="32" t="s">
        <v>96</v>
      </c>
      <c r="K8" s="32" t="s">
        <v>97</v>
      </c>
      <c r="L8" s="32" t="s">
        <v>59</v>
      </c>
    </row>
    <row r="9" spans="1:12">
      <c r="H9" s="32">
        <v>16</v>
      </c>
      <c r="I9" s="32">
        <v>17</v>
      </c>
      <c r="J9" s="32">
        <v>18</v>
      </c>
      <c r="K9" s="32">
        <v>19</v>
      </c>
      <c r="L9" s="32">
        <v>20</v>
      </c>
    </row>
    <row r="11" spans="1:12">
      <c r="B11" s="2" t="s">
        <v>781</v>
      </c>
      <c r="F11" s="2" t="s">
        <v>218</v>
      </c>
      <c r="H11" s="30"/>
      <c r="I11" s="30"/>
      <c r="J11" s="30"/>
      <c r="K11" s="30"/>
      <c r="L11" s="30"/>
    </row>
    <row r="12" spans="1:12">
      <c r="B12" s="2" t="s">
        <v>782</v>
      </c>
      <c r="F12" s="2" t="s">
        <v>218</v>
      </c>
      <c r="H12" s="30"/>
      <c r="I12" s="30"/>
      <c r="J12" s="30"/>
      <c r="K12" s="30"/>
      <c r="L12" s="30"/>
    </row>
    <row r="13" spans="1:12">
      <c r="B13" s="2" t="s">
        <v>783</v>
      </c>
      <c r="F13" s="2" t="s">
        <v>218</v>
      </c>
      <c r="H13" s="30"/>
      <c r="I13" s="30"/>
      <c r="J13" s="30"/>
      <c r="K13" s="30"/>
      <c r="L13" s="30"/>
    </row>
    <row r="14" spans="1:12">
      <c r="B14" s="2" t="s">
        <v>784</v>
      </c>
      <c r="F14" s="2" t="s">
        <v>218</v>
      </c>
      <c r="H14" s="30"/>
      <c r="I14" s="30"/>
      <c r="J14" s="30"/>
      <c r="K14" s="30"/>
      <c r="L14" s="30"/>
    </row>
    <row r="16" spans="1:12">
      <c r="B16" s="2" t="s">
        <v>785</v>
      </c>
      <c r="F16" s="2" t="s">
        <v>218</v>
      </c>
      <c r="H16" s="30"/>
      <c r="I16" s="30"/>
      <c r="J16" s="30"/>
      <c r="K16" s="30"/>
      <c r="L16" s="30"/>
    </row>
    <row r="18" spans="1:12">
      <c r="B18" s="2" t="s">
        <v>786</v>
      </c>
      <c r="F18" s="2" t="s">
        <v>218</v>
      </c>
      <c r="H18" s="30"/>
      <c r="I18" s="30"/>
      <c r="J18" s="30"/>
      <c r="K18" s="30"/>
      <c r="L18" s="30"/>
    </row>
    <row r="19" spans="1:12">
      <c r="B19" s="2" t="s">
        <v>787</v>
      </c>
      <c r="F19" s="2" t="s">
        <v>218</v>
      </c>
      <c r="H19" s="30"/>
      <c r="I19" s="30"/>
      <c r="J19" s="30"/>
      <c r="K19" s="30"/>
      <c r="L19" s="30"/>
    </row>
    <row r="21" spans="1:12">
      <c r="B21" s="2" t="s">
        <v>788</v>
      </c>
      <c r="F21" s="2" t="s">
        <v>218</v>
      </c>
      <c r="H21" s="30"/>
      <c r="I21" s="30"/>
      <c r="J21" s="30"/>
      <c r="K21" s="30"/>
      <c r="L21" s="30"/>
    </row>
    <row r="24" spans="1:12">
      <c r="A24" s="2" t="s">
        <v>789</v>
      </c>
    </row>
    <row r="26" spans="1:12">
      <c r="B26" s="2" t="s">
        <v>790</v>
      </c>
      <c r="F26" s="2" t="s">
        <v>218</v>
      </c>
      <c r="H26" s="30"/>
      <c r="I26" s="30"/>
      <c r="J26" s="30"/>
      <c r="K26" s="30"/>
      <c r="L26" s="30"/>
    </row>
    <row r="27" spans="1:12">
      <c r="B27" s="2" t="s">
        <v>791</v>
      </c>
      <c r="F27" s="2" t="s">
        <v>218</v>
      </c>
      <c r="H27" s="30"/>
      <c r="I27" s="30"/>
      <c r="J27" s="30"/>
      <c r="K27" s="30"/>
      <c r="L27" s="30"/>
    </row>
    <row r="28" spans="1:12">
      <c r="B28" s="2" t="s">
        <v>792</v>
      </c>
      <c r="F28" s="2" t="s">
        <v>218</v>
      </c>
      <c r="H28" s="30"/>
      <c r="I28" s="30"/>
      <c r="J28" s="30"/>
      <c r="K28" s="30"/>
      <c r="L28" s="30"/>
    </row>
    <row r="30" spans="1:12">
      <c r="B30" s="2" t="s">
        <v>789</v>
      </c>
      <c r="F30" s="2" t="s">
        <v>218</v>
      </c>
      <c r="H30" s="30"/>
      <c r="I30" s="30"/>
      <c r="J30" s="30"/>
      <c r="K30" s="30"/>
      <c r="L30" s="30"/>
    </row>
    <row r="32" spans="1:12">
      <c r="B32" s="2" t="s">
        <v>793</v>
      </c>
      <c r="F32" s="2" t="s">
        <v>218</v>
      </c>
      <c r="H32" s="30"/>
      <c r="I32" s="30"/>
      <c r="J32" s="30"/>
      <c r="K32" s="30"/>
      <c r="L32" s="30"/>
    </row>
    <row r="34" spans="1:12">
      <c r="B34" s="2" t="s">
        <v>788</v>
      </c>
      <c r="F34" s="2" t="s">
        <v>218</v>
      </c>
      <c r="H34" s="30"/>
      <c r="I34" s="30"/>
      <c r="J34" s="30"/>
      <c r="K34" s="30"/>
      <c r="L34" s="30"/>
    </row>
    <row r="37" spans="1:12">
      <c r="A37" s="2" t="s">
        <v>794</v>
      </c>
    </row>
    <row r="38" spans="1:12">
      <c r="B38" s="2" t="s">
        <v>795</v>
      </c>
      <c r="F38" s="2" t="s">
        <v>218</v>
      </c>
      <c r="H38" s="30"/>
      <c r="I38" s="30"/>
      <c r="J38" s="30"/>
      <c r="K38" s="30"/>
      <c r="L38" s="30"/>
    </row>
    <row r="39" spans="1:12">
      <c r="B39" s="2" t="s">
        <v>796</v>
      </c>
      <c r="F39" s="2" t="s">
        <v>218</v>
      </c>
      <c r="H39" s="30"/>
      <c r="I39" s="30"/>
    </row>
    <row r="41" spans="1:12">
      <c r="H41" s="30"/>
      <c r="I41" s="30"/>
      <c r="J41" s="30"/>
      <c r="K41" s="30"/>
      <c r="L41" s="30"/>
    </row>
    <row r="44" spans="1:12">
      <c r="A44" s="2" t="s">
        <v>797</v>
      </c>
    </row>
    <row r="45" spans="1:12">
      <c r="B45" s="2" t="s">
        <v>798</v>
      </c>
      <c r="F45" s="2" t="s">
        <v>218</v>
      </c>
      <c r="H45" s="30"/>
      <c r="I45" s="30"/>
      <c r="J45" s="30"/>
      <c r="K45" s="30"/>
      <c r="L45" s="30"/>
    </row>
    <row r="46" spans="1:12">
      <c r="B46" s="2" t="s">
        <v>799</v>
      </c>
      <c r="F46" s="2" t="s">
        <v>218</v>
      </c>
      <c r="H46" s="30"/>
      <c r="I46" s="30"/>
      <c r="J46" s="30"/>
      <c r="K46" s="30"/>
      <c r="L46" s="30"/>
    </row>
    <row r="47" spans="1:12">
      <c r="B47" s="2" t="s">
        <v>800</v>
      </c>
      <c r="F47" s="2" t="s">
        <v>218</v>
      </c>
      <c r="H47" s="30"/>
      <c r="I47" s="30"/>
      <c r="J47" s="30"/>
      <c r="K47" s="30"/>
      <c r="L47" s="30"/>
    </row>
    <row r="54" spans="2:11">
      <c r="B54" s="2" t="s">
        <v>801</v>
      </c>
      <c r="C54" s="2" t="s">
        <v>802</v>
      </c>
    </row>
    <row r="55" spans="2:11">
      <c r="B55" s="2" t="s">
        <v>803</v>
      </c>
      <c r="C55" s="2" t="s">
        <v>804</v>
      </c>
    </row>
    <row r="56" spans="2:11">
      <c r="B56" s="2" t="s">
        <v>781</v>
      </c>
    </row>
    <row r="57" spans="2:11" ht="16">
      <c r="B57" s="2" t="s">
        <v>805</v>
      </c>
      <c r="D57" s="2" t="s">
        <v>1008</v>
      </c>
    </row>
    <row r="58" spans="2:11">
      <c r="J58" s="2" t="s">
        <v>806</v>
      </c>
    </row>
    <row r="59" spans="2:11">
      <c r="J59" s="2" t="s">
        <v>96</v>
      </c>
    </row>
    <row r="60" spans="2:11">
      <c r="B60" s="2" t="s">
        <v>807</v>
      </c>
      <c r="C60" s="2" t="s">
        <v>808</v>
      </c>
      <c r="K60" s="2" t="s">
        <v>809</v>
      </c>
    </row>
    <row r="61" spans="2:11" ht="16">
      <c r="B61" s="2" t="s">
        <v>1009</v>
      </c>
      <c r="C61" s="2" t="s">
        <v>810</v>
      </c>
      <c r="F61" s="2" t="s">
        <v>218</v>
      </c>
      <c r="J61" s="30"/>
      <c r="K61" s="2" t="s">
        <v>811</v>
      </c>
    </row>
    <row r="62" spans="2:11" ht="16">
      <c r="B62" s="2" t="s">
        <v>1010</v>
      </c>
      <c r="C62" s="2" t="s">
        <v>812</v>
      </c>
      <c r="J62" s="30"/>
      <c r="K62" s="2" t="s">
        <v>813</v>
      </c>
    </row>
    <row r="63" spans="2:11" ht="16">
      <c r="B63" s="2" t="s">
        <v>1011</v>
      </c>
      <c r="C63" s="2" t="s">
        <v>814</v>
      </c>
      <c r="F63" s="2" t="s">
        <v>218</v>
      </c>
      <c r="J63" s="30"/>
      <c r="K63" s="2" t="s">
        <v>815</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92</v>
      </c>
      <c r="D16" s="1" t="s">
        <v>205</v>
      </c>
      <c r="E16" s="34" t="s">
        <v>816</v>
      </c>
      <c r="F16" s="34"/>
      <c r="G16" s="34" t="s">
        <v>817</v>
      </c>
      <c r="H16" s="34" t="s">
        <v>818</v>
      </c>
      <c r="I16" s="34" t="s">
        <v>819</v>
      </c>
    </row>
    <row r="17" spans="1:9" s="1" customFormat="1" ht="42">
      <c r="E17" s="34" t="s">
        <v>820</v>
      </c>
      <c r="F17" s="34" t="s">
        <v>821</v>
      </c>
      <c r="G17" s="34" t="s">
        <v>822</v>
      </c>
      <c r="H17" s="34" t="s">
        <v>823</v>
      </c>
      <c r="I17" s="34" t="s">
        <v>824</v>
      </c>
    </row>
    <row r="18" spans="1:9">
      <c r="A18" s="1" t="s">
        <v>104</v>
      </c>
    </row>
    <row r="19" spans="1:9">
      <c r="B19" s="2" t="s">
        <v>449</v>
      </c>
    </row>
    <row r="20" spans="1:9">
      <c r="C20" s="2" t="s">
        <v>106</v>
      </c>
      <c r="D20" s="2" t="s">
        <v>536</v>
      </c>
      <c r="E20" s="2" t="str">
        <f>IF(ISNUMBER('FBPQ C2'!J12),'FBPQ C2'!J12,IF(ISNUMBER('FBPQ C2'!I12),'FBPQ C2'!I12,""))</f>
        <v/>
      </c>
      <c r="F20" s="2" t="s">
        <v>825</v>
      </c>
      <c r="G20" s="2" t="str">
        <f t="shared" ref="G20:G83" si="0">IF(ISNUMBER(E20),E20,IF(H20&gt;0,F20," "))</f>
        <v xml:space="preserve"> </v>
      </c>
      <c r="H20" s="2">
        <f>IF(ISBLANK('FBPQ T4'!E12)," ",'FBPQ T4'!AE12)</f>
        <v>0</v>
      </c>
      <c r="I20" s="2" t="str">
        <f t="shared" ref="I20:I83" si="1">IF(ISERROR(G20*H20)," ",G20*H20)</f>
        <v xml:space="preserve"> </v>
      </c>
    </row>
    <row r="21" spans="1:9">
      <c r="C21" s="2" t="s">
        <v>107</v>
      </c>
      <c r="D21" s="2" t="s">
        <v>537</v>
      </c>
      <c r="E21" s="2" t="str">
        <f>IF(ISNUMBER('FBPQ C2'!J13),'FBPQ C2'!J13,IF(ISNUMBER('FBPQ C2'!I13),'FBPQ C2'!I13,""))</f>
        <v/>
      </c>
      <c r="F21" s="2" t="s">
        <v>825</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108</v>
      </c>
      <c r="E23" s="2" t="str">
        <f>IF(ISNUMBER('FBPQ C2'!J15),'FBPQ C2'!J15,IF(ISNUMBER('FBPQ C2'!I15),'FBPQ C2'!I15,""))</f>
        <v/>
      </c>
      <c r="G23" s="2">
        <f t="shared" si="0"/>
        <v>0</v>
      </c>
      <c r="H23" s="2" t="str">
        <f>IF(ISBLANK('FBPQ T4'!E15)," ",'FBPQ T4'!AE15)</f>
        <v xml:space="preserve"> </v>
      </c>
      <c r="I23" s="2" t="str">
        <f t="shared" si="1"/>
        <v xml:space="preserve"> </v>
      </c>
    </row>
    <row r="24" spans="1:9">
      <c r="C24" s="2" t="s">
        <v>109</v>
      </c>
      <c r="D24" s="2" t="s">
        <v>537</v>
      </c>
      <c r="E24" s="2" t="str">
        <f>IF(ISNUMBER('FBPQ C2'!J16),'FBPQ C2'!J16,IF(ISNUMBER('FBPQ C2'!I16),'FBPQ C2'!I16,""))</f>
        <v/>
      </c>
      <c r="F24" s="2" t="s">
        <v>825</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110</v>
      </c>
      <c r="E26" s="2" t="str">
        <f>IF(ISNUMBER('FBPQ C2'!J18),'FBPQ C2'!J18,IF(ISNUMBER('FBPQ C2'!I18),'FBPQ C2'!I18,""))</f>
        <v/>
      </c>
      <c r="G26" s="2">
        <f t="shared" si="0"/>
        <v>0</v>
      </c>
      <c r="H26" s="2" t="str">
        <f>IF(ISBLANK('FBPQ T4'!E18)," ",'FBPQ T4'!AE18)</f>
        <v xml:space="preserve"> </v>
      </c>
      <c r="I26" s="2" t="str">
        <f t="shared" si="1"/>
        <v xml:space="preserve"> </v>
      </c>
    </row>
    <row r="27" spans="1:9">
      <c r="C27" s="2" t="s">
        <v>111</v>
      </c>
      <c r="D27" s="2" t="s">
        <v>536</v>
      </c>
      <c r="E27" s="2" t="str">
        <f>IF(ISNUMBER('FBPQ C2'!J19),'FBPQ C2'!J19,IF(ISNUMBER('FBPQ C2'!I19),'FBPQ C2'!I19,""))</f>
        <v/>
      </c>
      <c r="F27" s="2" t="s">
        <v>825</v>
      </c>
      <c r="G27" s="2" t="str">
        <f t="shared" si="0"/>
        <v xml:space="preserve"> </v>
      </c>
      <c r="H27" s="2">
        <f>IF(ISBLANK('FBPQ T4'!E19)," ",'FBPQ T4'!AE19)</f>
        <v>0</v>
      </c>
      <c r="I27" s="2" t="str">
        <f t="shared" si="1"/>
        <v xml:space="preserve"> </v>
      </c>
    </row>
    <row r="28" spans="1:9">
      <c r="C28" s="2" t="s">
        <v>112</v>
      </c>
      <c r="D28" s="2" t="s">
        <v>536</v>
      </c>
      <c r="E28" s="2" t="str">
        <f>IF(ISNUMBER('FBPQ C2'!J20),'FBPQ C2'!J20,IF(ISNUMBER('FBPQ C2'!I20),'FBPQ C2'!I20,""))</f>
        <v/>
      </c>
      <c r="F28" s="2" t="s">
        <v>825</v>
      </c>
      <c r="G28" s="2" t="str">
        <f t="shared" si="0"/>
        <v xml:space="preserve"> </v>
      </c>
      <c r="H28" s="2">
        <f>IF(ISBLANK('FBPQ T4'!E20)," ",'FBPQ T4'!AE20)</f>
        <v>0</v>
      </c>
      <c r="I28" s="2" t="str">
        <f t="shared" si="1"/>
        <v xml:space="preserve"> </v>
      </c>
    </row>
    <row r="29" spans="1:9">
      <c r="C29" s="2" t="s">
        <v>113</v>
      </c>
      <c r="D29" s="2" t="s">
        <v>536</v>
      </c>
      <c r="E29" s="2" t="str">
        <f>IF(ISNUMBER('FBPQ C2'!J21),'FBPQ C2'!J21,IF(ISNUMBER('FBPQ C2'!I21),'FBPQ C2'!I21,""))</f>
        <v/>
      </c>
      <c r="F29" s="2" t="s">
        <v>825</v>
      </c>
      <c r="G29" s="2" t="str">
        <f t="shared" si="0"/>
        <v xml:space="preserve"> </v>
      </c>
      <c r="H29" s="2">
        <f>IF(ISBLANK('FBPQ T4'!E21)," ",'FBPQ T4'!AE21)</f>
        <v>0</v>
      </c>
      <c r="I29" s="2" t="str">
        <f t="shared" si="1"/>
        <v xml:space="preserve"> </v>
      </c>
    </row>
    <row r="30" spans="1:9">
      <c r="C30" s="2" t="s">
        <v>114</v>
      </c>
      <c r="D30" s="2" t="s">
        <v>537</v>
      </c>
      <c r="E30" s="2" t="str">
        <f>IF(ISNUMBER('FBPQ C2'!J22),'FBPQ C2'!J22,IF(ISNUMBER('FBPQ C2'!I22),'FBPQ C2'!I22,""))</f>
        <v/>
      </c>
      <c r="F30" s="2" t="s">
        <v>825</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115</v>
      </c>
      <c r="E32" s="2" t="str">
        <f>IF(ISNUMBER('FBPQ C2'!J24),'FBPQ C2'!J24,IF(ISNUMBER('FBPQ C2'!I24),'FBPQ C2'!I24,""))</f>
        <v/>
      </c>
      <c r="G32" s="2">
        <f t="shared" si="0"/>
        <v>0</v>
      </c>
      <c r="H32" s="2" t="str">
        <f>IF(ISBLANK('FBPQ T4'!E24)," ",'FBPQ T4'!AE24)</f>
        <v xml:space="preserve"> </v>
      </c>
      <c r="I32" s="2" t="str">
        <f t="shared" si="1"/>
        <v xml:space="preserve"> </v>
      </c>
    </row>
    <row r="33" spans="1:9">
      <c r="C33" s="2" t="s">
        <v>116</v>
      </c>
      <c r="D33" s="2" t="s">
        <v>537</v>
      </c>
      <c r="E33" s="2" t="str">
        <f>IF(ISNUMBER('FBPQ C2'!J25),'FBPQ C2'!J25,IF(ISNUMBER('FBPQ C2'!I25),'FBPQ C2'!I25,""))</f>
        <v/>
      </c>
      <c r="F33" s="2" t="s">
        <v>825</v>
      </c>
      <c r="G33" s="2" t="str">
        <f t="shared" si="0"/>
        <v xml:space="preserve"> </v>
      </c>
      <c r="H33" s="2">
        <f>IF(ISBLANK('FBPQ T4'!E25)," ",'FBPQ T4'!AE25)</f>
        <v>0</v>
      </c>
      <c r="I33" s="2" t="str">
        <f t="shared" si="1"/>
        <v xml:space="preserve"> </v>
      </c>
    </row>
    <row r="34" spans="1:9">
      <c r="C34" s="2" t="s">
        <v>117</v>
      </c>
      <c r="D34" s="2" t="s">
        <v>537</v>
      </c>
      <c r="E34" s="2" t="str">
        <f>IF(ISNUMBER('FBPQ C2'!J26),'FBPQ C2'!J26,IF(ISNUMBER('FBPQ C2'!I26),'FBPQ C2'!I26,""))</f>
        <v/>
      </c>
      <c r="F34" s="2" t="s">
        <v>825</v>
      </c>
      <c r="G34" s="2" t="str">
        <f t="shared" si="0"/>
        <v xml:space="preserve"> </v>
      </c>
      <c r="H34" s="2">
        <f>IF(ISBLANK('FBPQ T4'!E26)," ",'FBPQ T4'!AE26)</f>
        <v>0</v>
      </c>
      <c r="I34" s="2" t="str">
        <f t="shared" si="1"/>
        <v xml:space="preserve"> </v>
      </c>
    </row>
    <row r="35" spans="1:9">
      <c r="C35" s="2" t="s">
        <v>118</v>
      </c>
      <c r="D35" s="2" t="s">
        <v>537</v>
      </c>
      <c r="E35" s="2" t="str">
        <f>IF(ISNUMBER('FBPQ C2'!J27),'FBPQ C2'!J27,IF(ISNUMBER('FBPQ C2'!I27),'FBPQ C2'!I27,""))</f>
        <v/>
      </c>
      <c r="F35" s="2" t="s">
        <v>825</v>
      </c>
      <c r="G35" s="2" t="str">
        <f t="shared" si="0"/>
        <v xml:space="preserve"> </v>
      </c>
      <c r="H35" s="2">
        <f>IF(ISBLANK('FBPQ T4'!E27)," ",'FBPQ T4'!AE27)</f>
        <v>0</v>
      </c>
      <c r="I35" s="2" t="str">
        <f t="shared" si="1"/>
        <v xml:space="preserve"> </v>
      </c>
    </row>
    <row r="36" spans="1:9">
      <c r="C36" s="2" t="s">
        <v>119</v>
      </c>
      <c r="D36" s="2" t="s">
        <v>537</v>
      </c>
      <c r="E36" s="2" t="str">
        <f>IF(ISNUMBER('FBPQ C2'!J28),'FBPQ C2'!J28,IF(ISNUMBER('FBPQ C2'!I28),'FBPQ C2'!I28,""))</f>
        <v/>
      </c>
      <c r="F36" s="2" t="s">
        <v>825</v>
      </c>
      <c r="G36" s="2" t="str">
        <f t="shared" si="0"/>
        <v xml:space="preserve"> </v>
      </c>
      <c r="H36" s="2">
        <f>IF(ISBLANK('FBPQ T4'!E28)," ",'FBPQ T4'!AE28)</f>
        <v>0</v>
      </c>
      <c r="I36" s="2" t="str">
        <f t="shared" si="1"/>
        <v xml:space="preserve"> </v>
      </c>
    </row>
    <row r="37" spans="1:9">
      <c r="C37" s="2" t="s">
        <v>120</v>
      </c>
      <c r="D37" s="2" t="s">
        <v>537</v>
      </c>
      <c r="E37" s="2" t="str">
        <f>IF(ISNUMBER('FBPQ C2'!J29),'FBPQ C2'!J29,IF(ISNUMBER('FBPQ C2'!I29),'FBPQ C2'!I29,""))</f>
        <v/>
      </c>
      <c r="F37" s="2" t="s">
        <v>825</v>
      </c>
      <c r="G37" s="2" t="str">
        <f t="shared" si="0"/>
        <v xml:space="preserve"> </v>
      </c>
      <c r="H37" s="2">
        <f>IF(ISBLANK('FBPQ T4'!E29)," ",'FBPQ T4'!AE29)</f>
        <v>0</v>
      </c>
      <c r="I37" s="2" t="str">
        <f t="shared" si="1"/>
        <v xml:space="preserve"> </v>
      </c>
    </row>
    <row r="38" spans="1:9">
      <c r="C38" s="2" t="s">
        <v>121</v>
      </c>
      <c r="D38" s="2" t="s">
        <v>537</v>
      </c>
      <c r="E38" s="2" t="str">
        <f>IF(ISNUMBER('FBPQ C2'!J30),'FBPQ C2'!J30,IF(ISNUMBER('FBPQ C2'!I30),'FBPQ C2'!I30,""))</f>
        <v/>
      </c>
      <c r="F38" s="2" t="s">
        <v>825</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122</v>
      </c>
      <c r="E40" s="2" t="str">
        <f>IF(ISNUMBER('FBPQ C2'!J32),'FBPQ C2'!J32,IF(ISNUMBER('FBPQ C2'!I32),'FBPQ C2'!I32,""))</f>
        <v/>
      </c>
      <c r="G40" s="2">
        <f t="shared" si="0"/>
        <v>0</v>
      </c>
      <c r="H40" s="2" t="str">
        <f>IF(ISBLANK('FBPQ T4'!E32)," ",'FBPQ T4'!AE32)</f>
        <v xml:space="preserve"> </v>
      </c>
      <c r="I40" s="2" t="str">
        <f t="shared" si="1"/>
        <v xml:space="preserve"> </v>
      </c>
    </row>
    <row r="41" spans="1:9">
      <c r="B41" s="2" t="s">
        <v>449</v>
      </c>
      <c r="E41" s="2" t="str">
        <f>IF(ISNUMBER('FBPQ C2'!J33),'FBPQ C2'!J33,IF(ISNUMBER('FBPQ C2'!I33),'FBPQ C2'!I33,""))</f>
        <v/>
      </c>
      <c r="G41" s="2">
        <f t="shared" si="0"/>
        <v>0</v>
      </c>
      <c r="H41" s="2" t="str">
        <f>IF(ISBLANK('FBPQ T4'!E33)," ",'FBPQ T4'!AE33)</f>
        <v xml:space="preserve"> </v>
      </c>
      <c r="I41" s="2" t="str">
        <f t="shared" si="1"/>
        <v xml:space="preserve"> </v>
      </c>
    </row>
    <row r="42" spans="1:9">
      <c r="C42" s="2" t="s">
        <v>123</v>
      </c>
      <c r="D42" s="2" t="s">
        <v>536</v>
      </c>
      <c r="E42" s="2" t="str">
        <f>IF(ISNUMBER('FBPQ C2'!J34),'FBPQ C2'!J34,IF(ISNUMBER('FBPQ C2'!I34),'FBPQ C2'!I34,""))</f>
        <v/>
      </c>
      <c r="F42" s="2" t="s">
        <v>825</v>
      </c>
      <c r="G42" s="2" t="str">
        <f t="shared" si="0"/>
        <v xml:space="preserve"> </v>
      </c>
      <c r="H42" s="2">
        <f>IF(ISBLANK('FBPQ T4'!E34)," ",'FBPQ T4'!AE34)</f>
        <v>0</v>
      </c>
      <c r="I42" s="2" t="str">
        <f t="shared" si="1"/>
        <v xml:space="preserve"> </v>
      </c>
    </row>
    <row r="43" spans="1:9">
      <c r="C43" s="2" t="s">
        <v>124</v>
      </c>
      <c r="D43" s="2" t="s">
        <v>536</v>
      </c>
      <c r="E43" s="2" t="str">
        <f>IF(ISNUMBER('FBPQ C2'!J35),'FBPQ C2'!J35,IF(ISNUMBER('FBPQ C2'!I35),'FBPQ C2'!I35,""))</f>
        <v/>
      </c>
      <c r="F43" s="2" t="s">
        <v>825</v>
      </c>
      <c r="G43" s="2" t="str">
        <f t="shared" si="0"/>
        <v xml:space="preserve"> </v>
      </c>
      <c r="H43" s="2">
        <f>IF(ISBLANK('FBPQ T4'!E35)," ",'FBPQ T4'!AE35)</f>
        <v>0</v>
      </c>
      <c r="I43" s="2" t="str">
        <f t="shared" si="1"/>
        <v xml:space="preserve"> </v>
      </c>
    </row>
    <row r="44" spans="1:9">
      <c r="C44" s="2" t="s">
        <v>125</v>
      </c>
      <c r="D44" s="2" t="s">
        <v>536</v>
      </c>
      <c r="E44" s="2" t="str">
        <f>IF(ISNUMBER('FBPQ C2'!J36),'FBPQ C2'!J36,IF(ISNUMBER('FBPQ C2'!I36),'FBPQ C2'!I36,""))</f>
        <v/>
      </c>
      <c r="F44" s="2" t="s">
        <v>825</v>
      </c>
      <c r="G44" s="2" t="str">
        <f t="shared" si="0"/>
        <v xml:space="preserve"> </v>
      </c>
      <c r="H44" s="2">
        <f>IF(ISBLANK('FBPQ T4'!E36)," ",'FBPQ T4'!AE36)</f>
        <v>0</v>
      </c>
      <c r="I44" s="2" t="str">
        <f t="shared" si="1"/>
        <v xml:space="preserve"> </v>
      </c>
    </row>
    <row r="45" spans="1:9">
      <c r="C45" s="2" t="s">
        <v>126</v>
      </c>
      <c r="D45" s="2" t="s">
        <v>536</v>
      </c>
      <c r="E45" s="2" t="str">
        <f>IF(ISNUMBER('FBPQ C2'!J37),'FBPQ C2'!J37,IF(ISNUMBER('FBPQ C2'!I37),'FBPQ C2'!I37,""))</f>
        <v/>
      </c>
      <c r="F45" s="2" t="s">
        <v>825</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108</v>
      </c>
      <c r="E47" s="2" t="str">
        <f>IF(ISNUMBER('FBPQ C2'!J39),'FBPQ C2'!J39,IF(ISNUMBER('FBPQ C2'!I39),'FBPQ C2'!I39,""))</f>
        <v/>
      </c>
      <c r="G47" s="2">
        <f t="shared" si="0"/>
        <v>0</v>
      </c>
      <c r="H47" s="2" t="str">
        <f>IF(ISBLANK('FBPQ T4'!E39)," ",'FBPQ T4'!AE39)</f>
        <v xml:space="preserve"> </v>
      </c>
      <c r="I47" s="2" t="str">
        <f t="shared" si="1"/>
        <v xml:space="preserve"> </v>
      </c>
    </row>
    <row r="48" spans="1:9">
      <c r="C48" s="2" t="s">
        <v>127</v>
      </c>
      <c r="D48" s="2" t="s">
        <v>537</v>
      </c>
      <c r="E48" s="2" t="str">
        <f>IF(ISNUMBER('FBPQ C2'!J40),'FBPQ C2'!J40,IF(ISNUMBER('FBPQ C2'!I40),'FBPQ C2'!I40,""))</f>
        <v/>
      </c>
      <c r="F48" s="2" t="s">
        <v>825</v>
      </c>
      <c r="G48" s="2" t="str">
        <f t="shared" si="0"/>
        <v xml:space="preserve"> </v>
      </c>
      <c r="H48" s="2">
        <f>IF(ISBLANK('FBPQ T4'!E40)," ",'FBPQ T4'!AE40)</f>
        <v>0</v>
      </c>
      <c r="I48" s="2" t="str">
        <f t="shared" si="1"/>
        <v xml:space="preserve"> </v>
      </c>
    </row>
    <row r="49" spans="2:9">
      <c r="C49" s="2" t="s">
        <v>128</v>
      </c>
      <c r="D49" s="2" t="s">
        <v>537</v>
      </c>
      <c r="E49" s="2" t="str">
        <f>IF(ISNUMBER('FBPQ C2'!J41),'FBPQ C2'!J41,IF(ISNUMBER('FBPQ C2'!I41),'FBPQ C2'!I41,""))</f>
        <v/>
      </c>
      <c r="F49" s="2" t="s">
        <v>825</v>
      </c>
      <c r="G49" s="2" t="str">
        <f t="shared" si="0"/>
        <v xml:space="preserve"> </v>
      </c>
      <c r="H49" s="2">
        <f>IF(ISBLANK('FBPQ T4'!E41)," ",'FBPQ T4'!AE41)</f>
        <v>0</v>
      </c>
      <c r="I49" s="2" t="str">
        <f t="shared" si="1"/>
        <v xml:space="preserve"> </v>
      </c>
    </row>
    <row r="50" spans="2:9">
      <c r="E50" s="2" t="str">
        <f>IF(ISNUMBER('FBPQ C2'!J42),'FBPQ C2'!J42,IF(ISNUMBER('FBPQ C2'!I42),'FBPQ C2'!I42,""))</f>
        <v/>
      </c>
      <c r="F50" s="2" t="s">
        <v>825</v>
      </c>
      <c r="G50" s="2" t="str">
        <f t="shared" si="0"/>
        <v>DATA</v>
      </c>
      <c r="H50" s="2" t="str">
        <f>IF(ISBLANK('FBPQ T4'!E42)," ",'FBPQ T4'!AE42)</f>
        <v xml:space="preserve"> </v>
      </c>
      <c r="I50" s="2" t="str">
        <f t="shared" si="1"/>
        <v xml:space="preserve"> </v>
      </c>
    </row>
    <row r="51" spans="2:9">
      <c r="B51" s="2" t="s">
        <v>129</v>
      </c>
      <c r="E51" s="2" t="str">
        <f>IF(ISNUMBER('FBPQ C2'!J43),'FBPQ C2'!J43,IF(ISNUMBER('FBPQ C2'!I43),'FBPQ C2'!I43,""))</f>
        <v/>
      </c>
      <c r="G51" s="2">
        <f t="shared" si="0"/>
        <v>0</v>
      </c>
      <c r="H51" s="2" t="str">
        <f>IF(ISBLANK('FBPQ T4'!E43)," ",'FBPQ T4'!AE43)</f>
        <v xml:space="preserve"> </v>
      </c>
      <c r="I51" s="2" t="str">
        <f t="shared" si="1"/>
        <v xml:space="preserve"> </v>
      </c>
    </row>
    <row r="52" spans="2:9">
      <c r="C52" s="2" t="s">
        <v>130</v>
      </c>
      <c r="D52" s="2" t="s">
        <v>536</v>
      </c>
      <c r="E52" s="2" t="str">
        <f>IF(ISNUMBER('FBPQ C2'!J44),'FBPQ C2'!J44,IF(ISNUMBER('FBPQ C2'!I44),'FBPQ C2'!I44,""))</f>
        <v/>
      </c>
      <c r="F52" s="2" t="s">
        <v>825</v>
      </c>
      <c r="G52" s="2" t="str">
        <f t="shared" si="0"/>
        <v xml:space="preserve"> </v>
      </c>
      <c r="H52" s="2">
        <f>IF(ISBLANK('FBPQ T4'!E44)," ",'FBPQ T4'!AE44)</f>
        <v>0</v>
      </c>
      <c r="I52" s="2" t="str">
        <f t="shared" si="1"/>
        <v xml:space="preserve"> </v>
      </c>
    </row>
    <row r="53" spans="2:9">
      <c r="C53" s="2" t="s">
        <v>131</v>
      </c>
      <c r="D53" s="2" t="s">
        <v>536</v>
      </c>
      <c r="E53" s="2" t="str">
        <f>IF(ISNUMBER('FBPQ C2'!J45),'FBPQ C2'!J45,IF(ISNUMBER('FBPQ C2'!I45),'FBPQ C2'!I45,""))</f>
        <v/>
      </c>
      <c r="F53" s="2" t="s">
        <v>825</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132</v>
      </c>
      <c r="E55" s="2" t="str">
        <f>IF(ISNUMBER('FBPQ C2'!J47),'FBPQ C2'!J47,IF(ISNUMBER('FBPQ C2'!I47),'FBPQ C2'!I47,""))</f>
        <v/>
      </c>
      <c r="G55" s="2">
        <f t="shared" si="0"/>
        <v>0</v>
      </c>
      <c r="H55" s="2" t="str">
        <f>IF(ISBLANK('FBPQ T4'!E47)," ",'FBPQ T4'!AE47)</f>
        <v xml:space="preserve"> </v>
      </c>
      <c r="I55" s="2" t="str">
        <f t="shared" si="1"/>
        <v xml:space="preserve"> </v>
      </c>
    </row>
    <row r="56" spans="2:9">
      <c r="C56" s="2" t="s">
        <v>133</v>
      </c>
      <c r="D56" s="2" t="s">
        <v>536</v>
      </c>
      <c r="E56" s="2" t="str">
        <f>IF(ISNUMBER('FBPQ C2'!J48),'FBPQ C2'!J48,IF(ISNUMBER('FBPQ C2'!I48),'FBPQ C2'!I48,""))</f>
        <v/>
      </c>
      <c r="F56" s="2" t="s">
        <v>825</v>
      </c>
      <c r="G56" s="2" t="str">
        <f t="shared" si="0"/>
        <v xml:space="preserve"> </v>
      </c>
      <c r="H56" s="2">
        <f>IF(ISBLANK('FBPQ T4'!E48)," ",'FBPQ T4'!AE48)</f>
        <v>0</v>
      </c>
      <c r="I56" s="2" t="str">
        <f t="shared" si="1"/>
        <v xml:space="preserve"> </v>
      </c>
    </row>
    <row r="57" spans="2:9">
      <c r="E57" s="2" t="str">
        <f>IF(ISNUMBER('FBPQ C2'!J49),'FBPQ C2'!J49,IF(ISNUMBER('FBPQ C2'!I49),'FBPQ C2'!I49,""))</f>
        <v/>
      </c>
      <c r="F57" s="2" t="s">
        <v>825</v>
      </c>
      <c r="G57" s="2" t="str">
        <f t="shared" si="0"/>
        <v>DATA</v>
      </c>
      <c r="H57" s="2" t="str">
        <f>IF(ISBLANK('FBPQ T4'!E49)," ",'FBPQ T4'!AE49)</f>
        <v xml:space="preserve"> </v>
      </c>
      <c r="I57" s="2" t="str">
        <f t="shared" si="1"/>
        <v xml:space="preserve"> </v>
      </c>
    </row>
    <row r="58" spans="2:9">
      <c r="B58" s="2" t="s">
        <v>115</v>
      </c>
      <c r="E58" s="2" t="str">
        <f>IF(ISNUMBER('FBPQ C2'!J50),'FBPQ C2'!J50,IF(ISNUMBER('FBPQ C2'!I50),'FBPQ C2'!I50,""))</f>
        <v/>
      </c>
      <c r="G58" s="2">
        <f t="shared" si="0"/>
        <v>0</v>
      </c>
      <c r="H58" s="2" t="str">
        <f>IF(ISBLANK('FBPQ T4'!E50)," ",'FBPQ T4'!AE50)</f>
        <v xml:space="preserve"> </v>
      </c>
      <c r="I58" s="2" t="str">
        <f t="shared" si="1"/>
        <v xml:space="preserve"> </v>
      </c>
    </row>
    <row r="59" spans="2:9">
      <c r="C59" s="2" t="s">
        <v>134</v>
      </c>
      <c r="D59" s="2" t="s">
        <v>537</v>
      </c>
      <c r="E59" s="2" t="str">
        <f>IF(ISNUMBER('FBPQ C2'!J51),'FBPQ C2'!J51,IF(ISNUMBER('FBPQ C2'!I51),'FBPQ C2'!I51,""))</f>
        <v/>
      </c>
      <c r="F59" s="2" t="s">
        <v>825</v>
      </c>
      <c r="G59" s="2" t="str">
        <f t="shared" si="0"/>
        <v xml:space="preserve"> </v>
      </c>
      <c r="H59" s="2">
        <f>IF(ISBLANK('FBPQ T4'!E51)," ",'FBPQ T4'!AE51)</f>
        <v>0</v>
      </c>
      <c r="I59" s="2" t="str">
        <f t="shared" si="1"/>
        <v xml:space="preserve"> </v>
      </c>
    </row>
    <row r="60" spans="2:9">
      <c r="C60" s="2" t="s">
        <v>135</v>
      </c>
      <c r="D60" s="2" t="s">
        <v>537</v>
      </c>
      <c r="E60" s="2" t="str">
        <f>IF(ISNUMBER('FBPQ C2'!J52),'FBPQ C2'!J52,IF(ISNUMBER('FBPQ C2'!I52),'FBPQ C2'!I52,""))</f>
        <v/>
      </c>
      <c r="F60" s="2" t="s">
        <v>825</v>
      </c>
      <c r="G60" s="2" t="str">
        <f t="shared" si="0"/>
        <v xml:space="preserve"> </v>
      </c>
      <c r="H60" s="2">
        <f>IF(ISBLANK('FBPQ T4'!E52)," ",'FBPQ T4'!AE52)</f>
        <v>0</v>
      </c>
      <c r="I60" s="2" t="str">
        <f t="shared" si="1"/>
        <v xml:space="preserve"> </v>
      </c>
    </row>
    <row r="61" spans="2:9">
      <c r="C61" s="2" t="s">
        <v>136</v>
      </c>
      <c r="D61" s="2" t="s">
        <v>537</v>
      </c>
      <c r="E61" s="2" t="str">
        <f>IF(ISNUMBER('FBPQ C2'!J53),'FBPQ C2'!J53,IF(ISNUMBER('FBPQ C2'!I53),'FBPQ C2'!I53,""))</f>
        <v/>
      </c>
      <c r="F61" s="2" t="s">
        <v>825</v>
      </c>
      <c r="G61" s="2" t="str">
        <f t="shared" si="0"/>
        <v xml:space="preserve"> </v>
      </c>
      <c r="H61" s="2">
        <f>IF(ISBLANK('FBPQ T4'!E53)," ",'FBPQ T4'!AE53)</f>
        <v>0</v>
      </c>
      <c r="I61" s="2" t="str">
        <f t="shared" si="1"/>
        <v xml:space="preserve"> </v>
      </c>
    </row>
    <row r="62" spans="2:9">
      <c r="C62" s="2" t="s">
        <v>137</v>
      </c>
      <c r="D62" s="2" t="s">
        <v>537</v>
      </c>
      <c r="E62" s="2" t="str">
        <f>IF(ISNUMBER('FBPQ C2'!J54),'FBPQ C2'!J54,IF(ISNUMBER('FBPQ C2'!I54),'FBPQ C2'!I54,""))</f>
        <v/>
      </c>
      <c r="F62" s="2" t="s">
        <v>825</v>
      </c>
      <c r="G62" s="2" t="str">
        <f t="shared" si="0"/>
        <v xml:space="preserve"> </v>
      </c>
      <c r="H62" s="2">
        <f>IF(ISBLANK('FBPQ T4'!E54)," ",'FBPQ T4'!AE54)</f>
        <v>0</v>
      </c>
      <c r="I62" s="2" t="str">
        <f t="shared" si="1"/>
        <v xml:space="preserve"> </v>
      </c>
    </row>
    <row r="63" spans="2:9">
      <c r="C63" s="2" t="s">
        <v>138</v>
      </c>
      <c r="D63" s="2" t="s">
        <v>537</v>
      </c>
      <c r="E63" s="2" t="str">
        <f>IF(ISNUMBER('FBPQ C2'!J55),'FBPQ C2'!J55,IF(ISNUMBER('FBPQ C2'!I55),'FBPQ C2'!I55,""))</f>
        <v/>
      </c>
      <c r="F63" s="2" t="s">
        <v>825</v>
      </c>
      <c r="G63" s="2" t="str">
        <f t="shared" si="0"/>
        <v xml:space="preserve"> </v>
      </c>
      <c r="H63" s="2">
        <f>IF(ISBLANK('FBPQ T4'!E55)," ",'FBPQ T4'!AE55)</f>
        <v>0</v>
      </c>
      <c r="I63" s="2" t="str">
        <f t="shared" si="1"/>
        <v xml:space="preserve"> </v>
      </c>
    </row>
    <row r="64" spans="2:9">
      <c r="C64" s="2" t="s">
        <v>139</v>
      </c>
      <c r="D64" s="2" t="s">
        <v>537</v>
      </c>
      <c r="E64" s="2" t="str">
        <f>IF(ISNUMBER('FBPQ C2'!J56),'FBPQ C2'!J56,IF(ISNUMBER('FBPQ C2'!I56),'FBPQ C2'!I56,""))</f>
        <v/>
      </c>
      <c r="F64" s="2" t="s">
        <v>825</v>
      </c>
      <c r="G64" s="2" t="str">
        <f t="shared" si="0"/>
        <v xml:space="preserve"> </v>
      </c>
      <c r="H64" s="2">
        <f>IF(ISBLANK('FBPQ T4'!E56)," ",'FBPQ T4'!AE56)</f>
        <v>0</v>
      </c>
      <c r="I64" s="2" t="str">
        <f t="shared" si="1"/>
        <v xml:space="preserve"> </v>
      </c>
    </row>
    <row r="65" spans="1:9">
      <c r="C65" s="2" t="s">
        <v>140</v>
      </c>
      <c r="D65" s="2" t="s">
        <v>537</v>
      </c>
      <c r="E65" s="2" t="str">
        <f>IF(ISNUMBER('FBPQ C2'!J57),'FBPQ C2'!J57,IF(ISNUMBER('FBPQ C2'!I57),'FBPQ C2'!I57,""))</f>
        <v/>
      </c>
      <c r="F65" s="2" t="s">
        <v>825</v>
      </c>
      <c r="G65" s="2" t="str">
        <f t="shared" si="0"/>
        <v xml:space="preserve"> </v>
      </c>
      <c r="H65" s="2">
        <f>IF(ISBLANK('FBPQ T4'!E57)," ",'FBPQ T4'!AE57)</f>
        <v>0</v>
      </c>
      <c r="I65" s="2" t="str">
        <f t="shared" si="1"/>
        <v xml:space="preserve"> </v>
      </c>
    </row>
    <row r="66" spans="1:9">
      <c r="C66" s="2" t="s">
        <v>141</v>
      </c>
      <c r="D66" s="2" t="s">
        <v>537</v>
      </c>
      <c r="E66" s="2" t="str">
        <f>IF(ISNUMBER('FBPQ C2'!J58),'FBPQ C2'!J58,IF(ISNUMBER('FBPQ C2'!I58),'FBPQ C2'!I58,""))</f>
        <v/>
      </c>
      <c r="F66" s="2" t="s">
        <v>825</v>
      </c>
      <c r="G66" s="2" t="str">
        <f t="shared" si="0"/>
        <v xml:space="preserve"> </v>
      </c>
      <c r="H66" s="2">
        <f>IF(ISBLANK('FBPQ T4'!E58)," ",'FBPQ T4'!AE58)</f>
        <v>0</v>
      </c>
      <c r="I66" s="2" t="str">
        <f t="shared" si="1"/>
        <v xml:space="preserve"> </v>
      </c>
    </row>
    <row r="67" spans="1:9">
      <c r="C67" s="2" t="s">
        <v>142</v>
      </c>
      <c r="D67" s="2" t="s">
        <v>537</v>
      </c>
      <c r="E67" s="2" t="str">
        <f>IF(ISNUMBER('FBPQ C2'!J59),'FBPQ C2'!J59,IF(ISNUMBER('FBPQ C2'!I59),'FBPQ C2'!I59,""))</f>
        <v/>
      </c>
      <c r="F67" s="2" t="s">
        <v>825</v>
      </c>
      <c r="G67" s="2" t="str">
        <f t="shared" si="0"/>
        <v xml:space="preserve"> </v>
      </c>
      <c r="H67" s="2">
        <f>IF(ISBLANK('FBPQ T4'!E59)," ",'FBPQ T4'!AE59)</f>
        <v>0</v>
      </c>
      <c r="I67" s="2" t="str">
        <f t="shared" si="1"/>
        <v xml:space="preserve"> </v>
      </c>
    </row>
    <row r="68" spans="1:9">
      <c r="C68" s="2" t="s">
        <v>143</v>
      </c>
      <c r="D68" s="2" t="s">
        <v>537</v>
      </c>
      <c r="E68" s="2" t="str">
        <f>IF(ISNUMBER('FBPQ C2'!J60),'FBPQ C2'!J60,IF(ISNUMBER('FBPQ C2'!I60),'FBPQ C2'!I60,""))</f>
        <v/>
      </c>
      <c r="F68" s="2" t="s">
        <v>825</v>
      </c>
      <c r="G68" s="2" t="str">
        <f t="shared" si="0"/>
        <v xml:space="preserve"> </v>
      </c>
      <c r="H68" s="2">
        <f>IF(ISBLANK('FBPQ T4'!E60)," ",'FBPQ T4'!AE60)</f>
        <v>0</v>
      </c>
      <c r="I68" s="2" t="str">
        <f t="shared" si="1"/>
        <v xml:space="preserve"> </v>
      </c>
    </row>
    <row r="69" spans="1:9">
      <c r="C69" s="2" t="s">
        <v>144</v>
      </c>
      <c r="D69" s="2" t="s">
        <v>537</v>
      </c>
      <c r="E69" s="2" t="str">
        <f>IF(ISNUMBER('FBPQ C2'!J61),'FBPQ C2'!J61,IF(ISNUMBER('FBPQ C2'!I61),'FBPQ C2'!I61,""))</f>
        <v/>
      </c>
      <c r="F69" s="2" t="s">
        <v>825</v>
      </c>
      <c r="G69" s="2" t="str">
        <f t="shared" si="0"/>
        <v xml:space="preserve"> </v>
      </c>
      <c r="H69" s="2">
        <f>IF(ISBLANK('FBPQ T4'!E61)," ",'FBPQ T4'!AE61)</f>
        <v>0</v>
      </c>
      <c r="I69" s="2" t="str">
        <f t="shared" si="1"/>
        <v xml:space="preserve"> </v>
      </c>
    </row>
    <row r="70" spans="1:9">
      <c r="C70" s="2" t="s">
        <v>145</v>
      </c>
      <c r="D70" s="2" t="s">
        <v>537</v>
      </c>
      <c r="E70" s="2" t="str">
        <f>IF(ISNUMBER('FBPQ C2'!J62),'FBPQ C2'!J62,IF(ISNUMBER('FBPQ C2'!I62),'FBPQ C2'!I62,""))</f>
        <v/>
      </c>
      <c r="F70" s="2" t="s">
        <v>825</v>
      </c>
      <c r="G70" s="2" t="str">
        <f t="shared" si="0"/>
        <v xml:space="preserve"> </v>
      </c>
      <c r="H70" s="2">
        <f>IF(ISBLANK('FBPQ T4'!E62)," ",'FBPQ T4'!AE62)</f>
        <v>0</v>
      </c>
      <c r="I70" s="2" t="str">
        <f t="shared" si="1"/>
        <v xml:space="preserve"> </v>
      </c>
    </row>
    <row r="71" spans="1:9">
      <c r="C71" s="2" t="s">
        <v>146</v>
      </c>
      <c r="D71" s="2" t="s">
        <v>537</v>
      </c>
      <c r="E71" s="2" t="str">
        <f>IF(ISNUMBER('FBPQ C2'!J63),'FBPQ C2'!J63,IF(ISNUMBER('FBPQ C2'!I63),'FBPQ C2'!I63,""))</f>
        <v/>
      </c>
      <c r="F71" s="2" t="s">
        <v>825</v>
      </c>
      <c r="G71" s="2" t="str">
        <f t="shared" si="0"/>
        <v xml:space="preserve"> </v>
      </c>
      <c r="H71" s="2">
        <f>IF(ISBLANK('FBPQ T4'!E63)," ",'FBPQ T4'!AE63)</f>
        <v>0</v>
      </c>
      <c r="I71" s="2" t="str">
        <f t="shared" si="1"/>
        <v xml:space="preserve"> </v>
      </c>
    </row>
    <row r="72" spans="1:9">
      <c r="C72" s="2" t="s">
        <v>147</v>
      </c>
      <c r="D72" s="2" t="s">
        <v>537</v>
      </c>
      <c r="E72" s="2" t="str">
        <f>IF(ISNUMBER('FBPQ C2'!J64),'FBPQ C2'!J64,IF(ISNUMBER('FBPQ C2'!I64),'FBPQ C2'!I64,""))</f>
        <v/>
      </c>
      <c r="F72" s="2" t="s">
        <v>825</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148</v>
      </c>
      <c r="E74" s="2" t="str">
        <f>IF(ISNUMBER('FBPQ C2'!J66),'FBPQ C2'!J66,IF(ISNUMBER('FBPQ C2'!I66),'FBPQ C2'!I66,""))</f>
        <v/>
      </c>
      <c r="G74" s="2">
        <f t="shared" si="0"/>
        <v>0</v>
      </c>
      <c r="H74" s="2" t="str">
        <f>IF(ISBLANK('FBPQ T4'!E66)," ",'FBPQ T4'!AE66)</f>
        <v xml:space="preserve"> </v>
      </c>
      <c r="I74" s="2" t="str">
        <f t="shared" si="1"/>
        <v xml:space="preserve"> </v>
      </c>
    </row>
    <row r="75" spans="1:9">
      <c r="C75" s="2" t="s">
        <v>149</v>
      </c>
      <c r="D75" s="2" t="s">
        <v>537</v>
      </c>
      <c r="E75" s="2" t="str">
        <f>IF(ISNUMBER('FBPQ C2'!J67),'FBPQ C2'!J67,IF(ISNUMBER('FBPQ C2'!I67),'FBPQ C2'!I67,""))</f>
        <v/>
      </c>
      <c r="F75" s="2" t="s">
        <v>825</v>
      </c>
      <c r="G75" s="2" t="str">
        <f t="shared" si="0"/>
        <v xml:space="preserve"> </v>
      </c>
      <c r="H75" s="2">
        <f>IF(ISBLANK('FBPQ T4'!E67)," ",'FBPQ T4'!AE67)</f>
        <v>0</v>
      </c>
      <c r="I75" s="2" t="str">
        <f t="shared" si="1"/>
        <v xml:space="preserve"> </v>
      </c>
    </row>
    <row r="76" spans="1:9">
      <c r="C76" s="2" t="s">
        <v>150</v>
      </c>
      <c r="D76" s="2" t="s">
        <v>537</v>
      </c>
      <c r="E76" s="2" t="str">
        <f>IF(ISNUMBER('FBPQ C2'!J68),'FBPQ C2'!J68,IF(ISNUMBER('FBPQ C2'!I68),'FBPQ C2'!I68,""))</f>
        <v/>
      </c>
      <c r="F76" s="2" t="s">
        <v>825</v>
      </c>
      <c r="G76" s="2" t="str">
        <f t="shared" si="0"/>
        <v xml:space="preserve"> </v>
      </c>
      <c r="H76" s="2">
        <f>IF(ISBLANK('FBPQ T4'!E68)," ",'FBPQ T4'!AE68)</f>
        <v>0</v>
      </c>
      <c r="I76" s="2" t="str">
        <f t="shared" si="1"/>
        <v xml:space="preserve"> </v>
      </c>
    </row>
    <row r="77" spans="1:9">
      <c r="C77" s="2" t="s">
        <v>151</v>
      </c>
      <c r="D77" s="2" t="s">
        <v>537</v>
      </c>
      <c r="E77" s="2" t="str">
        <f>IF(ISNUMBER('FBPQ C2'!J69),'FBPQ C2'!J69,IF(ISNUMBER('FBPQ C2'!I69),'FBPQ C2'!I69,""))</f>
        <v/>
      </c>
      <c r="F77" s="2" t="s">
        <v>825</v>
      </c>
      <c r="G77" s="2" t="str">
        <f t="shared" si="0"/>
        <v xml:space="preserve"> </v>
      </c>
      <c r="H77" s="2">
        <f>IF(ISBLANK('FBPQ T4'!E69)," ",'FBPQ T4'!AE69)</f>
        <v>0</v>
      </c>
      <c r="I77" s="2" t="str">
        <f t="shared" si="1"/>
        <v xml:space="preserve"> </v>
      </c>
    </row>
    <row r="78" spans="1:9">
      <c r="C78" s="2" t="s">
        <v>152</v>
      </c>
      <c r="D78" s="2" t="s">
        <v>537</v>
      </c>
      <c r="E78" s="2" t="str">
        <f>IF(ISNUMBER('FBPQ C2'!J70),'FBPQ C2'!J70,IF(ISNUMBER('FBPQ C2'!I70),'FBPQ C2'!I70,""))</f>
        <v/>
      </c>
      <c r="F78" s="2" t="s">
        <v>825</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153</v>
      </c>
      <c r="E80" s="2" t="str">
        <f>IF(ISNUMBER('FBPQ C2'!J72),'FBPQ C2'!J72,IF(ISNUMBER('FBPQ C2'!I72),'FBPQ C2'!I72,""))</f>
        <v/>
      </c>
      <c r="G80" s="2">
        <f t="shared" si="0"/>
        <v>0</v>
      </c>
      <c r="H80" s="2" t="str">
        <f>IF(ISBLANK('FBPQ T4'!E72)," ",'FBPQ T4'!AE72)</f>
        <v xml:space="preserve"> </v>
      </c>
      <c r="I80" s="2" t="str">
        <f t="shared" si="1"/>
        <v xml:space="preserve"> </v>
      </c>
    </row>
    <row r="81" spans="2:9">
      <c r="B81" s="2" t="s">
        <v>449</v>
      </c>
      <c r="E81" s="2" t="str">
        <f>IF(ISNUMBER('FBPQ C2'!J73),'FBPQ C2'!J73,IF(ISNUMBER('FBPQ C2'!I73),'FBPQ C2'!I73,""))</f>
        <v/>
      </c>
      <c r="G81" s="2">
        <f t="shared" si="0"/>
        <v>0</v>
      </c>
      <c r="H81" s="2" t="str">
        <f>IF(ISBLANK('FBPQ T4'!E73)," ",'FBPQ T4'!AE73)</f>
        <v xml:space="preserve"> </v>
      </c>
      <c r="I81" s="2" t="str">
        <f t="shared" si="1"/>
        <v xml:space="preserve"> </v>
      </c>
    </row>
    <row r="82" spans="2:9">
      <c r="C82" s="2" t="s">
        <v>154</v>
      </c>
      <c r="D82" s="2" t="s">
        <v>536</v>
      </c>
      <c r="E82" s="2" t="str">
        <f>IF(ISNUMBER('FBPQ C2'!J74),'FBPQ C2'!J74,IF(ISNUMBER('FBPQ C2'!I74),'FBPQ C2'!I74,""))</f>
        <v/>
      </c>
      <c r="F82" s="2" t="s">
        <v>825</v>
      </c>
      <c r="G82" s="2" t="str">
        <f t="shared" si="0"/>
        <v xml:space="preserve"> </v>
      </c>
      <c r="H82" s="2">
        <f>IF(ISBLANK('FBPQ T4'!E74)," ",'FBPQ T4'!AE74)</f>
        <v>0</v>
      </c>
      <c r="I82" s="2" t="str">
        <f t="shared" si="1"/>
        <v xml:space="preserve"> </v>
      </c>
    </row>
    <row r="83" spans="2:9">
      <c r="C83" s="2" t="s">
        <v>155</v>
      </c>
      <c r="D83" s="2" t="s">
        <v>536</v>
      </c>
      <c r="E83" s="2" t="str">
        <f>IF(ISNUMBER('FBPQ C2'!J75),'FBPQ C2'!J75,IF(ISNUMBER('FBPQ C2'!I75),'FBPQ C2'!I75,""))</f>
        <v/>
      </c>
      <c r="F83" s="2" t="s">
        <v>825</v>
      </c>
      <c r="G83" s="2" t="str">
        <f t="shared" si="0"/>
        <v xml:space="preserve"> </v>
      </c>
      <c r="H83" s="2">
        <f>IF(ISBLANK('FBPQ T4'!E75)," ",'FBPQ T4'!AE75)</f>
        <v>0</v>
      </c>
      <c r="I83" s="2" t="str">
        <f t="shared" si="1"/>
        <v xml:space="preserve"> </v>
      </c>
    </row>
    <row r="84" spans="2:9">
      <c r="C84" s="2" t="s">
        <v>156</v>
      </c>
      <c r="D84" s="2" t="s">
        <v>536</v>
      </c>
      <c r="E84" s="2" t="str">
        <f>IF(ISNUMBER('FBPQ C2'!J76),'FBPQ C2'!J76,IF(ISNUMBER('FBPQ C2'!I76),'FBPQ C2'!I76,""))</f>
        <v/>
      </c>
      <c r="F84" s="2" t="s">
        <v>825</v>
      </c>
      <c r="G84" s="2" t="str">
        <f t="shared" ref="G84:G147" si="2">IF(ISNUMBER(E84),E84,IF(H84&gt;0,F84," "))</f>
        <v xml:space="preserve"> </v>
      </c>
      <c r="H84" s="2">
        <f>IF(ISBLANK('FBPQ T4'!E76)," ",'FBPQ T4'!AE76)</f>
        <v>0</v>
      </c>
      <c r="I84" s="2" t="str">
        <f t="shared" ref="I84:I147" si="3">IF(ISERROR(G84*H84)," ",G84*H84)</f>
        <v xml:space="preserve"> </v>
      </c>
    </row>
    <row r="85" spans="2:9">
      <c r="C85" s="2" t="s">
        <v>157</v>
      </c>
      <c r="D85" s="2" t="s">
        <v>536</v>
      </c>
      <c r="E85" s="2" t="str">
        <f>IF(ISNUMBER('FBPQ C2'!J77),'FBPQ C2'!J77,IF(ISNUMBER('FBPQ C2'!I77),'FBPQ C2'!I77,""))</f>
        <v/>
      </c>
      <c r="F85" s="2" t="s">
        <v>825</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108</v>
      </c>
      <c r="E87" s="2" t="str">
        <f>IF(ISNUMBER('FBPQ C2'!J79),'FBPQ C2'!J79,IF(ISNUMBER('FBPQ C2'!I79),'FBPQ C2'!I79,""))</f>
        <v/>
      </c>
      <c r="G87" s="2">
        <f t="shared" si="2"/>
        <v>0</v>
      </c>
      <c r="H87" s="2" t="str">
        <f>IF(ISBLANK('FBPQ T4'!E79)," ",'FBPQ T4'!AE79)</f>
        <v xml:space="preserve"> </v>
      </c>
      <c r="I87" s="2" t="str">
        <f t="shared" si="3"/>
        <v xml:space="preserve"> </v>
      </c>
    </row>
    <row r="88" spans="2:9">
      <c r="C88" s="2" t="s">
        <v>158</v>
      </c>
      <c r="D88" s="2" t="s">
        <v>537</v>
      </c>
      <c r="E88" s="2" t="str">
        <f>IF(ISNUMBER('FBPQ C2'!J80),'FBPQ C2'!J80,IF(ISNUMBER('FBPQ C2'!I80),'FBPQ C2'!I80,""))</f>
        <v/>
      </c>
      <c r="F88" s="2" t="s">
        <v>825</v>
      </c>
      <c r="G88" s="2" t="str">
        <f t="shared" si="2"/>
        <v xml:space="preserve"> </v>
      </c>
      <c r="H88" s="2">
        <f>IF(ISBLANK('FBPQ T4'!E80)," ",'FBPQ T4'!AE80)</f>
        <v>0</v>
      </c>
      <c r="I88" s="2" t="str">
        <f t="shared" si="3"/>
        <v xml:space="preserve"> </v>
      </c>
    </row>
    <row r="89" spans="2:9">
      <c r="C89" s="2" t="s">
        <v>159</v>
      </c>
      <c r="D89" s="2" t="s">
        <v>537</v>
      </c>
      <c r="E89" s="2" t="str">
        <f>IF(ISNUMBER('FBPQ C2'!J81),'FBPQ C2'!J81,IF(ISNUMBER('FBPQ C2'!I81),'FBPQ C2'!I81,""))</f>
        <v/>
      </c>
      <c r="F89" s="2" t="s">
        <v>825</v>
      </c>
      <c r="G89" s="2" t="str">
        <f t="shared" si="2"/>
        <v xml:space="preserve"> </v>
      </c>
      <c r="H89" s="2">
        <f>IF(ISBLANK('FBPQ T4'!E81)," ",'FBPQ T4'!AE81)</f>
        <v>0</v>
      </c>
      <c r="I89" s="2" t="str">
        <f t="shared" si="3"/>
        <v xml:space="preserve"> </v>
      </c>
    </row>
    <row r="90" spans="2:9">
      <c r="C90" s="2" t="s">
        <v>160</v>
      </c>
      <c r="D90" s="2" t="s">
        <v>537</v>
      </c>
      <c r="E90" s="2" t="str">
        <f>IF(ISNUMBER('FBPQ C2'!J82),'FBPQ C2'!J82,IF(ISNUMBER('FBPQ C2'!I82),'FBPQ C2'!I82,""))</f>
        <v/>
      </c>
      <c r="F90" s="2" t="s">
        <v>825</v>
      </c>
      <c r="G90" s="2" t="str">
        <f t="shared" si="2"/>
        <v xml:space="preserve"> </v>
      </c>
      <c r="H90" s="2">
        <f>IF(ISBLANK('FBPQ T4'!E82)," ",'FBPQ T4'!AE82)</f>
        <v>0</v>
      </c>
      <c r="I90" s="2" t="str">
        <f t="shared" si="3"/>
        <v xml:space="preserve"> </v>
      </c>
    </row>
    <row r="91" spans="2:9">
      <c r="C91" s="2" t="s">
        <v>161</v>
      </c>
      <c r="D91" s="2" t="s">
        <v>537</v>
      </c>
      <c r="E91" s="2" t="str">
        <f>IF(ISNUMBER('FBPQ C2'!J83),'FBPQ C2'!J83,IF(ISNUMBER('FBPQ C2'!I83),'FBPQ C2'!I83,""))</f>
        <v/>
      </c>
      <c r="F91" s="2" t="s">
        <v>825</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129</v>
      </c>
      <c r="E93" s="2" t="str">
        <f>IF(ISNUMBER('FBPQ C2'!J85),'FBPQ C2'!J85,IF(ISNUMBER('FBPQ C2'!I85),'FBPQ C2'!I85,""))</f>
        <v/>
      </c>
      <c r="G93" s="2">
        <f t="shared" si="2"/>
        <v>0</v>
      </c>
      <c r="H93" s="2" t="str">
        <f>IF(ISBLANK('FBPQ T4'!E85)," ",'FBPQ T4'!AE85)</f>
        <v xml:space="preserve"> </v>
      </c>
      <c r="I93" s="2" t="str">
        <f t="shared" si="3"/>
        <v xml:space="preserve"> </v>
      </c>
    </row>
    <row r="94" spans="2:9">
      <c r="C94" s="2" t="s">
        <v>162</v>
      </c>
      <c r="D94" s="2" t="s">
        <v>536</v>
      </c>
      <c r="E94" s="2" t="str">
        <f>IF(ISNUMBER('FBPQ C2'!J86),'FBPQ C2'!J86,IF(ISNUMBER('FBPQ C2'!I86),'FBPQ C2'!I86,""))</f>
        <v/>
      </c>
      <c r="F94" s="2" t="s">
        <v>825</v>
      </c>
      <c r="G94" s="2" t="str">
        <f t="shared" si="2"/>
        <v xml:space="preserve"> </v>
      </c>
      <c r="H94" s="2">
        <f>IF(ISBLANK('FBPQ T4'!E86)," ",'FBPQ T4'!AE86)</f>
        <v>0</v>
      </c>
      <c r="I94" s="2" t="str">
        <f t="shared" si="3"/>
        <v xml:space="preserve"> </v>
      </c>
    </row>
    <row r="95" spans="2:9">
      <c r="C95" s="2" t="s">
        <v>163</v>
      </c>
      <c r="D95" s="2" t="s">
        <v>536</v>
      </c>
      <c r="E95" s="2" t="str">
        <f>IF(ISNUMBER('FBPQ C2'!J87),'FBPQ C2'!J87,IF(ISNUMBER('FBPQ C2'!I87),'FBPQ C2'!I87,""))</f>
        <v/>
      </c>
      <c r="F95" s="2" t="s">
        <v>825</v>
      </c>
      <c r="G95" s="2" t="str">
        <f t="shared" si="2"/>
        <v xml:space="preserve"> </v>
      </c>
      <c r="H95" s="2">
        <f>IF(ISBLANK('FBPQ T4'!E87)," ",'FBPQ T4'!AE87)</f>
        <v>0</v>
      </c>
      <c r="I95" s="2" t="str">
        <f t="shared" si="3"/>
        <v xml:space="preserve"> </v>
      </c>
    </row>
    <row r="96" spans="2:9">
      <c r="C96" s="2" t="s">
        <v>164</v>
      </c>
      <c r="D96" s="2" t="s">
        <v>536</v>
      </c>
      <c r="E96" s="2" t="str">
        <f>IF(ISNUMBER('FBPQ C2'!J88),'FBPQ C2'!J88,IF(ISNUMBER('FBPQ C2'!I88),'FBPQ C2'!I88,""))</f>
        <v/>
      </c>
      <c r="F96" s="2" t="s">
        <v>825</v>
      </c>
      <c r="G96" s="2" t="str">
        <f t="shared" si="2"/>
        <v xml:space="preserve"> </v>
      </c>
      <c r="H96" s="2">
        <f>IF(ISBLANK('FBPQ T4'!E88)," ",'FBPQ T4'!AE88)</f>
        <v>0</v>
      </c>
      <c r="I96" s="2" t="str">
        <f t="shared" si="3"/>
        <v xml:space="preserve"> </v>
      </c>
    </row>
    <row r="97" spans="2:9">
      <c r="C97" s="2" t="s">
        <v>165</v>
      </c>
      <c r="D97" s="2" t="s">
        <v>536</v>
      </c>
      <c r="E97" s="2" t="str">
        <f>IF(ISNUMBER('FBPQ C2'!J89),'FBPQ C2'!J89,IF(ISNUMBER('FBPQ C2'!I89),'FBPQ C2'!I89,""))</f>
        <v/>
      </c>
      <c r="F97" s="2" t="s">
        <v>825</v>
      </c>
      <c r="G97" s="2" t="str">
        <f t="shared" si="2"/>
        <v xml:space="preserve"> </v>
      </c>
      <c r="H97" s="2">
        <f>IF(ISBLANK('FBPQ T4'!E89)," ",'FBPQ T4'!AE89)</f>
        <v>0</v>
      </c>
      <c r="I97" s="2" t="str">
        <f t="shared" si="3"/>
        <v xml:space="preserve"> </v>
      </c>
    </row>
    <row r="98" spans="2:9">
      <c r="C98" s="2" t="s">
        <v>166</v>
      </c>
      <c r="D98" s="2" t="s">
        <v>536</v>
      </c>
      <c r="E98" s="2" t="str">
        <f>IF(ISNUMBER('FBPQ C2'!J90),'FBPQ C2'!J90,IF(ISNUMBER('FBPQ C2'!I90),'FBPQ C2'!I90,""))</f>
        <v/>
      </c>
      <c r="F98" s="2" t="s">
        <v>825</v>
      </c>
      <c r="G98" s="2" t="str">
        <f t="shared" si="2"/>
        <v xml:space="preserve"> </v>
      </c>
      <c r="H98" s="2">
        <f>IF(ISBLANK('FBPQ T4'!E90)," ",'FBPQ T4'!AE90)</f>
        <v>0</v>
      </c>
      <c r="I98" s="2" t="str">
        <f t="shared" si="3"/>
        <v xml:space="preserve"> </v>
      </c>
    </row>
    <row r="99" spans="2:9">
      <c r="C99" s="2" t="s">
        <v>167</v>
      </c>
      <c r="D99" s="2" t="s">
        <v>536</v>
      </c>
      <c r="E99" s="2" t="str">
        <f>IF(ISNUMBER('FBPQ C2'!J91),'FBPQ C2'!J91,IF(ISNUMBER('FBPQ C2'!I91),'FBPQ C2'!I91,""))</f>
        <v/>
      </c>
      <c r="F99" s="2" t="s">
        <v>825</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132</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168</v>
      </c>
      <c r="D102" s="2" t="s">
        <v>536</v>
      </c>
      <c r="E102" s="2" t="str">
        <f>IF(ISNUMBER('FBPQ C2'!J94),'FBPQ C2'!J94,IF(ISNUMBER('FBPQ C2'!I94),'FBPQ C2'!I94,""))</f>
        <v/>
      </c>
      <c r="F102" s="2" t="s">
        <v>825</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115</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169</v>
      </c>
      <c r="D105" s="2" t="s">
        <v>537</v>
      </c>
      <c r="E105" s="2" t="str">
        <f>IF(ISNUMBER('FBPQ C2'!J97),'FBPQ C2'!J97,IF(ISNUMBER('FBPQ C2'!I97),'FBPQ C2'!I97,""))</f>
        <v/>
      </c>
      <c r="F105" s="2" t="s">
        <v>825</v>
      </c>
      <c r="G105" s="2" t="str">
        <f t="shared" si="2"/>
        <v xml:space="preserve"> </v>
      </c>
      <c r="H105" s="2">
        <f>IF(ISBLANK('FBPQ T4'!E97)," ",'FBPQ T4'!AE97)</f>
        <v>0</v>
      </c>
      <c r="I105" s="2" t="str">
        <f t="shared" si="3"/>
        <v xml:space="preserve"> </v>
      </c>
    </row>
    <row r="106" spans="2:9">
      <c r="C106" s="2" t="s">
        <v>170</v>
      </c>
      <c r="D106" s="2" t="s">
        <v>537</v>
      </c>
      <c r="E106" s="2" t="str">
        <f>IF(ISNUMBER('FBPQ C2'!J98),'FBPQ C2'!J98,IF(ISNUMBER('FBPQ C2'!I98),'FBPQ C2'!I98,""))</f>
        <v/>
      </c>
      <c r="F106" s="2" t="s">
        <v>825</v>
      </c>
      <c r="G106" s="2" t="str">
        <f t="shared" si="2"/>
        <v xml:space="preserve"> </v>
      </c>
      <c r="H106" s="2">
        <f>IF(ISBLANK('FBPQ T4'!E98)," ",'FBPQ T4'!AE98)</f>
        <v>0</v>
      </c>
      <c r="I106" s="2" t="str">
        <f t="shared" si="3"/>
        <v xml:space="preserve"> </v>
      </c>
    </row>
    <row r="107" spans="2:9">
      <c r="C107" s="2" t="s">
        <v>171</v>
      </c>
      <c r="D107" s="2" t="s">
        <v>537</v>
      </c>
      <c r="E107" s="2" t="str">
        <f>IF(ISNUMBER('FBPQ C2'!J99),'FBPQ C2'!J99,IF(ISNUMBER('FBPQ C2'!I99),'FBPQ C2'!I99,""))</f>
        <v/>
      </c>
      <c r="F107" s="2" t="s">
        <v>825</v>
      </c>
      <c r="G107" s="2" t="str">
        <f t="shared" si="2"/>
        <v xml:space="preserve"> </v>
      </c>
      <c r="H107" s="2">
        <f>IF(ISBLANK('FBPQ T4'!E99)," ",'FBPQ T4'!AE99)</f>
        <v>0</v>
      </c>
      <c r="I107" s="2" t="str">
        <f t="shared" si="3"/>
        <v xml:space="preserve"> </v>
      </c>
    </row>
    <row r="108" spans="2:9">
      <c r="C108" s="2" t="s">
        <v>172</v>
      </c>
      <c r="D108" s="2" t="s">
        <v>537</v>
      </c>
      <c r="E108" s="2" t="str">
        <f>IF(ISNUMBER('FBPQ C2'!J100),'FBPQ C2'!J100,IF(ISNUMBER('FBPQ C2'!I100),'FBPQ C2'!I100,""))</f>
        <v/>
      </c>
      <c r="F108" s="2" t="s">
        <v>825</v>
      </c>
      <c r="G108" s="2" t="str">
        <f t="shared" si="2"/>
        <v xml:space="preserve"> </v>
      </c>
      <c r="H108" s="2">
        <f>IF(ISBLANK('FBPQ T4'!E100)," ",'FBPQ T4'!AE100)</f>
        <v>0</v>
      </c>
      <c r="I108" s="2" t="str">
        <f t="shared" si="3"/>
        <v xml:space="preserve"> </v>
      </c>
    </row>
    <row r="109" spans="2:9">
      <c r="C109" s="2" t="s">
        <v>173</v>
      </c>
      <c r="D109" s="2" t="s">
        <v>537</v>
      </c>
      <c r="E109" s="2" t="str">
        <f>IF(ISNUMBER('FBPQ C2'!J101),'FBPQ C2'!J101,IF(ISNUMBER('FBPQ C2'!I101),'FBPQ C2'!I101,""))</f>
        <v/>
      </c>
      <c r="F109" s="2" t="s">
        <v>825</v>
      </c>
      <c r="G109" s="2" t="str">
        <f t="shared" si="2"/>
        <v xml:space="preserve"> </v>
      </c>
      <c r="H109" s="2">
        <f>IF(ISBLANK('FBPQ T4'!E101)," ",'FBPQ T4'!AE101)</f>
        <v>0</v>
      </c>
      <c r="I109" s="2" t="str">
        <f t="shared" si="3"/>
        <v xml:space="preserve"> </v>
      </c>
    </row>
    <row r="110" spans="2:9">
      <c r="C110" s="2" t="s">
        <v>174</v>
      </c>
      <c r="D110" s="2" t="s">
        <v>537</v>
      </c>
      <c r="E110" s="2" t="str">
        <f>IF(ISNUMBER('FBPQ C2'!J102),'FBPQ C2'!J102,IF(ISNUMBER('FBPQ C2'!I102),'FBPQ C2'!I102,""))</f>
        <v/>
      </c>
      <c r="F110" s="2" t="s">
        <v>825</v>
      </c>
      <c r="G110" s="2" t="str">
        <f t="shared" si="2"/>
        <v xml:space="preserve"> </v>
      </c>
      <c r="H110" s="2">
        <f>IF(ISBLANK('FBPQ T4'!E102)," ",'FBPQ T4'!AE102)</f>
        <v>0</v>
      </c>
      <c r="I110" s="2" t="str">
        <f t="shared" si="3"/>
        <v xml:space="preserve"> </v>
      </c>
    </row>
    <row r="111" spans="2:9">
      <c r="C111" s="2" t="s">
        <v>175</v>
      </c>
      <c r="D111" s="2" t="s">
        <v>537</v>
      </c>
      <c r="E111" s="2" t="str">
        <f>IF(ISNUMBER('FBPQ C2'!J103),'FBPQ C2'!J103,IF(ISNUMBER('FBPQ C2'!I103),'FBPQ C2'!I103,""))</f>
        <v/>
      </c>
      <c r="F111" s="2" t="s">
        <v>825</v>
      </c>
      <c r="G111" s="2" t="str">
        <f t="shared" si="2"/>
        <v xml:space="preserve"> </v>
      </c>
      <c r="H111" s="2">
        <f>IF(ISBLANK('FBPQ T4'!E103)," ",'FBPQ T4'!AE103)</f>
        <v>0</v>
      </c>
      <c r="I111" s="2" t="str">
        <f t="shared" si="3"/>
        <v xml:space="preserve"> </v>
      </c>
    </row>
    <row r="112" spans="2:9">
      <c r="C112" s="2" t="s">
        <v>176</v>
      </c>
      <c r="D112" s="2" t="s">
        <v>537</v>
      </c>
      <c r="E112" s="2" t="str">
        <f>IF(ISNUMBER('FBPQ C2'!J104),'FBPQ C2'!J104,IF(ISNUMBER('FBPQ C2'!I104),'FBPQ C2'!I104,""))</f>
        <v/>
      </c>
      <c r="F112" s="2" t="s">
        <v>825</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148</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177</v>
      </c>
      <c r="D115" s="2" t="s">
        <v>537</v>
      </c>
      <c r="E115" s="2" t="str">
        <f>IF(ISNUMBER('FBPQ C2'!J107),'FBPQ C2'!J107,IF(ISNUMBER('FBPQ C2'!I107),'FBPQ C2'!I107,""))</f>
        <v/>
      </c>
      <c r="F115" s="2" t="s">
        <v>825</v>
      </c>
      <c r="G115" s="2" t="str">
        <f t="shared" si="2"/>
        <v xml:space="preserve"> </v>
      </c>
      <c r="H115" s="2">
        <f>IF(ISBLANK('FBPQ T4'!E107)," ",'FBPQ T4'!AE107)</f>
        <v>0</v>
      </c>
      <c r="I115" s="2" t="str">
        <f t="shared" si="3"/>
        <v xml:space="preserve"> </v>
      </c>
    </row>
    <row r="116" spans="1:9">
      <c r="C116" s="2" t="s">
        <v>178</v>
      </c>
      <c r="D116" s="2" t="s">
        <v>537</v>
      </c>
      <c r="E116" s="2" t="str">
        <f>IF(ISNUMBER('FBPQ C2'!J108),'FBPQ C2'!J108,IF(ISNUMBER('FBPQ C2'!I108),'FBPQ C2'!I108,""))</f>
        <v/>
      </c>
      <c r="F116" s="2" t="s">
        <v>825</v>
      </c>
      <c r="G116" s="2" t="str">
        <f t="shared" si="2"/>
        <v xml:space="preserve"> </v>
      </c>
      <c r="H116" s="2">
        <f>IF(ISBLANK('FBPQ T4'!E108)," ",'FBPQ T4'!AE108)</f>
        <v>0</v>
      </c>
      <c r="I116" s="2" t="str">
        <f t="shared" si="3"/>
        <v xml:space="preserve"> </v>
      </c>
    </row>
    <row r="117" spans="1:9">
      <c r="C117" s="2" t="s">
        <v>179</v>
      </c>
      <c r="D117" s="2" t="s">
        <v>537</v>
      </c>
      <c r="E117" s="2" t="str">
        <f>IF(ISNUMBER('FBPQ C2'!J109),'FBPQ C2'!J109,IF(ISNUMBER('FBPQ C2'!I109),'FBPQ C2'!I109,""))</f>
        <v/>
      </c>
      <c r="F117" s="2" t="s">
        <v>825</v>
      </c>
      <c r="G117" s="2" t="str">
        <f t="shared" si="2"/>
        <v xml:space="preserve"> </v>
      </c>
      <c r="H117" s="2">
        <f>IF(ISBLANK('FBPQ T4'!E109)," ",'FBPQ T4'!AE109)</f>
        <v>0</v>
      </c>
      <c r="I117" s="2" t="str">
        <f t="shared" si="3"/>
        <v xml:space="preserve"> </v>
      </c>
    </row>
    <row r="118" spans="1:9">
      <c r="C118" s="2" t="s">
        <v>180</v>
      </c>
      <c r="D118" s="2" t="s">
        <v>537</v>
      </c>
      <c r="E118" s="2" t="str">
        <f>IF(ISNUMBER('FBPQ C2'!J110),'FBPQ C2'!J110,IF(ISNUMBER('FBPQ C2'!I110),'FBPQ C2'!I110,""))</f>
        <v/>
      </c>
      <c r="F118" s="2" t="s">
        <v>825</v>
      </c>
      <c r="G118" s="2" t="str">
        <f t="shared" si="2"/>
        <v xml:space="preserve"> </v>
      </c>
      <c r="H118" s="2">
        <f>IF(ISBLANK('FBPQ T4'!E110)," ",'FBPQ T4'!AE110)</f>
        <v>0</v>
      </c>
      <c r="I118" s="2" t="str">
        <f t="shared" si="3"/>
        <v xml:space="preserve"> </v>
      </c>
    </row>
    <row r="119" spans="1:9">
      <c r="C119" s="2" t="s">
        <v>181</v>
      </c>
      <c r="D119" s="2" t="s">
        <v>537</v>
      </c>
      <c r="E119" s="2" t="str">
        <f>IF(ISNUMBER('FBPQ C2'!J111),'FBPQ C2'!J111,IF(ISNUMBER('FBPQ C2'!I111),'FBPQ C2'!I111,""))</f>
        <v/>
      </c>
      <c r="F119" s="2" t="s">
        <v>825</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182</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449</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183</v>
      </c>
      <c r="D123" s="2" t="s">
        <v>536</v>
      </c>
      <c r="E123" s="2" t="str">
        <f>IF(ISNUMBER('FBPQ C2'!J115),'FBPQ C2'!J115,IF(ISNUMBER('FBPQ C2'!I115),'FBPQ C2'!I115,""))</f>
        <v/>
      </c>
      <c r="F123" s="2" t="s">
        <v>825</v>
      </c>
      <c r="G123" s="2" t="str">
        <f t="shared" si="2"/>
        <v xml:space="preserve"> </v>
      </c>
      <c r="H123" s="2">
        <f>IF(ISBLANK('FBPQ T4'!E115)," ",'FBPQ T4'!AE115)</f>
        <v>0</v>
      </c>
      <c r="I123" s="2" t="str">
        <f t="shared" si="3"/>
        <v xml:space="preserve"> </v>
      </c>
    </row>
    <row r="124" spans="1:9">
      <c r="C124" s="2" t="s">
        <v>184</v>
      </c>
      <c r="D124" s="2" t="s">
        <v>536</v>
      </c>
      <c r="E124" s="2" t="str">
        <f>IF(ISNUMBER('FBPQ C2'!J116),'FBPQ C2'!J116,IF(ISNUMBER('FBPQ C2'!I116),'FBPQ C2'!I116,""))</f>
        <v/>
      </c>
      <c r="F124" s="2" t="s">
        <v>825</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108</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185</v>
      </c>
      <c r="D127" s="2" t="s">
        <v>537</v>
      </c>
      <c r="E127" s="2" t="str">
        <f>IF(ISNUMBER('FBPQ C2'!J119),'FBPQ C2'!J119,IF(ISNUMBER('FBPQ C2'!I119),'FBPQ C2'!I119,""))</f>
        <v/>
      </c>
      <c r="F127" s="2" t="s">
        <v>825</v>
      </c>
      <c r="G127" s="2" t="str">
        <f t="shared" si="2"/>
        <v xml:space="preserve"> </v>
      </c>
      <c r="H127" s="2">
        <f>IF(ISBLANK('FBPQ T4'!E119)," ",'FBPQ T4'!AE119)</f>
        <v>0</v>
      </c>
      <c r="I127" s="2" t="str">
        <f t="shared" si="3"/>
        <v xml:space="preserve"> </v>
      </c>
    </row>
    <row r="128" spans="1:9">
      <c r="C128" s="2" t="s">
        <v>186</v>
      </c>
      <c r="D128" s="2" t="s">
        <v>537</v>
      </c>
      <c r="E128" s="2" t="str">
        <f>IF(ISNUMBER('FBPQ C2'!J120),'FBPQ C2'!J120,IF(ISNUMBER('FBPQ C2'!I120),'FBPQ C2'!I120,""))</f>
        <v/>
      </c>
      <c r="F128" s="2" t="s">
        <v>825</v>
      </c>
      <c r="G128" s="2" t="str">
        <f t="shared" si="2"/>
        <v xml:space="preserve"> </v>
      </c>
      <c r="H128" s="2">
        <f>IF(ISBLANK('FBPQ T4'!E120)," ",'FBPQ T4'!AE120)</f>
        <v>0</v>
      </c>
      <c r="I128" s="2" t="str">
        <f t="shared" si="3"/>
        <v xml:space="preserve"> </v>
      </c>
    </row>
    <row r="129" spans="2:9">
      <c r="C129" s="2" t="s">
        <v>187</v>
      </c>
      <c r="D129" s="2" t="s">
        <v>537</v>
      </c>
      <c r="E129" s="2" t="str">
        <f>IF(ISNUMBER('FBPQ C2'!J121),'FBPQ C2'!J121,IF(ISNUMBER('FBPQ C2'!I121),'FBPQ C2'!I121,""))</f>
        <v/>
      </c>
      <c r="F129" s="2" t="s">
        <v>825</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129</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188</v>
      </c>
      <c r="D132" s="2" t="s">
        <v>536</v>
      </c>
      <c r="E132" s="2" t="str">
        <f>IF(ISNUMBER('FBPQ C2'!J124),'FBPQ C2'!J124,IF(ISNUMBER('FBPQ C2'!I124),'FBPQ C2'!I124,""))</f>
        <v/>
      </c>
      <c r="F132" s="2" t="s">
        <v>825</v>
      </c>
      <c r="G132" s="2" t="str">
        <f t="shared" si="2"/>
        <v xml:space="preserve"> </v>
      </c>
      <c r="H132" s="2">
        <f>IF(ISBLANK('FBPQ T4'!E124)," ",'FBPQ T4'!AE124)</f>
        <v>0</v>
      </c>
      <c r="I132" s="2" t="str">
        <f t="shared" si="3"/>
        <v xml:space="preserve"> </v>
      </c>
    </row>
    <row r="133" spans="2:9">
      <c r="C133" s="2" t="s">
        <v>189</v>
      </c>
      <c r="D133" s="2" t="s">
        <v>536</v>
      </c>
      <c r="E133" s="2" t="str">
        <f>IF(ISNUMBER('FBPQ C2'!J125),'FBPQ C2'!J125,IF(ISNUMBER('FBPQ C2'!I125),'FBPQ C2'!I125,""))</f>
        <v/>
      </c>
      <c r="F133" s="2" t="s">
        <v>825</v>
      </c>
      <c r="G133" s="2" t="str">
        <f t="shared" si="2"/>
        <v xml:space="preserve"> </v>
      </c>
      <c r="H133" s="2">
        <f>IF(ISBLANK('FBPQ T4'!E125)," ",'FBPQ T4'!AE125)</f>
        <v>0</v>
      </c>
      <c r="I133" s="2" t="str">
        <f t="shared" si="3"/>
        <v xml:space="preserve"> </v>
      </c>
    </row>
    <row r="134" spans="2:9">
      <c r="C134" s="2" t="s">
        <v>190</v>
      </c>
      <c r="D134" s="2" t="s">
        <v>536</v>
      </c>
      <c r="E134" s="2" t="str">
        <f>IF(ISNUMBER('FBPQ C2'!J126),'FBPQ C2'!J126,IF(ISNUMBER('FBPQ C2'!I126),'FBPQ C2'!I126,""))</f>
        <v/>
      </c>
      <c r="F134" s="2" t="s">
        <v>825</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132</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191</v>
      </c>
      <c r="D137" s="2" t="s">
        <v>536</v>
      </c>
      <c r="E137" s="2" t="str">
        <f>IF(ISNUMBER('FBPQ C2'!J129),'FBPQ C2'!J129,IF(ISNUMBER('FBPQ C2'!I129),'FBPQ C2'!I129,""))</f>
        <v/>
      </c>
      <c r="F137" s="2" t="s">
        <v>825</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115</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192</v>
      </c>
      <c r="D140" s="2" t="s">
        <v>537</v>
      </c>
      <c r="E140" s="2" t="str">
        <f>IF(ISNUMBER('FBPQ C2'!J132),'FBPQ C2'!J132,IF(ISNUMBER('FBPQ C2'!I132),'FBPQ C2'!I132,""))</f>
        <v/>
      </c>
      <c r="F140" s="2" t="s">
        <v>825</v>
      </c>
      <c r="G140" s="2" t="str">
        <f t="shared" si="2"/>
        <v xml:space="preserve"> </v>
      </c>
      <c r="H140" s="2">
        <f>IF(ISBLANK('FBPQ T4'!E132)," ",'FBPQ T4'!AE132)</f>
        <v>0</v>
      </c>
      <c r="I140" s="2" t="str">
        <f t="shared" si="3"/>
        <v xml:space="preserve"> </v>
      </c>
    </row>
    <row r="141" spans="2:9">
      <c r="C141" s="2" t="s">
        <v>193</v>
      </c>
      <c r="D141" s="2" t="s">
        <v>537</v>
      </c>
      <c r="E141" s="2" t="str">
        <f>IF(ISNUMBER('FBPQ C2'!J133),'FBPQ C2'!J133,IF(ISNUMBER('FBPQ C2'!I133),'FBPQ C2'!I133,""))</f>
        <v/>
      </c>
      <c r="F141" s="2" t="s">
        <v>825</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148</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194</v>
      </c>
      <c r="D144" s="2" t="s">
        <v>537</v>
      </c>
      <c r="E144" s="2" t="str">
        <f>IF(ISNUMBER('FBPQ C2'!J136),'FBPQ C2'!J136,IF(ISNUMBER('FBPQ C2'!I136),'FBPQ C2'!I136,""))</f>
        <v/>
      </c>
      <c r="F144" s="2" t="s">
        <v>825</v>
      </c>
      <c r="G144" s="2" t="str">
        <f t="shared" si="2"/>
        <v xml:space="preserve"> </v>
      </c>
      <c r="H144" s="2">
        <f>IF(ISBLANK('FBPQ T4'!E136)," ",'FBPQ T4'!AE136)</f>
        <v>0</v>
      </c>
      <c r="I144" s="2" t="str">
        <f t="shared" si="3"/>
        <v xml:space="preserve"> </v>
      </c>
    </row>
    <row r="145" spans="1:9">
      <c r="C145" s="2" t="s">
        <v>195</v>
      </c>
      <c r="D145" s="2" t="s">
        <v>537</v>
      </c>
      <c r="E145" s="2" t="str">
        <f>IF(ISNUMBER('FBPQ C2'!J137),'FBPQ C2'!J137,IF(ISNUMBER('FBPQ C2'!I137),'FBPQ C2'!I137,""))</f>
        <v/>
      </c>
      <c r="F145" s="2" t="s">
        <v>825</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196</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197</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198</v>
      </c>
      <c r="D149" s="2" t="s">
        <v>537</v>
      </c>
      <c r="E149" s="2" t="str">
        <f>IF(ISNUMBER('FBPQ C2'!J141),'FBPQ C2'!J141,IF(ISNUMBER('FBPQ C2'!I141),'FBPQ C2'!I141,""))</f>
        <v/>
      </c>
      <c r="F149" s="2" t="s">
        <v>825</v>
      </c>
      <c r="G149" s="2" t="str">
        <f t="shared" si="4"/>
        <v xml:space="preserve"> </v>
      </c>
      <c r="H149" s="2">
        <f>IF(ISBLANK('FBPQ T4'!E141)," ",'FBPQ T4'!AE141)</f>
        <v>0</v>
      </c>
      <c r="I149" s="2" t="str">
        <f t="shared" si="5"/>
        <v xml:space="preserve"> </v>
      </c>
    </row>
    <row r="150" spans="1:9">
      <c r="C150" s="2" t="s">
        <v>199</v>
      </c>
      <c r="D150" s="2" t="s">
        <v>537</v>
      </c>
      <c r="E150" s="2" t="str">
        <f>IF(ISNUMBER('FBPQ C2'!J142),'FBPQ C2'!J142,IF(ISNUMBER('FBPQ C2'!I142),'FBPQ C2'!I142,""))</f>
        <v/>
      </c>
      <c r="F150" s="2" t="s">
        <v>825</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200</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201</v>
      </c>
      <c r="D153" s="2" t="s">
        <v>537</v>
      </c>
      <c r="E153" s="2" t="str">
        <f>IF(ISNUMBER('FBPQ C2'!J145),'FBPQ C2'!J145,IF(ISNUMBER('FBPQ C2'!I145),'FBPQ C2'!I145,""))</f>
        <v/>
      </c>
      <c r="F153" s="2" t="s">
        <v>825</v>
      </c>
      <c r="G153" s="2" t="str">
        <f t="shared" si="4"/>
        <v xml:space="preserve"> </v>
      </c>
      <c r="H153" s="2">
        <f>IF(ISBLANK('FBPQ T4'!E145)," ",'FBPQ T4'!AE145)</f>
        <v>0</v>
      </c>
      <c r="I153" s="2" t="str">
        <f t="shared" si="5"/>
        <v xml:space="preserve"> </v>
      </c>
    </row>
    <row r="154" spans="1:9">
      <c r="C154" s="2" t="s">
        <v>202</v>
      </c>
      <c r="D154" s="2" t="s">
        <v>537</v>
      </c>
      <c r="E154" s="2" t="str">
        <f>IF(ISNUMBER('FBPQ C2'!J146),'FBPQ C2'!J146,IF(ISNUMBER('FBPQ C2'!I146),'FBPQ C2'!I146,""))</f>
        <v/>
      </c>
      <c r="F154" s="2" t="s">
        <v>825</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538</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135</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539</v>
      </c>
      <c r="D159" s="2" t="s">
        <v>537</v>
      </c>
      <c r="E159" s="2" t="str">
        <f>IF(ISNUMBER('FBPQ C2'!J151),'FBPQ C2'!J151,IF(ISNUMBER('FBPQ C2'!I151),'FBPQ C2'!I151,""))</f>
        <v/>
      </c>
      <c r="F159" s="2" t="s">
        <v>825</v>
      </c>
      <c r="G159" s="2" t="str">
        <f t="shared" si="4"/>
        <v>DATA</v>
      </c>
      <c r="H159" s="2" t="str">
        <f>IF(ISBLANK('FBPQ T4'!E151)," ",'FBPQ T4'!AE151)</f>
        <v xml:space="preserve"> </v>
      </c>
      <c r="I159" s="2" t="str">
        <f t="shared" si="5"/>
        <v xml:space="preserve"> </v>
      </c>
    </row>
    <row r="160" spans="1:9">
      <c r="C160" s="2" t="s">
        <v>540</v>
      </c>
      <c r="D160" s="2" t="s">
        <v>537</v>
      </c>
      <c r="E160" s="2" t="str">
        <f>IF(ISNUMBER('FBPQ C2'!J152),'FBPQ C2'!J152,IF(ISNUMBER('FBPQ C2'!I152),'FBPQ C2'!I152,""))</f>
        <v/>
      </c>
      <c r="F160" s="2" t="s">
        <v>825</v>
      </c>
      <c r="G160" s="2" t="str">
        <f t="shared" si="4"/>
        <v>DATA</v>
      </c>
      <c r="H160" s="2" t="str">
        <f>IF(ISBLANK('FBPQ T4'!E152)," ",'FBPQ T4'!AE152)</f>
        <v xml:space="preserve"> </v>
      </c>
      <c r="I160" s="2" t="str">
        <f t="shared" si="5"/>
        <v xml:space="preserve"> </v>
      </c>
    </row>
    <row r="161" spans="3:9">
      <c r="C161" s="2" t="s">
        <v>144</v>
      </c>
      <c r="E161" s="2" t="str">
        <f>IF(ISNUMBER('FBPQ C2'!J153),'FBPQ C2'!J153,IF(ISNUMBER('FBPQ C2'!I153),'FBPQ C2'!I153,""))</f>
        <v/>
      </c>
      <c r="F161" s="2" t="s">
        <v>825</v>
      </c>
      <c r="G161" s="2" t="str">
        <f t="shared" si="4"/>
        <v>DATA</v>
      </c>
      <c r="H161" s="2" t="str">
        <f>IF(ISBLANK('FBPQ T4'!E153)," ",'FBPQ T4'!AE153)</f>
        <v xml:space="preserve"> </v>
      </c>
      <c r="I161" s="2" t="str">
        <f t="shared" si="5"/>
        <v xml:space="preserve"> </v>
      </c>
    </row>
    <row r="162" spans="3:9">
      <c r="C162" s="2" t="s">
        <v>539</v>
      </c>
      <c r="D162" s="2" t="s">
        <v>537</v>
      </c>
      <c r="E162" s="2" t="str">
        <f>IF(ISNUMBER('FBPQ C2'!J154),'FBPQ C2'!J154,IF(ISNUMBER('FBPQ C2'!I154),'FBPQ C2'!I154,""))</f>
        <v/>
      </c>
      <c r="F162" s="2" t="s">
        <v>825</v>
      </c>
      <c r="G162" s="2" t="str">
        <f t="shared" si="4"/>
        <v>DATA</v>
      </c>
      <c r="H162" s="2" t="str">
        <f>IF(ISBLANK('FBPQ T4'!E154)," ",'FBPQ T4'!AE154)</f>
        <v xml:space="preserve"> </v>
      </c>
      <c r="I162" s="2" t="str">
        <f t="shared" si="5"/>
        <v xml:space="preserve"> </v>
      </c>
    </row>
    <row r="163" spans="3:9">
      <c r="C163" s="2" t="s">
        <v>540</v>
      </c>
      <c r="D163" s="2" t="s">
        <v>537</v>
      </c>
      <c r="E163" s="2" t="str">
        <f>IF(ISNUMBER('FBPQ C2'!J155),'FBPQ C2'!J155,IF(ISNUMBER('FBPQ C2'!I155),'FBPQ C2'!I155,""))</f>
        <v/>
      </c>
      <c r="F163" s="2" t="s">
        <v>825</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workbookViewId="0"/>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("&amp;'CC-Net capex'!B5&amp;") for "&amp;Inputs!B6&amp;" in "&amp;Inputs!C6&amp;"  Status: "&amp;Inputs!D6&amp;""</f>
        <v>Inputs for Method M (No option selected) for #VALUE! in #VALUE!  Status: #VALUE!</v>
      </c>
    </row>
    <row r="2" spans="1:7">
      <c r="C2" s="17"/>
    </row>
    <row r="3" spans="1:7" ht="16">
      <c r="A3" s="81" t="s">
        <v>26</v>
      </c>
      <c r="B3" s="5"/>
      <c r="C3" s="17"/>
    </row>
    <row r="4" spans="1:7">
      <c r="A4" s="5"/>
      <c r="B4" s="5"/>
      <c r="C4" s="17"/>
    </row>
    <row r="5" spans="1:7">
      <c r="B5" s="14" t="s">
        <v>27</v>
      </c>
      <c r="C5" s="14" t="s">
        <v>28</v>
      </c>
      <c r="D5" s="14" t="s">
        <v>29</v>
      </c>
    </row>
    <row r="6" spans="1:7" ht="17.25" customHeight="1">
      <c r="A6" s="14" t="s">
        <v>26</v>
      </c>
      <c r="B6" s="40" t="s">
        <v>30</v>
      </c>
      <c r="C6" s="40" t="s">
        <v>30</v>
      </c>
      <c r="D6" s="40" t="s">
        <v>30</v>
      </c>
    </row>
    <row r="7" spans="1:7">
      <c r="C7" s="17"/>
    </row>
    <row r="8" spans="1:7" ht="16">
      <c r="A8" s="81" t="s">
        <v>31</v>
      </c>
      <c r="B8" s="5"/>
    </row>
    <row r="9" spans="1:7">
      <c r="A9" s="2" t="s">
        <v>32</v>
      </c>
    </row>
    <row r="11" spans="1:7">
      <c r="B11" s="18" t="s">
        <v>33</v>
      </c>
    </row>
    <row r="12" spans="1:7" ht="17.25" customHeight="1">
      <c r="A12" s="14" t="s">
        <v>1030</v>
      </c>
      <c r="B12" s="19" t="e">
        <v>#VALUE!</v>
      </c>
    </row>
    <row r="13" spans="1:7" ht="17.25" customHeight="1">
      <c r="A13" s="14" t="s">
        <v>1031</v>
      </c>
      <c r="B13" s="19" t="e">
        <v>#VALUE!</v>
      </c>
    </row>
    <row r="16" spans="1:7" ht="16">
      <c r="A16" s="81" t="s">
        <v>34</v>
      </c>
      <c r="B16" s="5"/>
      <c r="D16" s="7"/>
      <c r="E16" s="8"/>
      <c r="F16" s="9"/>
      <c r="G16" s="9"/>
    </row>
    <row r="17" spans="1:12">
      <c r="A17" s="3" t="s">
        <v>35</v>
      </c>
      <c r="B17" s="3"/>
    </row>
    <row r="18" spans="1:12">
      <c r="A18" s="3" t="s">
        <v>36</v>
      </c>
      <c r="B18" s="3"/>
    </row>
    <row r="19" spans="1:12">
      <c r="A19" s="3" t="s">
        <v>37</v>
      </c>
      <c r="B19" s="3"/>
    </row>
    <row r="20" spans="1:12" ht="32.25" customHeight="1">
      <c r="A20" s="10">
        <v>0</v>
      </c>
      <c r="B20" s="11"/>
      <c r="C20" s="11"/>
      <c r="D20" s="12"/>
      <c r="E20" s="12"/>
      <c r="F20" s="12"/>
      <c r="G20" s="12"/>
      <c r="H20" s="12"/>
      <c r="I20" s="12"/>
      <c r="J20" s="12"/>
      <c r="K20" s="12"/>
      <c r="L20" s="12"/>
    </row>
    <row r="22" spans="1:12" ht="16">
      <c r="A22" s="81" t="s">
        <v>38</v>
      </c>
    </row>
    <row r="23" spans="1:12">
      <c r="A23" s="5"/>
    </row>
    <row r="24" spans="1:12">
      <c r="A24" s="5"/>
      <c r="B24" s="18" t="s">
        <v>39</v>
      </c>
    </row>
    <row r="25" spans="1:12">
      <c r="A25" s="14" t="s">
        <v>39</v>
      </c>
      <c r="B25" s="13">
        <v>5.5449999999999999E-2</v>
      </c>
    </row>
    <row r="27" spans="1:12" ht="16">
      <c r="A27" s="81" t="s">
        <v>40</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41</v>
      </c>
      <c r="C29" s="20" t="s">
        <v>42</v>
      </c>
      <c r="D29" s="20" t="s">
        <v>43</v>
      </c>
      <c r="E29" s="20" t="s">
        <v>44</v>
      </c>
      <c r="F29" s="20" t="s">
        <v>45</v>
      </c>
      <c r="G29" s="20" t="s">
        <v>46</v>
      </c>
      <c r="H29" s="20" t="s">
        <v>47</v>
      </c>
      <c r="I29" s="20" t="s">
        <v>48</v>
      </c>
      <c r="J29" s="20" t="s">
        <v>49</v>
      </c>
      <c r="K29" s="20" t="s">
        <v>50</v>
      </c>
      <c r="L29" s="20" t="s">
        <v>51</v>
      </c>
    </row>
    <row r="30" spans="1:12">
      <c r="A30" s="21" t="s">
        <v>1012</v>
      </c>
      <c r="B30" s="42" t="s">
        <v>30</v>
      </c>
      <c r="C30" s="42" t="s">
        <v>30</v>
      </c>
      <c r="D30" s="42" t="s">
        <v>30</v>
      </c>
      <c r="E30" s="42" t="s">
        <v>30</v>
      </c>
      <c r="F30" s="42" t="s">
        <v>30</v>
      </c>
      <c r="G30" s="42" t="s">
        <v>30</v>
      </c>
      <c r="H30" s="42" t="s">
        <v>30</v>
      </c>
      <c r="I30" s="42" t="s">
        <v>30</v>
      </c>
      <c r="J30" s="42" t="s">
        <v>30</v>
      </c>
      <c r="K30" s="42" t="s">
        <v>30</v>
      </c>
      <c r="L30" s="42" t="s">
        <v>30</v>
      </c>
    </row>
    <row r="31" spans="1:12">
      <c r="A31" s="41"/>
      <c r="B31" s="41"/>
      <c r="C31" s="41"/>
      <c r="D31" s="41"/>
      <c r="E31" s="41"/>
      <c r="F31" s="41"/>
      <c r="G31" s="41"/>
      <c r="H31" s="41"/>
      <c r="I31" s="41"/>
      <c r="J31" s="41"/>
      <c r="K31" s="41"/>
      <c r="L31" s="41"/>
    </row>
    <row r="32" spans="1:12" ht="16">
      <c r="A32" s="81" t="s">
        <v>52</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53</v>
      </c>
      <c r="C34" s="41"/>
      <c r="D34" s="41"/>
      <c r="E34" s="41"/>
      <c r="F34" s="41"/>
      <c r="G34" s="41"/>
      <c r="H34" s="41"/>
      <c r="I34" s="41"/>
      <c r="J34" s="41"/>
      <c r="K34" s="41"/>
      <c r="L34" s="41"/>
    </row>
    <row r="35" spans="1:12">
      <c r="A35" s="21" t="s">
        <v>53</v>
      </c>
      <c r="B35" s="42" t="s">
        <v>30</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"CC-MEAV for Method M ("&amp;'CC-Net capex'!B5&amp;") for "&amp;Inputs!B6&amp;" in "&amp;Inputs!C6&amp;"  Status: "&amp;Inputs!D6&amp;""</f>
        <v>CC-MEAV for Method M (No option selected) for #VALUE! in #VALUE!  Status: #VALUE!</v>
      </c>
    </row>
    <row r="3" spans="1:8" ht="26.25" customHeight="1">
      <c r="F3" s="2" t="s">
        <v>826</v>
      </c>
    </row>
    <row r="4" spans="1:8" ht="27.75" customHeight="1">
      <c r="F4" s="2" t="s">
        <v>827</v>
      </c>
    </row>
    <row r="5" spans="1:8">
      <c r="G5" s="2" t="s">
        <v>218</v>
      </c>
      <c r="H5" s="2" t="s">
        <v>828</v>
      </c>
    </row>
    <row r="6" spans="1:8">
      <c r="F6" s="2" t="s">
        <v>239</v>
      </c>
      <c r="G6" s="2">
        <f>SUM('Data-MEAV'!I20:I39)</f>
        <v>0</v>
      </c>
      <c r="H6" s="2" t="e">
        <f>G6/$G$11</f>
        <v>#VALUE!</v>
      </c>
    </row>
    <row r="7" spans="1:8">
      <c r="F7" s="2" t="s">
        <v>545</v>
      </c>
      <c r="G7" s="2">
        <f>SUM('Data-MEAV'!I62:I63)+SUM('Data-MEAV'!I69:I70)+SUM('Data-MEAV'!I75:I78)</f>
        <v>0</v>
      </c>
      <c r="H7" s="2" t="e">
        <f>G7/$G$11</f>
        <v>#VALUE!</v>
      </c>
    </row>
    <row r="8" spans="1:8">
      <c r="F8" s="2" t="s">
        <v>240</v>
      </c>
      <c r="G8" s="2">
        <f>SUM('Data-MEAV'!I42:I56)+SUM('Data-MEAV'!I59:I61)+SUM('Data-MEAV'!I64:I68)+SUM('Data-MEAV'!I71:I72)+SUM('Data-MEAV'!I158:I163)+SUM('Data-MEAV'!I153:I154)</f>
        <v>0</v>
      </c>
      <c r="H8" s="2" t="e">
        <f>G8/$G$11</f>
        <v>#VALUE!</v>
      </c>
    </row>
    <row r="9" spans="1:8">
      <c r="F9" s="2" t="s">
        <v>422</v>
      </c>
      <c r="G9" s="2" t="e">
        <f>'CC-Drivers'!E32*(SUM('Data-MEAV'!I81:I120)+SUM('Data-MEAV'!I149:I150))</f>
        <v>#VALUE!</v>
      </c>
      <c r="H9" s="2" t="e">
        <f>G9/$G$11</f>
        <v>#VALUE!</v>
      </c>
    </row>
    <row r="10" spans="1:8">
      <c r="F10" s="2" t="s">
        <v>501</v>
      </c>
      <c r="G10" s="2" t="e">
        <f>'CC-Drivers'!E32*SUM('Data-MEAV'!I121:I146)</f>
        <v>#VALUE!</v>
      </c>
      <c r="H10" s="2" t="e">
        <f>G10/$G$11</f>
        <v>#VALUE!</v>
      </c>
    </row>
    <row r="11" spans="1:8">
      <c r="F11" s="2" t="s">
        <v>215</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"CE-MEAV for Method M ("&amp;'CC-Net capex'!B5&amp;") for "&amp;Inputs!B6&amp;" in "&amp;Inputs!C6&amp;"  Status: "&amp;Inputs!D6&amp;""</f>
        <v>CE-MEAV for Method M (No option selected) for #VALUE! in #VALUE!  Status: #VALUE!</v>
      </c>
    </row>
    <row r="3" spans="1:8" ht="26.25" customHeight="1">
      <c r="F3" s="2" t="s">
        <v>826</v>
      </c>
    </row>
    <row r="4" spans="1:8" ht="27.75" customHeight="1">
      <c r="F4" s="2" t="s">
        <v>827</v>
      </c>
    </row>
    <row r="5" spans="1:8">
      <c r="G5" s="2" t="s">
        <v>218</v>
      </c>
      <c r="H5" s="2" t="s">
        <v>828</v>
      </c>
    </row>
    <row r="6" spans="1:8">
      <c r="F6" s="2" t="s">
        <v>239</v>
      </c>
      <c r="G6" s="2">
        <f>SUM('Data-MEAV'!I20:I39)</f>
        <v>0</v>
      </c>
      <c r="H6" s="2" t="e">
        <f>G6/$G$11</f>
        <v>#DIV/0!</v>
      </c>
    </row>
    <row r="7" spans="1:8">
      <c r="F7" s="2" t="s">
        <v>545</v>
      </c>
      <c r="G7" s="2">
        <f>SUM('Data-MEAV'!I62:I63)+SUM('Data-MEAV'!I69:I70)+SUM('Data-MEAV'!I75:I78)</f>
        <v>0</v>
      </c>
      <c r="H7" s="2" t="e">
        <f>G7/$G$11</f>
        <v>#DIV/0!</v>
      </c>
    </row>
    <row r="8" spans="1:8">
      <c r="F8" s="2" t="s">
        <v>240</v>
      </c>
      <c r="G8" s="2">
        <f>SUM('Data-MEAV'!I42:I56)+SUM('Data-MEAV'!I59:I61)+SUM('Data-MEAV'!I64:I68)+SUM('Data-MEAV'!I71:I72)+SUM('Data-MEAV'!I158:I163)+SUM('Data-MEAV'!I153:I154)</f>
        <v>0</v>
      </c>
      <c r="H8" s="2" t="e">
        <f>G8/$G$11</f>
        <v>#DIV/0!</v>
      </c>
    </row>
    <row r="9" spans="1:8">
      <c r="F9" s="2" t="s">
        <v>422</v>
      </c>
      <c r="G9" s="2">
        <f>SUM('Data-MEAV'!I81:I120)+SUM('Data-MEAV'!I149:I150)</f>
        <v>0</v>
      </c>
      <c r="H9" s="2" t="e">
        <f>G9/$G$11</f>
        <v>#DIV/0!</v>
      </c>
    </row>
    <row r="10" spans="1:8">
      <c r="F10" s="2" t="s">
        <v>501</v>
      </c>
      <c r="G10" s="2">
        <f>SUM('Data-MEAV'!I121:I146)</f>
        <v>0</v>
      </c>
      <c r="H10" s="2" t="e">
        <f>G10/$G$11</f>
        <v>#DIV/0!</v>
      </c>
    </row>
    <row r="11" spans="1:8">
      <c r="F11" s="2" t="s">
        <v>215</v>
      </c>
      <c r="G11" s="2">
        <f>SUM(G6:G10)</f>
        <v>0</v>
      </c>
      <c r="H11" s="2" t="e">
        <f>SUM(H6:H10)</f>
        <v>#DIV/0!</v>
      </c>
    </row>
  </sheetData>
  <sheetProtection sheet="1" objects="1" scenarios="1"/>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election activeCell="J33" sqref="J33"/>
    </sheetView>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("&amp;'CC-Net capex'!B5&amp;") for "&amp;Inputs!B6&amp;" in "&amp;Inputs!C6&amp;"  Status: "&amp;Inputs!D6&amp;""</f>
        <v>Calc-Units for Method M (No option selected) for #VALUE! in #VALUE!  Status: #VALUE!</v>
      </c>
    </row>
    <row r="3" spans="1:6">
      <c r="A3" s="2" t="s">
        <v>829</v>
      </c>
    </row>
    <row r="4" spans="1:6">
      <c r="B4" s="2" t="s">
        <v>830</v>
      </c>
    </row>
    <row r="5" spans="1:6">
      <c r="A5" s="2" t="s">
        <v>831</v>
      </c>
      <c r="B5" s="2">
        <f>'RRP 5.1'!G36</f>
        <v>0</v>
      </c>
    </row>
    <row r="6" spans="1:6">
      <c r="A6" s="2" t="s">
        <v>832</v>
      </c>
      <c r="B6" s="2">
        <f>'RRP 5.1'!G35</f>
        <v>0</v>
      </c>
    </row>
    <row r="7" spans="1:6">
      <c r="A7" s="2" t="s">
        <v>833</v>
      </c>
      <c r="B7" s="2">
        <f>'RRP 5.1'!G34</f>
        <v>0</v>
      </c>
    </row>
    <row r="8" spans="1:6">
      <c r="A8" s="2" t="s">
        <v>834</v>
      </c>
      <c r="B8" s="2">
        <f>'RRP 5.1'!G40</f>
        <v>0</v>
      </c>
    </row>
    <row r="10" spans="1:6">
      <c r="A10" s="2" t="s">
        <v>835</v>
      </c>
    </row>
    <row r="11" spans="1:6">
      <c r="B11" s="2" t="s">
        <v>836</v>
      </c>
      <c r="C11" s="2" t="s">
        <v>239</v>
      </c>
      <c r="D11" s="2" t="s">
        <v>240</v>
      </c>
      <c r="E11" s="2" t="s">
        <v>422</v>
      </c>
      <c r="F11" s="2" t="s">
        <v>421</v>
      </c>
    </row>
    <row r="12" spans="1:6">
      <c r="A12" s="2" t="s">
        <v>831</v>
      </c>
      <c r="B12" s="2">
        <v>1</v>
      </c>
      <c r="C12" s="2">
        <v>1</v>
      </c>
      <c r="D12" s="2">
        <v>1</v>
      </c>
      <c r="E12" s="2">
        <v>1</v>
      </c>
      <c r="F12" s="2">
        <v>1</v>
      </c>
    </row>
    <row r="13" spans="1:6">
      <c r="A13" s="2" t="s">
        <v>832</v>
      </c>
      <c r="B13" s="2">
        <v>0</v>
      </c>
      <c r="C13" s="2">
        <v>0</v>
      </c>
      <c r="D13" s="2" t="e">
        <f>(1+$B$8/($B$5+$B$6/2+$B$7/4)/2)/(1+$B$8/($B$5+$B$6/2+$B$7/4))</f>
        <v>#DIV/0!</v>
      </c>
      <c r="E13" s="2" t="e">
        <f>(1+$B$8/($B$5+$B$6/2+$B$7/4)/2)/(1+$B$8/($B$5+$B$6/2+$B$7/4))</f>
        <v>#DIV/0!</v>
      </c>
      <c r="F13" s="2" t="e">
        <f>(1+$B$8/($B$5+$B$6/2+$B$7/4)/2)/(1+$B$8/($B$5+$B$6/2+$B$7/4))</f>
        <v>#DIV/0!</v>
      </c>
    </row>
    <row r="14" spans="1:6">
      <c r="A14" s="2" t="s">
        <v>833</v>
      </c>
      <c r="B14" s="2">
        <v>0</v>
      </c>
      <c r="C14" s="2">
        <v>0</v>
      </c>
      <c r="D14" s="2">
        <v>0</v>
      </c>
      <c r="E14" s="2" t="e">
        <f>(1+$B$8/($B$5+$B$6/2+$B$7/4)/4)/(1+$B$8/($B$5+$B$6/2+$B$7/4))</f>
        <v>#DIV/0!</v>
      </c>
      <c r="F14" s="2" t="e">
        <f>(1+$B$8/($B$5+$B$6/2+$B$7/4)/4)/(1+$B$8/($B$5+$B$6/2+$B$7/4))</f>
        <v>#DIV/0!</v>
      </c>
    </row>
    <row r="21" spans="1:6">
      <c r="B21" s="2" t="s">
        <v>836</v>
      </c>
      <c r="C21" s="2" t="s">
        <v>239</v>
      </c>
      <c r="D21" s="2" t="s">
        <v>240</v>
      </c>
      <c r="E21" s="2" t="s">
        <v>422</v>
      </c>
      <c r="F21" s="2" t="s">
        <v>421</v>
      </c>
    </row>
    <row r="22" spans="1:6">
      <c r="A22" s="2" t="s">
        <v>837</v>
      </c>
      <c r="B22" s="2">
        <f>SUMPRODUCT(B$12:B$14,$B$5:$B$7)</f>
        <v>0</v>
      </c>
      <c r="C22" s="2">
        <f>SUMPRODUCT(C$12:C$14,$B$5:$B$7)</f>
        <v>0</v>
      </c>
      <c r="D22" s="2" t="e">
        <f>SUMPRODUCT(D$12:D$14,$B$5:$B$7)</f>
        <v>#DIV/0!</v>
      </c>
      <c r="E22" s="2" t="e">
        <f>SUMPRODUCT(E$12:E$14,$B$5:$B$7)</f>
        <v>#DIV/0!</v>
      </c>
      <c r="F22" s="2" t="e">
        <f>SUMPRODUCT(F$12:F$14,$B$5:$B$7)</f>
        <v>#DIV/0!</v>
      </c>
    </row>
    <row r="23" spans="1:6">
      <c r="A23" s="2" t="s">
        <v>838</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"CC-Net capex for Method M ("&amp;B5&amp;") for "&amp;Inputs!B6&amp;" in "&amp;Inputs!C6&amp;"  Status: "&amp;Inputs!D6&amp;""</f>
        <v>CC-Net capex for Method M (No option selected) for #VALUE! in #VALUE!  Status: #VALUE!</v>
      </c>
    </row>
    <row r="3" spans="1:16" ht="26.25" customHeight="1">
      <c r="A3" s="35" t="s">
        <v>839</v>
      </c>
      <c r="B3" s="36"/>
      <c r="C3" s="36"/>
      <c r="D3" s="37"/>
      <c r="F3" s="61" t="s">
        <v>840</v>
      </c>
      <c r="G3" s="62"/>
      <c r="H3" s="63"/>
      <c r="J3" s="61" t="s">
        <v>541</v>
      </c>
      <c r="K3" s="62"/>
      <c r="L3" s="63"/>
      <c r="N3" s="64" t="s">
        <v>542</v>
      </c>
      <c r="O3" s="65"/>
      <c r="P3" s="66"/>
    </row>
    <row r="4" spans="1:16" ht="12.75" customHeight="1">
      <c r="A4" s="26"/>
      <c r="B4" s="24"/>
      <c r="C4" s="24" t="s">
        <v>841</v>
      </c>
      <c r="D4" s="25" t="s">
        <v>842</v>
      </c>
      <c r="F4" s="26"/>
      <c r="G4" s="24"/>
      <c r="H4" s="25"/>
      <c r="J4" s="67" t="s">
        <v>543</v>
      </c>
      <c r="K4" s="68"/>
      <c r="L4" s="69"/>
      <c r="N4" s="67" t="s">
        <v>544</v>
      </c>
      <c r="O4" s="68"/>
      <c r="P4" s="69"/>
    </row>
    <row r="5" spans="1:16">
      <c r="A5" s="27"/>
      <c r="B5" s="28" t="str">
        <f>IF(Inputs!A20,INDEX(C4:D4,Inputs!A20),"No option selected")</f>
        <v>No option selected</v>
      </c>
      <c r="C5" s="28"/>
      <c r="D5" s="29"/>
      <c r="F5" s="26"/>
      <c r="G5" s="24" t="s">
        <v>218</v>
      </c>
      <c r="H5" s="25" t="s">
        <v>828</v>
      </c>
      <c r="J5" s="26" t="s">
        <v>422</v>
      </c>
      <c r="K5" s="24">
        <f>'Reductions to net capex'!K5</f>
        <v>0</v>
      </c>
      <c r="L5" s="25" t="e">
        <f>K$5*(F21/(F21+F22))</f>
        <v>#DIV/0!</v>
      </c>
      <c r="N5" s="26"/>
      <c r="O5" s="24" t="s">
        <v>218</v>
      </c>
      <c r="P5" s="25"/>
    </row>
    <row r="6" spans="1:16">
      <c r="F6" s="26" t="s">
        <v>239</v>
      </c>
      <c r="G6" s="24" t="e">
        <f>C39+F39+I39+C49+F49-O6</f>
        <v>#VALUE!</v>
      </c>
      <c r="H6" s="25" t="e">
        <f>G6/SUM($G$6:$G$10)</f>
        <v>#VALUE!</v>
      </c>
      <c r="J6" s="27" t="s">
        <v>421</v>
      </c>
      <c r="K6" s="28"/>
      <c r="L6" s="29" t="e">
        <f>K$5*(F22/(F21+F22))</f>
        <v>#DIV/0!</v>
      </c>
      <c r="N6" s="26" t="s">
        <v>239</v>
      </c>
      <c r="O6" s="24">
        <f>'Reductions to net capex'!O6</f>
        <v>0</v>
      </c>
      <c r="P6" s="25"/>
    </row>
    <row r="7" spans="1:16">
      <c r="F7" s="26" t="s">
        <v>545</v>
      </c>
      <c r="G7" s="24" t="e">
        <f>C40+F40+I40+C50+F50-O7</f>
        <v>#VALUE!</v>
      </c>
      <c r="H7" s="25" t="e">
        <f>G7/SUM($G$6:$G$10)</f>
        <v>#VALUE!</v>
      </c>
      <c r="N7" s="26" t="s">
        <v>545</v>
      </c>
      <c r="O7" s="24">
        <f>'Reductions to net capex'!O7</f>
        <v>0</v>
      </c>
      <c r="P7" s="25"/>
    </row>
    <row r="8" spans="1:16">
      <c r="F8" s="26" t="s">
        <v>240</v>
      </c>
      <c r="G8" s="24" t="e">
        <f>C41+F41+I41+C51+F51-O8</f>
        <v>#VALUE!</v>
      </c>
      <c r="H8" s="25" t="e">
        <f>G8/SUM($G$6:$G$10)</f>
        <v>#VALUE!</v>
      </c>
      <c r="N8" s="26" t="s">
        <v>240</v>
      </c>
      <c r="O8" s="24">
        <f>'Reductions to net capex'!O8</f>
        <v>0</v>
      </c>
      <c r="P8" s="25"/>
    </row>
    <row r="9" spans="1:16">
      <c r="F9" s="26" t="s">
        <v>422</v>
      </c>
      <c r="G9" s="24" t="e">
        <f>'CC-Drivers'!E32*(C42+F42+I42+C52+F52-L5-O9)</f>
        <v>#VALUE!</v>
      </c>
      <c r="H9" s="25" t="e">
        <f>G9/SUM($G$6:$G$10)</f>
        <v>#VALUE!</v>
      </c>
      <c r="N9" s="26" t="s">
        <v>422</v>
      </c>
      <c r="O9" s="24">
        <f>'Reductions to net capex'!O9</f>
        <v>0</v>
      </c>
      <c r="P9" s="25"/>
    </row>
    <row r="10" spans="1:16">
      <c r="F10" s="27" t="s">
        <v>501</v>
      </c>
      <c r="G10" s="28" t="e">
        <f>'CC-Drivers'!E32*(C43+F43+I43+C53+F53-L6-O10)</f>
        <v>#VALUE!</v>
      </c>
      <c r="H10" s="29" t="e">
        <f>G10/SUM($G$6:$G$10)</f>
        <v>#VALUE!</v>
      </c>
      <c r="N10" s="27" t="s">
        <v>501</v>
      </c>
      <c r="O10" s="28">
        <f>'Reductions to net capex'!O10</f>
        <v>0</v>
      </c>
      <c r="P10" s="29"/>
    </row>
    <row r="12" spans="1:16" ht="12" customHeight="1"/>
    <row r="13" spans="1:16">
      <c r="A13" s="1" t="s">
        <v>843</v>
      </c>
    </row>
    <row r="15" spans="1:16" ht="5.25" customHeight="1"/>
    <row r="16" spans="1:16" ht="26.25" customHeight="1">
      <c r="A16" s="33"/>
      <c r="B16" s="61" t="s">
        <v>844</v>
      </c>
      <c r="C16" s="63"/>
      <c r="D16" s="33"/>
      <c r="E16" s="61" t="s">
        <v>845</v>
      </c>
      <c r="F16" s="63"/>
      <c r="G16" s="33"/>
      <c r="H16" s="61" t="s">
        <v>846</v>
      </c>
      <c r="I16" s="63"/>
    </row>
    <row r="17" spans="1:9" ht="46" customHeight="1">
      <c r="A17" s="33"/>
      <c r="B17" s="70" t="s">
        <v>847</v>
      </c>
      <c r="C17" s="71"/>
      <c r="D17" s="33"/>
      <c r="E17" s="70" t="s">
        <v>848</v>
      </c>
      <c r="F17" s="71"/>
      <c r="G17" s="33"/>
      <c r="H17" s="70" t="s">
        <v>849</v>
      </c>
      <c r="I17" s="71"/>
    </row>
    <row r="18" spans="1:9" ht="12.75" customHeight="1">
      <c r="B18" s="26"/>
      <c r="C18" s="25"/>
      <c r="E18" s="26"/>
      <c r="F18" s="25"/>
      <c r="H18" s="26"/>
      <c r="I18" s="25"/>
    </row>
    <row r="19" spans="1:9" ht="12" customHeight="1">
      <c r="B19" s="26" t="s">
        <v>239</v>
      </c>
      <c r="C19" s="25" t="e">
        <f>IF(Inputs!$A$20=1,C87,IF(Inputs!$A$20=2,C66,#VALUE!))</f>
        <v>#VALUE!</v>
      </c>
      <c r="E19" s="26" t="s">
        <v>239</v>
      </c>
      <c r="F19" s="25">
        <f>SUM('FBPQ LR4'!D11:M11)</f>
        <v>0</v>
      </c>
      <c r="H19" s="26" t="s">
        <v>239</v>
      </c>
      <c r="I19" s="25">
        <f>SUM('FBPQ LR6'!C28:L28)</f>
        <v>0</v>
      </c>
    </row>
    <row r="20" spans="1:9" ht="12" customHeight="1">
      <c r="B20" s="26" t="s">
        <v>240</v>
      </c>
      <c r="C20" s="25" t="e">
        <f>IF(Inputs!$A$20=1,C88,IF(Inputs!$A$20=2,C67,#VALUE!))</f>
        <v>#VALUE!</v>
      </c>
      <c r="E20" s="26" t="s">
        <v>240</v>
      </c>
      <c r="F20" s="25">
        <f>SUM('FBPQ LR4'!D12:M12)</f>
        <v>0</v>
      </c>
      <c r="H20" s="26" t="s">
        <v>240</v>
      </c>
      <c r="I20" s="25">
        <f>SUM('FBPQ LR6'!C29:L29)</f>
        <v>0</v>
      </c>
    </row>
    <row r="21" spans="1:9">
      <c r="B21" s="26" t="s">
        <v>422</v>
      </c>
      <c r="C21" s="25" t="e">
        <f>IF(Inputs!$A$20=1,C89,IF(Inputs!$A$20=2,C68,#VALUE!))</f>
        <v>#VALUE!</v>
      </c>
      <c r="E21" s="26" t="s">
        <v>422</v>
      </c>
      <c r="F21" s="25">
        <f>SUM('FBPQ LR4'!D13:M13)</f>
        <v>0</v>
      </c>
      <c r="H21" s="26" t="s">
        <v>422</v>
      </c>
      <c r="I21" s="25">
        <f>SUM('FBPQ LR6'!C30:L30)</f>
        <v>0</v>
      </c>
    </row>
    <row r="22" spans="1:9">
      <c r="B22" s="27" t="s">
        <v>501</v>
      </c>
      <c r="C22" s="29" t="e">
        <f>IF(Inputs!$A$20=1,C90,IF(Inputs!$A$20=2,C69,#VALUE!))</f>
        <v>#VALUE!</v>
      </c>
      <c r="E22" s="27" t="s">
        <v>501</v>
      </c>
      <c r="F22" s="29">
        <f>SUM('FBPQ LR4'!D14:M14)</f>
        <v>0</v>
      </c>
      <c r="H22" s="27" t="s">
        <v>501</v>
      </c>
      <c r="I22" s="29">
        <f>SUM('FBPQ LR6'!C31:L31)</f>
        <v>0</v>
      </c>
    </row>
    <row r="25" spans="1:9" s="33" customFormat="1" ht="37" customHeight="1">
      <c r="B25" s="61" t="s">
        <v>850</v>
      </c>
      <c r="C25" s="63"/>
      <c r="E25" s="72" t="s">
        <v>851</v>
      </c>
      <c r="F25" s="73"/>
    </row>
    <row r="26" spans="1:9" s="33" customFormat="1" ht="27.75" customHeight="1">
      <c r="B26" s="70" t="s">
        <v>852</v>
      </c>
      <c r="C26" s="71"/>
      <c r="E26" s="74" t="s">
        <v>853</v>
      </c>
      <c r="F26" s="75"/>
    </row>
    <row r="27" spans="1:9">
      <c r="B27" s="26"/>
      <c r="C27" s="25"/>
      <c r="E27" s="26"/>
      <c r="F27" s="25"/>
    </row>
    <row r="28" spans="1:9">
      <c r="B28" s="26" t="s">
        <v>239</v>
      </c>
      <c r="C28" s="25">
        <f>SUM('FBPQ NL1'!D10:M16)</f>
        <v>0</v>
      </c>
      <c r="E28" s="26" t="s">
        <v>239</v>
      </c>
      <c r="F28" s="25">
        <f>SUM('NL9 - Legal &amp; Safety'!D33:M33,'NL9 - Legal &amp; Safety'!D42:M42)</f>
        <v>0</v>
      </c>
    </row>
    <row r="29" spans="1:9">
      <c r="B29" s="26" t="s">
        <v>240</v>
      </c>
      <c r="C29" s="25">
        <f>SUM('FBPQ NL1'!D17:M22)</f>
        <v>0</v>
      </c>
      <c r="E29" s="26" t="s">
        <v>240</v>
      </c>
      <c r="F29" s="25">
        <f>SUM('NL9 - Legal &amp; Safety'!D34:M34,'NL9 - Legal &amp; Safety'!D43:M43)</f>
        <v>0</v>
      </c>
    </row>
    <row r="30" spans="1:9">
      <c r="B30" s="26" t="s">
        <v>422</v>
      </c>
      <c r="C30" s="25">
        <f>SUM('FBPQ NL1'!D23:M28)</f>
        <v>0</v>
      </c>
      <c r="E30" s="26" t="s">
        <v>422</v>
      </c>
      <c r="F30" s="25">
        <f>SUM('NL9 - Legal &amp; Safety'!D35:M35,'NL9 - Legal &amp; Safety'!D44:M44)</f>
        <v>0</v>
      </c>
    </row>
    <row r="31" spans="1:9">
      <c r="B31" s="27" t="s">
        <v>501</v>
      </c>
      <c r="C31" s="29">
        <f>SUM('FBPQ NL1'!D29:M34)</f>
        <v>0</v>
      </c>
      <c r="E31" s="27" t="s">
        <v>501</v>
      </c>
      <c r="F31" s="29">
        <f>SUM('NL9 - Legal &amp; Safety'!D36:M36,'NL9 - Legal &amp; Safety'!D45:M45)</f>
        <v>0</v>
      </c>
    </row>
    <row r="33" spans="1:10" s="1" customFormat="1">
      <c r="A33" s="1" t="s">
        <v>854</v>
      </c>
    </row>
    <row r="35" spans="1:10" ht="5.25" customHeight="1"/>
    <row r="36" spans="1:10" s="33" customFormat="1" ht="51" customHeight="1">
      <c r="B36" s="61" t="s">
        <v>844</v>
      </c>
      <c r="C36" s="62"/>
      <c r="D36" s="38"/>
      <c r="E36" s="61" t="s">
        <v>845</v>
      </c>
      <c r="F36" s="62"/>
      <c r="G36" s="38"/>
      <c r="H36" s="61" t="s">
        <v>846</v>
      </c>
      <c r="I36" s="62"/>
      <c r="J36" s="38"/>
    </row>
    <row r="37" spans="1:10" s="33" customFormat="1" ht="51" customHeight="1">
      <c r="B37" s="70" t="s">
        <v>847</v>
      </c>
      <c r="C37" s="76"/>
      <c r="D37" s="39"/>
      <c r="E37" s="70" t="s">
        <v>848</v>
      </c>
      <c r="F37" s="76"/>
      <c r="G37" s="39"/>
      <c r="H37" s="70" t="s">
        <v>849</v>
      </c>
      <c r="I37" s="76"/>
      <c r="J37" s="39"/>
    </row>
    <row r="38" spans="1:10" ht="12.75" customHeight="1">
      <c r="B38" s="26"/>
      <c r="C38" s="24"/>
      <c r="D38" s="25"/>
      <c r="E38" s="26"/>
      <c r="F38" s="24"/>
      <c r="G38" s="25"/>
      <c r="H38" s="26"/>
      <c r="I38" s="24"/>
      <c r="J38" s="25"/>
    </row>
    <row r="39" spans="1:10">
      <c r="B39" s="26" t="s">
        <v>239</v>
      </c>
      <c r="C39" s="24" t="e">
        <f>IF(Inputs!$A$20=1,C96,IF(Inputs!$A$20=2,C75,#VALUE!))</f>
        <v>#VALUE!</v>
      </c>
      <c r="D39" s="25"/>
      <c r="E39" s="26" t="s">
        <v>239</v>
      </c>
      <c r="F39" s="24">
        <f>SUM('FBPQ LR4'!D11:M11)</f>
        <v>0</v>
      </c>
      <c r="G39" s="25"/>
      <c r="H39" s="26" t="s">
        <v>239</v>
      </c>
      <c r="I39" s="24">
        <f>SUM('FBPQ LR6'!C28:L28)</f>
        <v>0</v>
      </c>
      <c r="J39" s="25"/>
    </row>
    <row r="40" spans="1:10">
      <c r="B40" s="26" t="s">
        <v>545</v>
      </c>
      <c r="C40" s="24" t="e">
        <f>IF(Inputs!$A$20=1,C97,IF(Inputs!$A$20=2,C76,#VALUE!))</f>
        <v>#VALUE!</v>
      </c>
      <c r="D40" s="25" t="s">
        <v>855</v>
      </c>
      <c r="E40" s="26" t="s">
        <v>545</v>
      </c>
      <c r="F40" s="24" t="e">
        <f>SUM('FBPQ LR4'!D12:M12)*(C55)</f>
        <v>#DIV/0!</v>
      </c>
      <c r="G40" s="25" t="s">
        <v>855</v>
      </c>
      <c r="H40" s="26" t="s">
        <v>545</v>
      </c>
      <c r="I40" s="24" t="e">
        <f>SUM('FBPQ LR6'!C29:L29)*(C55)</f>
        <v>#DIV/0!</v>
      </c>
      <c r="J40" s="25" t="s">
        <v>855</v>
      </c>
    </row>
    <row r="41" spans="1:10">
      <c r="B41" s="26" t="s">
        <v>240</v>
      </c>
      <c r="C41" s="24" t="e">
        <f>IF(Inputs!$A$20=1,C98,IF(Inputs!$A$20=2,C77,#VALUE!))</f>
        <v>#VALUE!</v>
      </c>
      <c r="D41" s="25"/>
      <c r="E41" s="26" t="s">
        <v>240</v>
      </c>
      <c r="F41" s="24" t="e">
        <f>SUM('FBPQ LR4'!D12:M12)*(1-C55)</f>
        <v>#DIV/0!</v>
      </c>
      <c r="G41" s="25"/>
      <c r="H41" s="26" t="s">
        <v>240</v>
      </c>
      <c r="I41" s="24" t="e">
        <f>SUM('FBPQ LR6'!C29:L29)*(1-C55)</f>
        <v>#DIV/0!</v>
      </c>
      <c r="J41" s="25"/>
    </row>
    <row r="42" spans="1:10">
      <c r="B42" s="26" t="s">
        <v>422</v>
      </c>
      <c r="C42" s="24" t="e">
        <f>IF(Inputs!$A$20=1,C99,IF(Inputs!$A$20=2,C78,#VALUE!))</f>
        <v>#VALUE!</v>
      </c>
      <c r="D42" s="25"/>
      <c r="E42" s="26" t="s">
        <v>422</v>
      </c>
      <c r="F42" s="24">
        <f>SUM('FBPQ LR4'!D13:M13)</f>
        <v>0</v>
      </c>
      <c r="G42" s="25"/>
      <c r="H42" s="26" t="s">
        <v>422</v>
      </c>
      <c r="I42" s="24">
        <f>SUM('FBPQ LR6'!C30:L30)</f>
        <v>0</v>
      </c>
      <c r="J42" s="25"/>
    </row>
    <row r="43" spans="1:10">
      <c r="B43" s="27" t="s">
        <v>501</v>
      </c>
      <c r="C43" s="28" t="e">
        <f>IF(Inputs!$A$20=1,C100,IF(Inputs!$A$20=2,C79,#VALUE!))</f>
        <v>#VALUE!</v>
      </c>
      <c r="D43" s="29"/>
      <c r="E43" s="27" t="s">
        <v>501</v>
      </c>
      <c r="F43" s="28">
        <f>SUM('FBPQ LR4'!D14:M14)</f>
        <v>0</v>
      </c>
      <c r="G43" s="29"/>
      <c r="H43" s="27" t="s">
        <v>501</v>
      </c>
      <c r="I43" s="28">
        <f>SUM('FBPQ LR6'!C31:L31)</f>
        <v>0</v>
      </c>
      <c r="J43" s="29"/>
    </row>
    <row r="46" spans="1:10" s="33" customFormat="1" ht="27.75" customHeight="1">
      <c r="B46" s="61" t="s">
        <v>850</v>
      </c>
      <c r="C46" s="62"/>
      <c r="D46" s="38"/>
      <c r="E46" s="72" t="s">
        <v>851</v>
      </c>
      <c r="F46" s="73"/>
      <c r="H46" s="72" t="s">
        <v>851</v>
      </c>
      <c r="I46" s="77"/>
      <c r="J46" s="38"/>
    </row>
    <row r="47" spans="1:10" s="33" customFormat="1" ht="27.75" customHeight="1">
      <c r="B47" s="70" t="s">
        <v>852</v>
      </c>
      <c r="C47" s="76"/>
      <c r="D47" s="39"/>
      <c r="E47" s="74" t="s">
        <v>853</v>
      </c>
      <c r="F47" s="75"/>
      <c r="H47" s="70" t="s">
        <v>856</v>
      </c>
      <c r="I47" s="76"/>
      <c r="J47" s="39"/>
    </row>
    <row r="48" spans="1:10">
      <c r="B48" s="26"/>
      <c r="C48" s="24"/>
      <c r="D48" s="25"/>
      <c r="E48" s="26"/>
      <c r="F48" s="25"/>
      <c r="H48" s="26"/>
      <c r="I48" s="24"/>
      <c r="J48" s="25"/>
    </row>
    <row r="49" spans="2:10">
      <c r="B49" s="26" t="s">
        <v>239</v>
      </c>
      <c r="C49" s="24">
        <f>SUM('FBPQ NL1'!D10:M16)</f>
        <v>0</v>
      </c>
      <c r="D49" s="25"/>
      <c r="E49" s="26" t="s">
        <v>239</v>
      </c>
      <c r="F49" s="25">
        <f>SUM('NL9 - Legal &amp; Safety'!D33:M33,'NL9 - Legal &amp; Safety'!D42:M42)</f>
        <v>0</v>
      </c>
      <c r="H49" s="26" t="s">
        <v>239</v>
      </c>
      <c r="I49" s="24">
        <f>F49+C49</f>
        <v>0</v>
      </c>
      <c r="J49" s="25" t="e">
        <f>I49/SUM($I$49:$I$53)</f>
        <v>#DIV/0!</v>
      </c>
    </row>
    <row r="50" spans="2:10">
      <c r="B50" s="26" t="s">
        <v>545</v>
      </c>
      <c r="C50" s="24">
        <f>SUM('FBPQ NL1'!D21:M22)</f>
        <v>0</v>
      </c>
      <c r="D50" s="25" t="s">
        <v>857</v>
      </c>
      <c r="E50" s="26" t="s">
        <v>545</v>
      </c>
      <c r="F50" s="25" t="e">
        <f>SUM('NL9 - Legal &amp; Safety'!D34:M34,'NL9 - Legal &amp; Safety'!D43:M43)*C55</f>
        <v>#DIV/0!</v>
      </c>
      <c r="H50" s="26" t="s">
        <v>545</v>
      </c>
      <c r="I50" s="24" t="e">
        <f>F50+C50</f>
        <v>#DIV/0!</v>
      </c>
      <c r="J50" s="25" t="e">
        <f>I50/SUM($I$49:$I$53)</f>
        <v>#DIV/0!</v>
      </c>
    </row>
    <row r="51" spans="2:10">
      <c r="B51" s="26" t="s">
        <v>240</v>
      </c>
      <c r="C51" s="24">
        <f>SUM('FBPQ NL1'!D17:M20)</f>
        <v>0</v>
      </c>
      <c r="D51" s="25"/>
      <c r="E51" s="26" t="s">
        <v>240</v>
      </c>
      <c r="F51" s="25" t="e">
        <f>SUM('NL9 - Legal &amp; Safety'!D34:M34,'NL9 - Legal &amp; Safety'!D43:M43)*(1-C55)</f>
        <v>#DIV/0!</v>
      </c>
      <c r="H51" s="26" t="s">
        <v>240</v>
      </c>
      <c r="I51" s="24" t="e">
        <f>F51+C51</f>
        <v>#DIV/0!</v>
      </c>
      <c r="J51" s="25" t="e">
        <f>I51/SUM($I$49:$I$53)</f>
        <v>#DIV/0!</v>
      </c>
    </row>
    <row r="52" spans="2:10">
      <c r="B52" s="26" t="s">
        <v>422</v>
      </c>
      <c r="C52" s="24">
        <f>SUM('FBPQ NL1'!D23:M28)</f>
        <v>0</v>
      </c>
      <c r="D52" s="25"/>
      <c r="E52" s="26" t="s">
        <v>422</v>
      </c>
      <c r="F52" s="25">
        <f>SUM('NL9 - Legal &amp; Safety'!D35:M35,'NL9 - Legal &amp; Safety'!D44:M44)</f>
        <v>0</v>
      </c>
      <c r="H52" s="26" t="s">
        <v>422</v>
      </c>
      <c r="I52" s="24">
        <f>F52+C52</f>
        <v>0</v>
      </c>
      <c r="J52" s="25" t="e">
        <f>I52/SUM($I$49:$I$53)</f>
        <v>#DIV/0!</v>
      </c>
    </row>
    <row r="53" spans="2:10">
      <c r="B53" s="27" t="s">
        <v>501</v>
      </c>
      <c r="C53" s="28">
        <f>SUM('FBPQ NL1'!D29:M34)</f>
        <v>0</v>
      </c>
      <c r="D53" s="29"/>
      <c r="E53" s="27" t="s">
        <v>501</v>
      </c>
      <c r="F53" s="29">
        <f>SUM('NL9 - Legal &amp; Safety'!D36:M36,'NL9 - Legal &amp; Safety'!D45:M45)</f>
        <v>0</v>
      </c>
      <c r="H53" s="27" t="s">
        <v>501</v>
      </c>
      <c r="I53" s="28">
        <f>F53+C53</f>
        <v>0</v>
      </c>
      <c r="J53" s="29" t="e">
        <f>I53/SUM($I$49:$I$53)</f>
        <v>#DIV/0!</v>
      </c>
    </row>
    <row r="55" spans="2:10">
      <c r="B55" s="22" t="s">
        <v>858</v>
      </c>
      <c r="C55" s="23" t="e">
        <f>C50/C51</f>
        <v>#DIV/0!</v>
      </c>
    </row>
    <row r="59" spans="2:10" s="1" customFormat="1">
      <c r="B59" s="1" t="s">
        <v>1034</v>
      </c>
    </row>
    <row r="61" spans="2:10">
      <c r="B61" s="2" t="s">
        <v>859</v>
      </c>
    </row>
    <row r="62" spans="2:10">
      <c r="B62" s="2" t="s">
        <v>860</v>
      </c>
    </row>
    <row r="63" spans="2:10">
      <c r="B63" s="2" t="s">
        <v>844</v>
      </c>
    </row>
    <row r="64" spans="2:10">
      <c r="B64" s="3" t="s">
        <v>861</v>
      </c>
    </row>
    <row r="66" spans="2:3">
      <c r="B66" s="2" t="s">
        <v>239</v>
      </c>
      <c r="C66" s="3">
        <f>SUM('FBPQ LR1 - V5 opt3'!D227:M227,'FBPQ LR1 - V5 opt3'!I229:M229)-SUM('FBPQ LR1 - V5 opt3'!D250:M250,'FBPQ LR1 - V5 opt3'!I252:M252)</f>
        <v>0</v>
      </c>
    </row>
    <row r="67" spans="2:3">
      <c r="B67" s="2" t="s">
        <v>240</v>
      </c>
      <c r="C67" s="3">
        <f>(SUM('FBPQ LR1 - V5 opt3'!D231:H231,'FBPQ LR1 - V5 opt3'!I230:M230,'FBPQ LR1 - V5 opt3'!I233:M233)-SUM('FBPQ LR1 - V5 opt3'!D254:H254,'FBPQ LR1 - V5 opt3'!I253:M253,'FBPQ LR1 - V5 opt3'!I256:M256))</f>
        <v>0</v>
      </c>
    </row>
    <row r="68" spans="2:3">
      <c r="B68" s="2" t="s">
        <v>422</v>
      </c>
      <c r="C68" s="3">
        <f>SUM('FBPQ LR1 - V5 opt3'!D235:H235,'FBPQ LR1 - V5 opt3'!I234:M234,'FBPQ LR1 - V5 opt3'!I237:M237)-SUM('FBPQ LR1 - V5 opt3'!D258:H258,'FBPQ LR1 - V5 opt3'!I257:M257,'FBPQ LR1 - V5 opt3'!I260:M260)</f>
        <v>0</v>
      </c>
    </row>
    <row r="69" spans="2:3">
      <c r="B69" s="2" t="s">
        <v>501</v>
      </c>
      <c r="C69" s="3">
        <f>SUM('FBPQ LR1 - V5 opt3'!D239:H239,'FBPQ LR1 - V5 opt3'!I238:M238)-SUM('FBPQ LR1 - V5 opt3'!D262:H262,'FBPQ LR1 - V5 opt3'!I261:M261)</f>
        <v>0</v>
      </c>
    </row>
    <row r="71" spans="2:3">
      <c r="B71" s="2" t="s">
        <v>862</v>
      </c>
    </row>
    <row r="72" spans="2:3">
      <c r="B72" s="2" t="s">
        <v>844</v>
      </c>
    </row>
    <row r="73" spans="2:3">
      <c r="B73" s="3" t="s">
        <v>861</v>
      </c>
    </row>
    <row r="75" spans="2:3">
      <c r="B75" s="2" t="s">
        <v>239</v>
      </c>
      <c r="C75" s="3">
        <f>SUM('FBPQ LR1 - V5 opt3'!D227:M227,'FBPQ LR1 - V5 opt3'!I229:M229)-SUM('FBPQ LR1 - V5 opt3'!D250:M250,'FBPQ LR1 - V5 opt3'!I252:M252)</f>
        <v>0</v>
      </c>
    </row>
    <row r="76" spans="2:3">
      <c r="B76" s="2" t="s">
        <v>545</v>
      </c>
      <c r="C76" s="3" t="e">
        <f>(SUM('FBPQ LR1 - V5 opt3'!D231:H231,'FBPQ LR1 - V5 opt3'!I230:M230,'FBPQ LR1 - V5 opt3'!I233:M233)-SUM('FBPQ LR1 - V5 opt3'!D254:H254,'FBPQ LR1 - V5 opt3'!I253:M253,'FBPQ LR1 - V5 opt3'!I256:M256))*(C110)</f>
        <v>#DIV/0!</v>
      </c>
    </row>
    <row r="77" spans="2:3">
      <c r="B77" s="2" t="s">
        <v>240</v>
      </c>
      <c r="C77" s="3" t="e">
        <f>(SUM('FBPQ LR1 - V5 opt3'!D231:H231,'FBPQ LR1 - V5 opt3'!I230:M230,'FBPQ LR1 - V5 opt3'!I233:M233)-SUM('FBPQ LR1 - V5 opt3'!D254:H254,'FBPQ LR1 - V5 opt3'!I253:M253,'FBPQ LR1 - V5 opt3'!I256:M256))*(1-C110)</f>
        <v>#DIV/0!</v>
      </c>
    </row>
    <row r="78" spans="2:3">
      <c r="B78" s="2" t="s">
        <v>422</v>
      </c>
      <c r="C78" s="3">
        <f>SUM('FBPQ LR1 - V5 opt3'!D235:H235,'FBPQ LR1 - V5 opt3'!I234:M234,'FBPQ LR1 - V5 opt3'!I237:M237)-SUM('FBPQ LR1 - V5 opt3'!D258:H258,'FBPQ LR1 - V5 opt3'!I257:M257,'FBPQ LR1 - V5 opt3'!I260:M260)</f>
        <v>0</v>
      </c>
    </row>
    <row r="79" spans="2:3">
      <c r="B79" s="2" t="s">
        <v>501</v>
      </c>
      <c r="C79" s="3">
        <f>SUM('FBPQ LR1 - V5 opt3'!D239:H239,'FBPQ LR1 - V5 opt3'!I238:M238)-SUM('FBPQ LR1 - V5 opt3'!D262:H262,'FBPQ LR1 - V5 opt3'!I261:M261)</f>
        <v>0</v>
      </c>
    </row>
    <row r="82" spans="2:3">
      <c r="B82" s="2" t="s">
        <v>863</v>
      </c>
    </row>
    <row r="83" spans="2:3">
      <c r="B83" s="2" t="s">
        <v>860</v>
      </c>
    </row>
    <row r="84" spans="2:3">
      <c r="B84" s="2" t="s">
        <v>844</v>
      </c>
    </row>
    <row r="85" spans="2:3">
      <c r="B85" s="3" t="s">
        <v>861</v>
      </c>
    </row>
    <row r="87" spans="2:3">
      <c r="B87" s="2" t="s">
        <v>239</v>
      </c>
      <c r="C87" s="3">
        <f>SUM('FBPQ LR1'!D82:M82)-SUM('FBPQ LR1'!D110:M110)</f>
        <v>0</v>
      </c>
    </row>
    <row r="88" spans="2:3">
      <c r="B88" s="2" t="s">
        <v>240</v>
      </c>
      <c r="C88" s="3">
        <f>(SUM('FBPQ LR1'!D86:M86)-SUM('FBPQ LR1'!D114:M114))</f>
        <v>0</v>
      </c>
    </row>
    <row r="89" spans="2:3">
      <c r="B89" s="2" t="s">
        <v>422</v>
      </c>
      <c r="C89" s="3">
        <f>(SUM('FBPQ LR1'!D90:M90)-SUM('FBPQ LR1'!D118:M118))</f>
        <v>0</v>
      </c>
    </row>
    <row r="90" spans="2:3">
      <c r="B90" s="2" t="s">
        <v>501</v>
      </c>
      <c r="C90" s="3">
        <f>(SUM('FBPQ LR1'!D94:M94)-SUM('FBPQ LR1'!D122:M122))</f>
        <v>0</v>
      </c>
    </row>
    <row r="92" spans="2:3">
      <c r="B92" s="2" t="s">
        <v>862</v>
      </c>
    </row>
    <row r="93" spans="2:3">
      <c r="B93" s="2" t="s">
        <v>844</v>
      </c>
    </row>
    <row r="94" spans="2:3">
      <c r="B94" s="3" t="s">
        <v>861</v>
      </c>
    </row>
    <row r="96" spans="2:3">
      <c r="B96" s="2" t="s">
        <v>239</v>
      </c>
      <c r="C96" s="3">
        <f>SUM('FBPQ LR1'!D82:M82)-SUM('FBPQ LR1'!D110:M110)</f>
        <v>0</v>
      </c>
    </row>
    <row r="97" spans="2:3">
      <c r="B97" s="2" t="s">
        <v>545</v>
      </c>
      <c r="C97" s="3" t="e">
        <f>(SUM('FBPQ LR1'!D86:M86)-SUM('FBPQ LR1'!D114:M114))*C110</f>
        <v>#DIV/0!</v>
      </c>
    </row>
    <row r="98" spans="2:3">
      <c r="B98" s="2" t="s">
        <v>240</v>
      </c>
      <c r="C98" s="3" t="e">
        <f>(SUM('FBPQ LR1'!D86:M86)-SUM('FBPQ LR1'!D114:M114))*(1-C110)</f>
        <v>#DIV/0!</v>
      </c>
    </row>
    <row r="99" spans="2:3">
      <c r="B99" s="2" t="s">
        <v>422</v>
      </c>
      <c r="C99" s="3">
        <f>(SUM('FBPQ LR1'!D90:M90)-SUM('FBPQ LR1'!D118:M118))</f>
        <v>0</v>
      </c>
    </row>
    <row r="100" spans="2:3">
      <c r="B100" s="2" t="s">
        <v>501</v>
      </c>
      <c r="C100" s="3">
        <f>(SUM('FBPQ LR1'!D94:M94)-SUM('FBPQ LR1'!D122:M122))</f>
        <v>0</v>
      </c>
    </row>
    <row r="110" spans="2:3">
      <c r="C110" s="2" t="e">
        <f>C50/C51</f>
        <v>#DIV/0!</v>
      </c>
    </row>
  </sheetData>
  <sheetProtection sheet="1" objects="1" scenarios="1"/>
  <mergeCells count="27">
    <mergeCell ref="H47:I47"/>
    <mergeCell ref="B47:C47"/>
    <mergeCell ref="E47:F47"/>
    <mergeCell ref="H36:I36"/>
    <mergeCell ref="B37:C37"/>
    <mergeCell ref="E37:F37"/>
    <mergeCell ref="H37:I37"/>
    <mergeCell ref="B46:C46"/>
    <mergeCell ref="E46:F46"/>
    <mergeCell ref="H46:I46"/>
    <mergeCell ref="B25:C25"/>
    <mergeCell ref="E25:F25"/>
    <mergeCell ref="B26:C26"/>
    <mergeCell ref="E26:F26"/>
    <mergeCell ref="B36:C36"/>
    <mergeCell ref="E36:F36"/>
    <mergeCell ref="B16:C16"/>
    <mergeCell ref="E16:F16"/>
    <mergeCell ref="H16:I16"/>
    <mergeCell ref="B17:C17"/>
    <mergeCell ref="E17:F17"/>
    <mergeCell ref="H17:I17"/>
    <mergeCell ref="F3:H3"/>
    <mergeCell ref="J3:L3"/>
    <mergeCell ref="N3:P3"/>
    <mergeCell ref="J4:L4"/>
    <mergeCell ref="N4:P4"/>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"CE-Net capex for Method M ("&amp;B5&amp;") for "&amp;Inputs!B6&amp;" in "&amp;Inputs!C6&amp;"  Status: "&amp;Inputs!D6&amp;""</f>
        <v>CE-Net capex for Method M (No option selected) for #VALUE! in #VALUE!  Status: #VALUE!</v>
      </c>
    </row>
    <row r="3" spans="1:16" ht="26.25" customHeight="1">
      <c r="A3" s="35" t="s">
        <v>839</v>
      </c>
      <c r="B3" s="36"/>
      <c r="C3" s="36"/>
      <c r="D3" s="37"/>
      <c r="F3" s="61" t="s">
        <v>840</v>
      </c>
      <c r="G3" s="62"/>
      <c r="H3" s="63"/>
      <c r="J3" s="61" t="s">
        <v>541</v>
      </c>
      <c r="K3" s="62"/>
      <c r="L3" s="63"/>
      <c r="N3" s="64" t="s">
        <v>542</v>
      </c>
      <c r="O3" s="65"/>
      <c r="P3" s="66"/>
    </row>
    <row r="4" spans="1:16" ht="12.75" customHeight="1">
      <c r="A4" s="26"/>
      <c r="B4" s="24"/>
      <c r="C4" s="24" t="s">
        <v>841</v>
      </c>
      <c r="D4" s="25" t="s">
        <v>842</v>
      </c>
      <c r="F4" s="26"/>
      <c r="G4" s="24"/>
      <c r="H4" s="25"/>
      <c r="J4" s="67" t="s">
        <v>543</v>
      </c>
      <c r="K4" s="68"/>
      <c r="L4" s="69"/>
      <c r="N4" s="67" t="s">
        <v>544</v>
      </c>
      <c r="O4" s="68"/>
      <c r="P4" s="69"/>
    </row>
    <row r="5" spans="1:16">
      <c r="A5" s="27"/>
      <c r="B5" s="28" t="str">
        <f>IF(Inputs!A20,INDEX(C4:D4,Inputs!A20),"No option selected")</f>
        <v>No option selected</v>
      </c>
      <c r="C5" s="28"/>
      <c r="D5" s="29"/>
      <c r="F5" s="26"/>
      <c r="G5" s="24" t="s">
        <v>218</v>
      </c>
      <c r="H5" s="25" t="s">
        <v>828</v>
      </c>
      <c r="J5" s="26" t="s">
        <v>422</v>
      </c>
      <c r="K5" s="24">
        <f>'Reductions to net capex'!K5</f>
        <v>0</v>
      </c>
      <c r="L5" s="25" t="e">
        <f>K$5*(F21/(F21+F22))</f>
        <v>#DIV/0!</v>
      </c>
      <c r="N5" s="26"/>
      <c r="O5" s="24" t="s">
        <v>218</v>
      </c>
      <c r="P5" s="25"/>
    </row>
    <row r="6" spans="1:16">
      <c r="F6" s="26" t="s">
        <v>239</v>
      </c>
      <c r="G6" s="24" t="e">
        <f>C39+F39+I39+C49+F49-O6</f>
        <v>#VALUE!</v>
      </c>
      <c r="H6" s="25" t="e">
        <f>G6/SUM($G$6:$G$10)</f>
        <v>#VALUE!</v>
      </c>
      <c r="J6" s="27" t="s">
        <v>421</v>
      </c>
      <c r="K6" s="28"/>
      <c r="L6" s="29" t="e">
        <f>K$5*(F22/(F21+F22))</f>
        <v>#DIV/0!</v>
      </c>
      <c r="N6" s="26" t="s">
        <v>239</v>
      </c>
      <c r="O6" s="24">
        <f>'Reductions to net capex'!O6</f>
        <v>0</v>
      </c>
      <c r="P6" s="25"/>
    </row>
    <row r="7" spans="1:16">
      <c r="F7" s="26" t="s">
        <v>545</v>
      </c>
      <c r="G7" s="24" t="e">
        <f>C40+F40+I40+C50+F50-O7</f>
        <v>#VALUE!</v>
      </c>
      <c r="H7" s="25" t="e">
        <f>G7/SUM($G$6:$G$10)</f>
        <v>#VALUE!</v>
      </c>
      <c r="N7" s="26" t="s">
        <v>545</v>
      </c>
      <c r="O7" s="24">
        <f>'Reductions to net capex'!O7</f>
        <v>0</v>
      </c>
      <c r="P7" s="25"/>
    </row>
    <row r="8" spans="1:16">
      <c r="F8" s="26" t="s">
        <v>240</v>
      </c>
      <c r="G8" s="24" t="e">
        <f>C41+F41+I41+C51+F51-O8</f>
        <v>#VALUE!</v>
      </c>
      <c r="H8" s="25" t="e">
        <f>G8/SUM($G$6:$G$10)</f>
        <v>#VALUE!</v>
      </c>
      <c r="N8" s="26" t="s">
        <v>240</v>
      </c>
      <c r="O8" s="24">
        <f>'Reductions to net capex'!O8</f>
        <v>0</v>
      </c>
      <c r="P8" s="25"/>
    </row>
    <row r="9" spans="1:16">
      <c r="F9" s="26" t="s">
        <v>422</v>
      </c>
      <c r="G9" s="24" t="e">
        <f>C42+F42+I42+C52+F52-L5-O9</f>
        <v>#VALUE!</v>
      </c>
      <c r="H9" s="25" t="e">
        <f>G9/SUM($G$6:$G$10)</f>
        <v>#VALUE!</v>
      </c>
      <c r="N9" s="26" t="s">
        <v>422</v>
      </c>
      <c r="O9" s="24">
        <f>'Reductions to net capex'!O9</f>
        <v>0</v>
      </c>
      <c r="P9" s="25"/>
    </row>
    <row r="10" spans="1:16">
      <c r="F10" s="27" t="s">
        <v>501</v>
      </c>
      <c r="G10" s="28" t="e">
        <f>C43+F43+I43+C53+F53-L6-O10</f>
        <v>#VALUE!</v>
      </c>
      <c r="H10" s="29" t="e">
        <f>G10/SUM($G$6:$G$10)</f>
        <v>#VALUE!</v>
      </c>
      <c r="N10" s="27" t="s">
        <v>501</v>
      </c>
      <c r="O10" s="28">
        <f>'Reductions to net capex'!O10</f>
        <v>0</v>
      </c>
      <c r="P10" s="29"/>
    </row>
    <row r="12" spans="1:16" ht="12" customHeight="1"/>
    <row r="13" spans="1:16">
      <c r="A13" s="1" t="s">
        <v>843</v>
      </c>
    </row>
    <row r="15" spans="1:16" ht="5.25" customHeight="1"/>
    <row r="16" spans="1:16" ht="26.25" customHeight="1">
      <c r="A16" s="33"/>
      <c r="B16" s="61" t="s">
        <v>844</v>
      </c>
      <c r="C16" s="63"/>
      <c r="D16" s="33"/>
      <c r="E16" s="61" t="s">
        <v>845</v>
      </c>
      <c r="F16" s="63"/>
      <c r="G16" s="33"/>
      <c r="H16" s="61" t="s">
        <v>846</v>
      </c>
      <c r="I16" s="63"/>
    </row>
    <row r="17" spans="1:9" ht="46" customHeight="1">
      <c r="A17" s="33"/>
      <c r="B17" s="70" t="s">
        <v>847</v>
      </c>
      <c r="C17" s="71"/>
      <c r="D17" s="33"/>
      <c r="E17" s="70" t="s">
        <v>848</v>
      </c>
      <c r="F17" s="71"/>
      <c r="G17" s="33"/>
      <c r="H17" s="70" t="s">
        <v>849</v>
      </c>
      <c r="I17" s="71"/>
    </row>
    <row r="18" spans="1:9" ht="12.75" customHeight="1">
      <c r="B18" s="26"/>
      <c r="C18" s="25"/>
      <c r="E18" s="26"/>
      <c r="F18" s="25"/>
      <c r="H18" s="26"/>
      <c r="I18" s="25"/>
    </row>
    <row r="19" spans="1:9" ht="12" customHeight="1">
      <c r="B19" s="26" t="s">
        <v>239</v>
      </c>
      <c r="C19" s="25" t="e">
        <f>IF(Inputs!$A$20=1,C87,IF(Inputs!$A$20=2,C66,#VALUE!))</f>
        <v>#VALUE!</v>
      </c>
      <c r="E19" s="26" t="s">
        <v>239</v>
      </c>
      <c r="F19" s="25">
        <f>SUM('FBPQ LR4'!D11:M11)</f>
        <v>0</v>
      </c>
      <c r="H19" s="26" t="s">
        <v>239</v>
      </c>
      <c r="I19" s="25">
        <f>SUM('FBPQ LR6'!C28:L28)</f>
        <v>0</v>
      </c>
    </row>
    <row r="20" spans="1:9" ht="12" customHeight="1">
      <c r="B20" s="26" t="s">
        <v>240</v>
      </c>
      <c r="C20" s="25" t="e">
        <f>IF(Inputs!$A$20=1,C88,IF(Inputs!$A$20=2,C67,#VALUE!))</f>
        <v>#VALUE!</v>
      </c>
      <c r="E20" s="26" t="s">
        <v>240</v>
      </c>
      <c r="F20" s="25">
        <f>SUM('FBPQ LR4'!D12:M12)</f>
        <v>0</v>
      </c>
      <c r="H20" s="26" t="s">
        <v>240</v>
      </c>
      <c r="I20" s="25">
        <f>SUM('FBPQ LR6'!C29:L29)</f>
        <v>0</v>
      </c>
    </row>
    <row r="21" spans="1:9">
      <c r="B21" s="26" t="s">
        <v>422</v>
      </c>
      <c r="C21" s="25" t="e">
        <f>IF(Inputs!$A$20=1,C89,IF(Inputs!$A$20=2,C68,#VALUE!))</f>
        <v>#VALUE!</v>
      </c>
      <c r="E21" s="26" t="s">
        <v>422</v>
      </c>
      <c r="F21" s="25">
        <f>SUM('FBPQ LR4'!D13:M13)</f>
        <v>0</v>
      </c>
      <c r="H21" s="26" t="s">
        <v>422</v>
      </c>
      <c r="I21" s="25">
        <f>SUM('FBPQ LR6'!C30:L30)</f>
        <v>0</v>
      </c>
    </row>
    <row r="22" spans="1:9">
      <c r="B22" s="27" t="s">
        <v>501</v>
      </c>
      <c r="C22" s="29" t="e">
        <f>IF(Inputs!$A$20=1,C90,IF(Inputs!$A$20=2,C69,#VALUE!))</f>
        <v>#VALUE!</v>
      </c>
      <c r="E22" s="27" t="s">
        <v>501</v>
      </c>
      <c r="F22" s="29">
        <f>SUM('FBPQ LR4'!D14:M14)</f>
        <v>0</v>
      </c>
      <c r="H22" s="27" t="s">
        <v>501</v>
      </c>
      <c r="I22" s="29">
        <f>SUM('FBPQ LR6'!C31:L31)</f>
        <v>0</v>
      </c>
    </row>
    <row r="25" spans="1:9" s="33" customFormat="1" ht="37" customHeight="1">
      <c r="B25" s="61" t="s">
        <v>850</v>
      </c>
      <c r="C25" s="63"/>
      <c r="E25" s="72" t="s">
        <v>851</v>
      </c>
      <c r="F25" s="73"/>
    </row>
    <row r="26" spans="1:9" s="33" customFormat="1" ht="27.75" customHeight="1">
      <c r="B26" s="70" t="s">
        <v>852</v>
      </c>
      <c r="C26" s="71"/>
      <c r="E26" s="74" t="s">
        <v>853</v>
      </c>
      <c r="F26" s="75"/>
    </row>
    <row r="27" spans="1:9">
      <c r="B27" s="26"/>
      <c r="C27" s="25"/>
      <c r="E27" s="26"/>
      <c r="F27" s="25"/>
    </row>
    <row r="28" spans="1:9">
      <c r="B28" s="26" t="s">
        <v>239</v>
      </c>
      <c r="C28" s="25">
        <f>SUM('FBPQ NL1'!D10:M16)</f>
        <v>0</v>
      </c>
      <c r="E28" s="26" t="s">
        <v>239</v>
      </c>
      <c r="F28" s="25">
        <f>SUM('NL9 - Legal &amp; Safety'!D33:M33,'NL9 - Legal &amp; Safety'!D42:M42)</f>
        <v>0</v>
      </c>
    </row>
    <row r="29" spans="1:9">
      <c r="B29" s="26" t="s">
        <v>240</v>
      </c>
      <c r="C29" s="25">
        <f>SUM('FBPQ NL1'!D17:M22)</f>
        <v>0</v>
      </c>
      <c r="E29" s="26" t="s">
        <v>240</v>
      </c>
      <c r="F29" s="25">
        <f>SUM('NL9 - Legal &amp; Safety'!D34:M34,'NL9 - Legal &amp; Safety'!D43:M43)</f>
        <v>0</v>
      </c>
    </row>
    <row r="30" spans="1:9">
      <c r="B30" s="26" t="s">
        <v>422</v>
      </c>
      <c r="C30" s="25">
        <f>SUM('FBPQ NL1'!D23:M28)</f>
        <v>0</v>
      </c>
      <c r="E30" s="26" t="s">
        <v>422</v>
      </c>
      <c r="F30" s="25">
        <f>SUM('NL9 - Legal &amp; Safety'!D35:M35,'NL9 - Legal &amp; Safety'!D44:M44)</f>
        <v>0</v>
      </c>
    </row>
    <row r="31" spans="1:9">
      <c r="B31" s="27" t="s">
        <v>501</v>
      </c>
      <c r="C31" s="29">
        <f>SUM('FBPQ NL1'!D29:M34)</f>
        <v>0</v>
      </c>
      <c r="E31" s="27" t="s">
        <v>501</v>
      </c>
      <c r="F31" s="29">
        <f>SUM('NL9 - Legal &amp; Safety'!D36:M36,'NL9 - Legal &amp; Safety'!D45:M45)</f>
        <v>0</v>
      </c>
    </row>
    <row r="33" spans="1:10" s="1" customFormat="1">
      <c r="A33" s="1" t="s">
        <v>854</v>
      </c>
    </row>
    <row r="35" spans="1:10" ht="5.25" customHeight="1"/>
    <row r="36" spans="1:10" s="33" customFormat="1" ht="51" customHeight="1">
      <c r="B36" s="61" t="s">
        <v>844</v>
      </c>
      <c r="C36" s="62"/>
      <c r="D36" s="38"/>
      <c r="E36" s="61" t="s">
        <v>845</v>
      </c>
      <c r="F36" s="62"/>
      <c r="G36" s="38"/>
      <c r="H36" s="61" t="s">
        <v>846</v>
      </c>
      <c r="I36" s="62"/>
      <c r="J36" s="38"/>
    </row>
    <row r="37" spans="1:10" s="33" customFormat="1" ht="51" customHeight="1">
      <c r="B37" s="70" t="s">
        <v>847</v>
      </c>
      <c r="C37" s="76"/>
      <c r="D37" s="39"/>
      <c r="E37" s="70" t="s">
        <v>848</v>
      </c>
      <c r="F37" s="76"/>
      <c r="G37" s="39"/>
      <c r="H37" s="70" t="s">
        <v>849</v>
      </c>
      <c r="I37" s="76"/>
      <c r="J37" s="39"/>
    </row>
    <row r="38" spans="1:10" ht="12.75" customHeight="1">
      <c r="B38" s="26"/>
      <c r="C38" s="24"/>
      <c r="D38" s="25"/>
      <c r="E38" s="26"/>
      <c r="F38" s="24"/>
      <c r="G38" s="25"/>
      <c r="H38" s="26"/>
      <c r="I38" s="24"/>
      <c r="J38" s="25"/>
    </row>
    <row r="39" spans="1:10">
      <c r="B39" s="26" t="s">
        <v>239</v>
      </c>
      <c r="C39" s="24" t="e">
        <f>IF(Inputs!$A$20=1,C96,IF(Inputs!$A$20=2,C75,#VALUE!))</f>
        <v>#VALUE!</v>
      </c>
      <c r="D39" s="25"/>
      <c r="E39" s="26" t="s">
        <v>239</v>
      </c>
      <c r="F39" s="24">
        <f>SUM('FBPQ LR4'!D11:M11)</f>
        <v>0</v>
      </c>
      <c r="G39" s="25"/>
      <c r="H39" s="26" t="s">
        <v>239</v>
      </c>
      <c r="I39" s="24">
        <f>SUM('FBPQ LR6'!C28:L28)</f>
        <v>0</v>
      </c>
      <c r="J39" s="25"/>
    </row>
    <row r="40" spans="1:10">
      <c r="B40" s="26" t="s">
        <v>545</v>
      </c>
      <c r="C40" s="24" t="e">
        <f>IF(Inputs!$A$20=1,C97,IF(Inputs!$A$20=2,C76,#VALUE!))</f>
        <v>#VALUE!</v>
      </c>
      <c r="D40" s="25" t="s">
        <v>855</v>
      </c>
      <c r="E40" s="26" t="s">
        <v>545</v>
      </c>
      <c r="F40" s="24" t="e">
        <f>SUM('FBPQ LR4'!D12:M12)*(C55)</f>
        <v>#DIV/0!</v>
      </c>
      <c r="G40" s="25" t="s">
        <v>855</v>
      </c>
      <c r="H40" s="26" t="s">
        <v>545</v>
      </c>
      <c r="I40" s="24" t="e">
        <f>SUM('FBPQ LR6'!C29:L29)*(C55)</f>
        <v>#DIV/0!</v>
      </c>
      <c r="J40" s="25" t="s">
        <v>855</v>
      </c>
    </row>
    <row r="41" spans="1:10">
      <c r="B41" s="26" t="s">
        <v>240</v>
      </c>
      <c r="C41" s="24" t="e">
        <f>IF(Inputs!$A$20=1,C98,IF(Inputs!$A$20=2,C77,#VALUE!))</f>
        <v>#VALUE!</v>
      </c>
      <c r="D41" s="25"/>
      <c r="E41" s="26" t="s">
        <v>240</v>
      </c>
      <c r="F41" s="24" t="e">
        <f>SUM('FBPQ LR4'!D12:M12)*(1-C55)</f>
        <v>#DIV/0!</v>
      </c>
      <c r="G41" s="25"/>
      <c r="H41" s="26" t="s">
        <v>240</v>
      </c>
      <c r="I41" s="24" t="e">
        <f>SUM('FBPQ LR6'!C29:L29)*(1-C55)</f>
        <v>#DIV/0!</v>
      </c>
      <c r="J41" s="25"/>
    </row>
    <row r="42" spans="1:10">
      <c r="B42" s="26" t="s">
        <v>422</v>
      </c>
      <c r="C42" s="24" t="e">
        <f>IF(Inputs!$A$20=1,C99,IF(Inputs!$A$20=2,C78,#VALUE!))</f>
        <v>#VALUE!</v>
      </c>
      <c r="D42" s="25"/>
      <c r="E42" s="26" t="s">
        <v>422</v>
      </c>
      <c r="F42" s="24">
        <f>SUM('FBPQ LR4'!D13:M13)</f>
        <v>0</v>
      </c>
      <c r="G42" s="25"/>
      <c r="H42" s="26" t="s">
        <v>422</v>
      </c>
      <c r="I42" s="24">
        <f>SUM('FBPQ LR6'!C30:L30)</f>
        <v>0</v>
      </c>
      <c r="J42" s="25"/>
    </row>
    <row r="43" spans="1:10">
      <c r="B43" s="27" t="s">
        <v>501</v>
      </c>
      <c r="C43" s="28" t="e">
        <f>IF(Inputs!$A$20=1,C100,IF(Inputs!$A$20=2,C79,#VALUE!))</f>
        <v>#VALUE!</v>
      </c>
      <c r="D43" s="29"/>
      <c r="E43" s="27" t="s">
        <v>501</v>
      </c>
      <c r="F43" s="28">
        <f>SUM('FBPQ LR4'!D14:M14)</f>
        <v>0</v>
      </c>
      <c r="G43" s="29"/>
      <c r="H43" s="27" t="s">
        <v>501</v>
      </c>
      <c r="I43" s="28">
        <f>SUM('FBPQ LR6'!C31:L31)</f>
        <v>0</v>
      </c>
      <c r="J43" s="29"/>
    </row>
    <row r="46" spans="1:10" s="33" customFormat="1" ht="27.75" customHeight="1">
      <c r="B46" s="61" t="s">
        <v>850</v>
      </c>
      <c r="C46" s="62"/>
      <c r="D46" s="38"/>
      <c r="E46" s="72" t="s">
        <v>851</v>
      </c>
      <c r="F46" s="73"/>
      <c r="H46" s="72" t="s">
        <v>851</v>
      </c>
      <c r="I46" s="77"/>
      <c r="J46" s="38"/>
    </row>
    <row r="47" spans="1:10" s="33" customFormat="1" ht="27.75" customHeight="1">
      <c r="B47" s="70" t="s">
        <v>852</v>
      </c>
      <c r="C47" s="76"/>
      <c r="D47" s="39"/>
      <c r="E47" s="74" t="s">
        <v>853</v>
      </c>
      <c r="F47" s="75"/>
      <c r="H47" s="70" t="s">
        <v>856</v>
      </c>
      <c r="I47" s="76"/>
      <c r="J47" s="39"/>
    </row>
    <row r="48" spans="1:10">
      <c r="B48" s="26"/>
      <c r="C48" s="24"/>
      <c r="D48" s="25"/>
      <c r="E48" s="26"/>
      <c r="F48" s="25"/>
      <c r="H48" s="26"/>
      <c r="I48" s="24"/>
      <c r="J48" s="25"/>
    </row>
    <row r="49" spans="2:10">
      <c r="B49" s="26" t="s">
        <v>239</v>
      </c>
      <c r="C49" s="24">
        <f>SUM('FBPQ NL1'!D10:M16)</f>
        <v>0</v>
      </c>
      <c r="D49" s="25"/>
      <c r="E49" s="26" t="s">
        <v>239</v>
      </c>
      <c r="F49" s="25">
        <f>SUM('NL9 - Legal &amp; Safety'!D33:M33,'NL9 - Legal &amp; Safety'!D42:M42)</f>
        <v>0</v>
      </c>
      <c r="H49" s="26" t="s">
        <v>239</v>
      </c>
      <c r="I49" s="24">
        <f>F49+C49</f>
        <v>0</v>
      </c>
      <c r="J49" s="25" t="e">
        <f>I49/SUM($I$49:$I$53)</f>
        <v>#DIV/0!</v>
      </c>
    </row>
    <row r="50" spans="2:10">
      <c r="B50" s="26" t="s">
        <v>545</v>
      </c>
      <c r="C50" s="24">
        <f>SUM('FBPQ NL1'!D21:M22)</f>
        <v>0</v>
      </c>
      <c r="D50" s="25" t="s">
        <v>857</v>
      </c>
      <c r="E50" s="26" t="s">
        <v>545</v>
      </c>
      <c r="F50" s="25" t="e">
        <f>SUM('NL9 - Legal &amp; Safety'!D34:M34,'NL9 - Legal &amp; Safety'!D43:M43)*C55</f>
        <v>#DIV/0!</v>
      </c>
      <c r="H50" s="26" t="s">
        <v>545</v>
      </c>
      <c r="I50" s="24" t="e">
        <f>F50+C50</f>
        <v>#DIV/0!</v>
      </c>
      <c r="J50" s="25" t="e">
        <f>I50/SUM($I$49:$I$53)</f>
        <v>#DIV/0!</v>
      </c>
    </row>
    <row r="51" spans="2:10">
      <c r="B51" s="26" t="s">
        <v>240</v>
      </c>
      <c r="C51" s="24">
        <f>SUM('FBPQ NL1'!D17:M20)</f>
        <v>0</v>
      </c>
      <c r="D51" s="25"/>
      <c r="E51" s="26" t="s">
        <v>240</v>
      </c>
      <c r="F51" s="25" t="e">
        <f>SUM('NL9 - Legal &amp; Safety'!D34:M34,'NL9 - Legal &amp; Safety'!D43:M43)*(1-C55)</f>
        <v>#DIV/0!</v>
      </c>
      <c r="H51" s="26" t="s">
        <v>240</v>
      </c>
      <c r="I51" s="24" t="e">
        <f>F51+C51</f>
        <v>#DIV/0!</v>
      </c>
      <c r="J51" s="25" t="e">
        <f>I51/SUM($I$49:$I$53)</f>
        <v>#DIV/0!</v>
      </c>
    </row>
    <row r="52" spans="2:10">
      <c r="B52" s="26" t="s">
        <v>422</v>
      </c>
      <c r="C52" s="24">
        <f>SUM('FBPQ NL1'!D23:M28)</f>
        <v>0</v>
      </c>
      <c r="D52" s="25"/>
      <c r="E52" s="26" t="s">
        <v>422</v>
      </c>
      <c r="F52" s="25">
        <f>SUM('NL9 - Legal &amp; Safety'!D35:M35,'NL9 - Legal &amp; Safety'!D44:M44)</f>
        <v>0</v>
      </c>
      <c r="H52" s="26" t="s">
        <v>422</v>
      </c>
      <c r="I52" s="24">
        <f>F52+C52</f>
        <v>0</v>
      </c>
      <c r="J52" s="25" t="e">
        <f>I52/SUM($I$49:$I$53)</f>
        <v>#DIV/0!</v>
      </c>
    </row>
    <row r="53" spans="2:10">
      <c r="B53" s="27" t="s">
        <v>501</v>
      </c>
      <c r="C53" s="28">
        <f>SUM('FBPQ NL1'!D29:M34)</f>
        <v>0</v>
      </c>
      <c r="D53" s="29"/>
      <c r="E53" s="27" t="s">
        <v>501</v>
      </c>
      <c r="F53" s="29">
        <f>SUM('NL9 - Legal &amp; Safety'!D36:M36,'NL9 - Legal &amp; Safety'!D45:M45)</f>
        <v>0</v>
      </c>
      <c r="H53" s="27" t="s">
        <v>501</v>
      </c>
      <c r="I53" s="28">
        <f>F53+C53</f>
        <v>0</v>
      </c>
      <c r="J53" s="29" t="e">
        <f>I53/SUM($I$49:$I$53)</f>
        <v>#DIV/0!</v>
      </c>
    </row>
    <row r="55" spans="2:10">
      <c r="B55" s="22" t="s">
        <v>858</v>
      </c>
      <c r="C55" s="23" t="e">
        <f>C50/C51</f>
        <v>#DIV/0!</v>
      </c>
    </row>
    <row r="59" spans="2:10" s="1" customFormat="1">
      <c r="B59" s="1" t="s">
        <v>1034</v>
      </c>
    </row>
    <row r="61" spans="2:10">
      <c r="B61" s="2" t="s">
        <v>859</v>
      </c>
    </row>
    <row r="62" spans="2:10">
      <c r="B62" s="2" t="s">
        <v>860</v>
      </c>
    </row>
    <row r="63" spans="2:10">
      <c r="B63" s="2" t="s">
        <v>844</v>
      </c>
    </row>
    <row r="64" spans="2:10">
      <c r="B64" s="3" t="s">
        <v>861</v>
      </c>
    </row>
    <row r="66" spans="2:3">
      <c r="B66" s="2" t="s">
        <v>239</v>
      </c>
      <c r="C66" s="3">
        <f>SUM('FBPQ LR1 - V5 opt3'!D227:M227,'FBPQ LR1 - V5 opt3'!I229:M229)-SUM('FBPQ LR1 - V5 opt3'!D250:M250,'FBPQ LR1 - V5 opt3'!I252:M252)</f>
        <v>0</v>
      </c>
    </row>
    <row r="67" spans="2:3">
      <c r="B67" s="2" t="s">
        <v>240</v>
      </c>
      <c r="C67" s="3">
        <f>(SUM('FBPQ LR1 - V5 opt3'!D231:H231,'FBPQ LR1 - V5 opt3'!I230:M230,'FBPQ LR1 - V5 opt3'!I233:M233)-SUM('FBPQ LR1 - V5 opt3'!D254:H254,'FBPQ LR1 - V5 opt3'!I253:M253,'FBPQ LR1 - V5 opt3'!I256:M256))</f>
        <v>0</v>
      </c>
    </row>
    <row r="68" spans="2:3">
      <c r="B68" s="2" t="s">
        <v>422</v>
      </c>
      <c r="C68" s="3">
        <f>SUM('FBPQ LR1 - V5 opt3'!D235:H235,'FBPQ LR1 - V5 opt3'!I234:M234,'FBPQ LR1 - V5 opt3'!I237:M237)-SUM('FBPQ LR1 - V5 opt3'!D258:H258,'FBPQ LR1 - V5 opt3'!I257:M257,'FBPQ LR1 - V5 opt3'!I260:M260)</f>
        <v>0</v>
      </c>
    </row>
    <row r="69" spans="2:3">
      <c r="B69" s="2" t="s">
        <v>501</v>
      </c>
      <c r="C69" s="3">
        <f>SUM('FBPQ LR1 - V5 opt3'!D239:H239,'FBPQ LR1 - V5 opt3'!I238:M238)-SUM('FBPQ LR1 - V5 opt3'!D262:H262,'FBPQ LR1 - V5 opt3'!I261:M261)</f>
        <v>0</v>
      </c>
    </row>
    <row r="71" spans="2:3">
      <c r="B71" s="2" t="s">
        <v>862</v>
      </c>
    </row>
    <row r="72" spans="2:3">
      <c r="B72" s="2" t="s">
        <v>844</v>
      </c>
    </row>
    <row r="73" spans="2:3">
      <c r="B73" s="3" t="s">
        <v>861</v>
      </c>
    </row>
    <row r="75" spans="2:3">
      <c r="B75" s="2" t="s">
        <v>239</v>
      </c>
      <c r="C75" s="3">
        <f>SUM('FBPQ LR1 - V5 opt3'!D227:M227,'FBPQ LR1 - V5 opt3'!I229:M229)-SUM('FBPQ LR1 - V5 opt3'!D250:M250,'FBPQ LR1 - V5 opt3'!I252:M252)</f>
        <v>0</v>
      </c>
    </row>
    <row r="76" spans="2:3">
      <c r="B76" s="2" t="s">
        <v>545</v>
      </c>
      <c r="C76" s="3" t="e">
        <f>(SUM('FBPQ LR1 - V5 opt3'!D231:H231,'FBPQ LR1 - V5 opt3'!I230:M230,'FBPQ LR1 - V5 opt3'!I233:M233)-SUM('FBPQ LR1 - V5 opt3'!D254:H254,'FBPQ LR1 - V5 opt3'!I253:M253,'FBPQ LR1 - V5 opt3'!I256:M256))*(C110)</f>
        <v>#DIV/0!</v>
      </c>
    </row>
    <row r="77" spans="2:3">
      <c r="B77" s="2" t="s">
        <v>240</v>
      </c>
      <c r="C77" s="3" t="e">
        <f>(SUM('FBPQ LR1 - V5 opt3'!D231:H231,'FBPQ LR1 - V5 opt3'!I230:M230,'FBPQ LR1 - V5 opt3'!I233:M233)-SUM('FBPQ LR1 - V5 opt3'!D254:H254,'FBPQ LR1 - V5 opt3'!I253:M253,'FBPQ LR1 - V5 opt3'!I256:M256))*(1-C110)</f>
        <v>#DIV/0!</v>
      </c>
    </row>
    <row r="78" spans="2:3">
      <c r="B78" s="2" t="s">
        <v>422</v>
      </c>
      <c r="C78" s="3">
        <f>SUM('FBPQ LR1 - V5 opt3'!D235:H235,'FBPQ LR1 - V5 opt3'!I234:M234,'FBPQ LR1 - V5 opt3'!I237:M237)-SUM('FBPQ LR1 - V5 opt3'!D258:H258,'FBPQ LR1 - V5 opt3'!I257:M257,'FBPQ LR1 - V5 opt3'!I260:M260)</f>
        <v>0</v>
      </c>
    </row>
    <row r="79" spans="2:3">
      <c r="B79" s="2" t="s">
        <v>501</v>
      </c>
      <c r="C79" s="3">
        <f>SUM('FBPQ LR1 - V5 opt3'!D239:H239,'FBPQ LR1 - V5 opt3'!I238:M238)-SUM('FBPQ LR1 - V5 opt3'!D262:H262,'FBPQ LR1 - V5 opt3'!I261:M261)</f>
        <v>0</v>
      </c>
    </row>
    <row r="82" spans="2:3">
      <c r="B82" s="2" t="s">
        <v>863</v>
      </c>
    </row>
    <row r="83" spans="2:3">
      <c r="B83" s="2" t="s">
        <v>860</v>
      </c>
    </row>
    <row r="84" spans="2:3">
      <c r="B84" s="2" t="s">
        <v>844</v>
      </c>
    </row>
    <row r="85" spans="2:3">
      <c r="B85" s="3" t="s">
        <v>861</v>
      </c>
    </row>
    <row r="87" spans="2:3">
      <c r="B87" s="2" t="s">
        <v>239</v>
      </c>
      <c r="C87" s="3">
        <f>SUM('FBPQ LR1'!D82:M82)-SUM('FBPQ LR1'!D110:M110)</f>
        <v>0</v>
      </c>
    </row>
    <row r="88" spans="2:3">
      <c r="B88" s="2" t="s">
        <v>240</v>
      </c>
      <c r="C88" s="3">
        <f>(SUM('FBPQ LR1'!D86:M86)-SUM('FBPQ LR1'!D114:M114))</f>
        <v>0</v>
      </c>
    </row>
    <row r="89" spans="2:3">
      <c r="B89" s="2" t="s">
        <v>422</v>
      </c>
      <c r="C89" s="3">
        <f>(SUM('FBPQ LR1'!D90:M90)-SUM('FBPQ LR1'!D118:M118))</f>
        <v>0</v>
      </c>
    </row>
    <row r="90" spans="2:3">
      <c r="B90" s="2" t="s">
        <v>501</v>
      </c>
      <c r="C90" s="3">
        <f>(SUM('FBPQ LR1'!D94:M94)-SUM('FBPQ LR1'!D122:M122))</f>
        <v>0</v>
      </c>
    </row>
    <row r="92" spans="2:3">
      <c r="B92" s="2" t="s">
        <v>862</v>
      </c>
    </row>
    <row r="93" spans="2:3">
      <c r="B93" s="2" t="s">
        <v>844</v>
      </c>
    </row>
    <row r="94" spans="2:3">
      <c r="B94" s="3" t="s">
        <v>861</v>
      </c>
    </row>
    <row r="96" spans="2:3">
      <c r="B96" s="2" t="s">
        <v>239</v>
      </c>
      <c r="C96" s="3">
        <f>SUM('FBPQ LR1'!D82:M82)-SUM('FBPQ LR1'!D110:M110)</f>
        <v>0</v>
      </c>
    </row>
    <row r="97" spans="2:3">
      <c r="B97" s="2" t="s">
        <v>545</v>
      </c>
      <c r="C97" s="3" t="e">
        <f>(SUM('FBPQ LR1'!D86:M86)-SUM('FBPQ LR1'!D114:M114))*C110</f>
        <v>#DIV/0!</v>
      </c>
    </row>
    <row r="98" spans="2:3">
      <c r="B98" s="2" t="s">
        <v>240</v>
      </c>
      <c r="C98" s="3" t="e">
        <f>(SUM('FBPQ LR1'!D86:M86)-SUM('FBPQ LR1'!D114:M114))*(1-C110)</f>
        <v>#DIV/0!</v>
      </c>
    </row>
    <row r="99" spans="2:3">
      <c r="B99" s="2" t="s">
        <v>422</v>
      </c>
      <c r="C99" s="3">
        <f>(SUM('FBPQ LR1'!D90:M90)-SUM('FBPQ LR1'!D118:M118))</f>
        <v>0</v>
      </c>
    </row>
    <row r="100" spans="2:3">
      <c r="B100" s="2" t="s">
        <v>501</v>
      </c>
      <c r="C100" s="3">
        <f>(SUM('FBPQ LR1'!D94:M94)-SUM('FBPQ LR1'!D122:M122))</f>
        <v>0</v>
      </c>
    </row>
    <row r="110" spans="2:3">
      <c r="C110" s="2" t="e">
        <f>C50/C51</f>
        <v>#DIV/0!</v>
      </c>
    </row>
  </sheetData>
  <sheetProtection sheet="1" objects="1" scenarios="1"/>
  <mergeCells count="27">
    <mergeCell ref="F3:H3"/>
    <mergeCell ref="J3:L3"/>
    <mergeCell ref="N3:P3"/>
    <mergeCell ref="J4:L4"/>
    <mergeCell ref="N4:P4"/>
    <mergeCell ref="B16:C16"/>
    <mergeCell ref="E16:F16"/>
    <mergeCell ref="H16:I16"/>
    <mergeCell ref="B17:C17"/>
    <mergeCell ref="E17:F17"/>
    <mergeCell ref="H17:I17"/>
    <mergeCell ref="B25:C25"/>
    <mergeCell ref="E25:F25"/>
    <mergeCell ref="B26:C26"/>
    <mergeCell ref="E26:F26"/>
    <mergeCell ref="B36:C36"/>
    <mergeCell ref="E36:F36"/>
    <mergeCell ref="H36:I36"/>
    <mergeCell ref="B37:C37"/>
    <mergeCell ref="E37:F37"/>
    <mergeCell ref="H37:I37"/>
    <mergeCell ref="B46:C46"/>
    <mergeCell ref="E46:F46"/>
    <mergeCell ref="H46:I46"/>
    <mergeCell ref="B47:C47"/>
    <mergeCell ref="E47:F47"/>
    <mergeCell ref="H47:I47"/>
  </mergeCells>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"CC-Opex for Method M ("&amp;'CC-Net capex'!B5&amp;") for "&amp;Inputs!B6&amp;" in "&amp;Inputs!C6&amp;"  Status: "&amp;Inputs!D6&amp;""</f>
        <v>CC-Opex for Method M (No option selected) for #VALUE! in #VALUE!  Status: #VALUE!</v>
      </c>
    </row>
    <row r="3" spans="1:53" ht="58.5" customHeight="1">
      <c r="D3" s="2" t="s">
        <v>864</v>
      </c>
      <c r="K3" s="2" t="s">
        <v>865</v>
      </c>
      <c r="S3" s="2" t="s">
        <v>866</v>
      </c>
      <c r="Z3" s="2" t="s">
        <v>867</v>
      </c>
      <c r="AG3" s="2" t="s">
        <v>868</v>
      </c>
      <c r="AL3" s="2" t="s">
        <v>869</v>
      </c>
    </row>
    <row r="4" spans="1:53" ht="28.5" customHeight="1">
      <c r="E4" s="2" t="s">
        <v>870</v>
      </c>
      <c r="K4" s="2" t="s">
        <v>871</v>
      </c>
      <c r="S4" s="2" t="s">
        <v>872</v>
      </c>
      <c r="Z4" s="2" t="s">
        <v>873</v>
      </c>
      <c r="AG4" s="2" t="s">
        <v>874</v>
      </c>
      <c r="AL4" s="2" t="s">
        <v>875</v>
      </c>
      <c r="AQ4" s="2" t="s">
        <v>876</v>
      </c>
      <c r="AX4" s="2" t="s">
        <v>877</v>
      </c>
    </row>
    <row r="5" spans="1:53" ht="67.5" customHeight="1">
      <c r="D5" s="2" t="s">
        <v>878</v>
      </c>
      <c r="E5" s="2" t="s">
        <v>879</v>
      </c>
      <c r="I5" s="2" t="s">
        <v>880</v>
      </c>
      <c r="K5" s="2" t="s">
        <v>881</v>
      </c>
      <c r="L5" s="2" t="s">
        <v>882</v>
      </c>
      <c r="AL5" s="2" t="s">
        <v>883</v>
      </c>
      <c r="AM5" s="2" t="s">
        <v>884</v>
      </c>
      <c r="AN5" s="2" t="s">
        <v>885</v>
      </c>
      <c r="AQ5" s="2" t="s">
        <v>422</v>
      </c>
      <c r="AR5" s="2" t="s">
        <v>240</v>
      </c>
      <c r="AS5" s="2" t="s">
        <v>48</v>
      </c>
      <c r="AT5" s="2" t="s">
        <v>461</v>
      </c>
      <c r="AU5" s="2" t="s">
        <v>886</v>
      </c>
      <c r="AX5" s="2" t="s">
        <v>422</v>
      </c>
      <c r="AY5" s="2" t="s">
        <v>240</v>
      </c>
      <c r="AZ5" s="2" t="s">
        <v>48</v>
      </c>
      <c r="BA5" s="2" t="s">
        <v>239</v>
      </c>
    </row>
    <row r="6" spans="1:53">
      <c r="E6" s="2" t="s">
        <v>422</v>
      </c>
      <c r="F6" s="2" t="s">
        <v>240</v>
      </c>
      <c r="G6" s="2" t="s">
        <v>48</v>
      </c>
      <c r="H6" s="2" t="s">
        <v>239</v>
      </c>
      <c r="L6" s="2" t="s">
        <v>422</v>
      </c>
      <c r="M6" s="2" t="s">
        <v>240</v>
      </c>
      <c r="N6" s="2" t="s">
        <v>48</v>
      </c>
      <c r="O6" s="2" t="s">
        <v>461</v>
      </c>
      <c r="P6" s="2" t="s">
        <v>886</v>
      </c>
      <c r="S6" s="2" t="s">
        <v>422</v>
      </c>
      <c r="T6" s="2" t="s">
        <v>240</v>
      </c>
      <c r="U6" s="2" t="s">
        <v>48</v>
      </c>
      <c r="V6" s="2" t="s">
        <v>461</v>
      </c>
      <c r="W6" s="2" t="s">
        <v>886</v>
      </c>
      <c r="Z6" s="2" t="s">
        <v>422</v>
      </c>
      <c r="AA6" s="2" t="s">
        <v>240</v>
      </c>
      <c r="AB6" s="2" t="s">
        <v>48</v>
      </c>
      <c r="AC6" s="2" t="s">
        <v>461</v>
      </c>
      <c r="AD6" s="2" t="s">
        <v>886</v>
      </c>
      <c r="AG6" s="2" t="s">
        <v>422</v>
      </c>
      <c r="AH6" s="2" t="s">
        <v>240</v>
      </c>
      <c r="AI6" s="2" t="s">
        <v>48</v>
      </c>
      <c r="AJ6" s="2" t="s">
        <v>461</v>
      </c>
    </row>
    <row r="7" spans="1:53" ht="12.75" customHeight="1">
      <c r="A7" s="2" t="s">
        <v>548</v>
      </c>
      <c r="B7" s="2" t="s">
        <v>887</v>
      </c>
      <c r="C7" s="2" t="s">
        <v>565</v>
      </c>
      <c r="D7" s="2">
        <f>'RRP 1.3'!D$12</f>
        <v>0</v>
      </c>
      <c r="E7" s="2">
        <f>'RRP 2.4'!L13+'RRP 2.4'!L14+'RRP 2.4'!L18+'RRP 2.4'!L19</f>
        <v>0</v>
      </c>
      <c r="F7" s="2">
        <f>'RRP 2.4'!L12+'RRP 2.4'!L17-'CC-Opex'!G7</f>
        <v>0</v>
      </c>
      <c r="G7" s="2">
        <v>0</v>
      </c>
      <c r="H7" s="2">
        <f>'RRP 2.4'!L11+'RRP 2.4'!L16+'RRP 2.4'!L24</f>
        <v>0</v>
      </c>
      <c r="I7" s="2">
        <f t="shared" ref="I7:I40" si="0">D7-E7-F7-G7-H7</f>
        <v>0</v>
      </c>
      <c r="K7" s="2" t="s">
        <v>888</v>
      </c>
      <c r="L7" s="2" t="str">
        <f>IF(ISERROR(VLOOKUP($K7,'CC-Drivers'!$B$17:$G$27,L$43,FALSE))," ",VLOOKUP($K7,'CC-Drivers'!$B$17:$G$27,L$43,FALSE))</f>
        <v xml:space="preserve"> </v>
      </c>
      <c r="M7" s="2" t="str">
        <f>IF(ISERROR(VLOOKUP($K7,'CC-Drivers'!$B$17:$G$27,M$43,FALSE))," ",VLOOKUP($K7,'CC-Drivers'!$B$17:$G$27,M$43,FALSE))</f>
        <v xml:space="preserve"> </v>
      </c>
      <c r="N7" s="2" t="str">
        <f>IF(ISERROR(VLOOKUP($K7,'CC-Drivers'!$B$17:$G$27,N$43,FALSE))," ",VLOOKUP($K7,'CC-Drivers'!$B$17:$G$27,N$43,FALSE))</f>
        <v xml:space="preserve"> </v>
      </c>
      <c r="O7" s="2" t="str">
        <f>IF(ISERROR(VLOOKUP($K7,'CC-Drivers'!$B$17:$G$27,O$43,FALSE))," ",VLOOKUP($K7,'CC-Drivers'!$B$17:$G$27,O$43,FALSE))</f>
        <v xml:space="preserve"> </v>
      </c>
      <c r="P7" s="2" t="str">
        <f>IF(ISERROR(VLOOKUP($K7,'CC-Drivers'!$B$17:$G$27,P$43,FALSE))," ",VLOOKUP($K7,'CC-Drivers'!$B$17:$G$27,P$43,FALSE))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566</v>
      </c>
      <c r="D8" s="2">
        <f>'RRP 1.3'!E$12</f>
        <v>0</v>
      </c>
      <c r="E8" s="2">
        <f>SUM('RRP 2.4'!G44:G55)+'RRP 2.4'!G71+'RRP 2.4'!H71</f>
        <v>0</v>
      </c>
      <c r="F8" s="2">
        <f>SUM('RRP 2.4'!G38:G40)+'RRP 2.4'!F71</f>
        <v>0</v>
      </c>
      <c r="G8" s="2">
        <f>'RRP 2.4'!G41+'RRP 2.4'!G42+'RRP 2.4'!G43</f>
        <v>0</v>
      </c>
      <c r="H8" s="2">
        <f>SUM('RRP 2.4'!G31:G37)+'RRP 2.4'!E71</f>
        <v>0</v>
      </c>
      <c r="I8" s="2">
        <f t="shared" si="0"/>
        <v>0</v>
      </c>
      <c r="K8" s="2" t="s">
        <v>888</v>
      </c>
      <c r="L8" s="2" t="str">
        <f>IF(ISERROR(VLOOKUP($K8,'CC-Drivers'!$B$17:$G$27,L$43,FALSE))," ",VLOOKUP($K8,'CC-Drivers'!$B$17:$G$27,L$43,FALSE))</f>
        <v xml:space="preserve"> </v>
      </c>
      <c r="M8" s="2" t="str">
        <f>IF(ISERROR(VLOOKUP($K8,'CC-Drivers'!$B$17:$G$27,M$43,FALSE))," ",VLOOKUP($K8,'CC-Drivers'!$B$17:$G$27,M$43,FALSE))</f>
        <v xml:space="preserve"> </v>
      </c>
      <c r="N8" s="2" t="str">
        <f>IF(ISERROR(VLOOKUP($K8,'CC-Drivers'!$B$17:$G$27,N$43,FALSE))," ",VLOOKUP($K8,'CC-Drivers'!$B$17:$G$27,N$43,FALSE))</f>
        <v xml:space="preserve"> </v>
      </c>
      <c r="O8" s="2" t="str">
        <f>IF(ISERROR(VLOOKUP($K8,'CC-Drivers'!$B$17:$G$27,O$43,FALSE))," ",VLOOKUP($K8,'CC-Drivers'!$B$17:$G$27,O$43,FALSE))</f>
        <v xml:space="preserve"> </v>
      </c>
      <c r="P8" s="2" t="str">
        <f>IF(ISERROR(VLOOKUP($K8,'CC-Drivers'!$B$17:$G$27,P$43,FALSE))," ",VLOOKUP($K8,'CC-Drivers'!$B$17:$G$27,P$43,FALSE))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567</v>
      </c>
      <c r="D9" s="2">
        <f>'RRP 1.3'!F$12</f>
        <v>0</v>
      </c>
      <c r="E9" s="2">
        <v>0</v>
      </c>
      <c r="F9" s="2">
        <v>0</v>
      </c>
      <c r="G9" s="2">
        <v>0</v>
      </c>
      <c r="H9" s="2">
        <v>0</v>
      </c>
      <c r="I9" s="2">
        <f t="shared" si="0"/>
        <v>0</v>
      </c>
      <c r="K9" s="2" t="s">
        <v>888</v>
      </c>
      <c r="L9" s="2" t="str">
        <f>IF(ISERROR(VLOOKUP($K9,'CC-Drivers'!$B$17:$G$27,L$43,FALSE))," ",VLOOKUP($K9,'CC-Drivers'!$B$17:$G$27,L$43,FALSE))</f>
        <v xml:space="preserve"> </v>
      </c>
      <c r="M9" s="2" t="str">
        <f>IF(ISERROR(VLOOKUP($K9,'CC-Drivers'!$B$17:$G$27,M$43,FALSE))," ",VLOOKUP($K9,'CC-Drivers'!$B$17:$G$27,M$43,FALSE))</f>
        <v xml:space="preserve"> </v>
      </c>
      <c r="N9" s="2" t="str">
        <f>IF(ISERROR(VLOOKUP($K9,'CC-Drivers'!$B$17:$G$27,N$43,FALSE))," ",VLOOKUP($K9,'CC-Drivers'!$B$17:$G$27,N$43,FALSE))</f>
        <v xml:space="preserve"> </v>
      </c>
      <c r="O9" s="2" t="str">
        <f>IF(ISERROR(VLOOKUP($K9,'CC-Drivers'!$B$17:$G$27,O$43,FALSE))," ",VLOOKUP($K9,'CC-Drivers'!$B$17:$G$27,O$43,FALSE))</f>
        <v xml:space="preserve"> </v>
      </c>
      <c r="P9" s="2" t="str">
        <f>IF(ISERROR(VLOOKUP($K9,'CC-Drivers'!$B$17:$G$27,P$43,FALSE))," ",VLOOKUP($K9,'CC-Drivers'!$B$17:$G$27,P$43,FALSE))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568</v>
      </c>
      <c r="D10" s="2">
        <f>'RRP 1.3'!G$12</f>
        <v>0</v>
      </c>
      <c r="E10" s="2">
        <f>SUM('RRP 2.3'!I20:I27)</f>
        <v>0</v>
      </c>
      <c r="F10" s="2">
        <f>SUM('RRP 2.3'!I17:I18)</f>
        <v>0</v>
      </c>
      <c r="G10" s="2">
        <f>SUM('RRP 2.3'!I19)</f>
        <v>0</v>
      </c>
      <c r="H10" s="2">
        <f>SUM('RRP 2.3'!I11:I16)</f>
        <v>0</v>
      </c>
      <c r="I10" s="2">
        <f t="shared" si="0"/>
        <v>0</v>
      </c>
      <c r="K10" s="2" t="s">
        <v>888</v>
      </c>
      <c r="L10" s="2" t="str">
        <f>IF(ISERROR(VLOOKUP($K10,'CC-Drivers'!$B$17:$G$27,L$43,FALSE))," ",VLOOKUP($K10,'CC-Drivers'!$B$17:$G$27,L$43,FALSE))</f>
        <v xml:space="preserve"> </v>
      </c>
      <c r="M10" s="2" t="str">
        <f>IF(ISERROR(VLOOKUP($K10,'CC-Drivers'!$B$17:$G$27,M$43,FALSE))," ",VLOOKUP($K10,'CC-Drivers'!$B$17:$G$27,M$43,FALSE))</f>
        <v xml:space="preserve"> </v>
      </c>
      <c r="N10" s="2" t="str">
        <f>IF(ISERROR(VLOOKUP($K10,'CC-Drivers'!$B$17:$G$27,N$43,FALSE))," ",VLOOKUP($K10,'CC-Drivers'!$B$17:$G$27,N$43,FALSE))</f>
        <v xml:space="preserve"> </v>
      </c>
      <c r="O10" s="2" t="str">
        <f>IF(ISERROR(VLOOKUP($K10,'CC-Drivers'!$B$17:$G$27,O$43,FALSE))," ",VLOOKUP($K10,'CC-Drivers'!$B$17:$G$27,O$43,FALSE))</f>
        <v xml:space="preserve"> </v>
      </c>
      <c r="P10" s="2" t="str">
        <f>IF(ISERROR(VLOOKUP($K10,'CC-Drivers'!$B$17:$G$27,P$43,FALSE))," ",VLOOKUP($K10,'CC-Drivers'!$B$17:$G$27,P$43,FALSE))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569</v>
      </c>
      <c r="D11" s="2">
        <f>'RRP 1.3'!H$12</f>
        <v>0</v>
      </c>
      <c r="E11" s="2">
        <f>SUM('RRP 2.3'!G20:G27)</f>
        <v>0</v>
      </c>
      <c r="F11" s="2">
        <f>SUM('RRP 2.3'!G17:G18)</f>
        <v>0</v>
      </c>
      <c r="G11" s="2">
        <f>SUM('RRP 2.3'!G19)</f>
        <v>0</v>
      </c>
      <c r="H11" s="2">
        <f>SUM('RRP 2.3'!G11:G16)</f>
        <v>0</v>
      </c>
      <c r="I11" s="2">
        <f t="shared" si="0"/>
        <v>0</v>
      </c>
      <c r="K11" s="2" t="s">
        <v>888</v>
      </c>
      <c r="L11" s="2" t="str">
        <f>IF(ISERROR(VLOOKUP($K11,'CC-Drivers'!$B$17:$G$27,L$43,FALSE))," ",VLOOKUP($K11,'CC-Drivers'!$B$17:$G$27,L$43,FALSE))</f>
        <v xml:space="preserve"> </v>
      </c>
      <c r="M11" s="2" t="str">
        <f>IF(ISERROR(VLOOKUP($K11,'CC-Drivers'!$B$17:$G$27,M$43,FALSE))," ",VLOOKUP($K11,'CC-Drivers'!$B$17:$G$27,M$43,FALSE))</f>
        <v xml:space="preserve"> </v>
      </c>
      <c r="N11" s="2" t="str">
        <f>IF(ISERROR(VLOOKUP($K11,'CC-Drivers'!$B$17:$G$27,N$43,FALSE))," ",VLOOKUP($K11,'CC-Drivers'!$B$17:$G$27,N$43,FALSE))</f>
        <v xml:space="preserve"> </v>
      </c>
      <c r="O11" s="2" t="str">
        <f>IF(ISERROR(VLOOKUP($K11,'CC-Drivers'!$B$17:$G$27,O$43,FALSE))," ",VLOOKUP($K11,'CC-Drivers'!$B$17:$G$27,O$43,FALSE))</f>
        <v xml:space="preserve"> </v>
      </c>
      <c r="P11" s="2" t="str">
        <f>IF(ISERROR(VLOOKUP($K11,'CC-Drivers'!$B$17:$G$27,P$43,FALSE))," ",VLOOKUP($K11,'CC-Drivers'!$B$17:$G$27,P$43,FALSE))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570</v>
      </c>
      <c r="D12" s="2">
        <f>'RRP 1.3'!I$12</f>
        <v>0</v>
      </c>
      <c r="E12" s="2">
        <f>'RRP 2.3'!G46+'RRP 2.3'!G47</f>
        <v>0</v>
      </c>
      <c r="F12" s="2">
        <f>'RRP 2.3'!G45</f>
        <v>0</v>
      </c>
      <c r="G12" s="2">
        <v>0</v>
      </c>
      <c r="H12" s="2">
        <f>'RRP 2.3'!G44</f>
        <v>0</v>
      </c>
      <c r="I12" s="2">
        <f t="shared" si="0"/>
        <v>0</v>
      </c>
      <c r="K12" s="2" t="s">
        <v>888</v>
      </c>
      <c r="L12" s="2" t="str">
        <f>IF(ISERROR(VLOOKUP($K12,'CC-Drivers'!$B$17:$G$27,L$43,FALSE))," ",VLOOKUP($K12,'CC-Drivers'!$B$17:$G$27,L$43,FALSE))</f>
        <v xml:space="preserve"> </v>
      </c>
      <c r="M12" s="2" t="str">
        <f>IF(ISERROR(VLOOKUP($K12,'CC-Drivers'!$B$17:$G$27,M$43,FALSE))," ",VLOOKUP($K12,'CC-Drivers'!$B$17:$G$27,M$43,FALSE))</f>
        <v xml:space="preserve"> </v>
      </c>
      <c r="N12" s="2" t="str">
        <f>IF(ISERROR(VLOOKUP($K12,'CC-Drivers'!$B$17:$G$27,N$43,FALSE))," ",VLOOKUP($K12,'CC-Drivers'!$B$17:$G$27,N$43,FALSE))</f>
        <v xml:space="preserve"> </v>
      </c>
      <c r="O12" s="2" t="str">
        <f>IF(ISERROR(VLOOKUP($K12,'CC-Drivers'!$B$17:$G$27,O$43,FALSE))," ",VLOOKUP($K12,'CC-Drivers'!$B$17:$G$27,O$43,FALSE))</f>
        <v xml:space="preserve"> </v>
      </c>
      <c r="P12" s="2" t="str">
        <f>IF(ISERROR(VLOOKUP($K12,'CC-Drivers'!$B$17:$G$27,P$43,FALSE))," ",VLOOKUP($K12,'CC-Drivers'!$B$17:$G$27,P$43,FALSE))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889</v>
      </c>
      <c r="C13" s="2" t="s">
        <v>571</v>
      </c>
      <c r="D13" s="2">
        <f>'RRP 1.3'!J$12</f>
        <v>0</v>
      </c>
      <c r="E13" s="2">
        <v>0</v>
      </c>
      <c r="F13" s="2">
        <v>0</v>
      </c>
      <c r="G13" s="2">
        <v>0</v>
      </c>
      <c r="H13" s="2">
        <v>0</v>
      </c>
      <c r="I13" s="2">
        <f t="shared" si="0"/>
        <v>0</v>
      </c>
      <c r="K13" s="2" t="s">
        <v>888</v>
      </c>
      <c r="L13" s="2" t="str">
        <f>IF(ISERROR(VLOOKUP($K13,'CC-Drivers'!$B$17:$G$27,L$43,FALSE))," ",VLOOKUP($K13,'CC-Drivers'!$B$17:$G$27,L$43,FALSE))</f>
        <v xml:space="preserve"> </v>
      </c>
      <c r="M13" s="2" t="str">
        <f>IF(ISERROR(VLOOKUP($K13,'CC-Drivers'!$B$17:$G$27,M$43,FALSE))," ",VLOOKUP($K13,'CC-Drivers'!$B$17:$G$27,M$43,FALSE))</f>
        <v xml:space="preserve"> </v>
      </c>
      <c r="N13" s="2" t="str">
        <f>IF(ISERROR(VLOOKUP($K13,'CC-Drivers'!$B$17:$G$27,N$43,FALSE))," ",VLOOKUP($K13,'CC-Drivers'!$B$17:$G$27,N$43,FALSE))</f>
        <v xml:space="preserve"> </v>
      </c>
      <c r="O13" s="2" t="str">
        <f>IF(ISERROR(VLOOKUP($K13,'CC-Drivers'!$B$17:$G$27,O$43,FALSE))," ",VLOOKUP($K13,'CC-Drivers'!$B$17:$G$27,O$43,FALSE))</f>
        <v xml:space="preserve"> </v>
      </c>
      <c r="P13" s="2" t="str">
        <f>IF(ISERROR(VLOOKUP($K13,'CC-Drivers'!$B$17:$G$27,P$43,FALSE))," ",VLOOKUP($K13,'CC-Drivers'!$B$17:$G$27,P$43,FALSE))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572</v>
      </c>
      <c r="D14" s="2">
        <f>'RRP 1.3'!K$12</f>
        <v>0</v>
      </c>
      <c r="E14" s="2">
        <v>0</v>
      </c>
      <c r="F14" s="2">
        <v>0</v>
      </c>
      <c r="G14" s="2">
        <v>0</v>
      </c>
      <c r="H14" s="2">
        <v>0</v>
      </c>
      <c r="I14" s="2">
        <f t="shared" si="0"/>
        <v>0</v>
      </c>
      <c r="K14" s="2" t="s">
        <v>888</v>
      </c>
      <c r="L14" s="2" t="str">
        <f>IF(ISERROR(VLOOKUP($K14,'CC-Drivers'!$B$17:$G$27,L$43,FALSE))," ",VLOOKUP($K14,'CC-Drivers'!$B$17:$G$27,L$43,FALSE))</f>
        <v xml:space="preserve"> </v>
      </c>
      <c r="M14" s="2" t="str">
        <f>IF(ISERROR(VLOOKUP($K14,'CC-Drivers'!$B$17:$G$27,M$43,FALSE))," ",VLOOKUP($K14,'CC-Drivers'!$B$17:$G$27,M$43,FALSE))</f>
        <v xml:space="preserve"> </v>
      </c>
      <c r="N14" s="2" t="str">
        <f>IF(ISERROR(VLOOKUP($K14,'CC-Drivers'!$B$17:$G$27,N$43,FALSE))," ",VLOOKUP($K14,'CC-Drivers'!$B$17:$G$27,N$43,FALSE))</f>
        <v xml:space="preserve"> </v>
      </c>
      <c r="O14" s="2" t="str">
        <f>IF(ISERROR(VLOOKUP($K14,'CC-Drivers'!$B$17:$G$27,O$43,FALSE))," ",VLOOKUP($K14,'CC-Drivers'!$B$17:$G$27,O$43,FALSE))</f>
        <v xml:space="preserve"> </v>
      </c>
      <c r="P14" s="2" t="str">
        <f>IF(ISERROR(VLOOKUP($K14,'CC-Drivers'!$B$17:$G$27,P$43,FALSE))," ",VLOOKUP($K14,'CC-Drivers'!$B$17:$G$27,P$43,FALSE))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573</v>
      </c>
      <c r="D15" s="2">
        <f>'RRP 1.3'!L$12</f>
        <v>0</v>
      </c>
      <c r="E15" s="2">
        <v>0</v>
      </c>
      <c r="F15" s="2">
        <v>0</v>
      </c>
      <c r="G15" s="2">
        <v>0</v>
      </c>
      <c r="H15" s="2">
        <v>0</v>
      </c>
      <c r="I15" s="2">
        <f t="shared" si="0"/>
        <v>0</v>
      </c>
      <c r="K15" s="2" t="s">
        <v>888</v>
      </c>
      <c r="L15" s="2" t="str">
        <f>IF(ISERROR(VLOOKUP($K15,'CC-Drivers'!$B$17:$G$27,L$43,FALSE))," ",VLOOKUP($K15,'CC-Drivers'!$B$17:$G$27,L$43,FALSE))</f>
        <v xml:space="preserve"> </v>
      </c>
      <c r="M15" s="2" t="str">
        <f>IF(ISERROR(VLOOKUP($K15,'CC-Drivers'!$B$17:$G$27,M$43,FALSE))," ",VLOOKUP($K15,'CC-Drivers'!$B$17:$G$27,M$43,FALSE))</f>
        <v xml:space="preserve"> </v>
      </c>
      <c r="N15" s="2" t="str">
        <f>IF(ISERROR(VLOOKUP($K15,'CC-Drivers'!$B$17:$G$27,N$43,FALSE))," ",VLOOKUP($K15,'CC-Drivers'!$B$17:$G$27,N$43,FALSE))</f>
        <v xml:space="preserve"> </v>
      </c>
      <c r="O15" s="2" t="str">
        <f>IF(ISERROR(VLOOKUP($K15,'CC-Drivers'!$B$17:$G$27,O$43,FALSE))," ",VLOOKUP($K15,'CC-Drivers'!$B$17:$G$27,O$43,FALSE))</f>
        <v xml:space="preserve"> </v>
      </c>
      <c r="P15" s="2" t="str">
        <f>IF(ISERROR(VLOOKUP($K15,'CC-Drivers'!$B$17:$G$27,P$43,FALSE))," ",VLOOKUP($K15,'CC-Drivers'!$B$17:$G$27,P$43,FALSE))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574</v>
      </c>
      <c r="D16" s="2">
        <f>'RRP 1.3'!M$12</f>
        <v>0</v>
      </c>
      <c r="E16" s="2">
        <v>0</v>
      </c>
      <c r="F16" s="2">
        <v>0</v>
      </c>
      <c r="G16" s="2">
        <v>0</v>
      </c>
      <c r="H16" s="2">
        <v>0</v>
      </c>
      <c r="I16" s="2">
        <f t="shared" si="0"/>
        <v>0</v>
      </c>
      <c r="K16" s="2" t="s">
        <v>888</v>
      </c>
      <c r="L16" s="2" t="str">
        <f>IF(ISERROR(VLOOKUP($K16,'CC-Drivers'!$B$17:$G$27,L$43,FALSE))," ",VLOOKUP($K16,'CC-Drivers'!$B$17:$G$27,L$43,FALSE))</f>
        <v xml:space="preserve"> </v>
      </c>
      <c r="M16" s="2" t="str">
        <f>IF(ISERROR(VLOOKUP($K16,'CC-Drivers'!$B$17:$G$27,M$43,FALSE))," ",VLOOKUP($K16,'CC-Drivers'!$B$17:$G$27,M$43,FALSE))</f>
        <v xml:space="preserve"> </v>
      </c>
      <c r="N16" s="2" t="str">
        <f>IF(ISERROR(VLOOKUP($K16,'CC-Drivers'!$B$17:$G$27,N$43,FALSE))," ",VLOOKUP($K16,'CC-Drivers'!$B$17:$G$27,N$43,FALSE))</f>
        <v xml:space="preserve"> </v>
      </c>
      <c r="O16" s="2" t="str">
        <f>IF(ISERROR(VLOOKUP($K16,'CC-Drivers'!$B$17:$G$27,O$43,FALSE))," ",VLOOKUP($K16,'CC-Drivers'!$B$17:$G$27,O$43,FALSE))</f>
        <v xml:space="preserve"> </v>
      </c>
      <c r="P16" s="2" t="str">
        <f>IF(ISERROR(VLOOKUP($K16,'CC-Drivers'!$B$17:$G$27,P$43,FALSE))," ",VLOOKUP($K16,'CC-Drivers'!$B$17:$G$27,P$43,FALSE))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575</v>
      </c>
      <c r="D17" s="2">
        <f>'RRP 1.3'!N$12</f>
        <v>0</v>
      </c>
      <c r="E17" s="2">
        <v>0</v>
      </c>
      <c r="F17" s="2">
        <v>0</v>
      </c>
      <c r="G17" s="2">
        <v>0</v>
      </c>
      <c r="H17" s="2">
        <v>0</v>
      </c>
      <c r="I17" s="2">
        <f t="shared" si="0"/>
        <v>0</v>
      </c>
      <c r="K17" s="2" t="s">
        <v>888</v>
      </c>
      <c r="L17" s="2" t="str">
        <f>IF(ISERROR(VLOOKUP($K17,'CC-Drivers'!$B$17:$G$27,L$43,FALSE))," ",VLOOKUP($K17,'CC-Drivers'!$B$17:$G$27,L$43,FALSE))</f>
        <v xml:space="preserve"> </v>
      </c>
      <c r="M17" s="2" t="str">
        <f>IF(ISERROR(VLOOKUP($K17,'CC-Drivers'!$B$17:$G$27,M$43,FALSE))," ",VLOOKUP($K17,'CC-Drivers'!$B$17:$G$27,M$43,FALSE))</f>
        <v xml:space="preserve"> </v>
      </c>
      <c r="N17" s="2" t="str">
        <f>IF(ISERROR(VLOOKUP($K17,'CC-Drivers'!$B$17:$G$27,N$43,FALSE))," ",VLOOKUP($K17,'CC-Drivers'!$B$17:$G$27,N$43,FALSE))</f>
        <v xml:space="preserve"> </v>
      </c>
      <c r="O17" s="2" t="str">
        <f>IF(ISERROR(VLOOKUP($K17,'CC-Drivers'!$B$17:$G$27,O$43,FALSE))," ",VLOOKUP($K17,'CC-Drivers'!$B$17:$G$27,O$43,FALSE))</f>
        <v xml:space="preserve"> </v>
      </c>
      <c r="P17" s="2" t="str">
        <f>IF(ISERROR(VLOOKUP($K17,'CC-Drivers'!$B$17:$G$27,P$43,FALSE))," ",VLOOKUP($K17,'CC-Drivers'!$B$17:$G$27,P$43,FALSE))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576</v>
      </c>
      <c r="D18" s="2">
        <f>'RRP 1.3'!O$12</f>
        <v>0</v>
      </c>
      <c r="E18" s="2">
        <v>0</v>
      </c>
      <c r="F18" s="2">
        <v>0</v>
      </c>
      <c r="G18" s="2">
        <v>0</v>
      </c>
      <c r="H18" s="2">
        <v>0</v>
      </c>
      <c r="I18" s="2">
        <f t="shared" si="0"/>
        <v>0</v>
      </c>
      <c r="K18" s="2" t="s">
        <v>888</v>
      </c>
      <c r="L18" s="2" t="str">
        <f>IF(ISERROR(VLOOKUP($K18,'CC-Drivers'!$B$17:$G$27,L$43,FALSE))," ",VLOOKUP($K18,'CC-Drivers'!$B$17:$G$27,L$43,FALSE))</f>
        <v xml:space="preserve"> </v>
      </c>
      <c r="M18" s="2" t="str">
        <f>IF(ISERROR(VLOOKUP($K18,'CC-Drivers'!$B$17:$G$27,M$43,FALSE))," ",VLOOKUP($K18,'CC-Drivers'!$B$17:$G$27,M$43,FALSE))</f>
        <v xml:space="preserve"> </v>
      </c>
      <c r="N18" s="2" t="str">
        <f>IF(ISERROR(VLOOKUP($K18,'CC-Drivers'!$B$17:$G$27,N$43,FALSE))," ",VLOOKUP($K18,'CC-Drivers'!$B$17:$G$27,N$43,FALSE))</f>
        <v xml:space="preserve"> </v>
      </c>
      <c r="O18" s="2" t="str">
        <f>IF(ISERROR(VLOOKUP($K18,'CC-Drivers'!$B$17:$G$27,O$43,FALSE))," ",VLOOKUP($K18,'CC-Drivers'!$B$17:$G$27,O$43,FALSE))</f>
        <v xml:space="preserve"> </v>
      </c>
      <c r="P18" s="2" t="str">
        <f>IF(ISERROR(VLOOKUP($K18,'CC-Drivers'!$B$17:$G$27,P$43,FALSE))," ",VLOOKUP($K18,'CC-Drivers'!$B$17:$G$27,P$43,FALSE))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577</v>
      </c>
      <c r="D19" s="2">
        <f>'RRP 1.3'!P$12</f>
        <v>0</v>
      </c>
      <c r="E19" s="2">
        <v>0</v>
      </c>
      <c r="F19" s="2">
        <v>0</v>
      </c>
      <c r="G19" s="2">
        <v>0</v>
      </c>
      <c r="H19" s="2">
        <v>0</v>
      </c>
      <c r="I19" s="2">
        <f t="shared" si="0"/>
        <v>0</v>
      </c>
      <c r="K19" s="2" t="s">
        <v>888</v>
      </c>
      <c r="L19" s="2" t="str">
        <f>IF(ISERROR(VLOOKUP($K19,'CC-Drivers'!$B$17:$G$27,L$43,FALSE))," ",VLOOKUP($K19,'CC-Drivers'!$B$17:$G$27,L$43,FALSE))</f>
        <v xml:space="preserve"> </v>
      </c>
      <c r="M19" s="2" t="str">
        <f>IF(ISERROR(VLOOKUP($K19,'CC-Drivers'!$B$17:$G$27,M$43,FALSE))," ",VLOOKUP($K19,'CC-Drivers'!$B$17:$G$27,M$43,FALSE))</f>
        <v xml:space="preserve"> </v>
      </c>
      <c r="N19" s="2" t="str">
        <f>IF(ISERROR(VLOOKUP($K19,'CC-Drivers'!$B$17:$G$27,N$43,FALSE))," ",VLOOKUP($K19,'CC-Drivers'!$B$17:$G$27,N$43,FALSE))</f>
        <v xml:space="preserve"> </v>
      </c>
      <c r="O19" s="2" t="str">
        <f>IF(ISERROR(VLOOKUP($K19,'CC-Drivers'!$B$17:$G$27,O$43,FALSE))," ",VLOOKUP($K19,'CC-Drivers'!$B$17:$G$27,O$43,FALSE))</f>
        <v xml:space="preserve"> </v>
      </c>
      <c r="P19" s="2" t="str">
        <f>IF(ISERROR(VLOOKUP($K19,'CC-Drivers'!$B$17:$G$27,P$43,FALSE))," ",VLOOKUP($K19,'CC-Drivers'!$B$17:$G$27,P$43,FALSE))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578</v>
      </c>
      <c r="D20" s="2">
        <f>'RRP 1.3'!Q$12</f>
        <v>0</v>
      </c>
      <c r="E20" s="2">
        <v>0</v>
      </c>
      <c r="F20" s="2">
        <v>0</v>
      </c>
      <c r="G20" s="2">
        <v>0</v>
      </c>
      <c r="H20" s="2">
        <v>0</v>
      </c>
      <c r="I20" s="2">
        <f t="shared" si="0"/>
        <v>0</v>
      </c>
      <c r="K20" s="2" t="s">
        <v>888</v>
      </c>
      <c r="L20" s="2" t="str">
        <f>IF(ISERROR(VLOOKUP($K20,'CC-Drivers'!$B$17:$G$27,L$43,FALSE))," ",VLOOKUP($K20,'CC-Drivers'!$B$17:$G$27,L$43,FALSE))</f>
        <v xml:space="preserve"> </v>
      </c>
      <c r="M20" s="2" t="str">
        <f>IF(ISERROR(VLOOKUP($K20,'CC-Drivers'!$B$17:$G$27,M$43,FALSE))," ",VLOOKUP($K20,'CC-Drivers'!$B$17:$G$27,M$43,FALSE))</f>
        <v xml:space="preserve"> </v>
      </c>
      <c r="N20" s="2" t="str">
        <f>IF(ISERROR(VLOOKUP($K20,'CC-Drivers'!$B$17:$G$27,N$43,FALSE))," ",VLOOKUP($K20,'CC-Drivers'!$B$17:$G$27,N$43,FALSE))</f>
        <v xml:space="preserve"> </v>
      </c>
      <c r="O20" s="2" t="str">
        <f>IF(ISERROR(VLOOKUP($K20,'CC-Drivers'!$B$17:$G$27,O$43,FALSE))," ",VLOOKUP($K20,'CC-Drivers'!$B$17:$G$27,O$43,FALSE))</f>
        <v xml:space="preserve"> </v>
      </c>
      <c r="P20" s="2" t="str">
        <f>IF(ISERROR(VLOOKUP($K20,'CC-Drivers'!$B$17:$G$27,P$43,FALSE))," ",VLOOKUP($K20,'CC-Drivers'!$B$17:$G$27,P$43,FALSE))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579</v>
      </c>
      <c r="D21" s="2">
        <f>'RRP 1.3'!R$12</f>
        <v>0</v>
      </c>
      <c r="E21" s="2">
        <v>0</v>
      </c>
      <c r="F21" s="2">
        <v>0</v>
      </c>
      <c r="G21" s="2">
        <v>0</v>
      </c>
      <c r="H21" s="2">
        <v>0</v>
      </c>
      <c r="I21" s="2">
        <f t="shared" si="0"/>
        <v>0</v>
      </c>
      <c r="K21" s="2" t="s">
        <v>888</v>
      </c>
      <c r="L21" s="2" t="str">
        <f>IF(ISERROR(VLOOKUP($K21,'CC-Drivers'!$B$17:$G$27,L$43,FALSE))," ",VLOOKUP($K21,'CC-Drivers'!$B$17:$G$27,L$43,FALSE))</f>
        <v xml:space="preserve"> </v>
      </c>
      <c r="M21" s="2" t="str">
        <f>IF(ISERROR(VLOOKUP($K21,'CC-Drivers'!$B$17:$G$27,M$43,FALSE))," ",VLOOKUP($K21,'CC-Drivers'!$B$17:$G$27,M$43,FALSE))</f>
        <v xml:space="preserve"> </v>
      </c>
      <c r="N21" s="2" t="str">
        <f>IF(ISERROR(VLOOKUP($K21,'CC-Drivers'!$B$17:$G$27,N$43,FALSE))," ",VLOOKUP($K21,'CC-Drivers'!$B$17:$G$27,N$43,FALSE))</f>
        <v xml:space="preserve"> </v>
      </c>
      <c r="O21" s="2" t="str">
        <f>IF(ISERROR(VLOOKUP($K21,'CC-Drivers'!$B$17:$G$27,O$43,FALSE))," ",VLOOKUP($K21,'CC-Drivers'!$B$17:$G$27,O$43,FALSE))</f>
        <v xml:space="preserve"> </v>
      </c>
      <c r="P21" s="2" t="str">
        <f>IF(ISERROR(VLOOKUP($K21,'CC-Drivers'!$B$17:$G$27,P$43,FALSE))," ",VLOOKUP($K21,'CC-Drivers'!$B$17:$G$27,P$43,FALSE))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580</v>
      </c>
      <c r="D22" s="2">
        <f>'RRP 1.3'!S$12</f>
        <v>0</v>
      </c>
      <c r="E22" s="2">
        <v>0</v>
      </c>
      <c r="F22" s="2">
        <v>0</v>
      </c>
      <c r="G22" s="2">
        <v>0</v>
      </c>
      <c r="H22" s="2">
        <v>0</v>
      </c>
      <c r="I22" s="2">
        <f t="shared" si="0"/>
        <v>0</v>
      </c>
      <c r="K22" s="2" t="s">
        <v>890</v>
      </c>
      <c r="L22" s="2" t="str">
        <f>IF(ISERROR(VLOOKUP($K22,'CC-Drivers'!$B$17:$G$27,L$43,FALSE))," ",VLOOKUP($K22,'CC-Drivers'!$B$17:$G$27,L$43,FALSE))</f>
        <v xml:space="preserve"> </v>
      </c>
      <c r="M22" s="2" t="str">
        <f>IF(ISERROR(VLOOKUP($K22,'CC-Drivers'!$B$17:$G$27,M$43,FALSE))," ",VLOOKUP($K22,'CC-Drivers'!$B$17:$G$27,M$43,FALSE))</f>
        <v xml:space="preserve"> </v>
      </c>
      <c r="N22" s="2" t="str">
        <f>IF(ISERROR(VLOOKUP($K22,'CC-Drivers'!$B$17:$G$27,N$43,FALSE))," ",VLOOKUP($K22,'CC-Drivers'!$B$17:$G$27,N$43,FALSE))</f>
        <v xml:space="preserve"> </v>
      </c>
      <c r="O22" s="2" t="str">
        <f>IF(ISERROR(VLOOKUP($K22,'CC-Drivers'!$B$17:$G$27,O$43,FALSE))," ",VLOOKUP($K22,'CC-Drivers'!$B$17:$G$27,O$43,FALSE))</f>
        <v xml:space="preserve"> </v>
      </c>
      <c r="P22" s="2" t="str">
        <f>IF(ISERROR(VLOOKUP($K22,'CC-Drivers'!$B$17:$G$27,P$43,FALSE))," ",VLOOKUP($K22,'CC-Drivers'!$B$17:$G$27,P$43,FALSE))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581</v>
      </c>
      <c r="D23" s="2">
        <f>'RRP 1.3'!T$12</f>
        <v>0</v>
      </c>
      <c r="E23" s="2">
        <v>0</v>
      </c>
      <c r="F23" s="2">
        <v>0</v>
      </c>
      <c r="G23" s="2">
        <v>0</v>
      </c>
      <c r="H23" s="2">
        <v>0</v>
      </c>
      <c r="I23" s="2">
        <f t="shared" si="0"/>
        <v>0</v>
      </c>
      <c r="K23" s="2" t="s">
        <v>890</v>
      </c>
      <c r="L23" s="2" t="str">
        <f>IF(ISERROR(VLOOKUP($K23,'CC-Drivers'!$B$17:$G$27,L$43,FALSE))," ",VLOOKUP($K23,'CC-Drivers'!$B$17:$G$27,L$43,FALSE))</f>
        <v xml:space="preserve"> </v>
      </c>
      <c r="M23" s="2" t="str">
        <f>IF(ISERROR(VLOOKUP($K23,'CC-Drivers'!$B$17:$G$27,M$43,FALSE))," ",VLOOKUP($K23,'CC-Drivers'!$B$17:$G$27,M$43,FALSE))</f>
        <v xml:space="preserve"> </v>
      </c>
      <c r="N23" s="2" t="str">
        <f>IF(ISERROR(VLOOKUP($K23,'CC-Drivers'!$B$17:$G$27,N$43,FALSE))," ",VLOOKUP($K23,'CC-Drivers'!$B$17:$G$27,N$43,FALSE))</f>
        <v xml:space="preserve"> </v>
      </c>
      <c r="O23" s="2" t="str">
        <f>IF(ISERROR(VLOOKUP($K23,'CC-Drivers'!$B$17:$G$27,O$43,FALSE))," ",VLOOKUP($K23,'CC-Drivers'!$B$17:$G$27,O$43,FALSE))</f>
        <v xml:space="preserve"> </v>
      </c>
      <c r="P23" s="2" t="str">
        <f>IF(ISERROR(VLOOKUP($K23,'CC-Drivers'!$B$17:$G$27,P$43,FALSE))," ",VLOOKUP($K23,'CC-Drivers'!$B$17:$G$27,P$43,FALSE))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582</v>
      </c>
      <c r="D24" s="2">
        <f>'RRP 1.3'!U$12</f>
        <v>0</v>
      </c>
      <c r="E24" s="2">
        <v>0</v>
      </c>
      <c r="F24" s="2">
        <v>0</v>
      </c>
      <c r="G24" s="2">
        <v>0</v>
      </c>
      <c r="H24" s="2">
        <v>0</v>
      </c>
      <c r="I24" s="2">
        <f t="shared" si="0"/>
        <v>0</v>
      </c>
      <c r="K24" s="2" t="s">
        <v>888</v>
      </c>
      <c r="L24" s="2" t="str">
        <f>IF(ISERROR(VLOOKUP($K24,'CC-Drivers'!$B$17:$G$27,L$43,FALSE))," ",VLOOKUP($K24,'CC-Drivers'!$B$17:$G$27,L$43,FALSE))</f>
        <v xml:space="preserve"> </v>
      </c>
      <c r="M24" s="2" t="str">
        <f>IF(ISERROR(VLOOKUP($K24,'CC-Drivers'!$B$17:$G$27,M$43,FALSE))," ",VLOOKUP($K24,'CC-Drivers'!$B$17:$G$27,M$43,FALSE))</f>
        <v xml:space="preserve"> </v>
      </c>
      <c r="N24" s="2" t="str">
        <f>IF(ISERROR(VLOOKUP($K24,'CC-Drivers'!$B$17:$G$27,N$43,FALSE))," ",VLOOKUP($K24,'CC-Drivers'!$B$17:$G$27,N$43,FALSE))</f>
        <v xml:space="preserve"> </v>
      </c>
      <c r="O24" s="2" t="str">
        <f>IF(ISERROR(VLOOKUP($K24,'CC-Drivers'!$B$17:$G$27,O$43,FALSE))," ",VLOOKUP($K24,'CC-Drivers'!$B$17:$G$27,O$43,FALSE))</f>
        <v xml:space="preserve"> </v>
      </c>
      <c r="P24" s="2" t="str">
        <f>IF(ISERROR(VLOOKUP($K24,'CC-Drivers'!$B$17:$G$27,P$43,FALSE))," ",VLOOKUP($K24,'CC-Drivers'!$B$17:$G$27,P$43,FALSE))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583</v>
      </c>
      <c r="D25" s="2">
        <f>'RRP 1.3'!V$12</f>
        <v>0</v>
      </c>
      <c r="E25" s="2">
        <v>0</v>
      </c>
      <c r="F25" s="2">
        <v>0</v>
      </c>
      <c r="G25" s="2">
        <v>0</v>
      </c>
      <c r="H25" s="2">
        <v>0</v>
      </c>
      <c r="I25" s="2">
        <f t="shared" si="0"/>
        <v>0</v>
      </c>
      <c r="K25" s="2" t="s">
        <v>888</v>
      </c>
      <c r="L25" s="2" t="str">
        <f>IF(ISERROR(VLOOKUP($K25,'CC-Drivers'!$B$17:$G$27,L$43,FALSE))," ",VLOOKUP($K25,'CC-Drivers'!$B$17:$G$27,L$43,FALSE))</f>
        <v xml:space="preserve"> </v>
      </c>
      <c r="M25" s="2" t="str">
        <f>IF(ISERROR(VLOOKUP($K25,'CC-Drivers'!$B$17:$G$27,M$43,FALSE))," ",VLOOKUP($K25,'CC-Drivers'!$B$17:$G$27,M$43,FALSE))</f>
        <v xml:space="preserve"> </v>
      </c>
      <c r="N25" s="2" t="str">
        <f>IF(ISERROR(VLOOKUP($K25,'CC-Drivers'!$B$17:$G$27,N$43,FALSE))," ",VLOOKUP($K25,'CC-Drivers'!$B$17:$G$27,N$43,FALSE))</f>
        <v xml:space="preserve"> </v>
      </c>
      <c r="O25" s="2" t="str">
        <f>IF(ISERROR(VLOOKUP($K25,'CC-Drivers'!$B$17:$G$27,O$43,FALSE))," ",VLOOKUP($K25,'CC-Drivers'!$B$17:$G$27,O$43,FALSE))</f>
        <v xml:space="preserve"> </v>
      </c>
      <c r="P25" s="2" t="str">
        <f>IF(ISERROR(VLOOKUP($K25,'CC-Drivers'!$B$17:$G$27,P$43,FALSE))," ",VLOOKUP($K25,'CC-Drivers'!$B$17:$G$27,P$43,FALSE))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584</v>
      </c>
      <c r="D26" s="2">
        <f>'RRP 1.3'!W$12</f>
        <v>0</v>
      </c>
      <c r="E26" s="2">
        <v>0</v>
      </c>
      <c r="F26" s="2">
        <v>0</v>
      </c>
      <c r="G26" s="2">
        <v>0</v>
      </c>
      <c r="H26" s="2">
        <v>0</v>
      </c>
      <c r="I26" s="2">
        <f t="shared" si="0"/>
        <v>0</v>
      </c>
      <c r="K26" s="2" t="s">
        <v>888</v>
      </c>
      <c r="L26" s="2" t="str">
        <f>IF(ISERROR(VLOOKUP($K26,'CC-Drivers'!$B$17:$G$27,L$43,FALSE))," ",VLOOKUP($K26,'CC-Drivers'!$B$17:$G$27,L$43,FALSE))</f>
        <v xml:space="preserve"> </v>
      </c>
      <c r="M26" s="2" t="str">
        <f>IF(ISERROR(VLOOKUP($K26,'CC-Drivers'!$B$17:$G$27,M$43,FALSE))," ",VLOOKUP($K26,'CC-Drivers'!$B$17:$G$27,M$43,FALSE))</f>
        <v xml:space="preserve"> </v>
      </c>
      <c r="N26" s="2" t="str">
        <f>IF(ISERROR(VLOOKUP($K26,'CC-Drivers'!$B$17:$G$27,N$43,FALSE))," ",VLOOKUP($K26,'CC-Drivers'!$B$17:$G$27,N$43,FALSE))</f>
        <v xml:space="preserve"> </v>
      </c>
      <c r="O26" s="2" t="str">
        <f>IF(ISERROR(VLOOKUP($K26,'CC-Drivers'!$B$17:$G$27,O$43,FALSE))," ",VLOOKUP($K26,'CC-Drivers'!$B$17:$G$27,O$43,FALSE))</f>
        <v xml:space="preserve"> </v>
      </c>
      <c r="P26" s="2" t="str">
        <f>IF(ISERROR(VLOOKUP($K26,'CC-Drivers'!$B$17:$G$27,P$43,FALSE))," ",VLOOKUP($K26,'CC-Drivers'!$B$17:$G$27,P$43,FALSE))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585</v>
      </c>
      <c r="D27" s="2">
        <f>'RRP 1.3'!X$12</f>
        <v>0</v>
      </c>
      <c r="E27" s="2">
        <v>0</v>
      </c>
      <c r="F27" s="2">
        <v>0</v>
      </c>
      <c r="G27" s="2">
        <v>0</v>
      </c>
      <c r="H27" s="2">
        <v>0</v>
      </c>
      <c r="I27" s="2">
        <f t="shared" si="0"/>
        <v>0</v>
      </c>
      <c r="K27" s="2" t="s">
        <v>888</v>
      </c>
      <c r="L27" s="2" t="str">
        <f>IF(ISERROR(VLOOKUP($K27,'CC-Drivers'!$B$17:$G$27,L$43,FALSE))," ",VLOOKUP($K27,'CC-Drivers'!$B$17:$G$27,L$43,FALSE))</f>
        <v xml:space="preserve"> </v>
      </c>
      <c r="M27" s="2" t="str">
        <f>IF(ISERROR(VLOOKUP($K27,'CC-Drivers'!$B$17:$G$27,M$43,FALSE))," ",VLOOKUP($K27,'CC-Drivers'!$B$17:$G$27,M$43,FALSE))</f>
        <v xml:space="preserve"> </v>
      </c>
      <c r="N27" s="2" t="str">
        <f>IF(ISERROR(VLOOKUP($K27,'CC-Drivers'!$B$17:$G$27,N$43,FALSE))," ",VLOOKUP($K27,'CC-Drivers'!$B$17:$G$27,N$43,FALSE))</f>
        <v xml:space="preserve"> </v>
      </c>
      <c r="O27" s="2" t="str">
        <f>IF(ISERROR(VLOOKUP($K27,'CC-Drivers'!$B$17:$G$27,O$43,FALSE))," ",VLOOKUP($K27,'CC-Drivers'!$B$17:$G$27,O$43,FALSE))</f>
        <v xml:space="preserve"> </v>
      </c>
      <c r="P27" s="2" t="str">
        <f>IF(ISERROR(VLOOKUP($K27,'CC-Drivers'!$B$17:$G$27,P$43,FALSE))," ",VLOOKUP($K27,'CC-Drivers'!$B$17:$G$27,P$43,FALSE))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891</v>
      </c>
      <c r="C28" s="2" t="s">
        <v>549</v>
      </c>
      <c r="D28" s="2">
        <f>'RRP 1.3'!Y$12</f>
        <v>0</v>
      </c>
      <c r="E28" s="2">
        <v>0</v>
      </c>
      <c r="F28" s="2">
        <v>0</v>
      </c>
      <c r="G28" s="2">
        <v>0</v>
      </c>
      <c r="H28" s="2">
        <v>0</v>
      </c>
      <c r="I28" s="2">
        <f t="shared" si="0"/>
        <v>0</v>
      </c>
      <c r="K28" s="2" t="s">
        <v>890</v>
      </c>
      <c r="L28" s="2" t="str">
        <f>IF(ISERROR(VLOOKUP($K28,'CC-Drivers'!$B$17:$G$27,L$43,FALSE))," ",VLOOKUP($K28,'CC-Drivers'!$B$17:$G$27,L$43,FALSE))</f>
        <v xml:space="preserve"> </v>
      </c>
      <c r="M28" s="2" t="str">
        <f>IF(ISERROR(VLOOKUP($K28,'CC-Drivers'!$B$17:$G$27,M$43,FALSE))," ",VLOOKUP($K28,'CC-Drivers'!$B$17:$G$27,M$43,FALSE))</f>
        <v xml:space="preserve"> </v>
      </c>
      <c r="N28" s="2" t="str">
        <f>IF(ISERROR(VLOOKUP($K28,'CC-Drivers'!$B$17:$G$27,N$43,FALSE))," ",VLOOKUP($K28,'CC-Drivers'!$B$17:$G$27,N$43,FALSE))</f>
        <v xml:space="preserve"> </v>
      </c>
      <c r="O28" s="2" t="str">
        <f>IF(ISERROR(VLOOKUP($K28,'CC-Drivers'!$B$17:$G$27,O$43,FALSE))," ",VLOOKUP($K28,'CC-Drivers'!$B$17:$G$27,O$43,FALSE))</f>
        <v xml:space="preserve"> </v>
      </c>
      <c r="P28" s="2" t="str">
        <f>IF(ISERROR(VLOOKUP($K28,'CC-Drivers'!$B$17:$G$27,P$43,FALSE))," ",VLOOKUP($K28,'CC-Drivers'!$B$17:$G$27,P$43,FALSE))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550</v>
      </c>
      <c r="D29" s="2">
        <f>'RRP 1.3'!Z$12</f>
        <v>0</v>
      </c>
      <c r="E29" s="2">
        <v>0</v>
      </c>
      <c r="F29" s="2">
        <v>0</v>
      </c>
      <c r="G29" s="2">
        <v>0</v>
      </c>
      <c r="H29" s="2">
        <v>0</v>
      </c>
      <c r="I29" s="2">
        <f t="shared" si="0"/>
        <v>0</v>
      </c>
      <c r="K29" s="2" t="s">
        <v>890</v>
      </c>
      <c r="L29" s="2" t="str">
        <f>IF(ISERROR(VLOOKUP($K29,'CC-Drivers'!$B$17:$G$27,L$43,FALSE))," ",VLOOKUP($K29,'CC-Drivers'!$B$17:$G$27,L$43,FALSE))</f>
        <v xml:space="preserve"> </v>
      </c>
      <c r="M29" s="2" t="str">
        <f>IF(ISERROR(VLOOKUP($K29,'CC-Drivers'!$B$17:$G$27,M$43,FALSE))," ",VLOOKUP($K29,'CC-Drivers'!$B$17:$G$27,M$43,FALSE))</f>
        <v xml:space="preserve"> </v>
      </c>
      <c r="N29" s="2" t="str">
        <f>IF(ISERROR(VLOOKUP($K29,'CC-Drivers'!$B$17:$G$27,N$43,FALSE))," ",VLOOKUP($K29,'CC-Drivers'!$B$17:$G$27,N$43,FALSE))</f>
        <v xml:space="preserve"> </v>
      </c>
      <c r="O29" s="2" t="str">
        <f>IF(ISERROR(VLOOKUP($K29,'CC-Drivers'!$B$17:$G$27,O$43,FALSE))," ",VLOOKUP($K29,'CC-Drivers'!$B$17:$G$27,O$43,FALSE))</f>
        <v xml:space="preserve"> </v>
      </c>
      <c r="P29" s="2" t="str">
        <f>IF(ISERROR(VLOOKUP($K29,'CC-Drivers'!$B$17:$G$27,P$43,FALSE))," ",VLOOKUP($K29,'CC-Drivers'!$B$17:$G$27,P$43,FALSE))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551</v>
      </c>
      <c r="D30" s="2">
        <f>'RRP 1.3'!AA$12</f>
        <v>0</v>
      </c>
      <c r="E30" s="2">
        <v>0</v>
      </c>
      <c r="F30" s="2">
        <v>0</v>
      </c>
      <c r="G30" s="2">
        <v>0</v>
      </c>
      <c r="H30" s="2">
        <v>0</v>
      </c>
      <c r="I30" s="2">
        <f t="shared" si="0"/>
        <v>0</v>
      </c>
      <c r="K30" s="2" t="s">
        <v>890</v>
      </c>
      <c r="L30" s="2" t="str">
        <f>IF(ISERROR(VLOOKUP($K30,'CC-Drivers'!$B$17:$G$27,L$43,FALSE))," ",VLOOKUP($K30,'CC-Drivers'!$B$17:$G$27,L$43,FALSE))</f>
        <v xml:space="preserve"> </v>
      </c>
      <c r="M30" s="2" t="str">
        <f>IF(ISERROR(VLOOKUP($K30,'CC-Drivers'!$B$17:$G$27,M$43,FALSE))," ",VLOOKUP($K30,'CC-Drivers'!$B$17:$G$27,M$43,FALSE))</f>
        <v xml:space="preserve"> </v>
      </c>
      <c r="N30" s="2" t="str">
        <f>IF(ISERROR(VLOOKUP($K30,'CC-Drivers'!$B$17:$G$27,N$43,FALSE))," ",VLOOKUP($K30,'CC-Drivers'!$B$17:$G$27,N$43,FALSE))</f>
        <v xml:space="preserve"> </v>
      </c>
      <c r="O30" s="2" t="str">
        <f>IF(ISERROR(VLOOKUP($K30,'CC-Drivers'!$B$17:$G$27,O$43,FALSE))," ",VLOOKUP($K30,'CC-Drivers'!$B$17:$G$27,O$43,FALSE))</f>
        <v xml:space="preserve"> </v>
      </c>
      <c r="P30" s="2" t="str">
        <f>IF(ISERROR(VLOOKUP($K30,'CC-Drivers'!$B$17:$G$27,P$43,FALSE))," ",VLOOKUP($K30,'CC-Drivers'!$B$17:$G$27,P$43,FALSE))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552</v>
      </c>
      <c r="D31" s="2">
        <f>'RRP 1.3'!AB$12</f>
        <v>0</v>
      </c>
      <c r="E31" s="2">
        <v>0</v>
      </c>
      <c r="F31" s="2">
        <v>0</v>
      </c>
      <c r="G31" s="2">
        <v>0</v>
      </c>
      <c r="H31" s="2">
        <v>0</v>
      </c>
      <c r="I31" s="2">
        <f t="shared" si="0"/>
        <v>0</v>
      </c>
      <c r="K31" s="2" t="s">
        <v>890</v>
      </c>
      <c r="L31" s="2" t="str">
        <f>IF(ISERROR(VLOOKUP($K31,'CC-Drivers'!$B$17:$G$27,L$43,FALSE))," ",VLOOKUP($K31,'CC-Drivers'!$B$17:$G$27,L$43,FALSE))</f>
        <v xml:space="preserve"> </v>
      </c>
      <c r="M31" s="2" t="str">
        <f>IF(ISERROR(VLOOKUP($K31,'CC-Drivers'!$B$17:$G$27,M$43,FALSE))," ",VLOOKUP($K31,'CC-Drivers'!$B$17:$G$27,M$43,FALSE))</f>
        <v xml:space="preserve"> </v>
      </c>
      <c r="N31" s="2" t="str">
        <f>IF(ISERROR(VLOOKUP($K31,'CC-Drivers'!$B$17:$G$27,N$43,FALSE))," ",VLOOKUP($K31,'CC-Drivers'!$B$17:$G$27,N$43,FALSE))</f>
        <v xml:space="preserve"> </v>
      </c>
      <c r="O31" s="2" t="str">
        <f>IF(ISERROR(VLOOKUP($K31,'CC-Drivers'!$B$17:$G$27,O$43,FALSE))," ",VLOOKUP($K31,'CC-Drivers'!$B$17:$G$27,O$43,FALSE))</f>
        <v xml:space="preserve"> </v>
      </c>
      <c r="P31" s="2" t="str">
        <f>IF(ISERROR(VLOOKUP($K31,'CC-Drivers'!$B$17:$G$27,P$43,FALSE))," ",VLOOKUP($K31,'CC-Drivers'!$B$17:$G$27,P$43,FALSE))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553</v>
      </c>
      <c r="D32" s="2">
        <f>'RRP 1.3'!AC$12</f>
        <v>0</v>
      </c>
      <c r="E32" s="2">
        <v>0</v>
      </c>
      <c r="F32" s="2">
        <v>0</v>
      </c>
      <c r="G32" s="2">
        <v>0</v>
      </c>
      <c r="H32" s="2">
        <v>0</v>
      </c>
      <c r="I32" s="2">
        <f t="shared" si="0"/>
        <v>0</v>
      </c>
      <c r="K32" s="2" t="s">
        <v>890</v>
      </c>
      <c r="L32" s="2" t="str">
        <f>IF(ISERROR(VLOOKUP($K32,'CC-Drivers'!$B$17:$G$27,L$43,FALSE))," ",VLOOKUP($K32,'CC-Drivers'!$B$17:$G$27,L$43,FALSE))</f>
        <v xml:space="preserve"> </v>
      </c>
      <c r="M32" s="2" t="str">
        <f>IF(ISERROR(VLOOKUP($K32,'CC-Drivers'!$B$17:$G$27,M$43,FALSE))," ",VLOOKUP($K32,'CC-Drivers'!$B$17:$G$27,M$43,FALSE))</f>
        <v xml:space="preserve"> </v>
      </c>
      <c r="N32" s="2" t="str">
        <f>IF(ISERROR(VLOOKUP($K32,'CC-Drivers'!$B$17:$G$27,N$43,FALSE))," ",VLOOKUP($K32,'CC-Drivers'!$B$17:$G$27,N$43,FALSE))</f>
        <v xml:space="preserve"> </v>
      </c>
      <c r="O32" s="2" t="str">
        <f>IF(ISERROR(VLOOKUP($K32,'CC-Drivers'!$B$17:$G$27,O$43,FALSE))," ",VLOOKUP($K32,'CC-Drivers'!$B$17:$G$27,O$43,FALSE))</f>
        <v xml:space="preserve"> </v>
      </c>
      <c r="P32" s="2" t="str">
        <f>IF(ISERROR(VLOOKUP($K32,'CC-Drivers'!$B$17:$G$27,P$43,FALSE))," ",VLOOKUP($K32,'CC-Drivers'!$B$17:$G$27,P$43,FALSE))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554</v>
      </c>
      <c r="D33" s="2">
        <f>'RRP 1.3'!AD$12</f>
        <v>0</v>
      </c>
      <c r="E33" s="2">
        <v>0</v>
      </c>
      <c r="F33" s="2">
        <v>0</v>
      </c>
      <c r="G33" s="2">
        <v>0</v>
      </c>
      <c r="H33" s="2">
        <v>0</v>
      </c>
      <c r="I33" s="2">
        <f t="shared" si="0"/>
        <v>0</v>
      </c>
      <c r="K33" s="2" t="s">
        <v>890</v>
      </c>
      <c r="L33" s="2" t="str">
        <f>IF(ISERROR(VLOOKUP($K33,'CC-Drivers'!$B$17:$G$27,L$43,FALSE))," ",VLOOKUP($K33,'CC-Drivers'!$B$17:$G$27,L$43,FALSE))</f>
        <v xml:space="preserve"> </v>
      </c>
      <c r="M33" s="2" t="str">
        <f>IF(ISERROR(VLOOKUP($K33,'CC-Drivers'!$B$17:$G$27,M$43,FALSE))," ",VLOOKUP($K33,'CC-Drivers'!$B$17:$G$27,M$43,FALSE))</f>
        <v xml:space="preserve"> </v>
      </c>
      <c r="N33" s="2" t="str">
        <f>IF(ISERROR(VLOOKUP($K33,'CC-Drivers'!$B$17:$G$27,N$43,FALSE))," ",VLOOKUP($K33,'CC-Drivers'!$B$17:$G$27,N$43,FALSE))</f>
        <v xml:space="preserve"> </v>
      </c>
      <c r="O33" s="2" t="str">
        <f>IF(ISERROR(VLOOKUP($K33,'CC-Drivers'!$B$17:$G$27,O$43,FALSE))," ",VLOOKUP($K33,'CC-Drivers'!$B$17:$G$27,O$43,FALSE))</f>
        <v xml:space="preserve"> </v>
      </c>
      <c r="P33" s="2" t="str">
        <f>IF(ISERROR(VLOOKUP($K33,'CC-Drivers'!$B$17:$G$27,P$43,FALSE))," ",VLOOKUP($K33,'CC-Drivers'!$B$17:$G$27,P$43,FALSE))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555</v>
      </c>
      <c r="D34" s="2">
        <f>'RRP 1.3'!AE$12</f>
        <v>0</v>
      </c>
      <c r="E34" s="2">
        <v>0</v>
      </c>
      <c r="F34" s="2">
        <v>0</v>
      </c>
      <c r="G34" s="2">
        <v>0</v>
      </c>
      <c r="H34" s="2">
        <v>0</v>
      </c>
      <c r="I34" s="2">
        <f t="shared" si="0"/>
        <v>0</v>
      </c>
      <c r="K34" s="2" t="s">
        <v>890</v>
      </c>
      <c r="L34" s="2" t="str">
        <f>IF(ISERROR(VLOOKUP($K34,'CC-Drivers'!$B$17:$G$27,L$43,FALSE))," ",VLOOKUP($K34,'CC-Drivers'!$B$17:$G$27,L$43,FALSE))</f>
        <v xml:space="preserve"> </v>
      </c>
      <c r="M34" s="2" t="str">
        <f>IF(ISERROR(VLOOKUP($K34,'CC-Drivers'!$B$17:$G$27,M$43,FALSE))," ",VLOOKUP($K34,'CC-Drivers'!$B$17:$G$27,M$43,FALSE))</f>
        <v xml:space="preserve"> </v>
      </c>
      <c r="N34" s="2" t="str">
        <f>IF(ISERROR(VLOOKUP($K34,'CC-Drivers'!$B$17:$G$27,N$43,FALSE))," ",VLOOKUP($K34,'CC-Drivers'!$B$17:$G$27,N$43,FALSE))</f>
        <v xml:space="preserve"> </v>
      </c>
      <c r="O34" s="2" t="str">
        <f>IF(ISERROR(VLOOKUP($K34,'CC-Drivers'!$B$17:$G$27,O$43,FALSE))," ",VLOOKUP($K34,'CC-Drivers'!$B$17:$G$27,O$43,FALSE))</f>
        <v xml:space="preserve"> </v>
      </c>
      <c r="P34" s="2" t="str">
        <f>IF(ISERROR(VLOOKUP($K34,'CC-Drivers'!$B$17:$G$27,P$43,FALSE))," ",VLOOKUP($K34,'CC-Drivers'!$B$17:$G$27,P$43,FALSE))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556</v>
      </c>
      <c r="D35" s="2">
        <f>'RRP 1.3'!AF$12</f>
        <v>0</v>
      </c>
      <c r="E35" s="2">
        <v>0</v>
      </c>
      <c r="F35" s="2">
        <v>0</v>
      </c>
      <c r="G35" s="2">
        <v>0</v>
      </c>
      <c r="H35" s="2">
        <v>0</v>
      </c>
      <c r="I35" s="2">
        <f t="shared" si="0"/>
        <v>0</v>
      </c>
      <c r="K35" s="2" t="s">
        <v>890</v>
      </c>
      <c r="L35" s="2" t="str">
        <f>IF(ISERROR(VLOOKUP($K35,'CC-Drivers'!$B$17:$G$27,L$43,FALSE))," ",VLOOKUP($K35,'CC-Drivers'!$B$17:$G$27,L$43,FALSE))</f>
        <v xml:space="preserve"> </v>
      </c>
      <c r="M35" s="2" t="str">
        <f>IF(ISERROR(VLOOKUP($K35,'CC-Drivers'!$B$17:$G$27,M$43,FALSE))," ",VLOOKUP($K35,'CC-Drivers'!$B$17:$G$27,M$43,FALSE))</f>
        <v xml:space="preserve"> </v>
      </c>
      <c r="N35" s="2" t="str">
        <f>IF(ISERROR(VLOOKUP($K35,'CC-Drivers'!$B$17:$G$27,N$43,FALSE))," ",VLOOKUP($K35,'CC-Drivers'!$B$17:$G$27,N$43,FALSE))</f>
        <v xml:space="preserve"> </v>
      </c>
      <c r="O35" s="2" t="str">
        <f>IF(ISERROR(VLOOKUP($K35,'CC-Drivers'!$B$17:$G$27,O$43,FALSE))," ",VLOOKUP($K35,'CC-Drivers'!$B$17:$G$27,O$43,FALSE))</f>
        <v xml:space="preserve"> </v>
      </c>
      <c r="P35" s="2" t="str">
        <f>IF(ISERROR(VLOOKUP($K35,'CC-Drivers'!$B$17:$G$27,P$43,FALSE))," ",VLOOKUP($K35,'CC-Drivers'!$B$17:$G$27,P$43,FALSE))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557</v>
      </c>
      <c r="D36" s="2">
        <f>'RRP 1.3'!AG$12</f>
        <v>0</v>
      </c>
      <c r="E36" s="2">
        <v>0</v>
      </c>
      <c r="F36" s="2">
        <v>0</v>
      </c>
      <c r="G36" s="2">
        <v>0</v>
      </c>
      <c r="H36" s="2">
        <v>0</v>
      </c>
      <c r="I36" s="2">
        <f t="shared" si="0"/>
        <v>0</v>
      </c>
      <c r="K36" s="2" t="s">
        <v>890</v>
      </c>
      <c r="L36" s="2" t="str">
        <f>IF(ISERROR(VLOOKUP($K36,'CC-Drivers'!$B$17:$G$27,L$43,FALSE))," ",VLOOKUP($K36,'CC-Drivers'!$B$17:$G$27,L$43,FALSE))</f>
        <v xml:space="preserve"> </v>
      </c>
      <c r="M36" s="2" t="str">
        <f>IF(ISERROR(VLOOKUP($K36,'CC-Drivers'!$B$17:$G$27,M$43,FALSE))," ",VLOOKUP($K36,'CC-Drivers'!$B$17:$G$27,M$43,FALSE))</f>
        <v xml:space="preserve"> </v>
      </c>
      <c r="N36" s="2" t="str">
        <f>IF(ISERROR(VLOOKUP($K36,'CC-Drivers'!$B$17:$G$27,N$43,FALSE))," ",VLOOKUP($K36,'CC-Drivers'!$B$17:$G$27,N$43,FALSE))</f>
        <v xml:space="preserve"> </v>
      </c>
      <c r="O36" s="2" t="str">
        <f>IF(ISERROR(VLOOKUP($K36,'CC-Drivers'!$B$17:$G$27,O$43,FALSE))," ",VLOOKUP($K36,'CC-Drivers'!$B$17:$G$27,O$43,FALSE))</f>
        <v xml:space="preserve"> </v>
      </c>
      <c r="P36" s="2" t="str">
        <f>IF(ISERROR(VLOOKUP($K36,'CC-Drivers'!$B$17:$G$27,P$43,FALSE))," ",VLOOKUP($K36,'CC-Drivers'!$B$17:$G$27,P$43,FALSE))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558</v>
      </c>
      <c r="D37" s="2">
        <f>'RRP 1.3'!AH$12</f>
        <v>0</v>
      </c>
      <c r="E37" s="2">
        <v>0</v>
      </c>
      <c r="F37" s="2">
        <v>0</v>
      </c>
      <c r="G37" s="2">
        <v>0</v>
      </c>
      <c r="H37" s="2">
        <v>0</v>
      </c>
      <c r="I37" s="2">
        <f t="shared" si="0"/>
        <v>0</v>
      </c>
      <c r="K37" s="2" t="s">
        <v>890</v>
      </c>
      <c r="L37" s="2" t="str">
        <f>IF(ISERROR(VLOOKUP($K37,'CC-Drivers'!$B$17:$G$27,L$43,FALSE))," ",VLOOKUP($K37,'CC-Drivers'!$B$17:$G$27,L$43,FALSE))</f>
        <v xml:space="preserve"> </v>
      </c>
      <c r="M37" s="2" t="str">
        <f>IF(ISERROR(VLOOKUP($K37,'CC-Drivers'!$B$17:$G$27,M$43,FALSE))," ",VLOOKUP($K37,'CC-Drivers'!$B$17:$G$27,M$43,FALSE))</f>
        <v xml:space="preserve"> </v>
      </c>
      <c r="N37" s="2" t="str">
        <f>IF(ISERROR(VLOOKUP($K37,'CC-Drivers'!$B$17:$G$27,N$43,FALSE))," ",VLOOKUP($K37,'CC-Drivers'!$B$17:$G$27,N$43,FALSE))</f>
        <v xml:space="preserve"> </v>
      </c>
      <c r="O37" s="2" t="str">
        <f>IF(ISERROR(VLOOKUP($K37,'CC-Drivers'!$B$17:$G$27,O$43,FALSE))," ",VLOOKUP($K37,'CC-Drivers'!$B$17:$G$27,O$43,FALSE))</f>
        <v xml:space="preserve"> </v>
      </c>
      <c r="P37" s="2" t="str">
        <f>IF(ISERROR(VLOOKUP($K37,'CC-Drivers'!$B$17:$G$27,P$43,FALSE))," ",VLOOKUP($K37,'CC-Drivers'!$B$17:$G$27,P$43,FALSE))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559</v>
      </c>
      <c r="D38" s="2">
        <f>'RRP 1.3'!AI$12</f>
        <v>0</v>
      </c>
      <c r="E38" s="2">
        <v>0</v>
      </c>
      <c r="F38" s="2">
        <v>0</v>
      </c>
      <c r="G38" s="2">
        <v>0</v>
      </c>
      <c r="H38" s="2">
        <v>0</v>
      </c>
      <c r="I38" s="2">
        <f t="shared" si="0"/>
        <v>0</v>
      </c>
      <c r="K38" s="2" t="s">
        <v>890</v>
      </c>
      <c r="L38" s="2" t="str">
        <f>IF(ISERROR(VLOOKUP($K38,'CC-Drivers'!$B$17:$G$27,L$43,FALSE))," ",VLOOKUP($K38,'CC-Drivers'!$B$17:$G$27,L$43,FALSE))</f>
        <v xml:space="preserve"> </v>
      </c>
      <c r="M38" s="2" t="str">
        <f>IF(ISERROR(VLOOKUP($K38,'CC-Drivers'!$B$17:$G$27,M$43,FALSE))," ",VLOOKUP($K38,'CC-Drivers'!$B$17:$G$27,M$43,FALSE))</f>
        <v xml:space="preserve"> </v>
      </c>
      <c r="N38" s="2" t="str">
        <f>IF(ISERROR(VLOOKUP($K38,'CC-Drivers'!$B$17:$G$27,N$43,FALSE))," ",VLOOKUP($K38,'CC-Drivers'!$B$17:$G$27,N$43,FALSE))</f>
        <v xml:space="preserve"> </v>
      </c>
      <c r="O38" s="2" t="str">
        <f>IF(ISERROR(VLOOKUP($K38,'CC-Drivers'!$B$17:$G$27,O$43,FALSE))," ",VLOOKUP($K38,'CC-Drivers'!$B$17:$G$27,O$43,FALSE))</f>
        <v xml:space="preserve"> </v>
      </c>
      <c r="P38" s="2" t="str">
        <f>IF(ISERROR(VLOOKUP($K38,'CC-Drivers'!$B$17:$G$27,P$43,FALSE))," ",VLOOKUP($K38,'CC-Drivers'!$B$17:$G$27,P$43,FALSE))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560</v>
      </c>
      <c r="D39" s="2">
        <f>'RRP 1.3'!AJ$12</f>
        <v>0</v>
      </c>
      <c r="E39" s="2">
        <v>0</v>
      </c>
      <c r="F39" s="2">
        <v>0</v>
      </c>
      <c r="G39" s="2">
        <v>0</v>
      </c>
      <c r="H39" s="2">
        <v>0</v>
      </c>
      <c r="I39" s="2">
        <f t="shared" si="0"/>
        <v>0</v>
      </c>
      <c r="K39" s="2" t="s">
        <v>890</v>
      </c>
      <c r="L39" s="2" t="str">
        <f>IF(ISERROR(VLOOKUP($K39,'CC-Drivers'!$B$17:$G$27,L$43,FALSE))," ",VLOOKUP($K39,'CC-Drivers'!$B$17:$G$27,L$43,FALSE))</f>
        <v xml:space="preserve"> </v>
      </c>
      <c r="M39" s="2" t="str">
        <f>IF(ISERROR(VLOOKUP($K39,'CC-Drivers'!$B$17:$G$27,M$43,FALSE))," ",VLOOKUP($K39,'CC-Drivers'!$B$17:$G$27,M$43,FALSE))</f>
        <v xml:space="preserve"> </v>
      </c>
      <c r="N39" s="2" t="str">
        <f>IF(ISERROR(VLOOKUP($K39,'CC-Drivers'!$B$17:$G$27,N$43,FALSE))," ",VLOOKUP($K39,'CC-Drivers'!$B$17:$G$27,N$43,FALSE))</f>
        <v xml:space="preserve"> </v>
      </c>
      <c r="O39" s="2" t="str">
        <f>IF(ISERROR(VLOOKUP($K39,'CC-Drivers'!$B$17:$G$27,O$43,FALSE))," ",VLOOKUP($K39,'CC-Drivers'!$B$17:$G$27,O$43,FALSE))</f>
        <v xml:space="preserve"> </v>
      </c>
      <c r="P39" s="2" t="str">
        <f>IF(ISERROR(VLOOKUP($K39,'CC-Drivers'!$B$17:$G$27,P$43,FALSE))," ",VLOOKUP($K39,'CC-Drivers'!$B$17:$G$27,P$43,FALSE))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561</v>
      </c>
      <c r="D40" s="2">
        <f>SUM(D7:D39)</f>
        <v>0</v>
      </c>
      <c r="E40" s="2">
        <f>SUM(E7:E39)</f>
        <v>0</v>
      </c>
      <c r="F40" s="2">
        <f>SUM(F7:F39)</f>
        <v>0</v>
      </c>
      <c r="G40" s="2">
        <f>SUM(G7:G39)</f>
        <v>0</v>
      </c>
      <c r="H40" s="2">
        <f>SUM(H7:H39)</f>
        <v>0</v>
      </c>
      <c r="I40" s="2">
        <f t="shared" si="0"/>
        <v>0</v>
      </c>
      <c r="R40" s="2" t="s">
        <v>215</v>
      </c>
      <c r="S40" s="2">
        <f>SUM(S7:S39)</f>
        <v>0</v>
      </c>
      <c r="T40" s="2">
        <f>SUM(T7:T39)</f>
        <v>0</v>
      </c>
      <c r="U40" s="2">
        <f>SUM(U7:U39)</f>
        <v>0</v>
      </c>
      <c r="V40" s="2">
        <f>SUM(V7:V39)</f>
        <v>0</v>
      </c>
      <c r="Y40" s="2" t="s">
        <v>892</v>
      </c>
      <c r="Z40" s="2" t="e">
        <f>SUM(Z41:AD41)</f>
        <v>#VALUE!</v>
      </c>
      <c r="AF40" s="2" t="s">
        <v>892</v>
      </c>
      <c r="AG40" s="2">
        <f>SUM(AG41:AJ41)</f>
        <v>0</v>
      </c>
      <c r="AL40" s="2" t="s">
        <v>215</v>
      </c>
      <c r="AM40" s="2">
        <f>SUM(AM7:AM39)</f>
        <v>0</v>
      </c>
      <c r="AN40" s="2">
        <f>SUM(AN7:AN39)</f>
        <v>0</v>
      </c>
      <c r="AP40" s="2" t="s">
        <v>892</v>
      </c>
      <c r="AQ40" s="2">
        <f>SUM(AQ41:AU41)</f>
        <v>0</v>
      </c>
      <c r="AW40" s="2" t="s">
        <v>892</v>
      </c>
      <c r="AX40" s="2">
        <f>SUM(AX41:BA41)</f>
        <v>0</v>
      </c>
    </row>
    <row r="41" spans="3:53" ht="20.25" customHeight="1">
      <c r="Y41" s="2" t="s">
        <v>893</v>
      </c>
      <c r="Z41" s="2" t="e">
        <f>SUM(Z7:Z39)</f>
        <v>#VALUE!</v>
      </c>
      <c r="AA41" s="2" t="e">
        <f>SUM(AA7:AA39)</f>
        <v>#VALUE!</v>
      </c>
      <c r="AB41" s="2" t="e">
        <f>SUM(AB7:AB39)</f>
        <v>#VALUE!</v>
      </c>
      <c r="AC41" s="2" t="e">
        <f>SUM(AC7:AC39)</f>
        <v>#VALUE!</v>
      </c>
      <c r="AD41" s="2" t="e">
        <f>SUM(AD7:AD39)</f>
        <v>#VALUE!</v>
      </c>
      <c r="AF41" s="2" t="s">
        <v>893</v>
      </c>
      <c r="AG41" s="2">
        <f>SUM(AG7:AG39)</f>
        <v>0</v>
      </c>
      <c r="AH41" s="2">
        <f>SUM(AH7:AH39)</f>
        <v>0</v>
      </c>
      <c r="AI41" s="2">
        <f>SUM(AI7:AI39)</f>
        <v>0</v>
      </c>
      <c r="AJ41" s="2">
        <f>SUM(AJ7:AJ39)</f>
        <v>0</v>
      </c>
      <c r="AP41" s="2" t="s">
        <v>893</v>
      </c>
      <c r="AQ41" s="2">
        <f>SUM(AQ7:AQ39)</f>
        <v>0</v>
      </c>
      <c r="AR41" s="2">
        <f>SUM(AR7:AR39)</f>
        <v>0</v>
      </c>
      <c r="AS41" s="2">
        <f>SUM(AS7:AS39)</f>
        <v>0</v>
      </c>
      <c r="AT41" s="2">
        <f>SUM(AT7:AT39)</f>
        <v>0</v>
      </c>
      <c r="AU41" s="2">
        <f>SUM(AU7:AU39)</f>
        <v>0</v>
      </c>
      <c r="AW41" s="2" t="s">
        <v>893</v>
      </c>
      <c r="AX41" s="2">
        <f>SUM(AX7:AX39)</f>
        <v>0</v>
      </c>
      <c r="AY41" s="2">
        <f>SUM(AY7:AY39)</f>
        <v>0</v>
      </c>
      <c r="AZ41" s="2">
        <f>SUM(AZ7:AZ39)</f>
        <v>0</v>
      </c>
      <c r="BA41" s="2">
        <f>SUM(BA7:BA39)</f>
        <v>0</v>
      </c>
    </row>
    <row r="42" spans="3:53" ht="20.25" customHeight="1">
      <c r="Y42" s="2" t="s">
        <v>894</v>
      </c>
      <c r="Z42" s="2" t="e">
        <f>Z41/$Z$40</f>
        <v>#VALUE!</v>
      </c>
      <c r="AA42" s="2" t="e">
        <f>AA41/$Z$40</f>
        <v>#VALUE!</v>
      </c>
      <c r="AB42" s="2" t="e">
        <f>AB41/$Z$40</f>
        <v>#VALUE!</v>
      </c>
      <c r="AC42" s="2" t="e">
        <f>AC41/$Z$40</f>
        <v>#VALUE!</v>
      </c>
      <c r="AD42" s="2" t="e">
        <f>AD41/$Z$40</f>
        <v>#VALUE!</v>
      </c>
      <c r="AF42" s="2" t="s">
        <v>894</v>
      </c>
      <c r="AG42" s="2" t="e">
        <f>AG41/$AG$40</f>
        <v>#DIV/0!</v>
      </c>
      <c r="AH42" s="2" t="e">
        <f>AH41/$AG$40</f>
        <v>#DIV/0!</v>
      </c>
      <c r="AI42" s="2" t="e">
        <f>AI41/$AG$40</f>
        <v>#DIV/0!</v>
      </c>
      <c r="AJ42" s="2" t="e">
        <f>AJ41/$AG$40</f>
        <v>#DIV/0!</v>
      </c>
      <c r="AP42" s="2" t="s">
        <v>894</v>
      </c>
      <c r="AQ42" s="2" t="e">
        <f>AQ41/$AQ$40</f>
        <v>#DIV/0!</v>
      </c>
      <c r="AR42" s="2" t="e">
        <f>AR41/$AQ$40</f>
        <v>#DIV/0!</v>
      </c>
      <c r="AS42" s="2" t="e">
        <f>AS41/$AQ$40</f>
        <v>#DIV/0!</v>
      </c>
      <c r="AT42" s="2" t="e">
        <f>AT41/$AQ$40</f>
        <v>#DIV/0!</v>
      </c>
      <c r="AU42" s="2" t="e">
        <f>AU41/$AQ$40</f>
        <v>#DIV/0!</v>
      </c>
      <c r="AW42" s="2" t="s">
        <v>894</v>
      </c>
      <c r="AX42" s="2" t="e">
        <f>AX41/$AX$40</f>
        <v>#DIV/0!</v>
      </c>
      <c r="AY42" s="2" t="e">
        <f>AY41/$AX$40</f>
        <v>#DIV/0!</v>
      </c>
      <c r="AZ42" s="2" t="e">
        <f>AZ41/$AX$40</f>
        <v>#DIV/0!</v>
      </c>
      <c r="BA42" s="2" t="e">
        <f>BA41/$AX$40</f>
        <v>#DIV/0!</v>
      </c>
    </row>
    <row r="43" spans="3:53">
      <c r="K43" s="2" t="s">
        <v>895</v>
      </c>
      <c r="L43" s="2">
        <v>6</v>
      </c>
      <c r="M43" s="2">
        <v>5</v>
      </c>
      <c r="N43" s="2">
        <v>4</v>
      </c>
      <c r="O43" s="2">
        <v>3</v>
      </c>
      <c r="P43" s="2">
        <v>2</v>
      </c>
      <c r="AQ43" s="2" t="s">
        <v>896</v>
      </c>
    </row>
    <row r="45" spans="3:53">
      <c r="Y45" s="2" t="s">
        <v>897</v>
      </c>
    </row>
    <row r="47" spans="3:53">
      <c r="Y47" s="2" t="s">
        <v>898</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899</v>
      </c>
      <c r="Z48" s="2">
        <f>SUMIF(Z13:Z28,"&gt;0",Z13:Z28)</f>
        <v>0</v>
      </c>
      <c r="AA48" s="2">
        <f>SUMIF(AA13:AA28,"&gt;0",AA13:AA28)</f>
        <v>0</v>
      </c>
      <c r="AB48" s="2">
        <f>SUMIF(AB13:AB28,"&gt;0",AB13:AB28)</f>
        <v>0</v>
      </c>
      <c r="AC48" s="2">
        <f>SUMIF(AC13:AC28,"&gt;0",AC13:AC28)</f>
        <v>0</v>
      </c>
      <c r="AD48" s="2">
        <f>SUMIF(AD13:AD28,"&gt;0",AD13:AD28)</f>
        <v>0</v>
      </c>
    </row>
    <row r="49" spans="25:30">
      <c r="Y49" s="2" t="s">
        <v>900</v>
      </c>
      <c r="Z49" s="2" t="e">
        <f>Z47/(Z48+Z47)</f>
        <v>#DIV/0!</v>
      </c>
      <c r="AA49" s="2" t="e">
        <f>AA47/(AA48+AA47)</f>
        <v>#DIV/0!</v>
      </c>
      <c r="AB49" s="2" t="e">
        <f>AB47/(AB48+AB47)</f>
        <v>#DIV/0!</v>
      </c>
      <c r="AC49" s="2" t="e">
        <f>AC47/(AC48+AC47)</f>
        <v>#DIV/0!</v>
      </c>
      <c r="AD49" s="2" t="e">
        <f>AD47/(AD48+AD47)</f>
        <v>#DIV/0!</v>
      </c>
    </row>
    <row r="50" spans="25:30">
      <c r="Y50" s="2" t="s">
        <v>901</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"CE-Opex for Method M ("&amp;'CE-Net capex'!B5&amp;") for "&amp;Inputs!B6&amp;" in "&amp;Inputs!C6&amp;"  Status: "&amp;Inputs!D6&amp;""</f>
        <v>CE-Opex for Method M (No option selected) for #VALUE! in #VALUE!  Status: #VALUE!</v>
      </c>
    </row>
    <row r="3" spans="1:53" ht="58.5" customHeight="1">
      <c r="D3" s="2" t="s">
        <v>864</v>
      </c>
      <c r="K3" s="2" t="s">
        <v>865</v>
      </c>
      <c r="S3" s="2" t="s">
        <v>866</v>
      </c>
      <c r="Z3" s="2" t="s">
        <v>867</v>
      </c>
      <c r="AG3" s="2" t="s">
        <v>868</v>
      </c>
      <c r="AL3" s="2" t="s">
        <v>869</v>
      </c>
    </row>
    <row r="4" spans="1:53" ht="28.5" customHeight="1">
      <c r="E4" s="2" t="s">
        <v>870</v>
      </c>
      <c r="K4" s="2" t="s">
        <v>1036</v>
      </c>
      <c r="S4" s="2" t="s">
        <v>872</v>
      </c>
      <c r="Z4" s="2" t="s">
        <v>873</v>
      </c>
      <c r="AG4" s="2" t="s">
        <v>874</v>
      </c>
      <c r="AL4" s="2" t="s">
        <v>875</v>
      </c>
      <c r="AQ4" s="2" t="s">
        <v>876</v>
      </c>
      <c r="AX4" s="2" t="s">
        <v>877</v>
      </c>
    </row>
    <row r="5" spans="1:53" ht="67.5" customHeight="1">
      <c r="D5" s="2" t="s">
        <v>878</v>
      </c>
      <c r="E5" s="2" t="s">
        <v>879</v>
      </c>
      <c r="I5" s="2" t="s">
        <v>880</v>
      </c>
      <c r="K5" s="2" t="s">
        <v>881</v>
      </c>
      <c r="L5" s="2" t="s">
        <v>882</v>
      </c>
      <c r="AL5" s="2" t="s">
        <v>883</v>
      </c>
      <c r="AM5" s="2" t="s">
        <v>884</v>
      </c>
      <c r="AN5" s="2" t="s">
        <v>885</v>
      </c>
      <c r="AQ5" s="2" t="s">
        <v>422</v>
      </c>
      <c r="AR5" s="2" t="s">
        <v>240</v>
      </c>
      <c r="AS5" s="2" t="s">
        <v>48</v>
      </c>
      <c r="AT5" s="2" t="s">
        <v>461</v>
      </c>
      <c r="AU5" s="2" t="s">
        <v>886</v>
      </c>
      <c r="AX5" s="2" t="s">
        <v>422</v>
      </c>
      <c r="AY5" s="2" t="s">
        <v>240</v>
      </c>
      <c r="AZ5" s="2" t="s">
        <v>48</v>
      </c>
      <c r="BA5" s="2" t="s">
        <v>239</v>
      </c>
    </row>
    <row r="6" spans="1:53">
      <c r="E6" s="2" t="s">
        <v>422</v>
      </c>
      <c r="F6" s="2" t="s">
        <v>240</v>
      </c>
      <c r="G6" s="2" t="s">
        <v>48</v>
      </c>
      <c r="H6" s="2" t="s">
        <v>239</v>
      </c>
      <c r="L6" s="2" t="s">
        <v>422</v>
      </c>
      <c r="M6" s="2" t="s">
        <v>240</v>
      </c>
      <c r="N6" s="2" t="s">
        <v>48</v>
      </c>
      <c r="O6" s="2" t="s">
        <v>461</v>
      </c>
      <c r="P6" s="2" t="s">
        <v>886</v>
      </c>
      <c r="S6" s="2" t="s">
        <v>422</v>
      </c>
      <c r="T6" s="2" t="s">
        <v>240</v>
      </c>
      <c r="U6" s="2" t="s">
        <v>48</v>
      </c>
      <c r="V6" s="2" t="s">
        <v>461</v>
      </c>
      <c r="W6" s="2" t="s">
        <v>886</v>
      </c>
      <c r="Z6" s="2" t="s">
        <v>422</v>
      </c>
      <c r="AA6" s="2" t="s">
        <v>240</v>
      </c>
      <c r="AB6" s="2" t="s">
        <v>48</v>
      </c>
      <c r="AC6" s="2" t="s">
        <v>461</v>
      </c>
      <c r="AD6" s="2" t="s">
        <v>886</v>
      </c>
      <c r="AG6" s="2" t="s">
        <v>422</v>
      </c>
      <c r="AH6" s="2" t="s">
        <v>240</v>
      </c>
      <c r="AI6" s="2" t="s">
        <v>48</v>
      </c>
      <c r="AJ6" s="2" t="s">
        <v>461</v>
      </c>
    </row>
    <row r="7" spans="1:53" ht="12.75" customHeight="1">
      <c r="A7" s="2" t="s">
        <v>548</v>
      </c>
      <c r="B7" s="2" t="s">
        <v>887</v>
      </c>
      <c r="C7" s="2" t="s">
        <v>565</v>
      </c>
      <c r="D7" s="2">
        <f>'RRP 1.3'!D$12</f>
        <v>0</v>
      </c>
      <c r="E7" s="2">
        <f>'RRP 2.4'!L13+'RRP 2.4'!L14+'RRP 2.4'!L18+'RRP 2.4'!L19</f>
        <v>0</v>
      </c>
      <c r="F7" s="2">
        <f>'RRP 2.4'!L12+'RRP 2.4'!L17-'CE-Opex'!G7</f>
        <v>0</v>
      </c>
      <c r="G7" s="2">
        <v>0</v>
      </c>
      <c r="H7" s="2">
        <f>'RRP 2.4'!L11+'RRP 2.4'!L16+'RRP 2.4'!L24</f>
        <v>0</v>
      </c>
      <c r="I7" s="2">
        <f>D7-E7-F7-G7-H7</f>
        <v>0</v>
      </c>
      <c r="K7" s="2" t="s">
        <v>888</v>
      </c>
      <c r="L7" s="2" t="str">
        <f>IF(ISERROR(VLOOKUP($K7,'CE-Drivers'!$B$17:$G$27,L$43,FALSE))," ",VLOOKUP($K7,'CE-Drivers'!$B$17:$G$27,L$43,FALSE))</f>
        <v xml:space="preserve"> </v>
      </c>
      <c r="M7" s="2" t="str">
        <f>IF(ISERROR(VLOOKUP($K7,'CE-Drivers'!$B$17:$G$27,M$43,FALSE))," ",VLOOKUP($K7,'CE-Drivers'!$B$17:$G$27,M$43,FALSE))</f>
        <v xml:space="preserve"> </v>
      </c>
      <c r="N7" s="2" t="str">
        <f>IF(ISERROR(VLOOKUP($K7,'CE-Drivers'!$B$17:$G$27,N$43,FALSE))," ",VLOOKUP($K7,'CE-Drivers'!$B$17:$G$27,N$43,FALSE))</f>
        <v xml:space="preserve"> </v>
      </c>
      <c r="O7" s="2" t="str">
        <f>IF(ISERROR(VLOOKUP($K7,'CE-Drivers'!$B$17:$G$27,O$43,FALSE))," ",VLOOKUP($K7,'CE-Drivers'!$B$17:$G$27,O$43,FALSE))</f>
        <v xml:space="preserve"> </v>
      </c>
      <c r="P7" s="2" t="str">
        <f>IF(ISERROR(VLOOKUP($K7,'CE-Drivers'!$B$17:$G$27,P$43,FALSE))," ",VLOOKUP($K7,'CE-Drivers'!$B$17:$G$27,P$43,FALSE))</f>
        <v xml:space="preserve"> </v>
      </c>
      <c r="S7" s="2" t="str">
        <f>IF(ISERROR($I7*L7)," ",$I7*L7)</f>
        <v xml:space="preserve"> </v>
      </c>
      <c r="T7" s="2" t="str">
        <f>IF(ISERROR($I7*M7)," ",$I7*M7)</f>
        <v xml:space="preserve"> </v>
      </c>
      <c r="U7" s="2" t="str">
        <f>IF(ISERROR($I7*N7)," ",$I7*N7)</f>
        <v xml:space="preserve"> </v>
      </c>
      <c r="V7" s="2" t="str">
        <f>IF(ISERROR($I7*O7)," ",$I7*O7)</f>
        <v xml:space="preserve"> </v>
      </c>
      <c r="W7" s="2" t="str">
        <f>IF(ISERROR($I7*P7)," ",$I7*P7)</f>
        <v xml:space="preserve"> </v>
      </c>
      <c r="Z7" s="2" t="e">
        <f>IF($K7="Do not allocate"," ",S7+E7)</f>
        <v>#VALUE!</v>
      </c>
      <c r="AA7" s="2" t="e">
        <f>IF($K7="Do not allocate"," ",T7+F7)</f>
        <v>#VALUE!</v>
      </c>
      <c r="AB7" s="2" t="e">
        <f>IF($K7="Do not allocate"," ",U7+G7)</f>
        <v>#VALUE!</v>
      </c>
      <c r="AC7" s="2" t="e">
        <f>IF($K7="Do not allocate"," ",($H7*O7/($O7+$P7)+V7))</f>
        <v>#VALUE!</v>
      </c>
      <c r="AD7" s="2" t="e">
        <f>IF($K7="Do not allocate"," ",($H7*P7/($O7+$P7)+W7))</f>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AL7*D7</f>
        <v>0</v>
      </c>
      <c r="AN7" s="2">
        <f>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566</v>
      </c>
      <c r="D8" s="2">
        <f>'RRP 1.3'!E$12</f>
        <v>0</v>
      </c>
      <c r="E8" s="2">
        <f>SUM('RRP 2.4'!G44:G55)+'RRP 2.4'!G71+'RRP 2.4'!H71</f>
        <v>0</v>
      </c>
      <c r="F8" s="2">
        <f>SUM('RRP 2.4'!G38:G40)+'RRP 2.4'!F71</f>
        <v>0</v>
      </c>
      <c r="G8" s="2">
        <f>'RRP 2.4'!G41+'RRP 2.4'!G42+'RRP 2.4'!G43</f>
        <v>0</v>
      </c>
      <c r="H8" s="2">
        <f>SUM('RRP 2.4'!G31:G37)+'RRP 2.4'!E71</f>
        <v>0</v>
      </c>
      <c r="I8" s="2">
        <f>D8-E8-F8-G8-H8</f>
        <v>0</v>
      </c>
      <c r="K8" s="2" t="s">
        <v>888</v>
      </c>
      <c r="L8" s="2" t="str">
        <f>IF(ISERROR(VLOOKUP($K8,'CE-Drivers'!$B$17:$G$27,L$43,FALSE))," ",VLOOKUP($K8,'CE-Drivers'!$B$17:$G$27,L$43,FALSE))</f>
        <v xml:space="preserve"> </v>
      </c>
      <c r="M8" s="2" t="str">
        <f>IF(ISERROR(VLOOKUP($K8,'CE-Drivers'!$B$17:$G$27,M$43,FALSE))," ",VLOOKUP($K8,'CE-Drivers'!$B$17:$G$27,M$43,FALSE))</f>
        <v xml:space="preserve"> </v>
      </c>
      <c r="N8" s="2" t="str">
        <f>IF(ISERROR(VLOOKUP($K8,'CE-Drivers'!$B$17:$G$27,N$43,FALSE))," ",VLOOKUP($K8,'CE-Drivers'!$B$17:$G$27,N$43,FALSE))</f>
        <v xml:space="preserve"> </v>
      </c>
      <c r="O8" s="2" t="str">
        <f>IF(ISERROR(VLOOKUP($K8,'CE-Drivers'!$B$17:$G$27,O$43,FALSE))," ",VLOOKUP($K8,'CE-Drivers'!$B$17:$G$27,O$43,FALSE))</f>
        <v xml:space="preserve"> </v>
      </c>
      <c r="P8" s="2" t="str">
        <f>IF(ISERROR(VLOOKUP($K8,'CE-Drivers'!$B$17:$G$27,P$43,FALSE))," ",VLOOKUP($K8,'CE-Drivers'!$B$17:$G$27,P$43,FALSE))</f>
        <v xml:space="preserve"> </v>
      </c>
      <c r="S8" s="2" t="str">
        <f>IF(ISERROR($I8*L8)," ",$I8*L8)</f>
        <v xml:space="preserve"> </v>
      </c>
      <c r="T8" s="2" t="str">
        <f>IF(ISERROR($I8*M8)," ",$I8*M8)</f>
        <v xml:space="preserve"> </v>
      </c>
      <c r="U8" s="2" t="str">
        <f>IF(ISERROR($I8*N8)," ",$I8*N8)</f>
        <v xml:space="preserve"> </v>
      </c>
      <c r="V8" s="2" t="str">
        <f>IF(ISERROR($I8*O8)," ",$I8*O8)</f>
        <v xml:space="preserve"> </v>
      </c>
      <c r="W8" s="2" t="str">
        <f>IF(ISERROR($I8*P8)," ",$I8*P8)</f>
        <v xml:space="preserve"> </v>
      </c>
      <c r="Z8" s="2" t="e">
        <f>IF($K8="Do not allocate"," ",S8+E8)</f>
        <v>#VALUE!</v>
      </c>
      <c r="AA8" s="2" t="e">
        <f>IF($K8="Do not allocate"," ",T8+F8)</f>
        <v>#VALUE!</v>
      </c>
      <c r="AB8" s="2" t="e">
        <f>IF($K8="Do not allocate"," ",U8+G8)</f>
        <v>#VALUE!</v>
      </c>
      <c r="AC8" s="2" t="e">
        <f>IF($K8="Do not allocate"," ",($H8*O8/($O8+$P8)+V8))</f>
        <v>#VALUE!</v>
      </c>
      <c r="AD8" s="2" t="e">
        <f>IF($K8="Do not allocate"," ",($H8*P8/($O8+$P8)+W8))</f>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AL8*D8</f>
        <v>0</v>
      </c>
      <c r="AN8" s="2">
        <f>D8*(1-AL8)</f>
        <v>0</v>
      </c>
      <c r="AQ8" s="2" t="str">
        <f>IF(ISERROR(Z8*(1-$AL8))," ",Z8*(1-$AL8))</f>
        <v xml:space="preserve"> </v>
      </c>
      <c r="AR8" s="2" t="str">
        <f>IF(ISERROR(AA8*(1-$AL8))," ",AA8*(1-$AL8))</f>
        <v xml:space="preserve"> </v>
      </c>
      <c r="AS8" s="2" t="str">
        <f>IF(ISERROR(AB8*(1-$AL8))," ",AB8*(1-$AL8))</f>
        <v xml:space="preserve"> </v>
      </c>
      <c r="AT8" s="2" t="str">
        <f>IF(ISERROR(AC8*(1-$AL8))," ",AC8*(1-$AL8))</f>
        <v xml:space="preserve"> </v>
      </c>
      <c r="AU8" s="2" t="str">
        <f>IF(ISERROR(AD8*(1-$AL8))," ",AD8*(1-$AL8))</f>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567</v>
      </c>
      <c r="D9" s="2">
        <f>'RRP 1.3'!F$12</f>
        <v>0</v>
      </c>
      <c r="E9" s="2">
        <v>0</v>
      </c>
      <c r="F9" s="2">
        <v>0</v>
      </c>
      <c r="G9" s="2">
        <v>0</v>
      </c>
      <c r="H9" s="2">
        <v>0</v>
      </c>
      <c r="I9" s="2">
        <f>D9-E9-F9-G9-H9</f>
        <v>0</v>
      </c>
      <c r="K9" s="2" t="s">
        <v>888</v>
      </c>
      <c r="L9" s="2" t="str">
        <f>IF(ISERROR(VLOOKUP($K9,'CE-Drivers'!$B$17:$G$27,L$43,FALSE))," ",VLOOKUP($K9,'CE-Drivers'!$B$17:$G$27,L$43,FALSE))</f>
        <v xml:space="preserve"> </v>
      </c>
      <c r="M9" s="2" t="str">
        <f>IF(ISERROR(VLOOKUP($K9,'CE-Drivers'!$B$17:$G$27,M$43,FALSE))," ",VLOOKUP($K9,'CE-Drivers'!$B$17:$G$27,M$43,FALSE))</f>
        <v xml:space="preserve"> </v>
      </c>
      <c r="N9" s="2" t="str">
        <f>IF(ISERROR(VLOOKUP($K9,'CE-Drivers'!$B$17:$G$27,N$43,FALSE))," ",VLOOKUP($K9,'CE-Drivers'!$B$17:$G$27,N$43,FALSE))</f>
        <v xml:space="preserve"> </v>
      </c>
      <c r="O9" s="2" t="str">
        <f>IF(ISERROR(VLOOKUP($K9,'CE-Drivers'!$B$17:$G$27,O$43,FALSE))," ",VLOOKUP($K9,'CE-Drivers'!$B$17:$G$27,O$43,FALSE))</f>
        <v xml:space="preserve"> </v>
      </c>
      <c r="P9" s="2" t="str">
        <f>IF(ISERROR(VLOOKUP($K9,'CE-Drivers'!$B$17:$G$27,P$43,FALSE))," ",VLOOKUP($K9,'CE-Drivers'!$B$17:$G$27,P$43,FALSE))</f>
        <v xml:space="preserve"> </v>
      </c>
      <c r="S9" s="2" t="str">
        <f>IF(ISERROR($I9*L9)," ",$I9*L9)</f>
        <v xml:space="preserve"> </v>
      </c>
      <c r="T9" s="2" t="str">
        <f>IF(ISERROR($I9*M9)," ",$I9*M9)</f>
        <v xml:space="preserve"> </v>
      </c>
      <c r="U9" s="2" t="str">
        <f>IF(ISERROR($I9*N9)," ",$I9*N9)</f>
        <v xml:space="preserve"> </v>
      </c>
      <c r="V9" s="2" t="str">
        <f>IF(ISERROR($I9*O9)," ",$I9*O9)</f>
        <v xml:space="preserve"> </v>
      </c>
      <c r="W9" s="2" t="str">
        <f>IF(ISERROR($I9*P9)," ",$I9*P9)</f>
        <v xml:space="preserve"> </v>
      </c>
      <c r="Z9" s="2" t="e">
        <f>IF($K9="Do not allocate"," ",S9+E9)</f>
        <v>#VALUE!</v>
      </c>
      <c r="AA9" s="2" t="e">
        <f>IF($K9="Do not allocate"," ",T9+F9)</f>
        <v>#VALUE!</v>
      </c>
      <c r="AB9" s="2" t="e">
        <f>IF($K9="Do not allocate"," ",U9+G9)</f>
        <v>#VALUE!</v>
      </c>
      <c r="AC9" s="2" t="e">
        <f>IF($K9="Do not allocate"," ",($H9*O9/($O9+$P9)+V9))</f>
        <v>#VALUE!</v>
      </c>
      <c r="AD9" s="2" t="e">
        <f>IF($K9="Do not allocate"," ",($H9*P9/($O9+$P9)+W9))</f>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AL9*D9</f>
        <v>0</v>
      </c>
      <c r="AN9" s="2">
        <f>D9*(1-AL9)</f>
        <v>0</v>
      </c>
      <c r="AQ9" s="2" t="str">
        <f>IF(ISERROR(Z9*(1-$AL9))," ",Z9*(1-$AL9))</f>
        <v xml:space="preserve"> </v>
      </c>
      <c r="AR9" s="2" t="str">
        <f>IF(ISERROR(AA9*(1-$AL9))," ",AA9*(1-$AL9))</f>
        <v xml:space="preserve"> </v>
      </c>
      <c r="AS9" s="2" t="str">
        <f>IF(ISERROR(AB9*(1-$AL9))," ",AB9*(1-$AL9))</f>
        <v xml:space="preserve"> </v>
      </c>
      <c r="AT9" s="2" t="str">
        <f>IF(ISERROR(AC9*(1-$AL9))," ",AC9*(1-$AL9))</f>
        <v xml:space="preserve"> </v>
      </c>
      <c r="AU9" s="2" t="str">
        <f>IF(ISERROR(AD9*(1-$AL9))," ",AD9*(1-$AL9))</f>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568</v>
      </c>
      <c r="D10" s="2">
        <f>'RRP 1.3'!G$12</f>
        <v>0</v>
      </c>
      <c r="E10" s="2">
        <f>SUM('RRP 2.3'!I20:I27)</f>
        <v>0</v>
      </c>
      <c r="F10" s="2">
        <f>SUM('RRP 2.3'!I17:I18)</f>
        <v>0</v>
      </c>
      <c r="G10" s="2">
        <f>SUM('RRP 2.3'!I19)</f>
        <v>0</v>
      </c>
      <c r="H10" s="2">
        <f>SUM('RRP 2.3'!I11:I16)</f>
        <v>0</v>
      </c>
      <c r="I10" s="2">
        <f>D10-E10-F10-G10-H10</f>
        <v>0</v>
      </c>
      <c r="K10" s="2" t="s">
        <v>888</v>
      </c>
      <c r="L10" s="2" t="str">
        <f>IF(ISERROR(VLOOKUP($K10,'CE-Drivers'!$B$17:$G$27,L$43,FALSE))," ",VLOOKUP($K10,'CE-Drivers'!$B$17:$G$27,L$43,FALSE))</f>
        <v xml:space="preserve"> </v>
      </c>
      <c r="M10" s="2" t="str">
        <f>IF(ISERROR(VLOOKUP($K10,'CE-Drivers'!$B$17:$G$27,M$43,FALSE))," ",VLOOKUP($K10,'CE-Drivers'!$B$17:$G$27,M$43,FALSE))</f>
        <v xml:space="preserve"> </v>
      </c>
      <c r="N10" s="2" t="str">
        <f>IF(ISERROR(VLOOKUP($K10,'CE-Drivers'!$B$17:$G$27,N$43,FALSE))," ",VLOOKUP($K10,'CE-Drivers'!$B$17:$G$27,N$43,FALSE))</f>
        <v xml:space="preserve"> </v>
      </c>
      <c r="O10" s="2" t="str">
        <f>IF(ISERROR(VLOOKUP($K10,'CE-Drivers'!$B$17:$G$27,O$43,FALSE))," ",VLOOKUP($K10,'CE-Drivers'!$B$17:$G$27,O$43,FALSE))</f>
        <v xml:space="preserve"> </v>
      </c>
      <c r="P10" s="2" t="str">
        <f>IF(ISERROR(VLOOKUP($K10,'CE-Drivers'!$B$17:$G$27,P$43,FALSE))," ",VLOOKUP($K10,'CE-Drivers'!$B$17:$G$27,P$43,FALSE))</f>
        <v xml:space="preserve"> </v>
      </c>
      <c r="S10" s="2" t="str">
        <f>IF(ISERROR($I10*L10)," ",$I10*L10)</f>
        <v xml:space="preserve"> </v>
      </c>
      <c r="T10" s="2" t="str">
        <f>IF(ISERROR($I10*M10)," ",$I10*M10)</f>
        <v xml:space="preserve"> </v>
      </c>
      <c r="U10" s="2" t="str">
        <f>IF(ISERROR($I10*N10)," ",$I10*N10)</f>
        <v xml:space="preserve"> </v>
      </c>
      <c r="V10" s="2" t="str">
        <f>IF(ISERROR($I10*O10)," ",$I10*O10)</f>
        <v xml:space="preserve"> </v>
      </c>
      <c r="W10" s="2" t="str">
        <f>IF(ISERROR($I10*P10)," ",$I10*P10)</f>
        <v xml:space="preserve"> </v>
      </c>
      <c r="Z10" s="2" t="e">
        <f>IF($K10="Do not allocate"," ",S10+E10)</f>
        <v>#VALUE!</v>
      </c>
      <c r="AA10" s="2" t="e">
        <f>IF($K10="Do not allocate"," ",T10+F10)</f>
        <v>#VALUE!</v>
      </c>
      <c r="AB10" s="2" t="e">
        <f>IF($K10="Do not allocate"," ",U10+G10)</f>
        <v>#VALUE!</v>
      </c>
      <c r="AC10" s="2" t="e">
        <f>IF($K10="Do not allocate"," ",($H10*O10/($O10+$P10)+V10))</f>
        <v>#VALUE!</v>
      </c>
      <c r="AD10" s="2" t="e">
        <f>IF($K10="Do not allocate"," ",($H10*P10/($O10+$P10)+W10))</f>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AL10*D10</f>
        <v>0</v>
      </c>
      <c r="AN10" s="2">
        <f>D10*(1-AL10)</f>
        <v>0</v>
      </c>
      <c r="AQ10" s="2" t="str">
        <f>IF(ISERROR(Z10*(1-$AL10))," ",Z10*(1-$AL10))</f>
        <v xml:space="preserve"> </v>
      </c>
      <c r="AR10" s="2" t="str">
        <f>IF(ISERROR(AA10*(1-$AL10))," ",AA10*(1-$AL10))</f>
        <v xml:space="preserve"> </v>
      </c>
      <c r="AS10" s="2" t="str">
        <f>IF(ISERROR(AB10*(1-$AL10))," ",AB10*(1-$AL10))</f>
        <v xml:space="preserve"> </v>
      </c>
      <c r="AT10" s="2" t="str">
        <f>IF(ISERROR(AC10*(1-$AL10))," ",AC10*(1-$AL10))</f>
        <v xml:space="preserve"> </v>
      </c>
      <c r="AU10" s="2" t="str">
        <f>IF(ISERROR(AD10*(1-$AL10))," ",AD10*(1-$AL10))</f>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569</v>
      </c>
      <c r="D11" s="2">
        <f>'RRP 1.3'!H$12</f>
        <v>0</v>
      </c>
      <c r="E11" s="2">
        <f>SUM('RRP 2.3'!G20:G27)</f>
        <v>0</v>
      </c>
      <c r="F11" s="2">
        <f>SUM('RRP 2.3'!G17:G18)</f>
        <v>0</v>
      </c>
      <c r="G11" s="2">
        <f>SUM('RRP 2.3'!G19)</f>
        <v>0</v>
      </c>
      <c r="H11" s="2">
        <f>SUM('RRP 2.3'!G11:G16)</f>
        <v>0</v>
      </c>
      <c r="I11" s="2">
        <f>D11-E11-F11-G11-H11</f>
        <v>0</v>
      </c>
      <c r="K11" s="2" t="s">
        <v>888</v>
      </c>
      <c r="L11" s="2" t="str">
        <f>IF(ISERROR(VLOOKUP($K11,'CE-Drivers'!$B$17:$G$27,L$43,FALSE))," ",VLOOKUP($K11,'CE-Drivers'!$B$17:$G$27,L$43,FALSE))</f>
        <v xml:space="preserve"> </v>
      </c>
      <c r="M11" s="2" t="str">
        <f>IF(ISERROR(VLOOKUP($K11,'CE-Drivers'!$B$17:$G$27,M$43,FALSE))," ",VLOOKUP($K11,'CE-Drivers'!$B$17:$G$27,M$43,FALSE))</f>
        <v xml:space="preserve"> </v>
      </c>
      <c r="N11" s="2" t="str">
        <f>IF(ISERROR(VLOOKUP($K11,'CE-Drivers'!$B$17:$G$27,N$43,FALSE))," ",VLOOKUP($K11,'CE-Drivers'!$B$17:$G$27,N$43,FALSE))</f>
        <v xml:space="preserve"> </v>
      </c>
      <c r="O11" s="2" t="str">
        <f>IF(ISERROR(VLOOKUP($K11,'CE-Drivers'!$B$17:$G$27,O$43,FALSE))," ",VLOOKUP($K11,'CE-Drivers'!$B$17:$G$27,O$43,FALSE))</f>
        <v xml:space="preserve"> </v>
      </c>
      <c r="P11" s="2" t="str">
        <f>IF(ISERROR(VLOOKUP($K11,'CE-Drivers'!$B$17:$G$27,P$43,FALSE))," ",VLOOKUP($K11,'CE-Drivers'!$B$17:$G$27,P$43,FALSE))</f>
        <v xml:space="preserve"> </v>
      </c>
      <c r="S11" s="2" t="str">
        <f>IF(ISERROR($I11*L11)," ",$I11*L11)</f>
        <v xml:space="preserve"> </v>
      </c>
      <c r="T11" s="2" t="str">
        <f>IF(ISERROR($I11*M11)," ",$I11*M11)</f>
        <v xml:space="preserve"> </v>
      </c>
      <c r="U11" s="2" t="str">
        <f>IF(ISERROR($I11*N11)," ",$I11*N11)</f>
        <v xml:space="preserve"> </v>
      </c>
      <c r="V11" s="2" t="str">
        <f>IF(ISERROR($I11*O11)," ",$I11*O11)</f>
        <v xml:space="preserve"> </v>
      </c>
      <c r="W11" s="2" t="str">
        <f>IF(ISERROR($I11*P11)," ",$I11*P11)</f>
        <v xml:space="preserve"> </v>
      </c>
      <c r="Z11" s="2" t="e">
        <f>IF($K11="Do not allocate"," ",S11+E11)</f>
        <v>#VALUE!</v>
      </c>
      <c r="AA11" s="2" t="e">
        <f>IF($K11="Do not allocate"," ",T11+F11)</f>
        <v>#VALUE!</v>
      </c>
      <c r="AB11" s="2" t="e">
        <f>IF($K11="Do not allocate"," ",U11+G11)</f>
        <v>#VALUE!</v>
      </c>
      <c r="AC11" s="2" t="e">
        <f>IF($K11="Do not allocate"," ",($H11*O11/($O11+$P11)+V11))</f>
        <v>#VALUE!</v>
      </c>
      <c r="AD11" s="2" t="e">
        <f>IF($K11="Do not allocate"," ",($H11*P11/($O11+$P11)+W11))</f>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AL11*D11</f>
        <v>0</v>
      </c>
      <c r="AN11" s="2">
        <f>D11*(1-AL11)</f>
        <v>0</v>
      </c>
      <c r="AQ11" s="2" t="str">
        <f>IF(ISERROR(Z11*(1-$AL11))," ",Z11*(1-$AL11))</f>
        <v xml:space="preserve"> </v>
      </c>
      <c r="AR11" s="2" t="str">
        <f>IF(ISERROR(AA11*(1-$AL11))," ",AA11*(1-$AL11))</f>
        <v xml:space="preserve"> </v>
      </c>
      <c r="AS11" s="2" t="str">
        <f>IF(ISERROR(AB11*(1-$AL11))," ",AB11*(1-$AL11))</f>
        <v xml:space="preserve"> </v>
      </c>
      <c r="AT11" s="2" t="str">
        <f>IF(ISERROR(AC11*(1-$AL11))," ",AC11*(1-$AL11))</f>
        <v xml:space="preserve"> </v>
      </c>
      <c r="AU11" s="2" t="str">
        <f>IF(ISERROR(AD11*(1-$AL11))," ",AD11*(1-$AL11))</f>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570</v>
      </c>
      <c r="D12" s="2">
        <f>'RRP 1.3'!I$12</f>
        <v>0</v>
      </c>
      <c r="E12" s="2">
        <f>'RRP 2.3'!G46+'RRP 2.3'!G47</f>
        <v>0</v>
      </c>
      <c r="F12" s="2">
        <f>'RRP 2.3'!G45</f>
        <v>0</v>
      </c>
      <c r="G12" s="2">
        <v>0</v>
      </c>
      <c r="H12" s="2">
        <f>'RRP 2.3'!G44</f>
        <v>0</v>
      </c>
      <c r="I12" s="2">
        <f>D12-E12-F12-G12-H12</f>
        <v>0</v>
      </c>
      <c r="K12" s="2" t="s">
        <v>888</v>
      </c>
      <c r="L12" s="2" t="str">
        <f>IF(ISERROR(VLOOKUP($K12,'CE-Drivers'!$B$17:$G$27,L$43,FALSE))," ",VLOOKUP($K12,'CE-Drivers'!$B$17:$G$27,L$43,FALSE))</f>
        <v xml:space="preserve"> </v>
      </c>
      <c r="M12" s="2" t="str">
        <f>IF(ISERROR(VLOOKUP($K12,'CE-Drivers'!$B$17:$G$27,M$43,FALSE))," ",VLOOKUP($K12,'CE-Drivers'!$B$17:$G$27,M$43,FALSE))</f>
        <v xml:space="preserve"> </v>
      </c>
      <c r="N12" s="2" t="str">
        <f>IF(ISERROR(VLOOKUP($K12,'CE-Drivers'!$B$17:$G$27,N$43,FALSE))," ",VLOOKUP($K12,'CE-Drivers'!$B$17:$G$27,N$43,FALSE))</f>
        <v xml:space="preserve"> </v>
      </c>
      <c r="O12" s="2" t="str">
        <f>IF(ISERROR(VLOOKUP($K12,'CE-Drivers'!$B$17:$G$27,O$43,FALSE))," ",VLOOKUP($K12,'CE-Drivers'!$B$17:$G$27,O$43,FALSE))</f>
        <v xml:space="preserve"> </v>
      </c>
      <c r="P12" s="2" t="str">
        <f>IF(ISERROR(VLOOKUP($K12,'CE-Drivers'!$B$17:$G$27,P$43,FALSE))," ",VLOOKUP($K12,'CE-Drivers'!$B$17:$G$27,P$43,FALSE))</f>
        <v xml:space="preserve"> </v>
      </c>
      <c r="S12" s="2" t="str">
        <f>IF(ISERROR($I12*L12)," ",$I12*L12)</f>
        <v xml:space="preserve"> </v>
      </c>
      <c r="T12" s="2" t="str">
        <f>IF(ISERROR($I12*M12)," ",$I12*M12)</f>
        <v xml:space="preserve"> </v>
      </c>
      <c r="U12" s="2" t="str">
        <f>IF(ISERROR($I12*N12)," ",$I12*N12)</f>
        <v xml:space="preserve"> </v>
      </c>
      <c r="V12" s="2" t="str">
        <f>IF(ISERROR($I12*O12)," ",$I12*O12)</f>
        <v xml:space="preserve"> </v>
      </c>
      <c r="W12" s="2" t="str">
        <f>IF(ISERROR($I12*P12)," ",$I12*P12)</f>
        <v xml:space="preserve"> </v>
      </c>
      <c r="Z12" s="2" t="e">
        <f>IF($K12="Do not allocate"," ",S12+E12)</f>
        <v>#VALUE!</v>
      </c>
      <c r="AA12" s="2" t="e">
        <f>IF($K12="Do not allocate"," ",T12+F12)</f>
        <v>#VALUE!</v>
      </c>
      <c r="AB12" s="2" t="e">
        <f>IF($K12="Do not allocate"," ",U12+G12)</f>
        <v>#VALUE!</v>
      </c>
      <c r="AC12" s="2" t="e">
        <f>IF($K12="Do not allocate"," ",($H12*O12/($O12+$P12)+V12))</f>
        <v>#VALUE!</v>
      </c>
      <c r="AD12" s="2" t="e">
        <f>IF($K12="Do not allocate"," ",($H12*P12/($O12+$P12)+W12))</f>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AL12*D12</f>
        <v>0</v>
      </c>
      <c r="AN12" s="2">
        <f>D12*(1-AL12)</f>
        <v>0</v>
      </c>
      <c r="AQ12" s="2" t="str">
        <f>IF(ISERROR(Z12*(1-$AL12))," ",Z12*(1-$AL12))</f>
        <v xml:space="preserve"> </v>
      </c>
      <c r="AR12" s="2" t="str">
        <f>IF(ISERROR(AA12*(1-$AL12))," ",AA12*(1-$AL12))</f>
        <v xml:space="preserve"> </v>
      </c>
      <c r="AS12" s="2" t="str">
        <f>IF(ISERROR(AB12*(1-$AL12))," ",AB12*(1-$AL12))</f>
        <v xml:space="preserve"> </v>
      </c>
      <c r="AT12" s="2" t="str">
        <f>IF(ISERROR(AC12*(1-$AL12))," ",AC12*(1-$AL12))</f>
        <v xml:space="preserve"> </v>
      </c>
      <c r="AU12" s="2" t="str">
        <f>IF(ISERROR(AD12*(1-$AL12))," ",AD12*(1-$AL12))</f>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889</v>
      </c>
      <c r="C13" s="2" t="s">
        <v>571</v>
      </c>
      <c r="D13" s="2">
        <f>'RRP 1.3'!J$12</f>
        <v>0</v>
      </c>
      <c r="E13" s="2">
        <v>0</v>
      </c>
      <c r="F13" s="2">
        <v>0</v>
      </c>
      <c r="G13" s="2">
        <v>0</v>
      </c>
      <c r="H13" s="2">
        <v>0</v>
      </c>
      <c r="I13" s="2">
        <f>D13-E13-F13-G13-H13</f>
        <v>0</v>
      </c>
      <c r="K13" s="2" t="s">
        <v>888</v>
      </c>
      <c r="L13" s="2" t="str">
        <f>IF(ISERROR(VLOOKUP($K13,'CE-Drivers'!$B$17:$G$27,L$43,FALSE))," ",VLOOKUP($K13,'CE-Drivers'!$B$17:$G$27,L$43,FALSE))</f>
        <v xml:space="preserve"> </v>
      </c>
      <c r="M13" s="2" t="str">
        <f>IF(ISERROR(VLOOKUP($K13,'CE-Drivers'!$B$17:$G$27,M$43,FALSE))," ",VLOOKUP($K13,'CE-Drivers'!$B$17:$G$27,M$43,FALSE))</f>
        <v xml:space="preserve"> </v>
      </c>
      <c r="N13" s="2" t="str">
        <f>IF(ISERROR(VLOOKUP($K13,'CE-Drivers'!$B$17:$G$27,N$43,FALSE))," ",VLOOKUP($K13,'CE-Drivers'!$B$17:$G$27,N$43,FALSE))</f>
        <v xml:space="preserve"> </v>
      </c>
      <c r="O13" s="2" t="str">
        <f>IF(ISERROR(VLOOKUP($K13,'CE-Drivers'!$B$17:$G$27,O$43,FALSE))," ",VLOOKUP($K13,'CE-Drivers'!$B$17:$G$27,O$43,FALSE))</f>
        <v xml:space="preserve"> </v>
      </c>
      <c r="P13" s="2" t="str">
        <f>IF(ISERROR(VLOOKUP($K13,'CE-Drivers'!$B$17:$G$27,P$43,FALSE))," ",VLOOKUP($K13,'CE-Drivers'!$B$17:$G$27,P$43,FALSE))</f>
        <v xml:space="preserve"> </v>
      </c>
      <c r="S13" s="2" t="str">
        <f>IF(ISERROR($I13*L13)," ",$I13*L13)</f>
        <v xml:space="preserve"> </v>
      </c>
      <c r="T13" s="2" t="str">
        <f>IF(ISERROR($I13*M13)," ",$I13*M13)</f>
        <v xml:space="preserve"> </v>
      </c>
      <c r="U13" s="2" t="str">
        <f>IF(ISERROR($I13*N13)," ",$I13*N13)</f>
        <v xml:space="preserve"> </v>
      </c>
      <c r="V13" s="2" t="str">
        <f>IF(ISERROR($I13*O13)," ",$I13*O13)</f>
        <v xml:space="preserve"> </v>
      </c>
      <c r="W13" s="2" t="str">
        <f>IF(ISERROR($I13*P13)," ",$I13*P13)</f>
        <v xml:space="preserve"> </v>
      </c>
      <c r="Z13" s="2" t="e">
        <f>IF($K13="Do not allocate"," ",S13+E13)</f>
        <v>#VALUE!</v>
      </c>
      <c r="AA13" s="2" t="e">
        <f>IF($K13="Do not allocate"," ",T13+F13)</f>
        <v>#VALUE!</v>
      </c>
      <c r="AB13" s="2" t="e">
        <f>IF($K13="Do not allocate"," ",U13+G13)</f>
        <v>#VALUE!</v>
      </c>
      <c r="AC13" s="2" t="e">
        <f>IF($K13="Do not allocate"," ",($H13*O13/($O13+$P13)+V13))</f>
        <v>#VALUE!</v>
      </c>
      <c r="AD13" s="2" t="e">
        <f>IF($K13="Do not allocate"," ",($H13*P13/($O13+$P13)+W13))</f>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AL13*D13</f>
        <v>0</v>
      </c>
      <c r="AN13" s="2">
        <f>D13*(1-AL13)</f>
        <v>0</v>
      </c>
      <c r="AQ13" s="2" t="str">
        <f>IF(ISERROR(Z13*(1-$AL13))," ",Z13*(1-$AL13))</f>
        <v xml:space="preserve"> </v>
      </c>
      <c r="AR13" s="2" t="str">
        <f>IF(ISERROR(AA13*(1-$AL13))," ",AA13*(1-$AL13))</f>
        <v xml:space="preserve"> </v>
      </c>
      <c r="AS13" s="2" t="str">
        <f>IF(ISERROR(AB13*(1-$AL13))," ",AB13*(1-$AL13))</f>
        <v xml:space="preserve"> </v>
      </c>
      <c r="AT13" s="2" t="str">
        <f>IF(ISERROR(AC13*(1-$AL13))," ",AC13*(1-$AL13))</f>
        <v xml:space="preserve"> </v>
      </c>
      <c r="AU13" s="2" t="str">
        <f>IF(ISERROR(AD13*(1-$AL13))," ",AD13*(1-$AL13))</f>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572</v>
      </c>
      <c r="D14" s="2">
        <f>'RRP 1.3'!K$12</f>
        <v>0</v>
      </c>
      <c r="E14" s="2">
        <v>0</v>
      </c>
      <c r="F14" s="2">
        <v>0</v>
      </c>
      <c r="G14" s="2">
        <v>0</v>
      </c>
      <c r="H14" s="2">
        <v>0</v>
      </c>
      <c r="I14" s="2">
        <f>D14-E14-F14-G14-H14</f>
        <v>0</v>
      </c>
      <c r="K14" s="2" t="s">
        <v>888</v>
      </c>
      <c r="L14" s="2" t="str">
        <f>IF(ISERROR(VLOOKUP($K14,'CE-Drivers'!$B$17:$G$27,L$43,FALSE))," ",VLOOKUP($K14,'CE-Drivers'!$B$17:$G$27,L$43,FALSE))</f>
        <v xml:space="preserve"> </v>
      </c>
      <c r="M14" s="2" t="str">
        <f>IF(ISERROR(VLOOKUP($K14,'CE-Drivers'!$B$17:$G$27,M$43,FALSE))," ",VLOOKUP($K14,'CE-Drivers'!$B$17:$G$27,M$43,FALSE))</f>
        <v xml:space="preserve"> </v>
      </c>
      <c r="N14" s="2" t="str">
        <f>IF(ISERROR(VLOOKUP($K14,'CE-Drivers'!$B$17:$G$27,N$43,FALSE))," ",VLOOKUP($K14,'CE-Drivers'!$B$17:$G$27,N$43,FALSE))</f>
        <v xml:space="preserve"> </v>
      </c>
      <c r="O14" s="2" t="str">
        <f>IF(ISERROR(VLOOKUP($K14,'CE-Drivers'!$B$17:$G$27,O$43,FALSE))," ",VLOOKUP($K14,'CE-Drivers'!$B$17:$G$27,O$43,FALSE))</f>
        <v xml:space="preserve"> </v>
      </c>
      <c r="P14" s="2" t="str">
        <f>IF(ISERROR(VLOOKUP($K14,'CE-Drivers'!$B$17:$G$27,P$43,FALSE))," ",VLOOKUP($K14,'CE-Drivers'!$B$17:$G$27,P$43,FALSE))</f>
        <v xml:space="preserve"> </v>
      </c>
      <c r="S14" s="2" t="str">
        <f>IF(ISERROR($I14*L14)," ",$I14*L14)</f>
        <v xml:space="preserve"> </v>
      </c>
      <c r="T14" s="2" t="str">
        <f>IF(ISERROR($I14*M14)," ",$I14*M14)</f>
        <v xml:space="preserve"> </v>
      </c>
      <c r="U14" s="2" t="str">
        <f>IF(ISERROR($I14*N14)," ",$I14*N14)</f>
        <v xml:space="preserve"> </v>
      </c>
      <c r="V14" s="2" t="str">
        <f>IF(ISERROR($I14*O14)," ",$I14*O14)</f>
        <v xml:space="preserve"> </v>
      </c>
      <c r="W14" s="2" t="str">
        <f>IF(ISERROR($I14*P14)," ",$I14*P14)</f>
        <v xml:space="preserve"> </v>
      </c>
      <c r="Z14" s="2" t="e">
        <f>IF($K14="Do not allocate"," ",S14+E14)</f>
        <v>#VALUE!</v>
      </c>
      <c r="AA14" s="2" t="e">
        <f>IF($K14="Do not allocate"," ",T14+F14)</f>
        <v>#VALUE!</v>
      </c>
      <c r="AB14" s="2" t="e">
        <f>IF($K14="Do not allocate"," ",U14+G14)</f>
        <v>#VALUE!</v>
      </c>
      <c r="AC14" s="2" t="e">
        <f>IF($K14="Do not allocate"," ",($H14*O14/($O14+$P14)+V14))</f>
        <v>#VALUE!</v>
      </c>
      <c r="AD14" s="2" t="e">
        <f>IF($K14="Do not allocate"," ",($H14*P14/($O14+$P14)+W14))</f>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AL14*D14</f>
        <v>0</v>
      </c>
      <c r="AN14" s="2">
        <f>D14*(1-AL14)</f>
        <v>0</v>
      </c>
      <c r="AQ14" s="2" t="str">
        <f>IF(ISERROR(Z14*(1-$AL14))," ",Z14*(1-$AL14))</f>
        <v xml:space="preserve"> </v>
      </c>
      <c r="AR14" s="2" t="str">
        <f>IF(ISERROR(AA14*(1-$AL14))," ",AA14*(1-$AL14))</f>
        <v xml:space="preserve"> </v>
      </c>
      <c r="AS14" s="2" t="str">
        <f>IF(ISERROR(AB14*(1-$AL14))," ",AB14*(1-$AL14))</f>
        <v xml:space="preserve"> </v>
      </c>
      <c r="AT14" s="2" t="str">
        <f>IF(ISERROR(AC14*(1-$AL14))," ",AC14*(1-$AL14))</f>
        <v xml:space="preserve"> </v>
      </c>
      <c r="AU14" s="2" t="str">
        <f>IF(ISERROR(AD14*(1-$AL14))," ",AD14*(1-$AL14))</f>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573</v>
      </c>
      <c r="D15" s="2">
        <f>'RRP 1.3'!L$12</f>
        <v>0</v>
      </c>
      <c r="E15" s="2">
        <v>0</v>
      </c>
      <c r="F15" s="2">
        <v>0</v>
      </c>
      <c r="G15" s="2">
        <v>0</v>
      </c>
      <c r="H15" s="2">
        <v>0</v>
      </c>
      <c r="I15" s="2">
        <f>D15-E15-F15-G15-H15</f>
        <v>0</v>
      </c>
      <c r="K15" s="2" t="s">
        <v>888</v>
      </c>
      <c r="L15" s="2" t="str">
        <f>IF(ISERROR(VLOOKUP($K15,'CE-Drivers'!$B$17:$G$27,L$43,FALSE))," ",VLOOKUP($K15,'CE-Drivers'!$B$17:$G$27,L$43,FALSE))</f>
        <v xml:space="preserve"> </v>
      </c>
      <c r="M15" s="2" t="str">
        <f>IF(ISERROR(VLOOKUP($K15,'CE-Drivers'!$B$17:$G$27,M$43,FALSE))," ",VLOOKUP($K15,'CE-Drivers'!$B$17:$G$27,M$43,FALSE))</f>
        <v xml:space="preserve"> </v>
      </c>
      <c r="N15" s="2" t="str">
        <f>IF(ISERROR(VLOOKUP($K15,'CE-Drivers'!$B$17:$G$27,N$43,FALSE))," ",VLOOKUP($K15,'CE-Drivers'!$B$17:$G$27,N$43,FALSE))</f>
        <v xml:space="preserve"> </v>
      </c>
      <c r="O15" s="2" t="str">
        <f>IF(ISERROR(VLOOKUP($K15,'CE-Drivers'!$B$17:$G$27,O$43,FALSE))," ",VLOOKUP($K15,'CE-Drivers'!$B$17:$G$27,O$43,FALSE))</f>
        <v xml:space="preserve"> </v>
      </c>
      <c r="P15" s="2" t="str">
        <f>IF(ISERROR(VLOOKUP($K15,'CE-Drivers'!$B$17:$G$27,P$43,FALSE))," ",VLOOKUP($K15,'CE-Drivers'!$B$17:$G$27,P$43,FALSE))</f>
        <v xml:space="preserve"> </v>
      </c>
      <c r="S15" s="2" t="str">
        <f>IF(ISERROR($I15*L15)," ",$I15*L15)</f>
        <v xml:space="preserve"> </v>
      </c>
      <c r="T15" s="2" t="str">
        <f>IF(ISERROR($I15*M15)," ",$I15*M15)</f>
        <v xml:space="preserve"> </v>
      </c>
      <c r="U15" s="2" t="str">
        <f>IF(ISERROR($I15*N15)," ",$I15*N15)</f>
        <v xml:space="preserve"> </v>
      </c>
      <c r="V15" s="2" t="str">
        <f>IF(ISERROR($I15*O15)," ",$I15*O15)</f>
        <v xml:space="preserve"> </v>
      </c>
      <c r="W15" s="2" t="str">
        <f>IF(ISERROR($I15*P15)," ",$I15*P15)</f>
        <v xml:space="preserve"> </v>
      </c>
      <c r="Z15" s="2" t="e">
        <f>IF($K15="Do not allocate"," ",S15+E15)</f>
        <v>#VALUE!</v>
      </c>
      <c r="AA15" s="2" t="e">
        <f>IF($K15="Do not allocate"," ",T15+F15)</f>
        <v>#VALUE!</v>
      </c>
      <c r="AB15" s="2" t="e">
        <f>IF($K15="Do not allocate"," ",U15+G15)</f>
        <v>#VALUE!</v>
      </c>
      <c r="AC15" s="2" t="e">
        <f>IF($K15="Do not allocate"," ",($H15*O15/($O15+$P15)+V15))</f>
        <v>#VALUE!</v>
      </c>
      <c r="AD15" s="2" t="e">
        <f>IF($K15="Do not allocate"," ",($H15*P15/($O15+$P15)+W15))</f>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AL15*D15</f>
        <v>0</v>
      </c>
      <c r="AN15" s="2">
        <f>D15*(1-AL15)</f>
        <v>0</v>
      </c>
      <c r="AQ15" s="2" t="str">
        <f>IF(ISERROR(Z15*(1-$AL15))," ",Z15*(1-$AL15))</f>
        <v xml:space="preserve"> </v>
      </c>
      <c r="AR15" s="2" t="str">
        <f>IF(ISERROR(AA15*(1-$AL15))," ",AA15*(1-$AL15))</f>
        <v xml:space="preserve"> </v>
      </c>
      <c r="AS15" s="2" t="str">
        <f>IF(ISERROR(AB15*(1-$AL15))," ",AB15*(1-$AL15))</f>
        <v xml:space="preserve"> </v>
      </c>
      <c r="AT15" s="2" t="str">
        <f>IF(ISERROR(AC15*(1-$AL15))," ",AC15*(1-$AL15))</f>
        <v xml:space="preserve"> </v>
      </c>
      <c r="AU15" s="2" t="str">
        <f>IF(ISERROR(AD15*(1-$AL15))," ",AD15*(1-$AL15))</f>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574</v>
      </c>
      <c r="D16" s="2">
        <f>'RRP 1.3'!M$12</f>
        <v>0</v>
      </c>
      <c r="E16" s="2">
        <v>0</v>
      </c>
      <c r="F16" s="2">
        <v>0</v>
      </c>
      <c r="G16" s="2">
        <v>0</v>
      </c>
      <c r="H16" s="2">
        <v>0</v>
      </c>
      <c r="I16" s="2">
        <f>D16-E16-F16-G16-H16</f>
        <v>0</v>
      </c>
      <c r="K16" s="2" t="s">
        <v>888</v>
      </c>
      <c r="L16" s="2" t="str">
        <f>IF(ISERROR(VLOOKUP($K16,'CE-Drivers'!$B$17:$G$27,L$43,FALSE))," ",VLOOKUP($K16,'CE-Drivers'!$B$17:$G$27,L$43,FALSE))</f>
        <v xml:space="preserve"> </v>
      </c>
      <c r="M16" s="2" t="str">
        <f>IF(ISERROR(VLOOKUP($K16,'CE-Drivers'!$B$17:$G$27,M$43,FALSE))," ",VLOOKUP($K16,'CE-Drivers'!$B$17:$G$27,M$43,FALSE))</f>
        <v xml:space="preserve"> </v>
      </c>
      <c r="N16" s="2" t="str">
        <f>IF(ISERROR(VLOOKUP($K16,'CE-Drivers'!$B$17:$G$27,N$43,FALSE))," ",VLOOKUP($K16,'CE-Drivers'!$B$17:$G$27,N$43,FALSE))</f>
        <v xml:space="preserve"> </v>
      </c>
      <c r="O16" s="2" t="str">
        <f>IF(ISERROR(VLOOKUP($K16,'CE-Drivers'!$B$17:$G$27,O$43,FALSE))," ",VLOOKUP($K16,'CE-Drivers'!$B$17:$G$27,O$43,FALSE))</f>
        <v xml:space="preserve"> </v>
      </c>
      <c r="P16" s="2" t="str">
        <f>IF(ISERROR(VLOOKUP($K16,'CE-Drivers'!$B$17:$G$27,P$43,FALSE))," ",VLOOKUP($K16,'CE-Drivers'!$B$17:$G$27,P$43,FALSE))</f>
        <v xml:space="preserve"> </v>
      </c>
      <c r="S16" s="2" t="str">
        <f>IF(ISERROR($I16*L16)," ",$I16*L16)</f>
        <v xml:space="preserve"> </v>
      </c>
      <c r="T16" s="2" t="str">
        <f>IF(ISERROR($I16*M16)," ",$I16*M16)</f>
        <v xml:space="preserve"> </v>
      </c>
      <c r="U16" s="2" t="str">
        <f>IF(ISERROR($I16*N16)," ",$I16*N16)</f>
        <v xml:space="preserve"> </v>
      </c>
      <c r="V16" s="2" t="str">
        <f>IF(ISERROR($I16*O16)," ",$I16*O16)</f>
        <v xml:space="preserve"> </v>
      </c>
      <c r="W16" s="2" t="str">
        <f>IF(ISERROR($I16*P16)," ",$I16*P16)</f>
        <v xml:space="preserve"> </v>
      </c>
      <c r="Z16" s="2" t="e">
        <f>IF($K16="Do not allocate"," ",S16+E16)</f>
        <v>#VALUE!</v>
      </c>
      <c r="AA16" s="2" t="e">
        <f>IF($K16="Do not allocate"," ",T16+F16)</f>
        <v>#VALUE!</v>
      </c>
      <c r="AB16" s="2" t="e">
        <f>IF($K16="Do not allocate"," ",U16+G16)</f>
        <v>#VALUE!</v>
      </c>
      <c r="AC16" s="2" t="e">
        <f>IF($K16="Do not allocate"," ",($H16*O16/($O16+$P16)+V16))</f>
        <v>#VALUE!</v>
      </c>
      <c r="AD16" s="2" t="e">
        <f>IF($K16="Do not allocate"," ",($H16*P16/($O16+$P16)+W16))</f>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AL16*D16</f>
        <v>0</v>
      </c>
      <c r="AN16" s="2">
        <f>D16*(1-AL16)</f>
        <v>0</v>
      </c>
      <c r="AQ16" s="2" t="str">
        <f>IF(ISERROR(Z16*(1-$AL16))," ",Z16*(1-$AL16))</f>
        <v xml:space="preserve"> </v>
      </c>
      <c r="AR16" s="2" t="str">
        <f>IF(ISERROR(AA16*(1-$AL16))," ",AA16*(1-$AL16))</f>
        <v xml:space="preserve"> </v>
      </c>
      <c r="AS16" s="2" t="str">
        <f>IF(ISERROR(AB16*(1-$AL16))," ",AB16*(1-$AL16))</f>
        <v xml:space="preserve"> </v>
      </c>
      <c r="AT16" s="2" t="str">
        <f>IF(ISERROR(AC16*(1-$AL16))," ",AC16*(1-$AL16))</f>
        <v xml:space="preserve"> </v>
      </c>
      <c r="AU16" s="2" t="str">
        <f>IF(ISERROR(AD16*(1-$AL16))," ",AD16*(1-$AL16))</f>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575</v>
      </c>
      <c r="D17" s="2">
        <f>'RRP 1.3'!N$12</f>
        <v>0</v>
      </c>
      <c r="E17" s="2">
        <v>0</v>
      </c>
      <c r="F17" s="2">
        <v>0</v>
      </c>
      <c r="G17" s="2">
        <v>0</v>
      </c>
      <c r="H17" s="2">
        <v>0</v>
      </c>
      <c r="I17" s="2">
        <f>D17-E17-F17-G17-H17</f>
        <v>0</v>
      </c>
      <c r="K17" s="2" t="s">
        <v>888</v>
      </c>
      <c r="L17" s="2" t="str">
        <f>IF(ISERROR(VLOOKUP($K17,'CE-Drivers'!$B$17:$G$27,L$43,FALSE))," ",VLOOKUP($K17,'CE-Drivers'!$B$17:$G$27,L$43,FALSE))</f>
        <v xml:space="preserve"> </v>
      </c>
      <c r="M17" s="2" t="str">
        <f>IF(ISERROR(VLOOKUP($K17,'CE-Drivers'!$B$17:$G$27,M$43,FALSE))," ",VLOOKUP($K17,'CE-Drivers'!$B$17:$G$27,M$43,FALSE))</f>
        <v xml:space="preserve"> </v>
      </c>
      <c r="N17" s="2" t="str">
        <f>IF(ISERROR(VLOOKUP($K17,'CE-Drivers'!$B$17:$G$27,N$43,FALSE))," ",VLOOKUP($K17,'CE-Drivers'!$B$17:$G$27,N$43,FALSE))</f>
        <v xml:space="preserve"> </v>
      </c>
      <c r="O17" s="2" t="str">
        <f>IF(ISERROR(VLOOKUP($K17,'CE-Drivers'!$B$17:$G$27,O$43,FALSE))," ",VLOOKUP($K17,'CE-Drivers'!$B$17:$G$27,O$43,FALSE))</f>
        <v xml:space="preserve"> </v>
      </c>
      <c r="P17" s="2" t="str">
        <f>IF(ISERROR(VLOOKUP($K17,'CE-Drivers'!$B$17:$G$27,P$43,FALSE))," ",VLOOKUP($K17,'CE-Drivers'!$B$17:$G$27,P$43,FALSE))</f>
        <v xml:space="preserve"> </v>
      </c>
      <c r="S17" s="2" t="str">
        <f>IF(ISERROR($I17*L17)," ",$I17*L17)</f>
        <v xml:space="preserve"> </v>
      </c>
      <c r="T17" s="2" t="str">
        <f>IF(ISERROR($I17*M17)," ",$I17*M17)</f>
        <v xml:space="preserve"> </v>
      </c>
      <c r="U17" s="2" t="str">
        <f>IF(ISERROR($I17*N17)," ",$I17*N17)</f>
        <v xml:space="preserve"> </v>
      </c>
      <c r="V17" s="2" t="str">
        <f>IF(ISERROR($I17*O17)," ",$I17*O17)</f>
        <v xml:space="preserve"> </v>
      </c>
      <c r="W17" s="2" t="str">
        <f>IF(ISERROR($I17*P17)," ",$I17*P17)</f>
        <v xml:space="preserve"> </v>
      </c>
      <c r="Z17" s="2" t="e">
        <f>IF($K17="Do not allocate"," ",S17+E17)</f>
        <v>#VALUE!</v>
      </c>
      <c r="AA17" s="2" t="e">
        <f>IF($K17="Do not allocate"," ",T17+F17)</f>
        <v>#VALUE!</v>
      </c>
      <c r="AB17" s="2" t="e">
        <f>IF($K17="Do not allocate"," ",U17+G17)</f>
        <v>#VALUE!</v>
      </c>
      <c r="AC17" s="2" t="e">
        <f>IF($K17="Do not allocate"," ",($H17*O17/($O17+$P17)+V17))</f>
        <v>#VALUE!</v>
      </c>
      <c r="AD17" s="2" t="e">
        <f>IF($K17="Do not allocate"," ",($H17*P17/($O17+$P17)+W17))</f>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AL17*D17</f>
        <v>0</v>
      </c>
      <c r="AN17" s="2">
        <f>D17*(1-AL17)</f>
        <v>0</v>
      </c>
      <c r="AQ17" s="2" t="str">
        <f>IF(ISERROR(Z17*(1-$AL17))," ",Z17*(1-$AL17))</f>
        <v xml:space="preserve"> </v>
      </c>
      <c r="AR17" s="2" t="str">
        <f>IF(ISERROR(AA17*(1-$AL17))," ",AA17*(1-$AL17))</f>
        <v xml:space="preserve"> </v>
      </c>
      <c r="AS17" s="2" t="str">
        <f>IF(ISERROR(AB17*(1-$AL17))," ",AB17*(1-$AL17))</f>
        <v xml:space="preserve"> </v>
      </c>
      <c r="AT17" s="2" t="str">
        <f>IF(ISERROR(AC17*(1-$AL17))," ",AC17*(1-$AL17))</f>
        <v xml:space="preserve"> </v>
      </c>
      <c r="AU17" s="2" t="str">
        <f>IF(ISERROR(AD17*(1-$AL17))," ",AD17*(1-$AL17))</f>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576</v>
      </c>
      <c r="D18" s="2">
        <f>'RRP 1.3'!O$12</f>
        <v>0</v>
      </c>
      <c r="E18" s="2">
        <v>0</v>
      </c>
      <c r="F18" s="2">
        <v>0</v>
      </c>
      <c r="G18" s="2">
        <v>0</v>
      </c>
      <c r="H18" s="2">
        <v>0</v>
      </c>
      <c r="I18" s="2">
        <f>D18-E18-F18-G18-H18</f>
        <v>0</v>
      </c>
      <c r="K18" s="2" t="s">
        <v>888</v>
      </c>
      <c r="L18" s="2" t="str">
        <f>IF(ISERROR(VLOOKUP($K18,'CE-Drivers'!$B$17:$G$27,L$43,FALSE))," ",VLOOKUP($K18,'CE-Drivers'!$B$17:$G$27,L$43,FALSE))</f>
        <v xml:space="preserve"> </v>
      </c>
      <c r="M18" s="2" t="str">
        <f>IF(ISERROR(VLOOKUP($K18,'CE-Drivers'!$B$17:$G$27,M$43,FALSE))," ",VLOOKUP($K18,'CE-Drivers'!$B$17:$G$27,M$43,FALSE))</f>
        <v xml:space="preserve"> </v>
      </c>
      <c r="N18" s="2" t="str">
        <f>IF(ISERROR(VLOOKUP($K18,'CE-Drivers'!$B$17:$G$27,N$43,FALSE))," ",VLOOKUP($K18,'CE-Drivers'!$B$17:$G$27,N$43,FALSE))</f>
        <v xml:space="preserve"> </v>
      </c>
      <c r="O18" s="2" t="str">
        <f>IF(ISERROR(VLOOKUP($K18,'CE-Drivers'!$B$17:$G$27,O$43,FALSE))," ",VLOOKUP($K18,'CE-Drivers'!$B$17:$G$27,O$43,FALSE))</f>
        <v xml:space="preserve"> </v>
      </c>
      <c r="P18" s="2" t="str">
        <f>IF(ISERROR(VLOOKUP($K18,'CE-Drivers'!$B$17:$G$27,P$43,FALSE))," ",VLOOKUP($K18,'CE-Drivers'!$B$17:$G$27,P$43,FALSE))</f>
        <v xml:space="preserve"> </v>
      </c>
      <c r="S18" s="2" t="str">
        <f>IF(ISERROR($I18*L18)," ",$I18*L18)</f>
        <v xml:space="preserve"> </v>
      </c>
      <c r="T18" s="2" t="str">
        <f>IF(ISERROR($I18*M18)," ",$I18*M18)</f>
        <v xml:space="preserve"> </v>
      </c>
      <c r="U18" s="2" t="str">
        <f>IF(ISERROR($I18*N18)," ",$I18*N18)</f>
        <v xml:space="preserve"> </v>
      </c>
      <c r="V18" s="2" t="str">
        <f>IF(ISERROR($I18*O18)," ",$I18*O18)</f>
        <v xml:space="preserve"> </v>
      </c>
      <c r="W18" s="2" t="str">
        <f>IF(ISERROR($I18*P18)," ",$I18*P18)</f>
        <v xml:space="preserve"> </v>
      </c>
      <c r="Z18" s="2" t="e">
        <f>IF($K18="Do not allocate"," ",S18+E18)</f>
        <v>#VALUE!</v>
      </c>
      <c r="AA18" s="2" t="e">
        <f>IF($K18="Do not allocate"," ",T18+F18)</f>
        <v>#VALUE!</v>
      </c>
      <c r="AB18" s="2" t="e">
        <f>IF($K18="Do not allocate"," ",U18+G18)</f>
        <v>#VALUE!</v>
      </c>
      <c r="AC18" s="2" t="e">
        <f>IF($K18="Do not allocate"," ",($H18*O18/($O18+$P18)+V18))</f>
        <v>#VALUE!</v>
      </c>
      <c r="AD18" s="2" t="e">
        <f>IF($K18="Do not allocate"," ",($H18*P18/($O18+$P18)+W18))</f>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AL18*D18</f>
        <v>0</v>
      </c>
      <c r="AN18" s="2">
        <f>D18*(1-AL18)</f>
        <v>0</v>
      </c>
      <c r="AQ18" s="2" t="str">
        <f>IF(ISERROR(Z18*(1-$AL18))," ",Z18*(1-$AL18))</f>
        <v xml:space="preserve"> </v>
      </c>
      <c r="AR18" s="2" t="str">
        <f>IF(ISERROR(AA18*(1-$AL18))," ",AA18*(1-$AL18))</f>
        <v xml:space="preserve"> </v>
      </c>
      <c r="AS18" s="2" t="str">
        <f>IF(ISERROR(AB18*(1-$AL18))," ",AB18*(1-$AL18))</f>
        <v xml:space="preserve"> </v>
      </c>
      <c r="AT18" s="2" t="str">
        <f>IF(ISERROR(AC18*(1-$AL18))," ",AC18*(1-$AL18))</f>
        <v xml:space="preserve"> </v>
      </c>
      <c r="AU18" s="2" t="str">
        <f>IF(ISERROR(AD18*(1-$AL18))," ",AD18*(1-$AL18))</f>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577</v>
      </c>
      <c r="D19" s="2">
        <f>'RRP 1.3'!P$12</f>
        <v>0</v>
      </c>
      <c r="E19" s="2">
        <v>0</v>
      </c>
      <c r="F19" s="2">
        <v>0</v>
      </c>
      <c r="G19" s="2">
        <v>0</v>
      </c>
      <c r="H19" s="2">
        <v>0</v>
      </c>
      <c r="I19" s="2">
        <f>D19-E19-F19-G19-H19</f>
        <v>0</v>
      </c>
      <c r="K19" s="2" t="s">
        <v>888</v>
      </c>
      <c r="L19" s="2" t="str">
        <f>IF(ISERROR(VLOOKUP($K19,'CE-Drivers'!$B$17:$G$27,L$43,FALSE))," ",VLOOKUP($K19,'CE-Drivers'!$B$17:$G$27,L$43,FALSE))</f>
        <v xml:space="preserve"> </v>
      </c>
      <c r="M19" s="2" t="str">
        <f>IF(ISERROR(VLOOKUP($K19,'CE-Drivers'!$B$17:$G$27,M$43,FALSE))," ",VLOOKUP($K19,'CE-Drivers'!$B$17:$G$27,M$43,FALSE))</f>
        <v xml:space="preserve"> </v>
      </c>
      <c r="N19" s="2" t="str">
        <f>IF(ISERROR(VLOOKUP($K19,'CE-Drivers'!$B$17:$G$27,N$43,FALSE))," ",VLOOKUP($K19,'CE-Drivers'!$B$17:$G$27,N$43,FALSE))</f>
        <v xml:space="preserve"> </v>
      </c>
      <c r="O19" s="2" t="str">
        <f>IF(ISERROR(VLOOKUP($K19,'CE-Drivers'!$B$17:$G$27,O$43,FALSE))," ",VLOOKUP($K19,'CE-Drivers'!$B$17:$G$27,O$43,FALSE))</f>
        <v xml:space="preserve"> </v>
      </c>
      <c r="P19" s="2" t="str">
        <f>IF(ISERROR(VLOOKUP($K19,'CE-Drivers'!$B$17:$G$27,P$43,FALSE))," ",VLOOKUP($K19,'CE-Drivers'!$B$17:$G$27,P$43,FALSE))</f>
        <v xml:space="preserve"> </v>
      </c>
      <c r="S19" s="2" t="str">
        <f>IF(ISERROR($I19*L19)," ",$I19*L19)</f>
        <v xml:space="preserve"> </v>
      </c>
      <c r="T19" s="2" t="str">
        <f>IF(ISERROR($I19*M19)," ",$I19*M19)</f>
        <v xml:space="preserve"> </v>
      </c>
      <c r="U19" s="2" t="str">
        <f>IF(ISERROR($I19*N19)," ",$I19*N19)</f>
        <v xml:space="preserve"> </v>
      </c>
      <c r="V19" s="2" t="str">
        <f>IF(ISERROR($I19*O19)," ",$I19*O19)</f>
        <v xml:space="preserve"> </v>
      </c>
      <c r="W19" s="2" t="str">
        <f>IF(ISERROR($I19*P19)," ",$I19*P19)</f>
        <v xml:space="preserve"> </v>
      </c>
      <c r="Z19" s="2" t="e">
        <f>IF($K19="Do not allocate"," ",S19+E19)</f>
        <v>#VALUE!</v>
      </c>
      <c r="AA19" s="2" t="e">
        <f>IF($K19="Do not allocate"," ",T19+F19)</f>
        <v>#VALUE!</v>
      </c>
      <c r="AB19" s="2" t="e">
        <f>IF($K19="Do not allocate"," ",U19+G19)</f>
        <v>#VALUE!</v>
      </c>
      <c r="AC19" s="2" t="e">
        <f>IF($K19="Do not allocate"," ",($H19*O19/($O19+$P19)+V19))</f>
        <v>#VALUE!</v>
      </c>
      <c r="AD19" s="2" t="e">
        <f>IF($K19="Do not allocate"," ",($H19*P19/($O19+$P19)+W19))</f>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AL19*D19</f>
        <v>0</v>
      </c>
      <c r="AN19" s="2">
        <f>D19*(1-AL19)</f>
        <v>0</v>
      </c>
      <c r="AQ19" s="2" t="str">
        <f>IF(ISERROR(Z19*(1-$AL19))," ",Z19*(1-$AL19))</f>
        <v xml:space="preserve"> </v>
      </c>
      <c r="AR19" s="2" t="str">
        <f>IF(ISERROR(AA19*(1-$AL19))," ",AA19*(1-$AL19))</f>
        <v xml:space="preserve"> </v>
      </c>
      <c r="AS19" s="2" t="str">
        <f>IF(ISERROR(AB19*(1-$AL19))," ",AB19*(1-$AL19))</f>
        <v xml:space="preserve"> </v>
      </c>
      <c r="AT19" s="2" t="str">
        <f>IF(ISERROR(AC19*(1-$AL19))," ",AC19*(1-$AL19))</f>
        <v xml:space="preserve"> </v>
      </c>
      <c r="AU19" s="2" t="str">
        <f>IF(ISERROR(AD19*(1-$AL19))," ",AD19*(1-$AL19))</f>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578</v>
      </c>
      <c r="D20" s="2">
        <f>'RRP 1.3'!Q$12</f>
        <v>0</v>
      </c>
      <c r="E20" s="2">
        <v>0</v>
      </c>
      <c r="F20" s="2">
        <v>0</v>
      </c>
      <c r="G20" s="2">
        <v>0</v>
      </c>
      <c r="H20" s="2">
        <v>0</v>
      </c>
      <c r="I20" s="2">
        <f>D20-E20-F20-G20-H20</f>
        <v>0</v>
      </c>
      <c r="K20" s="2" t="s">
        <v>888</v>
      </c>
      <c r="L20" s="2" t="str">
        <f>IF(ISERROR(VLOOKUP($K20,'CE-Drivers'!$B$17:$G$27,L$43,FALSE))," ",VLOOKUP($K20,'CE-Drivers'!$B$17:$G$27,L$43,FALSE))</f>
        <v xml:space="preserve"> </v>
      </c>
      <c r="M20" s="2" t="str">
        <f>IF(ISERROR(VLOOKUP($K20,'CE-Drivers'!$B$17:$G$27,M$43,FALSE))," ",VLOOKUP($K20,'CE-Drivers'!$B$17:$G$27,M$43,FALSE))</f>
        <v xml:space="preserve"> </v>
      </c>
      <c r="N20" s="2" t="str">
        <f>IF(ISERROR(VLOOKUP($K20,'CE-Drivers'!$B$17:$G$27,N$43,FALSE))," ",VLOOKUP($K20,'CE-Drivers'!$B$17:$G$27,N$43,FALSE))</f>
        <v xml:space="preserve"> </v>
      </c>
      <c r="O20" s="2" t="str">
        <f>IF(ISERROR(VLOOKUP($K20,'CE-Drivers'!$B$17:$G$27,O$43,FALSE))," ",VLOOKUP($K20,'CE-Drivers'!$B$17:$G$27,O$43,FALSE))</f>
        <v xml:space="preserve"> </v>
      </c>
      <c r="P20" s="2" t="str">
        <f>IF(ISERROR(VLOOKUP($K20,'CE-Drivers'!$B$17:$G$27,P$43,FALSE))," ",VLOOKUP($K20,'CE-Drivers'!$B$17:$G$27,P$43,FALSE))</f>
        <v xml:space="preserve"> </v>
      </c>
      <c r="S20" s="2" t="str">
        <f>IF(ISERROR($I20*L20)," ",$I20*L20)</f>
        <v xml:space="preserve"> </v>
      </c>
      <c r="T20" s="2" t="str">
        <f>IF(ISERROR($I20*M20)," ",$I20*M20)</f>
        <v xml:space="preserve"> </v>
      </c>
      <c r="U20" s="2" t="str">
        <f>IF(ISERROR($I20*N20)," ",$I20*N20)</f>
        <v xml:space="preserve"> </v>
      </c>
      <c r="V20" s="2" t="str">
        <f>IF(ISERROR($I20*O20)," ",$I20*O20)</f>
        <v xml:space="preserve"> </v>
      </c>
      <c r="W20" s="2" t="str">
        <f>IF(ISERROR($I20*P20)," ",$I20*P20)</f>
        <v xml:space="preserve"> </v>
      </c>
      <c r="Z20" s="2" t="e">
        <f>IF($K20="Do not allocate"," ",S20+E20)</f>
        <v>#VALUE!</v>
      </c>
      <c r="AA20" s="2" t="e">
        <f>IF($K20="Do not allocate"," ",T20+F20)</f>
        <v>#VALUE!</v>
      </c>
      <c r="AB20" s="2" t="e">
        <f>IF($K20="Do not allocate"," ",U20+G20)</f>
        <v>#VALUE!</v>
      </c>
      <c r="AC20" s="2" t="e">
        <f>IF($K20="Do not allocate"," ",($H20*O20/($O20+$P20)+V20))</f>
        <v>#VALUE!</v>
      </c>
      <c r="AD20" s="2" t="e">
        <f>IF($K20="Do not allocate"," ",($H20*P20/($O20+$P20)+W20))</f>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AL20*D20</f>
        <v>0</v>
      </c>
      <c r="AN20" s="2">
        <f>D20*(1-AL20)</f>
        <v>0</v>
      </c>
      <c r="AQ20" s="2" t="str">
        <f>IF(ISERROR(Z20*(1-$AL20))," ",Z20*(1-$AL20))</f>
        <v xml:space="preserve"> </v>
      </c>
      <c r="AR20" s="2" t="str">
        <f>IF(ISERROR(AA20*(1-$AL20))," ",AA20*(1-$AL20))</f>
        <v xml:space="preserve"> </v>
      </c>
      <c r="AS20" s="2" t="str">
        <f>IF(ISERROR(AB20*(1-$AL20))," ",AB20*(1-$AL20))</f>
        <v xml:space="preserve"> </v>
      </c>
      <c r="AT20" s="2" t="str">
        <f>IF(ISERROR(AC20*(1-$AL20))," ",AC20*(1-$AL20))</f>
        <v xml:space="preserve"> </v>
      </c>
      <c r="AU20" s="2" t="str">
        <f>IF(ISERROR(AD20*(1-$AL20))," ",AD20*(1-$AL20))</f>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579</v>
      </c>
      <c r="D21" s="2">
        <f>'RRP 1.3'!R$12</f>
        <v>0</v>
      </c>
      <c r="E21" s="2">
        <v>0</v>
      </c>
      <c r="F21" s="2">
        <v>0</v>
      </c>
      <c r="G21" s="2">
        <v>0</v>
      </c>
      <c r="H21" s="2">
        <v>0</v>
      </c>
      <c r="I21" s="2">
        <f>D21-E21-F21-G21-H21</f>
        <v>0</v>
      </c>
      <c r="K21" s="2" t="s">
        <v>888</v>
      </c>
      <c r="L21" s="2" t="str">
        <f>IF(ISERROR(VLOOKUP($K21,'CE-Drivers'!$B$17:$G$27,L$43,FALSE))," ",VLOOKUP($K21,'CE-Drivers'!$B$17:$G$27,L$43,FALSE))</f>
        <v xml:space="preserve"> </v>
      </c>
      <c r="M21" s="2" t="str">
        <f>IF(ISERROR(VLOOKUP($K21,'CE-Drivers'!$B$17:$G$27,M$43,FALSE))," ",VLOOKUP($K21,'CE-Drivers'!$B$17:$G$27,M$43,FALSE))</f>
        <v xml:space="preserve"> </v>
      </c>
      <c r="N21" s="2" t="str">
        <f>IF(ISERROR(VLOOKUP($K21,'CE-Drivers'!$B$17:$G$27,N$43,FALSE))," ",VLOOKUP($K21,'CE-Drivers'!$B$17:$G$27,N$43,FALSE))</f>
        <v xml:space="preserve"> </v>
      </c>
      <c r="O21" s="2" t="str">
        <f>IF(ISERROR(VLOOKUP($K21,'CE-Drivers'!$B$17:$G$27,O$43,FALSE))," ",VLOOKUP($K21,'CE-Drivers'!$B$17:$G$27,O$43,FALSE))</f>
        <v xml:space="preserve"> </v>
      </c>
      <c r="P21" s="2" t="str">
        <f>IF(ISERROR(VLOOKUP($K21,'CE-Drivers'!$B$17:$G$27,P$43,FALSE))," ",VLOOKUP($K21,'CE-Drivers'!$B$17:$G$27,P$43,FALSE))</f>
        <v xml:space="preserve"> </v>
      </c>
      <c r="S21" s="2" t="str">
        <f>IF(ISERROR($I21*L21)," ",$I21*L21)</f>
        <v xml:space="preserve"> </v>
      </c>
      <c r="T21" s="2" t="str">
        <f>IF(ISERROR($I21*M21)," ",$I21*M21)</f>
        <v xml:space="preserve"> </v>
      </c>
      <c r="U21" s="2" t="str">
        <f>IF(ISERROR($I21*N21)," ",$I21*N21)</f>
        <v xml:space="preserve"> </v>
      </c>
      <c r="V21" s="2" t="str">
        <f>IF(ISERROR($I21*O21)," ",$I21*O21)</f>
        <v xml:space="preserve"> </v>
      </c>
      <c r="W21" s="2" t="str">
        <f>IF(ISERROR($I21*P21)," ",$I21*P21)</f>
        <v xml:space="preserve"> </v>
      </c>
      <c r="Z21" s="2" t="e">
        <f>IF($K21="Do not allocate"," ",S21+E21)</f>
        <v>#VALUE!</v>
      </c>
      <c r="AA21" s="2" t="e">
        <f>IF($K21="Do not allocate"," ",T21+F21)</f>
        <v>#VALUE!</v>
      </c>
      <c r="AB21" s="2" t="e">
        <f>IF($K21="Do not allocate"," ",U21+G21)</f>
        <v>#VALUE!</v>
      </c>
      <c r="AC21" s="2" t="e">
        <f>IF($K21="Do not allocate"," ",($H21*O21/($O21+$P21)+V21))</f>
        <v>#VALUE!</v>
      </c>
      <c r="AD21" s="2" t="e">
        <f>IF($K21="Do not allocate"," ",($H21*P21/($O21+$P21)+W21))</f>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AL21*D21</f>
        <v>0</v>
      </c>
      <c r="AN21" s="2">
        <f>D21*(1-AL21)</f>
        <v>0</v>
      </c>
      <c r="AQ21" s="2" t="str">
        <f>IF(ISERROR(Z21*(1-$AL21))," ",Z21*(1-$AL21))</f>
        <v xml:space="preserve"> </v>
      </c>
      <c r="AR21" s="2" t="str">
        <f>IF(ISERROR(AA21*(1-$AL21))," ",AA21*(1-$AL21))</f>
        <v xml:space="preserve"> </v>
      </c>
      <c r="AS21" s="2" t="str">
        <f>IF(ISERROR(AB21*(1-$AL21))," ",AB21*(1-$AL21))</f>
        <v xml:space="preserve"> </v>
      </c>
      <c r="AT21" s="2" t="str">
        <f>IF(ISERROR(AC21*(1-$AL21))," ",AC21*(1-$AL21))</f>
        <v xml:space="preserve"> </v>
      </c>
      <c r="AU21" s="2" t="str">
        <f>IF(ISERROR(AD21*(1-$AL21))," ",AD21*(1-$AL21))</f>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580</v>
      </c>
      <c r="D22" s="2">
        <f>'RRP 1.3'!S$12</f>
        <v>0</v>
      </c>
      <c r="E22" s="2">
        <v>0</v>
      </c>
      <c r="F22" s="2">
        <v>0</v>
      </c>
      <c r="G22" s="2">
        <v>0</v>
      </c>
      <c r="H22" s="2">
        <v>0</v>
      </c>
      <c r="I22" s="2">
        <f>D22-E22-F22-G22-H22</f>
        <v>0</v>
      </c>
      <c r="K22" s="2" t="s">
        <v>890</v>
      </c>
      <c r="L22" s="2" t="str">
        <f>IF(ISERROR(VLOOKUP($K22,'CE-Drivers'!$B$17:$G$27,L$43,FALSE))," ",VLOOKUP($K22,'CE-Drivers'!$B$17:$G$27,L$43,FALSE))</f>
        <v xml:space="preserve"> </v>
      </c>
      <c r="M22" s="2" t="str">
        <f>IF(ISERROR(VLOOKUP($K22,'CE-Drivers'!$B$17:$G$27,M$43,FALSE))," ",VLOOKUP($K22,'CE-Drivers'!$B$17:$G$27,M$43,FALSE))</f>
        <v xml:space="preserve"> </v>
      </c>
      <c r="N22" s="2" t="str">
        <f>IF(ISERROR(VLOOKUP($K22,'CE-Drivers'!$B$17:$G$27,N$43,FALSE))," ",VLOOKUP($K22,'CE-Drivers'!$B$17:$G$27,N$43,FALSE))</f>
        <v xml:space="preserve"> </v>
      </c>
      <c r="O22" s="2" t="str">
        <f>IF(ISERROR(VLOOKUP($K22,'CE-Drivers'!$B$17:$G$27,O$43,FALSE))," ",VLOOKUP($K22,'CE-Drivers'!$B$17:$G$27,O$43,FALSE))</f>
        <v xml:space="preserve"> </v>
      </c>
      <c r="P22" s="2" t="str">
        <f>IF(ISERROR(VLOOKUP($K22,'CE-Drivers'!$B$17:$G$27,P$43,FALSE))," ",VLOOKUP($K22,'CE-Drivers'!$B$17:$G$27,P$43,FALSE))</f>
        <v xml:space="preserve"> </v>
      </c>
      <c r="S22" s="2" t="str">
        <f>IF(ISERROR($I22*L22)," ",$I22*L22)</f>
        <v xml:space="preserve"> </v>
      </c>
      <c r="T22" s="2" t="str">
        <f>IF(ISERROR($I22*M22)," ",$I22*M22)</f>
        <v xml:space="preserve"> </v>
      </c>
      <c r="U22" s="2" t="str">
        <f>IF(ISERROR($I22*N22)," ",$I22*N22)</f>
        <v xml:space="preserve"> </v>
      </c>
      <c r="V22" s="2" t="str">
        <f>IF(ISERROR($I22*O22)," ",$I22*O22)</f>
        <v xml:space="preserve"> </v>
      </c>
      <c r="W22" s="2" t="str">
        <f>IF(ISERROR($I22*P22)," ",$I22*P22)</f>
        <v xml:space="preserve"> </v>
      </c>
      <c r="Z22" s="2" t="str">
        <f>IF($K22="Do not allocate"," ",S22+E22)</f>
        <v xml:space="preserve"> </v>
      </c>
      <c r="AA22" s="2" t="str">
        <f>IF($K22="Do not allocate"," ",T22+F22)</f>
        <v xml:space="preserve"> </v>
      </c>
      <c r="AB22" s="2" t="str">
        <f>IF($K22="Do not allocate"," ",U22+G22)</f>
        <v xml:space="preserve"> </v>
      </c>
      <c r="AC22" s="2" t="str">
        <f>IF($K22="Do not allocate"," ",($H22*O22/($O22+$P22)+V22))</f>
        <v xml:space="preserve"> </v>
      </c>
      <c r="AD22" s="2" t="str">
        <f>IF($K22="Do not allocate"," ",($H22*P22/($O22+$P22)+W22))</f>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AL22*D22</f>
        <v>0</v>
      </c>
      <c r="AN22" s="2">
        <f>D22*(1-AL22)</f>
        <v>0</v>
      </c>
      <c r="AQ22" s="2" t="str">
        <f>IF(ISERROR(Z22*(1-$AL22))," ",Z22*(1-$AL22))</f>
        <v xml:space="preserve"> </v>
      </c>
      <c r="AR22" s="2" t="str">
        <f>IF(ISERROR(AA22*(1-$AL22))," ",AA22*(1-$AL22))</f>
        <v xml:space="preserve"> </v>
      </c>
      <c r="AS22" s="2" t="str">
        <f>IF(ISERROR(AB22*(1-$AL22))," ",AB22*(1-$AL22))</f>
        <v xml:space="preserve"> </v>
      </c>
      <c r="AT22" s="2" t="str">
        <f>IF(ISERROR(AC22*(1-$AL22))," ",AC22*(1-$AL22))</f>
        <v xml:space="preserve"> </v>
      </c>
      <c r="AU22" s="2" t="str">
        <f>IF(ISERROR(AD22*(1-$AL22))," ",AD22*(1-$AL22))</f>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581</v>
      </c>
      <c r="D23" s="2">
        <f>'RRP 1.3'!T$12</f>
        <v>0</v>
      </c>
      <c r="E23" s="2">
        <v>0</v>
      </c>
      <c r="F23" s="2">
        <v>0</v>
      </c>
      <c r="G23" s="2">
        <v>0</v>
      </c>
      <c r="H23" s="2">
        <v>0</v>
      </c>
      <c r="I23" s="2">
        <f>D23-E23-F23-G23-H23</f>
        <v>0</v>
      </c>
      <c r="K23" s="2" t="s">
        <v>890</v>
      </c>
      <c r="L23" s="2" t="str">
        <f>IF(ISERROR(VLOOKUP($K23,'CE-Drivers'!$B$17:$G$27,L$43,FALSE))," ",VLOOKUP($K23,'CE-Drivers'!$B$17:$G$27,L$43,FALSE))</f>
        <v xml:space="preserve"> </v>
      </c>
      <c r="M23" s="2" t="str">
        <f>IF(ISERROR(VLOOKUP($K23,'CE-Drivers'!$B$17:$G$27,M$43,FALSE))," ",VLOOKUP($K23,'CE-Drivers'!$B$17:$G$27,M$43,FALSE))</f>
        <v xml:space="preserve"> </v>
      </c>
      <c r="N23" s="2" t="str">
        <f>IF(ISERROR(VLOOKUP($K23,'CE-Drivers'!$B$17:$G$27,N$43,FALSE))," ",VLOOKUP($K23,'CE-Drivers'!$B$17:$G$27,N$43,FALSE))</f>
        <v xml:space="preserve"> </v>
      </c>
      <c r="O23" s="2" t="str">
        <f>IF(ISERROR(VLOOKUP($K23,'CE-Drivers'!$B$17:$G$27,O$43,FALSE))," ",VLOOKUP($K23,'CE-Drivers'!$B$17:$G$27,O$43,FALSE))</f>
        <v xml:space="preserve"> </v>
      </c>
      <c r="P23" s="2" t="str">
        <f>IF(ISERROR(VLOOKUP($K23,'CE-Drivers'!$B$17:$G$27,P$43,FALSE))," ",VLOOKUP($K23,'CE-Drivers'!$B$17:$G$27,P$43,FALSE))</f>
        <v xml:space="preserve"> </v>
      </c>
      <c r="S23" s="2" t="str">
        <f>IF(ISERROR($I23*L23)," ",$I23*L23)</f>
        <v xml:space="preserve"> </v>
      </c>
      <c r="T23" s="2" t="str">
        <f>IF(ISERROR($I23*M23)," ",$I23*M23)</f>
        <v xml:space="preserve"> </v>
      </c>
      <c r="U23" s="2" t="str">
        <f>IF(ISERROR($I23*N23)," ",$I23*N23)</f>
        <v xml:space="preserve"> </v>
      </c>
      <c r="V23" s="2" t="str">
        <f>IF(ISERROR($I23*O23)," ",$I23*O23)</f>
        <v xml:space="preserve"> </v>
      </c>
      <c r="W23" s="2" t="str">
        <f>IF(ISERROR($I23*P23)," ",$I23*P23)</f>
        <v xml:space="preserve"> </v>
      </c>
      <c r="Z23" s="2" t="str">
        <f>IF($K23="Do not allocate"," ",S23+E23)</f>
        <v xml:space="preserve"> </v>
      </c>
      <c r="AA23" s="2" t="str">
        <f>IF($K23="Do not allocate"," ",T23+F23)</f>
        <v xml:space="preserve"> </v>
      </c>
      <c r="AB23" s="2" t="str">
        <f>IF($K23="Do not allocate"," ",U23+G23)</f>
        <v xml:space="preserve"> </v>
      </c>
      <c r="AC23" s="2" t="str">
        <f>IF($K23="Do not allocate"," ",($H23*O23/($O23+$P23)+V23))</f>
        <v xml:space="preserve"> </v>
      </c>
      <c r="AD23" s="2" t="str">
        <f>IF($K23="Do not allocate"," ",($H23*P23/($O23+$P23)+W23))</f>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AL23*D23</f>
        <v>0</v>
      </c>
      <c r="AN23" s="2">
        <f>D23*(1-AL23)</f>
        <v>0</v>
      </c>
      <c r="AQ23" s="2" t="str">
        <f>IF(ISERROR(Z23*(1-$AL23))," ",Z23*(1-$AL23))</f>
        <v xml:space="preserve"> </v>
      </c>
      <c r="AR23" s="2" t="str">
        <f>IF(ISERROR(AA23*(1-$AL23))," ",AA23*(1-$AL23))</f>
        <v xml:space="preserve"> </v>
      </c>
      <c r="AS23" s="2" t="str">
        <f>IF(ISERROR(AB23*(1-$AL23))," ",AB23*(1-$AL23))</f>
        <v xml:space="preserve"> </v>
      </c>
      <c r="AT23" s="2" t="str">
        <f>IF(ISERROR(AC23*(1-$AL23))," ",AC23*(1-$AL23))</f>
        <v xml:space="preserve"> </v>
      </c>
      <c r="AU23" s="2" t="str">
        <f>IF(ISERROR(AD23*(1-$AL23))," ",AD23*(1-$AL23))</f>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582</v>
      </c>
      <c r="D24" s="2">
        <f>'RRP 1.3'!U$12</f>
        <v>0</v>
      </c>
      <c r="E24" s="2">
        <v>0</v>
      </c>
      <c r="F24" s="2">
        <v>0</v>
      </c>
      <c r="G24" s="2">
        <v>0</v>
      </c>
      <c r="H24" s="2">
        <v>0</v>
      </c>
      <c r="I24" s="2">
        <f>D24-E24-F24-G24-H24</f>
        <v>0</v>
      </c>
      <c r="K24" s="2" t="s">
        <v>888</v>
      </c>
      <c r="L24" s="2" t="str">
        <f>IF(ISERROR(VLOOKUP($K24,'CE-Drivers'!$B$17:$G$27,L$43,FALSE))," ",VLOOKUP($K24,'CE-Drivers'!$B$17:$G$27,L$43,FALSE))</f>
        <v xml:space="preserve"> </v>
      </c>
      <c r="M24" s="2" t="str">
        <f>IF(ISERROR(VLOOKUP($K24,'CE-Drivers'!$B$17:$G$27,M$43,FALSE))," ",VLOOKUP($K24,'CE-Drivers'!$B$17:$G$27,M$43,FALSE))</f>
        <v xml:space="preserve"> </v>
      </c>
      <c r="N24" s="2" t="str">
        <f>IF(ISERROR(VLOOKUP($K24,'CE-Drivers'!$B$17:$G$27,N$43,FALSE))," ",VLOOKUP($K24,'CE-Drivers'!$B$17:$G$27,N$43,FALSE))</f>
        <v xml:space="preserve"> </v>
      </c>
      <c r="O24" s="2" t="str">
        <f>IF(ISERROR(VLOOKUP($K24,'CE-Drivers'!$B$17:$G$27,O$43,FALSE))," ",VLOOKUP($K24,'CE-Drivers'!$B$17:$G$27,O$43,FALSE))</f>
        <v xml:space="preserve"> </v>
      </c>
      <c r="P24" s="2" t="str">
        <f>IF(ISERROR(VLOOKUP($K24,'CE-Drivers'!$B$17:$G$27,P$43,FALSE))," ",VLOOKUP($K24,'CE-Drivers'!$B$17:$G$27,P$43,FALSE))</f>
        <v xml:space="preserve"> </v>
      </c>
      <c r="S24" s="2" t="str">
        <f>IF(ISERROR($I24*L24)," ",$I24*L24)</f>
        <v xml:space="preserve"> </v>
      </c>
      <c r="T24" s="2" t="str">
        <f>IF(ISERROR($I24*M24)," ",$I24*M24)</f>
        <v xml:space="preserve"> </v>
      </c>
      <c r="U24" s="2" t="str">
        <f>IF(ISERROR($I24*N24)," ",$I24*N24)</f>
        <v xml:space="preserve"> </v>
      </c>
      <c r="V24" s="2" t="str">
        <f>IF(ISERROR($I24*O24)," ",$I24*O24)</f>
        <v xml:space="preserve"> </v>
      </c>
      <c r="W24" s="2" t="str">
        <f>IF(ISERROR($I24*P24)," ",$I24*P24)</f>
        <v xml:space="preserve"> </v>
      </c>
      <c r="Z24" s="2" t="e">
        <f>IF($K24="Do not allocate"," ",S24+E24)</f>
        <v>#VALUE!</v>
      </c>
      <c r="AA24" s="2" t="e">
        <f>IF($K24="Do not allocate"," ",T24+F24)</f>
        <v>#VALUE!</v>
      </c>
      <c r="AB24" s="2" t="e">
        <f>IF($K24="Do not allocate"," ",U24+G24)</f>
        <v>#VALUE!</v>
      </c>
      <c r="AC24" s="2" t="e">
        <f>IF($K24="Do not allocate"," ",($H24*O24/($O24+$P24)+V24))</f>
        <v>#VALUE!</v>
      </c>
      <c r="AD24" s="2" t="e">
        <f>IF($K24="Do not allocate"," ",($H24*P24/($O24+$P24)+W24))</f>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AL24*D24</f>
        <v>0</v>
      </c>
      <c r="AN24" s="2">
        <f>D24*(1-AL24)</f>
        <v>0</v>
      </c>
      <c r="AQ24" s="2" t="str">
        <f>IF(ISERROR(Z24*(1-$AL24))," ",Z24*(1-$AL24))</f>
        <v xml:space="preserve"> </v>
      </c>
      <c r="AR24" s="2" t="str">
        <f>IF(ISERROR(AA24*(1-$AL24))," ",AA24*(1-$AL24))</f>
        <v xml:space="preserve"> </v>
      </c>
      <c r="AS24" s="2" t="str">
        <f>IF(ISERROR(AB24*(1-$AL24))," ",AB24*(1-$AL24))</f>
        <v xml:space="preserve"> </v>
      </c>
      <c r="AT24" s="2" t="str">
        <f>IF(ISERROR(AC24*(1-$AL24))," ",AC24*(1-$AL24))</f>
        <v xml:space="preserve"> </v>
      </c>
      <c r="AU24" s="2" t="str">
        <f>IF(ISERROR(AD24*(1-$AL24))," ",AD24*(1-$AL24))</f>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583</v>
      </c>
      <c r="D25" s="2">
        <f>'RRP 1.3'!V$12</f>
        <v>0</v>
      </c>
      <c r="E25" s="2">
        <v>0</v>
      </c>
      <c r="F25" s="2">
        <v>0</v>
      </c>
      <c r="G25" s="2">
        <v>0</v>
      </c>
      <c r="H25" s="2">
        <v>0</v>
      </c>
      <c r="I25" s="2">
        <f>D25-E25-F25-G25-H25</f>
        <v>0</v>
      </c>
      <c r="K25" s="2" t="s">
        <v>888</v>
      </c>
      <c r="L25" s="2" t="str">
        <f>IF(ISERROR(VLOOKUP($K25,'CE-Drivers'!$B$17:$G$27,L$43,FALSE))," ",VLOOKUP($K25,'CE-Drivers'!$B$17:$G$27,L$43,FALSE))</f>
        <v xml:space="preserve"> </v>
      </c>
      <c r="M25" s="2" t="str">
        <f>IF(ISERROR(VLOOKUP($K25,'CE-Drivers'!$B$17:$G$27,M$43,FALSE))," ",VLOOKUP($K25,'CE-Drivers'!$B$17:$G$27,M$43,FALSE))</f>
        <v xml:space="preserve"> </v>
      </c>
      <c r="N25" s="2" t="str">
        <f>IF(ISERROR(VLOOKUP($K25,'CE-Drivers'!$B$17:$G$27,N$43,FALSE))," ",VLOOKUP($K25,'CE-Drivers'!$B$17:$G$27,N$43,FALSE))</f>
        <v xml:space="preserve"> </v>
      </c>
      <c r="O25" s="2" t="str">
        <f>IF(ISERROR(VLOOKUP($K25,'CE-Drivers'!$B$17:$G$27,O$43,FALSE))," ",VLOOKUP($K25,'CE-Drivers'!$B$17:$G$27,O$43,FALSE))</f>
        <v xml:space="preserve"> </v>
      </c>
      <c r="P25" s="2" t="str">
        <f>IF(ISERROR(VLOOKUP($K25,'CE-Drivers'!$B$17:$G$27,P$43,FALSE))," ",VLOOKUP($K25,'CE-Drivers'!$B$17:$G$27,P$43,FALSE))</f>
        <v xml:space="preserve"> </v>
      </c>
      <c r="S25" s="2" t="str">
        <f>IF(ISERROR($I25*L25)," ",$I25*L25)</f>
        <v xml:space="preserve"> </v>
      </c>
      <c r="T25" s="2" t="str">
        <f>IF(ISERROR($I25*M25)," ",$I25*M25)</f>
        <v xml:space="preserve"> </v>
      </c>
      <c r="U25" s="2" t="str">
        <f>IF(ISERROR($I25*N25)," ",$I25*N25)</f>
        <v xml:space="preserve"> </v>
      </c>
      <c r="V25" s="2" t="str">
        <f>IF(ISERROR($I25*O25)," ",$I25*O25)</f>
        <v xml:space="preserve"> </v>
      </c>
      <c r="W25" s="2" t="str">
        <f>IF(ISERROR($I25*P25)," ",$I25*P25)</f>
        <v xml:space="preserve"> </v>
      </c>
      <c r="Z25" s="2" t="e">
        <f>IF($K25="Do not allocate"," ",S25+E25)</f>
        <v>#VALUE!</v>
      </c>
      <c r="AA25" s="2" t="e">
        <f>IF($K25="Do not allocate"," ",T25+F25)</f>
        <v>#VALUE!</v>
      </c>
      <c r="AB25" s="2" t="e">
        <f>IF($K25="Do not allocate"," ",U25+G25)</f>
        <v>#VALUE!</v>
      </c>
      <c r="AC25" s="2" t="e">
        <f>IF($K25="Do not allocate"," ",($H25*O25/($O25+$P25)+V25))</f>
        <v>#VALUE!</v>
      </c>
      <c r="AD25" s="2" t="e">
        <f>IF($K25="Do not allocate"," ",($H25*P25/($O25+$P25)+W25))</f>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AL25*D25</f>
        <v>0</v>
      </c>
      <c r="AN25" s="2">
        <f>D25*(1-AL25)</f>
        <v>0</v>
      </c>
      <c r="AQ25" s="2" t="str">
        <f>IF(ISERROR(Z25*(1-$AL25))," ",Z25*(1-$AL25))</f>
        <v xml:space="preserve"> </v>
      </c>
      <c r="AR25" s="2" t="str">
        <f>IF(ISERROR(AA25*(1-$AL25))," ",AA25*(1-$AL25))</f>
        <v xml:space="preserve"> </v>
      </c>
      <c r="AS25" s="2" t="str">
        <f>IF(ISERROR(AB25*(1-$AL25))," ",AB25*(1-$AL25))</f>
        <v xml:space="preserve"> </v>
      </c>
      <c r="AT25" s="2" t="str">
        <f>IF(ISERROR(AC25*(1-$AL25))," ",AC25*(1-$AL25))</f>
        <v xml:space="preserve"> </v>
      </c>
      <c r="AU25" s="2" t="str">
        <f>IF(ISERROR(AD25*(1-$AL25))," ",AD25*(1-$AL25))</f>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584</v>
      </c>
      <c r="D26" s="2">
        <f>'RRP 1.3'!W$12</f>
        <v>0</v>
      </c>
      <c r="E26" s="2">
        <v>0</v>
      </c>
      <c r="F26" s="2">
        <v>0</v>
      </c>
      <c r="G26" s="2">
        <v>0</v>
      </c>
      <c r="H26" s="2">
        <v>0</v>
      </c>
      <c r="I26" s="2">
        <f>D26-E26-F26-G26-H26</f>
        <v>0</v>
      </c>
      <c r="K26" s="2" t="s">
        <v>888</v>
      </c>
      <c r="L26" s="2" t="str">
        <f>IF(ISERROR(VLOOKUP($K26,'CE-Drivers'!$B$17:$G$27,L$43,FALSE))," ",VLOOKUP($K26,'CE-Drivers'!$B$17:$G$27,L$43,FALSE))</f>
        <v xml:space="preserve"> </v>
      </c>
      <c r="M26" s="2" t="str">
        <f>IF(ISERROR(VLOOKUP($K26,'CE-Drivers'!$B$17:$G$27,M$43,FALSE))," ",VLOOKUP($K26,'CE-Drivers'!$B$17:$G$27,M$43,FALSE))</f>
        <v xml:space="preserve"> </v>
      </c>
      <c r="N26" s="2" t="str">
        <f>IF(ISERROR(VLOOKUP($K26,'CE-Drivers'!$B$17:$G$27,N$43,FALSE))," ",VLOOKUP($K26,'CE-Drivers'!$B$17:$G$27,N$43,FALSE))</f>
        <v xml:space="preserve"> </v>
      </c>
      <c r="O26" s="2" t="str">
        <f>IF(ISERROR(VLOOKUP($K26,'CE-Drivers'!$B$17:$G$27,O$43,FALSE))," ",VLOOKUP($K26,'CE-Drivers'!$B$17:$G$27,O$43,FALSE))</f>
        <v xml:space="preserve"> </v>
      </c>
      <c r="P26" s="2" t="str">
        <f>IF(ISERROR(VLOOKUP($K26,'CE-Drivers'!$B$17:$G$27,P$43,FALSE))," ",VLOOKUP($K26,'CE-Drivers'!$B$17:$G$27,P$43,FALSE))</f>
        <v xml:space="preserve"> </v>
      </c>
      <c r="S26" s="2" t="str">
        <f>IF(ISERROR($I26*L26)," ",$I26*L26)</f>
        <v xml:space="preserve"> </v>
      </c>
      <c r="T26" s="2" t="str">
        <f>IF(ISERROR($I26*M26)," ",$I26*M26)</f>
        <v xml:space="preserve"> </v>
      </c>
      <c r="U26" s="2" t="str">
        <f>IF(ISERROR($I26*N26)," ",$I26*N26)</f>
        <v xml:space="preserve"> </v>
      </c>
      <c r="V26" s="2" t="str">
        <f>IF(ISERROR($I26*O26)," ",$I26*O26)</f>
        <v xml:space="preserve"> </v>
      </c>
      <c r="W26" s="2" t="str">
        <f>IF(ISERROR($I26*P26)," ",$I26*P26)</f>
        <v xml:space="preserve"> </v>
      </c>
      <c r="Z26" s="2" t="e">
        <f>IF($K26="Do not allocate"," ",S26+E26)</f>
        <v>#VALUE!</v>
      </c>
      <c r="AA26" s="2" t="e">
        <f>IF($K26="Do not allocate"," ",T26+F26)</f>
        <v>#VALUE!</v>
      </c>
      <c r="AB26" s="2" t="e">
        <f>IF($K26="Do not allocate"," ",U26+G26)</f>
        <v>#VALUE!</v>
      </c>
      <c r="AC26" s="2" t="e">
        <f>IF($K26="Do not allocate"," ",($H26*O26/($O26+$P26)+V26))</f>
        <v>#VALUE!</v>
      </c>
      <c r="AD26" s="2" t="e">
        <f>IF($K26="Do not allocate"," ",($H26*P26/($O26+$P26)+W26))</f>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AL26*D26</f>
        <v>0</v>
      </c>
      <c r="AN26" s="2">
        <f>D26*(1-AL26)</f>
        <v>0</v>
      </c>
      <c r="AQ26" s="2" t="str">
        <f>IF(ISERROR(Z26*(1-$AL26))," ",Z26*(1-$AL26))</f>
        <v xml:space="preserve"> </v>
      </c>
      <c r="AR26" s="2" t="str">
        <f>IF(ISERROR(AA26*(1-$AL26))," ",AA26*(1-$AL26))</f>
        <v xml:space="preserve"> </v>
      </c>
      <c r="AS26" s="2" t="str">
        <f>IF(ISERROR(AB26*(1-$AL26))," ",AB26*(1-$AL26))</f>
        <v xml:space="preserve"> </v>
      </c>
      <c r="AT26" s="2" t="str">
        <f>IF(ISERROR(AC26*(1-$AL26))," ",AC26*(1-$AL26))</f>
        <v xml:space="preserve"> </v>
      </c>
      <c r="AU26" s="2" t="str">
        <f>IF(ISERROR(AD26*(1-$AL26))," ",AD26*(1-$AL26))</f>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585</v>
      </c>
      <c r="D27" s="2">
        <f>'RRP 1.3'!X$12</f>
        <v>0</v>
      </c>
      <c r="E27" s="2">
        <v>0</v>
      </c>
      <c r="F27" s="2">
        <v>0</v>
      </c>
      <c r="G27" s="2">
        <v>0</v>
      </c>
      <c r="H27" s="2">
        <v>0</v>
      </c>
      <c r="I27" s="2">
        <f>D27-E27-F27-G27-H27</f>
        <v>0</v>
      </c>
      <c r="K27" s="2" t="s">
        <v>888</v>
      </c>
      <c r="L27" s="2" t="str">
        <f>IF(ISERROR(VLOOKUP($K27,'CE-Drivers'!$B$17:$G$27,L$43,FALSE))," ",VLOOKUP($K27,'CE-Drivers'!$B$17:$G$27,L$43,FALSE))</f>
        <v xml:space="preserve"> </v>
      </c>
      <c r="M27" s="2" t="str">
        <f>IF(ISERROR(VLOOKUP($K27,'CE-Drivers'!$B$17:$G$27,M$43,FALSE))," ",VLOOKUP($K27,'CE-Drivers'!$B$17:$G$27,M$43,FALSE))</f>
        <v xml:space="preserve"> </v>
      </c>
      <c r="N27" s="2" t="str">
        <f>IF(ISERROR(VLOOKUP($K27,'CE-Drivers'!$B$17:$G$27,N$43,FALSE))," ",VLOOKUP($K27,'CE-Drivers'!$B$17:$G$27,N$43,FALSE))</f>
        <v xml:space="preserve"> </v>
      </c>
      <c r="O27" s="2" t="str">
        <f>IF(ISERROR(VLOOKUP($K27,'CE-Drivers'!$B$17:$G$27,O$43,FALSE))," ",VLOOKUP($K27,'CE-Drivers'!$B$17:$G$27,O$43,FALSE))</f>
        <v xml:space="preserve"> </v>
      </c>
      <c r="P27" s="2" t="str">
        <f>IF(ISERROR(VLOOKUP($K27,'CE-Drivers'!$B$17:$G$27,P$43,FALSE))," ",VLOOKUP($K27,'CE-Drivers'!$B$17:$G$27,P$43,FALSE))</f>
        <v xml:space="preserve"> </v>
      </c>
      <c r="S27" s="2" t="str">
        <f>IF(ISERROR($I27*L27)," ",$I27*L27)</f>
        <v xml:space="preserve"> </v>
      </c>
      <c r="T27" s="2" t="str">
        <f>IF(ISERROR($I27*M27)," ",$I27*M27)</f>
        <v xml:space="preserve"> </v>
      </c>
      <c r="U27" s="2" t="str">
        <f>IF(ISERROR($I27*N27)," ",$I27*N27)</f>
        <v xml:space="preserve"> </v>
      </c>
      <c r="V27" s="2" t="str">
        <f>IF(ISERROR($I27*O27)," ",$I27*O27)</f>
        <v xml:space="preserve"> </v>
      </c>
      <c r="W27" s="2" t="str">
        <f>IF(ISERROR($I27*P27)," ",$I27*P27)</f>
        <v xml:space="preserve"> </v>
      </c>
      <c r="Z27" s="2" t="e">
        <f>IF($K27="Do not allocate"," ",S27+E27)</f>
        <v>#VALUE!</v>
      </c>
      <c r="AA27" s="2" t="e">
        <f>IF($K27="Do not allocate"," ",T27+F27)</f>
        <v>#VALUE!</v>
      </c>
      <c r="AB27" s="2" t="e">
        <f>IF($K27="Do not allocate"," ",U27+G27)</f>
        <v>#VALUE!</v>
      </c>
      <c r="AC27" s="2" t="e">
        <f>IF($K27="Do not allocate"," ",($H27*O27/($O27+$P27)+V27))</f>
        <v>#VALUE!</v>
      </c>
      <c r="AD27" s="2" t="e">
        <f>IF($K27="Do not allocate"," ",($H27*P27/($O27+$P27)+W27))</f>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AL27*D27</f>
        <v>0</v>
      </c>
      <c r="AN27" s="2">
        <f>D27*(1-AL27)</f>
        <v>0</v>
      </c>
      <c r="AQ27" s="2" t="str">
        <f>IF(ISERROR(Z27*(1-$AL27))," ",Z27*(1-$AL27))</f>
        <v xml:space="preserve"> </v>
      </c>
      <c r="AR27" s="2" t="str">
        <f>IF(ISERROR(AA27*(1-$AL27))," ",AA27*(1-$AL27))</f>
        <v xml:space="preserve"> </v>
      </c>
      <c r="AS27" s="2" t="str">
        <f>IF(ISERROR(AB27*(1-$AL27))," ",AB27*(1-$AL27))</f>
        <v xml:space="preserve"> </v>
      </c>
      <c r="AT27" s="2" t="str">
        <f>IF(ISERROR(AC27*(1-$AL27))," ",AC27*(1-$AL27))</f>
        <v xml:space="preserve"> </v>
      </c>
      <c r="AU27" s="2" t="str">
        <f>IF(ISERROR(AD27*(1-$AL27))," ",AD27*(1-$AL27))</f>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891</v>
      </c>
      <c r="C28" s="2" t="s">
        <v>549</v>
      </c>
      <c r="D28" s="2">
        <f>'RRP 1.3'!Y$12</f>
        <v>0</v>
      </c>
      <c r="E28" s="2">
        <v>0</v>
      </c>
      <c r="F28" s="2">
        <v>0</v>
      </c>
      <c r="G28" s="2">
        <v>0</v>
      </c>
      <c r="H28" s="2">
        <v>0</v>
      </c>
      <c r="I28" s="2">
        <f>D28-E28-F28-G28-H28</f>
        <v>0</v>
      </c>
      <c r="K28" s="2" t="s">
        <v>890</v>
      </c>
      <c r="L28" s="2" t="str">
        <f>IF(ISERROR(VLOOKUP($K28,'CE-Drivers'!$B$17:$G$27,L$43,FALSE))," ",VLOOKUP($K28,'CE-Drivers'!$B$17:$G$27,L$43,FALSE))</f>
        <v xml:space="preserve"> </v>
      </c>
      <c r="M28" s="2" t="str">
        <f>IF(ISERROR(VLOOKUP($K28,'CE-Drivers'!$B$17:$G$27,M$43,FALSE))," ",VLOOKUP($K28,'CE-Drivers'!$B$17:$G$27,M$43,FALSE))</f>
        <v xml:space="preserve"> </v>
      </c>
      <c r="N28" s="2" t="str">
        <f>IF(ISERROR(VLOOKUP($K28,'CE-Drivers'!$B$17:$G$27,N$43,FALSE))," ",VLOOKUP($K28,'CE-Drivers'!$B$17:$G$27,N$43,FALSE))</f>
        <v xml:space="preserve"> </v>
      </c>
      <c r="O28" s="2" t="str">
        <f>IF(ISERROR(VLOOKUP($K28,'CE-Drivers'!$B$17:$G$27,O$43,FALSE))," ",VLOOKUP($K28,'CE-Drivers'!$B$17:$G$27,O$43,FALSE))</f>
        <v xml:space="preserve"> </v>
      </c>
      <c r="P28" s="2" t="str">
        <f>IF(ISERROR(VLOOKUP($K28,'CE-Drivers'!$B$17:$G$27,P$43,FALSE))," ",VLOOKUP($K28,'CE-Drivers'!$B$17:$G$27,P$43,FALSE))</f>
        <v xml:space="preserve"> </v>
      </c>
      <c r="S28" s="2" t="str">
        <f>IF(ISERROR($I28*L28)," ",$I28*L28)</f>
        <v xml:space="preserve"> </v>
      </c>
      <c r="T28" s="2" t="str">
        <f>IF(ISERROR($I28*M28)," ",$I28*M28)</f>
        <v xml:space="preserve"> </v>
      </c>
      <c r="U28" s="2" t="str">
        <f>IF(ISERROR($I28*N28)," ",$I28*N28)</f>
        <v xml:space="preserve"> </v>
      </c>
      <c r="V28" s="2" t="str">
        <f>IF(ISERROR($I28*O28)," ",$I28*O28)</f>
        <v xml:space="preserve"> </v>
      </c>
      <c r="W28" s="2" t="str">
        <f>IF(ISERROR($I28*P28)," ",$I28*P28)</f>
        <v xml:space="preserve"> </v>
      </c>
      <c r="Z28" s="2" t="str">
        <f>IF($K28="Do not allocate"," ",S28+E28)</f>
        <v xml:space="preserve"> </v>
      </c>
      <c r="AA28" s="2" t="str">
        <f>IF($K28="Do not allocate"," ",T28+F28)</f>
        <v xml:space="preserve"> </v>
      </c>
      <c r="AB28" s="2" t="str">
        <f>IF($K28="Do not allocate"," ",U28+G28)</f>
        <v xml:space="preserve"> </v>
      </c>
      <c r="AC28" s="2" t="str">
        <f>IF($K28="Do not allocate"," ",($H28*O28/($O28+$P28)+V28))</f>
        <v xml:space="preserve"> </v>
      </c>
      <c r="AD28" s="2" t="str">
        <f>IF($K28="Do not allocate"," ",($H28*P28/($O28+$P28)+W28))</f>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AL28*D28</f>
        <v>0</v>
      </c>
      <c r="AN28" s="2">
        <f>D28*(1-AL28)</f>
        <v>0</v>
      </c>
      <c r="AQ28" s="2" t="str">
        <f>IF(ISERROR(Z28*(1-$AL28))," ",Z28*(1-$AL28))</f>
        <v xml:space="preserve"> </v>
      </c>
      <c r="AR28" s="2" t="str">
        <f>IF(ISERROR(AA28*(1-$AL28))," ",AA28*(1-$AL28))</f>
        <v xml:space="preserve"> </v>
      </c>
      <c r="AS28" s="2" t="str">
        <f>IF(ISERROR(AB28*(1-$AL28))," ",AB28*(1-$AL28))</f>
        <v xml:space="preserve"> </v>
      </c>
      <c r="AT28" s="2" t="str">
        <f>IF(ISERROR(AC28*(1-$AL28))," ",AC28*(1-$AL28))</f>
        <v xml:space="preserve"> </v>
      </c>
      <c r="AU28" s="2" t="str">
        <f>IF(ISERROR(AD28*(1-$AL28))," ",AD28*(1-$AL28))</f>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550</v>
      </c>
      <c r="D29" s="2">
        <f>'RRP 1.3'!Z$12</f>
        <v>0</v>
      </c>
      <c r="E29" s="2">
        <v>0</v>
      </c>
      <c r="F29" s="2">
        <v>0</v>
      </c>
      <c r="G29" s="2">
        <v>0</v>
      </c>
      <c r="H29" s="2">
        <v>0</v>
      </c>
      <c r="I29" s="2">
        <f>D29-E29-F29-G29-H29</f>
        <v>0</v>
      </c>
      <c r="K29" s="2" t="s">
        <v>890</v>
      </c>
      <c r="L29" s="2" t="str">
        <f>IF(ISERROR(VLOOKUP($K29,'CE-Drivers'!$B$17:$G$27,L$43,FALSE))," ",VLOOKUP($K29,'CE-Drivers'!$B$17:$G$27,L$43,FALSE))</f>
        <v xml:space="preserve"> </v>
      </c>
      <c r="M29" s="2" t="str">
        <f>IF(ISERROR(VLOOKUP($K29,'CE-Drivers'!$B$17:$G$27,M$43,FALSE))," ",VLOOKUP($K29,'CE-Drivers'!$B$17:$G$27,M$43,FALSE))</f>
        <v xml:space="preserve"> </v>
      </c>
      <c r="N29" s="2" t="str">
        <f>IF(ISERROR(VLOOKUP($K29,'CE-Drivers'!$B$17:$G$27,N$43,FALSE))," ",VLOOKUP($K29,'CE-Drivers'!$B$17:$G$27,N$43,FALSE))</f>
        <v xml:space="preserve"> </v>
      </c>
      <c r="O29" s="2" t="str">
        <f>IF(ISERROR(VLOOKUP($K29,'CE-Drivers'!$B$17:$G$27,O$43,FALSE))," ",VLOOKUP($K29,'CE-Drivers'!$B$17:$G$27,O$43,FALSE))</f>
        <v xml:space="preserve"> </v>
      </c>
      <c r="P29" s="2" t="str">
        <f>IF(ISERROR(VLOOKUP($K29,'CE-Drivers'!$B$17:$G$27,P$43,FALSE))," ",VLOOKUP($K29,'CE-Drivers'!$B$17:$G$27,P$43,FALSE))</f>
        <v xml:space="preserve"> </v>
      </c>
      <c r="S29" s="2" t="str">
        <f>IF(ISERROR($I29*L29)," ",$I29*L29)</f>
        <v xml:space="preserve"> </v>
      </c>
      <c r="T29" s="2" t="str">
        <f>IF(ISERROR($I29*M29)," ",$I29*M29)</f>
        <v xml:space="preserve"> </v>
      </c>
      <c r="U29" s="2" t="str">
        <f>IF(ISERROR($I29*N29)," ",$I29*N29)</f>
        <v xml:space="preserve"> </v>
      </c>
      <c r="V29" s="2" t="str">
        <f>IF(ISERROR($I29*O29)," ",$I29*O29)</f>
        <v xml:space="preserve"> </v>
      </c>
      <c r="W29" s="2" t="str">
        <f>IF(ISERROR($I29*P29)," ",$I29*P29)</f>
        <v xml:space="preserve"> </v>
      </c>
      <c r="Z29" s="2" t="str">
        <f>IF($K29="Do not allocate"," ",S29+E29)</f>
        <v xml:space="preserve"> </v>
      </c>
      <c r="AA29" s="2" t="str">
        <f>IF($K29="Do not allocate"," ",T29+F29)</f>
        <v xml:space="preserve"> </v>
      </c>
      <c r="AB29" s="2" t="str">
        <f>IF($K29="Do not allocate"," ",U29+G29)</f>
        <v xml:space="preserve"> </v>
      </c>
      <c r="AC29" s="2" t="str">
        <f>IF($K29="Do not allocate"," ",($H29*O29/($O29+$P29)+V29))</f>
        <v xml:space="preserve"> </v>
      </c>
      <c r="AD29" s="2" t="str">
        <f>IF($K29="Do not allocate"," ",($H29*P29/($O29+$P29)+W29))</f>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AL29*D29</f>
        <v>0</v>
      </c>
      <c r="AN29" s="2">
        <f>D29*(1-AL29)</f>
        <v>0</v>
      </c>
      <c r="AQ29" s="2" t="str">
        <f>IF(ISERROR(Z29*(1-$AL29))," ",Z29*(1-$AL29))</f>
        <v xml:space="preserve"> </v>
      </c>
      <c r="AR29" s="2" t="str">
        <f>IF(ISERROR(AA29*(1-$AL29))," ",AA29*(1-$AL29))</f>
        <v xml:space="preserve"> </v>
      </c>
      <c r="AS29" s="2" t="str">
        <f>IF(ISERROR(AB29*(1-$AL29))," ",AB29*(1-$AL29))</f>
        <v xml:space="preserve"> </v>
      </c>
      <c r="AT29" s="2" t="str">
        <f>IF(ISERROR(AC29*(1-$AL29))," ",AC29*(1-$AL29))</f>
        <v xml:space="preserve"> </v>
      </c>
      <c r="AU29" s="2" t="str">
        <f>IF(ISERROR(AD29*(1-$AL29))," ",AD29*(1-$AL29))</f>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551</v>
      </c>
      <c r="D30" s="2">
        <f>'RRP 1.3'!AA$12</f>
        <v>0</v>
      </c>
      <c r="E30" s="2">
        <v>0</v>
      </c>
      <c r="F30" s="2">
        <v>0</v>
      </c>
      <c r="G30" s="2">
        <v>0</v>
      </c>
      <c r="H30" s="2">
        <v>0</v>
      </c>
      <c r="I30" s="2">
        <f>D30-E30-F30-G30-H30</f>
        <v>0</v>
      </c>
      <c r="K30" s="2" t="s">
        <v>890</v>
      </c>
      <c r="L30" s="2" t="str">
        <f>IF(ISERROR(VLOOKUP($K30,'CE-Drivers'!$B$17:$G$27,L$43,FALSE))," ",VLOOKUP($K30,'CE-Drivers'!$B$17:$G$27,L$43,FALSE))</f>
        <v xml:space="preserve"> </v>
      </c>
      <c r="M30" s="2" t="str">
        <f>IF(ISERROR(VLOOKUP($K30,'CE-Drivers'!$B$17:$G$27,M$43,FALSE))," ",VLOOKUP($K30,'CE-Drivers'!$B$17:$G$27,M$43,FALSE))</f>
        <v xml:space="preserve"> </v>
      </c>
      <c r="N30" s="2" t="str">
        <f>IF(ISERROR(VLOOKUP($K30,'CE-Drivers'!$B$17:$G$27,N$43,FALSE))," ",VLOOKUP($K30,'CE-Drivers'!$B$17:$G$27,N$43,FALSE))</f>
        <v xml:space="preserve"> </v>
      </c>
      <c r="O30" s="2" t="str">
        <f>IF(ISERROR(VLOOKUP($K30,'CE-Drivers'!$B$17:$G$27,O$43,FALSE))," ",VLOOKUP($K30,'CE-Drivers'!$B$17:$G$27,O$43,FALSE))</f>
        <v xml:space="preserve"> </v>
      </c>
      <c r="P30" s="2" t="str">
        <f>IF(ISERROR(VLOOKUP($K30,'CE-Drivers'!$B$17:$G$27,P$43,FALSE))," ",VLOOKUP($K30,'CE-Drivers'!$B$17:$G$27,P$43,FALSE))</f>
        <v xml:space="preserve"> </v>
      </c>
      <c r="S30" s="2" t="str">
        <f>IF(ISERROR($I30*L30)," ",$I30*L30)</f>
        <v xml:space="preserve"> </v>
      </c>
      <c r="T30" s="2" t="str">
        <f>IF(ISERROR($I30*M30)," ",$I30*M30)</f>
        <v xml:space="preserve"> </v>
      </c>
      <c r="U30" s="2" t="str">
        <f>IF(ISERROR($I30*N30)," ",$I30*N30)</f>
        <v xml:space="preserve"> </v>
      </c>
      <c r="V30" s="2" t="str">
        <f>IF(ISERROR($I30*O30)," ",$I30*O30)</f>
        <v xml:space="preserve"> </v>
      </c>
      <c r="W30" s="2" t="str">
        <f>IF(ISERROR($I30*P30)," ",$I30*P30)</f>
        <v xml:space="preserve"> </v>
      </c>
      <c r="Z30" s="2" t="str">
        <f>IF($K30="Do not allocate"," ",S30+E30)</f>
        <v xml:space="preserve"> </v>
      </c>
      <c r="AA30" s="2" t="str">
        <f>IF($K30="Do not allocate"," ",T30+F30)</f>
        <v xml:space="preserve"> </v>
      </c>
      <c r="AB30" s="2" t="str">
        <f>IF($K30="Do not allocate"," ",U30+G30)</f>
        <v xml:space="preserve"> </v>
      </c>
      <c r="AC30" s="2" t="str">
        <f>IF($K30="Do not allocate"," ",($H30*O30/($O30+$P30)+V30))</f>
        <v xml:space="preserve"> </v>
      </c>
      <c r="AD30" s="2" t="str">
        <f>IF($K30="Do not allocate"," ",($H30*P30/($O30+$P30)+W30))</f>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AL30*D30</f>
        <v>0</v>
      </c>
      <c r="AN30" s="2">
        <f>D30*(1-AL30)</f>
        <v>0</v>
      </c>
      <c r="AQ30" s="2" t="str">
        <f>IF(ISERROR(Z30*(1-$AL30))," ",Z30*(1-$AL30))</f>
        <v xml:space="preserve"> </v>
      </c>
      <c r="AR30" s="2" t="str">
        <f>IF(ISERROR(AA30*(1-$AL30))," ",AA30*(1-$AL30))</f>
        <v xml:space="preserve"> </v>
      </c>
      <c r="AS30" s="2" t="str">
        <f>IF(ISERROR(AB30*(1-$AL30))," ",AB30*(1-$AL30))</f>
        <v xml:space="preserve"> </v>
      </c>
      <c r="AT30" s="2" t="str">
        <f>IF(ISERROR(AC30*(1-$AL30))," ",AC30*(1-$AL30))</f>
        <v xml:space="preserve"> </v>
      </c>
      <c r="AU30" s="2" t="str">
        <f>IF(ISERROR(AD30*(1-$AL30))," ",AD30*(1-$AL30))</f>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552</v>
      </c>
      <c r="D31" s="2">
        <f>'RRP 1.3'!AB$12</f>
        <v>0</v>
      </c>
      <c r="E31" s="2">
        <v>0</v>
      </c>
      <c r="F31" s="2">
        <v>0</v>
      </c>
      <c r="G31" s="2">
        <v>0</v>
      </c>
      <c r="H31" s="2">
        <v>0</v>
      </c>
      <c r="I31" s="2">
        <f>D31-E31-F31-G31-H31</f>
        <v>0</v>
      </c>
      <c r="K31" s="2" t="s">
        <v>890</v>
      </c>
      <c r="L31" s="2" t="str">
        <f>IF(ISERROR(VLOOKUP($K31,'CE-Drivers'!$B$17:$G$27,L$43,FALSE))," ",VLOOKUP($K31,'CE-Drivers'!$B$17:$G$27,L$43,FALSE))</f>
        <v xml:space="preserve"> </v>
      </c>
      <c r="M31" s="2" t="str">
        <f>IF(ISERROR(VLOOKUP($K31,'CE-Drivers'!$B$17:$G$27,M$43,FALSE))," ",VLOOKUP($K31,'CE-Drivers'!$B$17:$G$27,M$43,FALSE))</f>
        <v xml:space="preserve"> </v>
      </c>
      <c r="N31" s="2" t="str">
        <f>IF(ISERROR(VLOOKUP($K31,'CE-Drivers'!$B$17:$G$27,N$43,FALSE))," ",VLOOKUP($K31,'CE-Drivers'!$B$17:$G$27,N$43,FALSE))</f>
        <v xml:space="preserve"> </v>
      </c>
      <c r="O31" s="2" t="str">
        <f>IF(ISERROR(VLOOKUP($K31,'CE-Drivers'!$B$17:$G$27,O$43,FALSE))," ",VLOOKUP($K31,'CE-Drivers'!$B$17:$G$27,O$43,FALSE))</f>
        <v xml:space="preserve"> </v>
      </c>
      <c r="P31" s="2" t="str">
        <f>IF(ISERROR(VLOOKUP($K31,'CE-Drivers'!$B$17:$G$27,P$43,FALSE))," ",VLOOKUP($K31,'CE-Drivers'!$B$17:$G$27,P$43,FALSE))</f>
        <v xml:space="preserve"> </v>
      </c>
      <c r="S31" s="2" t="str">
        <f>IF(ISERROR($I31*L31)," ",$I31*L31)</f>
        <v xml:space="preserve"> </v>
      </c>
      <c r="T31" s="2" t="str">
        <f>IF(ISERROR($I31*M31)," ",$I31*M31)</f>
        <v xml:space="preserve"> </v>
      </c>
      <c r="U31" s="2" t="str">
        <f>IF(ISERROR($I31*N31)," ",$I31*N31)</f>
        <v xml:space="preserve"> </v>
      </c>
      <c r="V31" s="2" t="str">
        <f>IF(ISERROR($I31*O31)," ",$I31*O31)</f>
        <v xml:space="preserve"> </v>
      </c>
      <c r="W31" s="2" t="str">
        <f>IF(ISERROR($I31*P31)," ",$I31*P31)</f>
        <v xml:space="preserve"> </v>
      </c>
      <c r="Z31" s="2" t="str">
        <f>IF($K31="Do not allocate"," ",S31+E31)</f>
        <v xml:space="preserve"> </v>
      </c>
      <c r="AA31" s="2" t="str">
        <f>IF($K31="Do not allocate"," ",T31+F31)</f>
        <v xml:space="preserve"> </v>
      </c>
      <c r="AB31" s="2" t="str">
        <f>IF($K31="Do not allocate"," ",U31+G31)</f>
        <v xml:space="preserve"> </v>
      </c>
      <c r="AC31" s="2" t="str">
        <f>IF($K31="Do not allocate"," ",($H31*O31/($O31+$P31)+V31))</f>
        <v xml:space="preserve"> </v>
      </c>
      <c r="AD31" s="2" t="str">
        <f>IF($K31="Do not allocate"," ",($H31*P31/($O31+$P31)+W31))</f>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AL31*D31</f>
        <v>0</v>
      </c>
      <c r="AN31" s="2">
        <f>D31*(1-AL31)</f>
        <v>0</v>
      </c>
      <c r="AQ31" s="2" t="str">
        <f>IF(ISERROR(Z31*(1-$AL31))," ",Z31*(1-$AL31))</f>
        <v xml:space="preserve"> </v>
      </c>
      <c r="AR31" s="2" t="str">
        <f>IF(ISERROR(AA31*(1-$AL31))," ",AA31*(1-$AL31))</f>
        <v xml:space="preserve"> </v>
      </c>
      <c r="AS31" s="2" t="str">
        <f>IF(ISERROR(AB31*(1-$AL31))," ",AB31*(1-$AL31))</f>
        <v xml:space="preserve"> </v>
      </c>
      <c r="AT31" s="2" t="str">
        <f>IF(ISERROR(AC31*(1-$AL31))," ",AC31*(1-$AL31))</f>
        <v xml:space="preserve"> </v>
      </c>
      <c r="AU31" s="2" t="str">
        <f>IF(ISERROR(AD31*(1-$AL31))," ",AD31*(1-$AL31))</f>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553</v>
      </c>
      <c r="D32" s="2">
        <f>'RRP 1.3'!AC$12</f>
        <v>0</v>
      </c>
      <c r="E32" s="2">
        <v>0</v>
      </c>
      <c r="F32" s="2">
        <v>0</v>
      </c>
      <c r="G32" s="2">
        <v>0</v>
      </c>
      <c r="H32" s="2">
        <v>0</v>
      </c>
      <c r="I32" s="2">
        <f>D32-E32-F32-G32-H32</f>
        <v>0</v>
      </c>
      <c r="K32" s="2" t="s">
        <v>890</v>
      </c>
      <c r="L32" s="2" t="str">
        <f>IF(ISERROR(VLOOKUP($K32,'CE-Drivers'!$B$17:$G$27,L$43,FALSE))," ",VLOOKUP($K32,'CE-Drivers'!$B$17:$G$27,L$43,FALSE))</f>
        <v xml:space="preserve"> </v>
      </c>
      <c r="M32" s="2" t="str">
        <f>IF(ISERROR(VLOOKUP($K32,'CE-Drivers'!$B$17:$G$27,M$43,FALSE))," ",VLOOKUP($K32,'CE-Drivers'!$B$17:$G$27,M$43,FALSE))</f>
        <v xml:space="preserve"> </v>
      </c>
      <c r="N32" s="2" t="str">
        <f>IF(ISERROR(VLOOKUP($K32,'CE-Drivers'!$B$17:$G$27,N$43,FALSE))," ",VLOOKUP($K32,'CE-Drivers'!$B$17:$G$27,N$43,FALSE))</f>
        <v xml:space="preserve"> </v>
      </c>
      <c r="O32" s="2" t="str">
        <f>IF(ISERROR(VLOOKUP($K32,'CE-Drivers'!$B$17:$G$27,O$43,FALSE))," ",VLOOKUP($K32,'CE-Drivers'!$B$17:$G$27,O$43,FALSE))</f>
        <v xml:space="preserve"> </v>
      </c>
      <c r="P32" s="2" t="str">
        <f>IF(ISERROR(VLOOKUP($K32,'CE-Drivers'!$B$17:$G$27,P$43,FALSE))," ",VLOOKUP($K32,'CE-Drivers'!$B$17:$G$27,P$43,FALSE))</f>
        <v xml:space="preserve"> </v>
      </c>
      <c r="S32" s="2" t="str">
        <f>IF(ISERROR($I32*L32)," ",$I32*L32)</f>
        <v xml:space="preserve"> </v>
      </c>
      <c r="T32" s="2" t="str">
        <f>IF(ISERROR($I32*M32)," ",$I32*M32)</f>
        <v xml:space="preserve"> </v>
      </c>
      <c r="U32" s="2" t="str">
        <f>IF(ISERROR($I32*N32)," ",$I32*N32)</f>
        <v xml:space="preserve"> </v>
      </c>
      <c r="V32" s="2" t="str">
        <f>IF(ISERROR($I32*O32)," ",$I32*O32)</f>
        <v xml:space="preserve"> </v>
      </c>
      <c r="W32" s="2" t="str">
        <f>IF(ISERROR($I32*P32)," ",$I32*P32)</f>
        <v xml:space="preserve"> </v>
      </c>
      <c r="Z32" s="2" t="str">
        <f>IF($K32="Do not allocate"," ",S32+E32)</f>
        <v xml:space="preserve"> </v>
      </c>
      <c r="AA32" s="2" t="str">
        <f>IF($K32="Do not allocate"," ",T32+F32)</f>
        <v xml:space="preserve"> </v>
      </c>
      <c r="AB32" s="2" t="str">
        <f>IF($K32="Do not allocate"," ",U32+G32)</f>
        <v xml:space="preserve"> </v>
      </c>
      <c r="AC32" s="2" t="str">
        <f>IF($K32="Do not allocate"," ",($H32*O32/($O32+$P32)+V32))</f>
        <v xml:space="preserve"> </v>
      </c>
      <c r="AD32" s="2" t="str">
        <f>IF($K32="Do not allocate"," ",($H32*P32/($O32+$P32)+W32))</f>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AL32*D32</f>
        <v>0</v>
      </c>
      <c r="AN32" s="2">
        <f>D32*(1-AL32)</f>
        <v>0</v>
      </c>
      <c r="AQ32" s="2" t="str">
        <f>IF(ISERROR(Z32*(1-$AL32))," ",Z32*(1-$AL32))</f>
        <v xml:space="preserve"> </v>
      </c>
      <c r="AR32" s="2" t="str">
        <f>IF(ISERROR(AA32*(1-$AL32))," ",AA32*(1-$AL32))</f>
        <v xml:space="preserve"> </v>
      </c>
      <c r="AS32" s="2" t="str">
        <f>IF(ISERROR(AB32*(1-$AL32))," ",AB32*(1-$AL32))</f>
        <v xml:space="preserve"> </v>
      </c>
      <c r="AT32" s="2" t="str">
        <f>IF(ISERROR(AC32*(1-$AL32))," ",AC32*(1-$AL32))</f>
        <v xml:space="preserve"> </v>
      </c>
      <c r="AU32" s="2" t="str">
        <f>IF(ISERROR(AD32*(1-$AL32))," ",AD32*(1-$AL32))</f>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554</v>
      </c>
      <c r="D33" s="2">
        <f>'RRP 1.3'!AD$12</f>
        <v>0</v>
      </c>
      <c r="E33" s="2">
        <v>0</v>
      </c>
      <c r="F33" s="2">
        <v>0</v>
      </c>
      <c r="G33" s="2">
        <v>0</v>
      </c>
      <c r="H33" s="2">
        <v>0</v>
      </c>
      <c r="I33" s="2">
        <f>D33-E33-F33-G33-H33</f>
        <v>0</v>
      </c>
      <c r="K33" s="2" t="s">
        <v>890</v>
      </c>
      <c r="L33" s="2" t="str">
        <f>IF(ISERROR(VLOOKUP($K33,'CE-Drivers'!$B$17:$G$27,L$43,FALSE))," ",VLOOKUP($K33,'CE-Drivers'!$B$17:$G$27,L$43,FALSE))</f>
        <v xml:space="preserve"> </v>
      </c>
      <c r="M33" s="2" t="str">
        <f>IF(ISERROR(VLOOKUP($K33,'CE-Drivers'!$B$17:$G$27,M$43,FALSE))," ",VLOOKUP($K33,'CE-Drivers'!$B$17:$G$27,M$43,FALSE))</f>
        <v xml:space="preserve"> </v>
      </c>
      <c r="N33" s="2" t="str">
        <f>IF(ISERROR(VLOOKUP($K33,'CE-Drivers'!$B$17:$G$27,N$43,FALSE))," ",VLOOKUP($K33,'CE-Drivers'!$B$17:$G$27,N$43,FALSE))</f>
        <v xml:space="preserve"> </v>
      </c>
      <c r="O33" s="2" t="str">
        <f>IF(ISERROR(VLOOKUP($K33,'CE-Drivers'!$B$17:$G$27,O$43,FALSE))," ",VLOOKUP($K33,'CE-Drivers'!$B$17:$G$27,O$43,FALSE))</f>
        <v xml:space="preserve"> </v>
      </c>
      <c r="P33" s="2" t="str">
        <f>IF(ISERROR(VLOOKUP($K33,'CE-Drivers'!$B$17:$G$27,P$43,FALSE))," ",VLOOKUP($K33,'CE-Drivers'!$B$17:$G$27,P$43,FALSE))</f>
        <v xml:space="preserve"> </v>
      </c>
      <c r="S33" s="2" t="str">
        <f>IF(ISERROR($I33*L33)," ",$I33*L33)</f>
        <v xml:space="preserve"> </v>
      </c>
      <c r="T33" s="2" t="str">
        <f>IF(ISERROR($I33*M33)," ",$I33*M33)</f>
        <v xml:space="preserve"> </v>
      </c>
      <c r="U33" s="2" t="str">
        <f>IF(ISERROR($I33*N33)," ",$I33*N33)</f>
        <v xml:space="preserve"> </v>
      </c>
      <c r="V33" s="2" t="str">
        <f>IF(ISERROR($I33*O33)," ",$I33*O33)</f>
        <v xml:space="preserve"> </v>
      </c>
      <c r="W33" s="2" t="str">
        <f>IF(ISERROR($I33*P33)," ",$I33*P33)</f>
        <v xml:space="preserve"> </v>
      </c>
      <c r="Z33" s="2" t="str">
        <f>IF($K33="Do not allocate"," ",S33+E33)</f>
        <v xml:space="preserve"> </v>
      </c>
      <c r="AA33" s="2" t="str">
        <f>IF($K33="Do not allocate"," ",T33+F33)</f>
        <v xml:space="preserve"> </v>
      </c>
      <c r="AB33" s="2" t="str">
        <f>IF($K33="Do not allocate"," ",U33+G33)</f>
        <v xml:space="preserve"> </v>
      </c>
      <c r="AC33" s="2" t="str">
        <f>IF($K33="Do not allocate"," ",($H33*O33/($O33+$P33)+V33))</f>
        <v xml:space="preserve"> </v>
      </c>
      <c r="AD33" s="2" t="str">
        <f>IF($K33="Do not allocate"," ",($H33*P33/($O33+$P33)+W33))</f>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AL33*D33</f>
        <v>0</v>
      </c>
      <c r="AN33" s="2">
        <f>D33*(1-AL33)</f>
        <v>0</v>
      </c>
      <c r="AQ33" s="2" t="str">
        <f>IF(ISERROR(Z33*(1-$AL33))," ",Z33*(1-$AL33))</f>
        <v xml:space="preserve"> </v>
      </c>
      <c r="AR33" s="2" t="str">
        <f>IF(ISERROR(AA33*(1-$AL33))," ",AA33*(1-$AL33))</f>
        <v xml:space="preserve"> </v>
      </c>
      <c r="AS33" s="2" t="str">
        <f>IF(ISERROR(AB33*(1-$AL33))," ",AB33*(1-$AL33))</f>
        <v xml:space="preserve"> </v>
      </c>
      <c r="AT33" s="2" t="str">
        <f>IF(ISERROR(AC33*(1-$AL33))," ",AC33*(1-$AL33))</f>
        <v xml:space="preserve"> </v>
      </c>
      <c r="AU33" s="2" t="str">
        <f>IF(ISERROR(AD33*(1-$AL33))," ",AD33*(1-$AL33))</f>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555</v>
      </c>
      <c r="D34" s="2">
        <f>'RRP 1.3'!AE$12</f>
        <v>0</v>
      </c>
      <c r="E34" s="2">
        <v>0</v>
      </c>
      <c r="F34" s="2">
        <v>0</v>
      </c>
      <c r="G34" s="2">
        <v>0</v>
      </c>
      <c r="H34" s="2">
        <v>0</v>
      </c>
      <c r="I34" s="2">
        <f>D34-E34-F34-G34-H34</f>
        <v>0</v>
      </c>
      <c r="K34" s="2" t="s">
        <v>890</v>
      </c>
      <c r="L34" s="2" t="str">
        <f>IF(ISERROR(VLOOKUP($K34,'CE-Drivers'!$B$17:$G$27,L$43,FALSE))," ",VLOOKUP($K34,'CE-Drivers'!$B$17:$G$27,L$43,FALSE))</f>
        <v xml:space="preserve"> </v>
      </c>
      <c r="M34" s="2" t="str">
        <f>IF(ISERROR(VLOOKUP($K34,'CE-Drivers'!$B$17:$G$27,M$43,FALSE))," ",VLOOKUP($K34,'CE-Drivers'!$B$17:$G$27,M$43,FALSE))</f>
        <v xml:space="preserve"> </v>
      </c>
      <c r="N34" s="2" t="str">
        <f>IF(ISERROR(VLOOKUP($K34,'CE-Drivers'!$B$17:$G$27,N$43,FALSE))," ",VLOOKUP($K34,'CE-Drivers'!$B$17:$G$27,N$43,FALSE))</f>
        <v xml:space="preserve"> </v>
      </c>
      <c r="O34" s="2" t="str">
        <f>IF(ISERROR(VLOOKUP($K34,'CE-Drivers'!$B$17:$G$27,O$43,FALSE))," ",VLOOKUP($K34,'CE-Drivers'!$B$17:$G$27,O$43,FALSE))</f>
        <v xml:space="preserve"> </v>
      </c>
      <c r="P34" s="2" t="str">
        <f>IF(ISERROR(VLOOKUP($K34,'CE-Drivers'!$B$17:$G$27,P$43,FALSE))," ",VLOOKUP($K34,'CE-Drivers'!$B$17:$G$27,P$43,FALSE))</f>
        <v xml:space="preserve"> </v>
      </c>
      <c r="S34" s="2" t="str">
        <f>IF(ISERROR($I34*L34)," ",$I34*L34)</f>
        <v xml:space="preserve"> </v>
      </c>
      <c r="T34" s="2" t="str">
        <f>IF(ISERROR($I34*M34)," ",$I34*M34)</f>
        <v xml:space="preserve"> </v>
      </c>
      <c r="U34" s="2" t="str">
        <f>IF(ISERROR($I34*N34)," ",$I34*N34)</f>
        <v xml:space="preserve"> </v>
      </c>
      <c r="V34" s="2" t="str">
        <f>IF(ISERROR($I34*O34)," ",$I34*O34)</f>
        <v xml:space="preserve"> </v>
      </c>
      <c r="W34" s="2" t="str">
        <f>IF(ISERROR($I34*P34)," ",$I34*P34)</f>
        <v xml:space="preserve"> </v>
      </c>
      <c r="Z34" s="2" t="str">
        <f>IF($K34="Do not allocate"," ",S34+E34)</f>
        <v xml:space="preserve"> </v>
      </c>
      <c r="AA34" s="2" t="str">
        <f>IF($K34="Do not allocate"," ",T34+F34)</f>
        <v xml:space="preserve"> </v>
      </c>
      <c r="AB34" s="2" t="str">
        <f>IF($K34="Do not allocate"," ",U34+G34)</f>
        <v xml:space="preserve"> </v>
      </c>
      <c r="AC34" s="2" t="str">
        <f>IF($K34="Do not allocate"," ",($H34*O34/($O34+$P34)+V34))</f>
        <v xml:space="preserve"> </v>
      </c>
      <c r="AD34" s="2" t="str">
        <f>IF($K34="Do not allocate"," ",($H34*P34/($O34+$P34)+W34))</f>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AL34*D34</f>
        <v>0</v>
      </c>
      <c r="AN34" s="2">
        <f>D34*(1-AL34)</f>
        <v>0</v>
      </c>
      <c r="AQ34" s="2" t="str">
        <f>IF(ISERROR(Z34*(1-$AL34))," ",Z34*(1-$AL34))</f>
        <v xml:space="preserve"> </v>
      </c>
      <c r="AR34" s="2" t="str">
        <f>IF(ISERROR(AA34*(1-$AL34))," ",AA34*(1-$AL34))</f>
        <v xml:space="preserve"> </v>
      </c>
      <c r="AS34" s="2" t="str">
        <f>IF(ISERROR(AB34*(1-$AL34))," ",AB34*(1-$AL34))</f>
        <v xml:space="preserve"> </v>
      </c>
      <c r="AT34" s="2" t="str">
        <f>IF(ISERROR(AC34*(1-$AL34))," ",AC34*(1-$AL34))</f>
        <v xml:space="preserve"> </v>
      </c>
      <c r="AU34" s="2" t="str">
        <f>IF(ISERROR(AD34*(1-$AL34))," ",AD34*(1-$AL34))</f>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556</v>
      </c>
      <c r="D35" s="2">
        <f>'RRP 1.3'!AF$12</f>
        <v>0</v>
      </c>
      <c r="E35" s="2">
        <v>0</v>
      </c>
      <c r="F35" s="2">
        <v>0</v>
      </c>
      <c r="G35" s="2">
        <v>0</v>
      </c>
      <c r="H35" s="2">
        <v>0</v>
      </c>
      <c r="I35" s="2">
        <f>D35-E35-F35-G35-H35</f>
        <v>0</v>
      </c>
      <c r="K35" s="2" t="s">
        <v>890</v>
      </c>
      <c r="L35" s="2" t="str">
        <f>IF(ISERROR(VLOOKUP($K35,'CE-Drivers'!$B$17:$G$27,L$43,FALSE))," ",VLOOKUP($K35,'CE-Drivers'!$B$17:$G$27,L$43,FALSE))</f>
        <v xml:space="preserve"> </v>
      </c>
      <c r="M35" s="2" t="str">
        <f>IF(ISERROR(VLOOKUP($K35,'CE-Drivers'!$B$17:$G$27,M$43,FALSE))," ",VLOOKUP($K35,'CE-Drivers'!$B$17:$G$27,M$43,FALSE))</f>
        <v xml:space="preserve"> </v>
      </c>
      <c r="N35" s="2" t="str">
        <f>IF(ISERROR(VLOOKUP($K35,'CE-Drivers'!$B$17:$G$27,N$43,FALSE))," ",VLOOKUP($K35,'CE-Drivers'!$B$17:$G$27,N$43,FALSE))</f>
        <v xml:space="preserve"> </v>
      </c>
      <c r="O35" s="2" t="str">
        <f>IF(ISERROR(VLOOKUP($K35,'CE-Drivers'!$B$17:$G$27,O$43,FALSE))," ",VLOOKUP($K35,'CE-Drivers'!$B$17:$G$27,O$43,FALSE))</f>
        <v xml:space="preserve"> </v>
      </c>
      <c r="P35" s="2" t="str">
        <f>IF(ISERROR(VLOOKUP($K35,'CE-Drivers'!$B$17:$G$27,P$43,FALSE))," ",VLOOKUP($K35,'CE-Drivers'!$B$17:$G$27,P$43,FALSE))</f>
        <v xml:space="preserve"> </v>
      </c>
      <c r="S35" s="2" t="str">
        <f>IF(ISERROR($I35*L35)," ",$I35*L35)</f>
        <v xml:space="preserve"> </v>
      </c>
      <c r="T35" s="2" t="str">
        <f>IF(ISERROR($I35*M35)," ",$I35*M35)</f>
        <v xml:space="preserve"> </v>
      </c>
      <c r="U35" s="2" t="str">
        <f>IF(ISERROR($I35*N35)," ",$I35*N35)</f>
        <v xml:space="preserve"> </v>
      </c>
      <c r="V35" s="2" t="str">
        <f>IF(ISERROR($I35*O35)," ",$I35*O35)</f>
        <v xml:space="preserve"> </v>
      </c>
      <c r="W35" s="2" t="str">
        <f>IF(ISERROR($I35*P35)," ",$I35*P35)</f>
        <v xml:space="preserve"> </v>
      </c>
      <c r="Z35" s="2" t="str">
        <f>IF($K35="Do not allocate"," ",S35+E35)</f>
        <v xml:space="preserve"> </v>
      </c>
      <c r="AA35" s="2" t="str">
        <f>IF($K35="Do not allocate"," ",T35+F35)</f>
        <v xml:space="preserve"> </v>
      </c>
      <c r="AB35" s="2" t="str">
        <f>IF($K35="Do not allocate"," ",U35+G35)</f>
        <v xml:space="preserve"> </v>
      </c>
      <c r="AC35" s="2" t="str">
        <f>IF($K35="Do not allocate"," ",($H35*O35/($O35+$P35)+V35))</f>
        <v xml:space="preserve"> </v>
      </c>
      <c r="AD35" s="2" t="str">
        <f>IF($K35="Do not allocate"," ",($H35*P35/($O35+$P35)+W35))</f>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AL35*D35</f>
        <v>0</v>
      </c>
      <c r="AN35" s="2">
        <f>D35*(1-AL35)</f>
        <v>0</v>
      </c>
      <c r="AQ35" s="2" t="str">
        <f>IF(ISERROR(Z35*(1-$AL35))," ",Z35*(1-$AL35))</f>
        <v xml:space="preserve"> </v>
      </c>
      <c r="AR35" s="2" t="str">
        <f>IF(ISERROR(AA35*(1-$AL35))," ",AA35*(1-$AL35))</f>
        <v xml:space="preserve"> </v>
      </c>
      <c r="AS35" s="2" t="str">
        <f>IF(ISERROR(AB35*(1-$AL35))," ",AB35*(1-$AL35))</f>
        <v xml:space="preserve"> </v>
      </c>
      <c r="AT35" s="2" t="str">
        <f>IF(ISERROR(AC35*(1-$AL35))," ",AC35*(1-$AL35))</f>
        <v xml:space="preserve"> </v>
      </c>
      <c r="AU35" s="2" t="str">
        <f>IF(ISERROR(AD35*(1-$AL35))," ",AD35*(1-$AL35))</f>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557</v>
      </c>
      <c r="D36" s="2">
        <f>'RRP 1.3'!AG$12</f>
        <v>0</v>
      </c>
      <c r="E36" s="2">
        <v>0</v>
      </c>
      <c r="F36" s="2">
        <v>0</v>
      </c>
      <c r="G36" s="2">
        <v>0</v>
      </c>
      <c r="H36" s="2">
        <v>0</v>
      </c>
      <c r="I36" s="2">
        <f>D36-E36-F36-G36-H36</f>
        <v>0</v>
      </c>
      <c r="K36" s="2" t="s">
        <v>890</v>
      </c>
      <c r="L36" s="2" t="str">
        <f>IF(ISERROR(VLOOKUP($K36,'CE-Drivers'!$B$17:$G$27,L$43,FALSE))," ",VLOOKUP($K36,'CE-Drivers'!$B$17:$G$27,L$43,FALSE))</f>
        <v xml:space="preserve"> </v>
      </c>
      <c r="M36" s="2" t="str">
        <f>IF(ISERROR(VLOOKUP($K36,'CE-Drivers'!$B$17:$G$27,M$43,FALSE))," ",VLOOKUP($K36,'CE-Drivers'!$B$17:$G$27,M$43,FALSE))</f>
        <v xml:space="preserve"> </v>
      </c>
      <c r="N36" s="2" t="str">
        <f>IF(ISERROR(VLOOKUP($K36,'CE-Drivers'!$B$17:$G$27,N$43,FALSE))," ",VLOOKUP($K36,'CE-Drivers'!$B$17:$G$27,N$43,FALSE))</f>
        <v xml:space="preserve"> </v>
      </c>
      <c r="O36" s="2" t="str">
        <f>IF(ISERROR(VLOOKUP($K36,'CE-Drivers'!$B$17:$G$27,O$43,FALSE))," ",VLOOKUP($K36,'CE-Drivers'!$B$17:$G$27,O$43,FALSE))</f>
        <v xml:space="preserve"> </v>
      </c>
      <c r="P36" s="2" t="str">
        <f>IF(ISERROR(VLOOKUP($K36,'CE-Drivers'!$B$17:$G$27,P$43,FALSE))," ",VLOOKUP($K36,'CE-Drivers'!$B$17:$G$27,P$43,FALSE))</f>
        <v xml:space="preserve"> </v>
      </c>
      <c r="S36" s="2" t="str">
        <f>IF(ISERROR($I36*L36)," ",$I36*L36)</f>
        <v xml:space="preserve"> </v>
      </c>
      <c r="T36" s="2" t="str">
        <f>IF(ISERROR($I36*M36)," ",$I36*M36)</f>
        <v xml:space="preserve"> </v>
      </c>
      <c r="U36" s="2" t="str">
        <f>IF(ISERROR($I36*N36)," ",$I36*N36)</f>
        <v xml:space="preserve"> </v>
      </c>
      <c r="V36" s="2" t="str">
        <f>IF(ISERROR($I36*O36)," ",$I36*O36)</f>
        <v xml:space="preserve"> </v>
      </c>
      <c r="W36" s="2" t="str">
        <f>IF(ISERROR($I36*P36)," ",$I36*P36)</f>
        <v xml:space="preserve"> </v>
      </c>
      <c r="Z36" s="2" t="str">
        <f>IF($K36="Do not allocate"," ",S36+E36)</f>
        <v xml:space="preserve"> </v>
      </c>
      <c r="AA36" s="2" t="str">
        <f>IF($K36="Do not allocate"," ",T36+F36)</f>
        <v xml:space="preserve"> </v>
      </c>
      <c r="AB36" s="2" t="str">
        <f>IF($K36="Do not allocate"," ",U36+G36)</f>
        <v xml:space="preserve"> </v>
      </c>
      <c r="AC36" s="2" t="str">
        <f>IF($K36="Do not allocate"," ",($H36*O36/($O36+$P36)+V36))</f>
        <v xml:space="preserve"> </v>
      </c>
      <c r="AD36" s="2" t="str">
        <f>IF($K36="Do not allocate"," ",($H36*P36/($O36+$P36)+W36))</f>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AL36*D36</f>
        <v>0</v>
      </c>
      <c r="AN36" s="2">
        <f>D36*(1-AL36)</f>
        <v>0</v>
      </c>
      <c r="AQ36" s="2" t="str">
        <f>IF(ISERROR(Z36*(1-$AL36))," ",Z36*(1-$AL36))</f>
        <v xml:space="preserve"> </v>
      </c>
      <c r="AR36" s="2" t="str">
        <f>IF(ISERROR(AA36*(1-$AL36))," ",AA36*(1-$AL36))</f>
        <v xml:space="preserve"> </v>
      </c>
      <c r="AS36" s="2" t="str">
        <f>IF(ISERROR(AB36*(1-$AL36))," ",AB36*(1-$AL36))</f>
        <v xml:space="preserve"> </v>
      </c>
      <c r="AT36" s="2" t="str">
        <f>IF(ISERROR(AC36*(1-$AL36))," ",AC36*(1-$AL36))</f>
        <v xml:space="preserve"> </v>
      </c>
      <c r="AU36" s="2" t="str">
        <f>IF(ISERROR(AD36*(1-$AL36))," ",AD36*(1-$AL36))</f>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558</v>
      </c>
      <c r="D37" s="2">
        <f>'RRP 1.3'!AH$12</f>
        <v>0</v>
      </c>
      <c r="E37" s="2">
        <v>0</v>
      </c>
      <c r="F37" s="2">
        <v>0</v>
      </c>
      <c r="G37" s="2">
        <v>0</v>
      </c>
      <c r="H37" s="2">
        <v>0</v>
      </c>
      <c r="I37" s="2">
        <f>D37-E37-F37-G37-H37</f>
        <v>0</v>
      </c>
      <c r="K37" s="2" t="s">
        <v>890</v>
      </c>
      <c r="L37" s="2" t="str">
        <f>IF(ISERROR(VLOOKUP($K37,'CE-Drivers'!$B$17:$G$27,L$43,FALSE))," ",VLOOKUP($K37,'CE-Drivers'!$B$17:$G$27,L$43,FALSE))</f>
        <v xml:space="preserve"> </v>
      </c>
      <c r="M37" s="2" t="str">
        <f>IF(ISERROR(VLOOKUP($K37,'CE-Drivers'!$B$17:$G$27,M$43,FALSE))," ",VLOOKUP($K37,'CE-Drivers'!$B$17:$G$27,M$43,FALSE))</f>
        <v xml:space="preserve"> </v>
      </c>
      <c r="N37" s="2" t="str">
        <f>IF(ISERROR(VLOOKUP($K37,'CE-Drivers'!$B$17:$G$27,N$43,FALSE))," ",VLOOKUP($K37,'CE-Drivers'!$B$17:$G$27,N$43,FALSE))</f>
        <v xml:space="preserve"> </v>
      </c>
      <c r="O37" s="2" t="str">
        <f>IF(ISERROR(VLOOKUP($K37,'CE-Drivers'!$B$17:$G$27,O$43,FALSE))," ",VLOOKUP($K37,'CE-Drivers'!$B$17:$G$27,O$43,FALSE))</f>
        <v xml:space="preserve"> </v>
      </c>
      <c r="P37" s="2" t="str">
        <f>IF(ISERROR(VLOOKUP($K37,'CE-Drivers'!$B$17:$G$27,P$43,FALSE))," ",VLOOKUP($K37,'CE-Drivers'!$B$17:$G$27,P$43,FALSE))</f>
        <v xml:space="preserve"> </v>
      </c>
      <c r="S37" s="2" t="str">
        <f>IF(ISERROR($I37*L37)," ",$I37*L37)</f>
        <v xml:space="preserve"> </v>
      </c>
      <c r="T37" s="2" t="str">
        <f>IF(ISERROR($I37*M37)," ",$I37*M37)</f>
        <v xml:space="preserve"> </v>
      </c>
      <c r="U37" s="2" t="str">
        <f>IF(ISERROR($I37*N37)," ",$I37*N37)</f>
        <v xml:space="preserve"> </v>
      </c>
      <c r="V37" s="2" t="str">
        <f>IF(ISERROR($I37*O37)," ",$I37*O37)</f>
        <v xml:space="preserve"> </v>
      </c>
      <c r="W37" s="2" t="str">
        <f>IF(ISERROR($I37*P37)," ",$I37*P37)</f>
        <v xml:space="preserve"> </v>
      </c>
      <c r="Z37" s="2" t="str">
        <f>IF($K37="Do not allocate"," ",S37+E37)</f>
        <v xml:space="preserve"> </v>
      </c>
      <c r="AA37" s="2" t="str">
        <f>IF($K37="Do not allocate"," ",T37+F37)</f>
        <v xml:space="preserve"> </v>
      </c>
      <c r="AB37" s="2" t="str">
        <f>IF($K37="Do not allocate"," ",U37+G37)</f>
        <v xml:space="preserve"> </v>
      </c>
      <c r="AC37" s="2" t="str">
        <f>IF($K37="Do not allocate"," ",($H37*O37/($O37+$P37)+V37))</f>
        <v xml:space="preserve"> </v>
      </c>
      <c r="AD37" s="2" t="str">
        <f>IF($K37="Do not allocate"," ",($H37*P37/($O37+$P37)+W37))</f>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AL37*D37</f>
        <v>0</v>
      </c>
      <c r="AN37" s="2">
        <f>D37*(1-AL37)</f>
        <v>0</v>
      </c>
      <c r="AQ37" s="2" t="str">
        <f>IF(ISERROR(Z37*(1-$AL37))," ",Z37*(1-$AL37))</f>
        <v xml:space="preserve"> </v>
      </c>
      <c r="AR37" s="2" t="str">
        <f>IF(ISERROR(AA37*(1-$AL37))," ",AA37*(1-$AL37))</f>
        <v xml:space="preserve"> </v>
      </c>
      <c r="AS37" s="2" t="str">
        <f>IF(ISERROR(AB37*(1-$AL37))," ",AB37*(1-$AL37))</f>
        <v xml:space="preserve"> </v>
      </c>
      <c r="AT37" s="2" t="str">
        <f>IF(ISERROR(AC37*(1-$AL37))," ",AC37*(1-$AL37))</f>
        <v xml:space="preserve"> </v>
      </c>
      <c r="AU37" s="2" t="str">
        <f>IF(ISERROR(AD37*(1-$AL37))," ",AD37*(1-$AL37))</f>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559</v>
      </c>
      <c r="D38" s="2">
        <f>'RRP 1.3'!AI$12</f>
        <v>0</v>
      </c>
      <c r="E38" s="2">
        <v>0</v>
      </c>
      <c r="F38" s="2">
        <v>0</v>
      </c>
      <c r="G38" s="2">
        <v>0</v>
      </c>
      <c r="H38" s="2">
        <v>0</v>
      </c>
      <c r="I38" s="2">
        <f>D38-E38-F38-G38-H38</f>
        <v>0</v>
      </c>
      <c r="K38" s="2" t="s">
        <v>890</v>
      </c>
      <c r="L38" s="2" t="str">
        <f>IF(ISERROR(VLOOKUP($K38,'CE-Drivers'!$B$17:$G$27,L$43,FALSE))," ",VLOOKUP($K38,'CE-Drivers'!$B$17:$G$27,L$43,FALSE))</f>
        <v xml:space="preserve"> </v>
      </c>
      <c r="M38" s="2" t="str">
        <f>IF(ISERROR(VLOOKUP($K38,'CE-Drivers'!$B$17:$G$27,M$43,FALSE))," ",VLOOKUP($K38,'CE-Drivers'!$B$17:$G$27,M$43,FALSE))</f>
        <v xml:space="preserve"> </v>
      </c>
      <c r="N38" s="2" t="str">
        <f>IF(ISERROR(VLOOKUP($K38,'CE-Drivers'!$B$17:$G$27,N$43,FALSE))," ",VLOOKUP($K38,'CE-Drivers'!$B$17:$G$27,N$43,FALSE))</f>
        <v xml:space="preserve"> </v>
      </c>
      <c r="O38" s="2" t="str">
        <f>IF(ISERROR(VLOOKUP($K38,'CE-Drivers'!$B$17:$G$27,O$43,FALSE))," ",VLOOKUP($K38,'CE-Drivers'!$B$17:$G$27,O$43,FALSE))</f>
        <v xml:space="preserve"> </v>
      </c>
      <c r="P38" s="2" t="str">
        <f>IF(ISERROR(VLOOKUP($K38,'CE-Drivers'!$B$17:$G$27,P$43,FALSE))," ",VLOOKUP($K38,'CE-Drivers'!$B$17:$G$27,P$43,FALSE))</f>
        <v xml:space="preserve"> </v>
      </c>
      <c r="S38" s="2" t="str">
        <f>IF(ISERROR($I38*L38)," ",$I38*L38)</f>
        <v xml:space="preserve"> </v>
      </c>
      <c r="T38" s="2" t="str">
        <f>IF(ISERROR($I38*M38)," ",$I38*M38)</f>
        <v xml:space="preserve"> </v>
      </c>
      <c r="U38" s="2" t="str">
        <f>IF(ISERROR($I38*N38)," ",$I38*N38)</f>
        <v xml:space="preserve"> </v>
      </c>
      <c r="V38" s="2" t="str">
        <f>IF(ISERROR($I38*O38)," ",$I38*O38)</f>
        <v xml:space="preserve"> </v>
      </c>
      <c r="W38" s="2" t="str">
        <f>IF(ISERROR($I38*P38)," ",$I38*P38)</f>
        <v xml:space="preserve"> </v>
      </c>
      <c r="Z38" s="2" t="str">
        <f>IF($K38="Do not allocate"," ",S38+E38)</f>
        <v xml:space="preserve"> </v>
      </c>
      <c r="AA38" s="2" t="str">
        <f>IF($K38="Do not allocate"," ",T38+F38)</f>
        <v xml:space="preserve"> </v>
      </c>
      <c r="AB38" s="2" t="str">
        <f>IF($K38="Do not allocate"," ",U38+G38)</f>
        <v xml:space="preserve"> </v>
      </c>
      <c r="AC38" s="2" t="str">
        <f>IF($K38="Do not allocate"," ",($H38*O38/($O38+$P38)+V38))</f>
        <v xml:space="preserve"> </v>
      </c>
      <c r="AD38" s="2" t="str">
        <f>IF($K38="Do not allocate"," ",($H38*P38/($O38+$P38)+W38))</f>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AL38*D38</f>
        <v>0</v>
      </c>
      <c r="AN38" s="2">
        <f>D38*(1-AL38)</f>
        <v>0</v>
      </c>
      <c r="AQ38" s="2" t="str">
        <f>IF(ISERROR(Z38*(1-$AL38))," ",Z38*(1-$AL38))</f>
        <v xml:space="preserve"> </v>
      </c>
      <c r="AR38" s="2" t="str">
        <f>IF(ISERROR(AA38*(1-$AL38))," ",AA38*(1-$AL38))</f>
        <v xml:space="preserve"> </v>
      </c>
      <c r="AS38" s="2" t="str">
        <f>IF(ISERROR(AB38*(1-$AL38))," ",AB38*(1-$AL38))</f>
        <v xml:space="preserve"> </v>
      </c>
      <c r="AT38" s="2" t="str">
        <f>IF(ISERROR(AC38*(1-$AL38))," ",AC38*(1-$AL38))</f>
        <v xml:space="preserve"> </v>
      </c>
      <c r="AU38" s="2" t="str">
        <f>IF(ISERROR(AD38*(1-$AL38))," ",AD38*(1-$AL38))</f>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560</v>
      </c>
      <c r="D39" s="2">
        <f>'RRP 1.3'!AJ$12</f>
        <v>0</v>
      </c>
      <c r="E39" s="2">
        <v>0</v>
      </c>
      <c r="F39" s="2">
        <v>0</v>
      </c>
      <c r="G39" s="2">
        <v>0</v>
      </c>
      <c r="H39" s="2">
        <v>0</v>
      </c>
      <c r="I39" s="2">
        <f>D39-E39-F39-G39-H39</f>
        <v>0</v>
      </c>
      <c r="K39" s="2" t="s">
        <v>890</v>
      </c>
      <c r="L39" s="2" t="str">
        <f>IF(ISERROR(VLOOKUP($K39,'CE-Drivers'!$B$17:$G$27,L$43,FALSE))," ",VLOOKUP($K39,'CE-Drivers'!$B$17:$G$27,L$43,FALSE))</f>
        <v xml:space="preserve"> </v>
      </c>
      <c r="M39" s="2" t="str">
        <f>IF(ISERROR(VLOOKUP($K39,'CE-Drivers'!$B$17:$G$27,M$43,FALSE))," ",VLOOKUP($K39,'CE-Drivers'!$B$17:$G$27,M$43,FALSE))</f>
        <v xml:space="preserve"> </v>
      </c>
      <c r="N39" s="2" t="str">
        <f>IF(ISERROR(VLOOKUP($K39,'CE-Drivers'!$B$17:$G$27,N$43,FALSE))," ",VLOOKUP($K39,'CE-Drivers'!$B$17:$G$27,N$43,FALSE))</f>
        <v xml:space="preserve"> </v>
      </c>
      <c r="O39" s="2" t="str">
        <f>IF(ISERROR(VLOOKUP($K39,'CE-Drivers'!$B$17:$G$27,O$43,FALSE))," ",VLOOKUP($K39,'CE-Drivers'!$B$17:$G$27,O$43,FALSE))</f>
        <v xml:space="preserve"> </v>
      </c>
      <c r="P39" s="2" t="str">
        <f>IF(ISERROR(VLOOKUP($K39,'CE-Drivers'!$B$17:$G$27,P$43,FALSE))," ",VLOOKUP($K39,'CE-Drivers'!$B$17:$G$27,P$43,FALSE))</f>
        <v xml:space="preserve"> </v>
      </c>
      <c r="S39" s="2" t="str">
        <f>IF(ISERROR($I39*L39)," ",$I39*L39)</f>
        <v xml:space="preserve"> </v>
      </c>
      <c r="T39" s="2" t="str">
        <f>IF(ISERROR($I39*M39)," ",$I39*M39)</f>
        <v xml:space="preserve"> </v>
      </c>
      <c r="U39" s="2" t="str">
        <f>IF(ISERROR($I39*N39)," ",$I39*N39)</f>
        <v xml:space="preserve"> </v>
      </c>
      <c r="V39" s="2" t="str">
        <f>IF(ISERROR($I39*O39)," ",$I39*O39)</f>
        <v xml:space="preserve"> </v>
      </c>
      <c r="W39" s="2" t="str">
        <f>IF(ISERROR($I39*P39)," ",$I39*P39)</f>
        <v xml:space="preserve"> </v>
      </c>
      <c r="Z39" s="2" t="str">
        <f>IF($K39="Do not allocate"," ",S39+E39)</f>
        <v xml:space="preserve"> </v>
      </c>
      <c r="AA39" s="2" t="str">
        <f>IF($K39="Do not allocate"," ",T39+F39)</f>
        <v xml:space="preserve"> </v>
      </c>
      <c r="AB39" s="2" t="str">
        <f>IF($K39="Do not allocate"," ",U39+G39)</f>
        <v xml:space="preserve"> </v>
      </c>
      <c r="AC39" s="2" t="str">
        <f>IF($K39="Do not allocate"," ",($H39*O39/($O39+$P39)+V39))</f>
        <v xml:space="preserve"> </v>
      </c>
      <c r="AD39" s="2" t="str">
        <f>IF($K39="Do not allocate"," ",($H39*P39/($O39+$P39)+W39))</f>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AL39*D39</f>
        <v>0</v>
      </c>
      <c r="AN39" s="2">
        <f>D39*(1-AL39)</f>
        <v>0</v>
      </c>
      <c r="AQ39" s="2" t="str">
        <f>IF(ISERROR(Z39*(1-$AL39))," ",Z39*(1-$AL39))</f>
        <v xml:space="preserve"> </v>
      </c>
      <c r="AR39" s="2" t="str">
        <f>IF(ISERROR(AA39*(1-$AL39))," ",AA39*(1-$AL39))</f>
        <v xml:space="preserve"> </v>
      </c>
      <c r="AS39" s="2" t="str">
        <f>IF(ISERROR(AB39*(1-$AL39))," ",AB39*(1-$AL39))</f>
        <v xml:space="preserve"> </v>
      </c>
      <c r="AT39" s="2" t="str">
        <f>IF(ISERROR(AC39*(1-$AL39))," ",AC39*(1-$AL39))</f>
        <v xml:space="preserve"> </v>
      </c>
      <c r="AU39" s="2" t="str">
        <f>IF(ISERROR(AD39*(1-$AL39))," ",AD39*(1-$AL39))</f>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561</v>
      </c>
      <c r="D40" s="2">
        <f>SUM(D7:D39)</f>
        <v>0</v>
      </c>
      <c r="E40" s="2">
        <f>SUM(E7:E39)</f>
        <v>0</v>
      </c>
      <c r="F40" s="2">
        <f>SUM(F7:F39)</f>
        <v>0</v>
      </c>
      <c r="G40" s="2">
        <f>SUM(G7:G39)</f>
        <v>0</v>
      </c>
      <c r="H40" s="2">
        <f>SUM(H7:H39)</f>
        <v>0</v>
      </c>
      <c r="I40" s="2">
        <f>D40-E40-F40-G40-H40</f>
        <v>0</v>
      </c>
      <c r="R40" s="2" t="s">
        <v>215</v>
      </c>
      <c r="S40" s="2">
        <f>SUM(S7:S39)</f>
        <v>0</v>
      </c>
      <c r="T40" s="2">
        <f>SUM(T7:T39)</f>
        <v>0</v>
      </c>
      <c r="U40" s="2">
        <f>SUM(U7:U39)</f>
        <v>0</v>
      </c>
      <c r="V40" s="2">
        <f>SUM(V7:V39)</f>
        <v>0</v>
      </c>
      <c r="Y40" s="2" t="s">
        <v>892</v>
      </c>
      <c r="Z40" s="2" t="e">
        <f>SUM(Z41:AD41)</f>
        <v>#VALUE!</v>
      </c>
      <c r="AF40" s="2" t="s">
        <v>892</v>
      </c>
      <c r="AG40" s="2">
        <f>SUM(AG41:AJ41)</f>
        <v>0</v>
      </c>
      <c r="AL40" s="2" t="s">
        <v>215</v>
      </c>
      <c r="AM40" s="2">
        <f>SUM(AM7:AM39)</f>
        <v>0</v>
      </c>
      <c r="AN40" s="2">
        <f>SUM(AN7:AN39)</f>
        <v>0</v>
      </c>
      <c r="AP40" s="2" t="s">
        <v>892</v>
      </c>
      <c r="AQ40" s="2">
        <f>SUM(AQ41:AU41)</f>
        <v>0</v>
      </c>
      <c r="AW40" s="2" t="s">
        <v>892</v>
      </c>
      <c r="AX40" s="2">
        <f>SUM(AX41:BA41)</f>
        <v>0</v>
      </c>
    </row>
    <row r="41" spans="3:53" ht="20.25" customHeight="1">
      <c r="Y41" s="2" t="s">
        <v>893</v>
      </c>
      <c r="Z41" s="2" t="e">
        <f>SUM(Z7:Z39)</f>
        <v>#VALUE!</v>
      </c>
      <c r="AA41" s="2" t="e">
        <f>SUM(AA7:AA39)</f>
        <v>#VALUE!</v>
      </c>
      <c r="AB41" s="2" t="e">
        <f>SUM(AB7:AB39)</f>
        <v>#VALUE!</v>
      </c>
      <c r="AC41" s="2" t="e">
        <f>SUM(AC7:AC39)</f>
        <v>#VALUE!</v>
      </c>
      <c r="AD41" s="2" t="e">
        <f>SUM(AD7:AD39)</f>
        <v>#VALUE!</v>
      </c>
      <c r="AF41" s="2" t="s">
        <v>893</v>
      </c>
      <c r="AG41" s="2">
        <f>SUM(AG7:AG39)</f>
        <v>0</v>
      </c>
      <c r="AH41" s="2">
        <f>SUM(AH7:AH39)</f>
        <v>0</v>
      </c>
      <c r="AI41" s="2">
        <f>SUM(AI7:AI39)</f>
        <v>0</v>
      </c>
      <c r="AJ41" s="2">
        <f>SUM(AJ7:AJ39)</f>
        <v>0</v>
      </c>
      <c r="AP41" s="2" t="s">
        <v>893</v>
      </c>
      <c r="AQ41" s="2">
        <f>SUM(AQ7:AQ39)</f>
        <v>0</v>
      </c>
      <c r="AR41" s="2">
        <f>SUM(AR7:AR39)</f>
        <v>0</v>
      </c>
      <c r="AS41" s="2">
        <f>SUM(AS7:AS39)</f>
        <v>0</v>
      </c>
      <c r="AT41" s="2">
        <f>SUM(AT7:AT39)</f>
        <v>0</v>
      </c>
      <c r="AU41" s="2">
        <f>SUM(AU7:AU39)</f>
        <v>0</v>
      </c>
      <c r="AW41" s="2" t="s">
        <v>893</v>
      </c>
      <c r="AX41" s="2">
        <f>SUM(AX7:AX39)</f>
        <v>0</v>
      </c>
      <c r="AY41" s="2">
        <f>SUM(AY7:AY39)</f>
        <v>0</v>
      </c>
      <c r="AZ41" s="2">
        <f>SUM(AZ7:AZ39)</f>
        <v>0</v>
      </c>
      <c r="BA41" s="2">
        <f>SUM(BA7:BA39)</f>
        <v>0</v>
      </c>
    </row>
    <row r="42" spans="3:53" ht="20.25" customHeight="1">
      <c r="Y42" s="2" t="s">
        <v>894</v>
      </c>
      <c r="Z42" s="2" t="e">
        <f>Z41/$Z$40</f>
        <v>#VALUE!</v>
      </c>
      <c r="AA42" s="2" t="e">
        <f>AA41/$Z$40</f>
        <v>#VALUE!</v>
      </c>
      <c r="AB42" s="2" t="e">
        <f>AB41/$Z$40</f>
        <v>#VALUE!</v>
      </c>
      <c r="AC42" s="2" t="e">
        <f>AC41/$Z$40</f>
        <v>#VALUE!</v>
      </c>
      <c r="AD42" s="2" t="e">
        <f>AD41/$Z$40</f>
        <v>#VALUE!</v>
      </c>
      <c r="AF42" s="2" t="s">
        <v>894</v>
      </c>
      <c r="AG42" s="2" t="e">
        <f>AG41/$AG$40</f>
        <v>#DIV/0!</v>
      </c>
      <c r="AH42" s="2" t="e">
        <f>AH41/$AG$40</f>
        <v>#DIV/0!</v>
      </c>
      <c r="AI42" s="2" t="e">
        <f>AI41/$AG$40</f>
        <v>#DIV/0!</v>
      </c>
      <c r="AJ42" s="2" t="e">
        <f>AJ41/$AG$40</f>
        <v>#DIV/0!</v>
      </c>
      <c r="AP42" s="2" t="s">
        <v>894</v>
      </c>
      <c r="AQ42" s="2" t="e">
        <f>AQ41/$AQ$40</f>
        <v>#DIV/0!</v>
      </c>
      <c r="AR42" s="2" t="e">
        <f>AR41/$AQ$40</f>
        <v>#DIV/0!</v>
      </c>
      <c r="AS42" s="2" t="e">
        <f>AS41/$AQ$40</f>
        <v>#DIV/0!</v>
      </c>
      <c r="AT42" s="2" t="e">
        <f>AT41/$AQ$40</f>
        <v>#DIV/0!</v>
      </c>
      <c r="AU42" s="2" t="e">
        <f>AU41/$AQ$40</f>
        <v>#DIV/0!</v>
      </c>
      <c r="AW42" s="2" t="s">
        <v>894</v>
      </c>
      <c r="AX42" s="2" t="e">
        <f>AX41/$AX$40</f>
        <v>#DIV/0!</v>
      </c>
      <c r="AY42" s="2" t="e">
        <f>AY41/$AX$40</f>
        <v>#DIV/0!</v>
      </c>
      <c r="AZ42" s="2" t="e">
        <f>AZ41/$AX$40</f>
        <v>#DIV/0!</v>
      </c>
      <c r="BA42" s="2" t="e">
        <f>BA41/$AX$40</f>
        <v>#DIV/0!</v>
      </c>
    </row>
    <row r="43" spans="3:53">
      <c r="K43" s="2" t="s">
        <v>895</v>
      </c>
      <c r="L43" s="2">
        <v>6</v>
      </c>
      <c r="M43" s="2">
        <v>5</v>
      </c>
      <c r="N43" s="2">
        <v>4</v>
      </c>
      <c r="O43" s="2">
        <v>3</v>
      </c>
      <c r="P43" s="2">
        <v>2</v>
      </c>
      <c r="AQ43" s="2" t="s">
        <v>896</v>
      </c>
    </row>
    <row r="45" spans="3:53">
      <c r="Y45" s="2" t="s">
        <v>897</v>
      </c>
    </row>
    <row r="47" spans="3:53">
      <c r="Y47" s="2" t="s">
        <v>898</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899</v>
      </c>
      <c r="Z48" s="2">
        <f>SUMIF(Z13:Z28,"&gt;0",Z13:Z28)</f>
        <v>0</v>
      </c>
      <c r="AA48" s="2">
        <f>SUMIF(AA13:AA28,"&gt;0",AA13:AA28)</f>
        <v>0</v>
      </c>
      <c r="AB48" s="2">
        <f>SUMIF(AB13:AB28,"&gt;0",AB13:AB28)</f>
        <v>0</v>
      </c>
      <c r="AC48" s="2">
        <f>SUMIF(AC13:AC28,"&gt;0",AC13:AC28)</f>
        <v>0</v>
      </c>
      <c r="AD48" s="2">
        <f>SUMIF(AD13:AD28,"&gt;0",AD13:AD28)</f>
        <v>0</v>
      </c>
    </row>
    <row r="49" spans="25:30">
      <c r="Y49" s="2" t="s">
        <v>900</v>
      </c>
      <c r="Z49" s="2" t="e">
        <f>Z47/(Z48+Z47)</f>
        <v>#DIV/0!</v>
      </c>
      <c r="AA49" s="2" t="e">
        <f>AA47/(AA48+AA47)</f>
        <v>#DIV/0!</v>
      </c>
      <c r="AB49" s="2" t="e">
        <f>AB47/(AB48+AB47)</f>
        <v>#DIV/0!</v>
      </c>
      <c r="AC49" s="2" t="e">
        <f>AC47/(AC48+AC47)</f>
        <v>#DIV/0!</v>
      </c>
      <c r="AD49" s="2" t="e">
        <f>AD47/(AD48+AD47)</f>
        <v>#DIV/0!</v>
      </c>
    </row>
    <row r="50" spans="25:30">
      <c r="Y50" s="2" t="s">
        <v>901</v>
      </c>
      <c r="Z50" s="2" t="e">
        <f>Z48/(Z47+Z48)</f>
        <v>#DIV/0!</v>
      </c>
      <c r="AA50" s="2" t="e">
        <f>AA48/(AA47+AA48)</f>
        <v>#DIV/0!</v>
      </c>
      <c r="AB50" s="2" t="e">
        <f>AB48/(AB47+AB48)</f>
        <v>#DIV/0!</v>
      </c>
      <c r="AC50" s="2" t="e">
        <f>AC48/(AC47+AC48)</f>
        <v>#DIV/0!</v>
      </c>
      <c r="AD50" s="2" t="e">
        <f>AD48/(AD47+AD48)</f>
        <v>#DIV/0!</v>
      </c>
    </row>
  </sheetData>
  <sheetProtection sheet="1" objects="1" scenarios="1"/>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"CC-Drivers for Method M ("&amp;'CC-Net capex'!B5&amp;") for "&amp;Inputs!B6&amp;" in "&amp;Inputs!C6&amp;"  Status: "&amp;Inputs!D6&amp;""</f>
        <v>CC-Drivers for Method M (No option selected) for #VALUE! in #VALUE!  Status: #VALUE!</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902</v>
      </c>
    </row>
    <row r="16" spans="1:9">
      <c r="B16" s="2" t="s">
        <v>903</v>
      </c>
      <c r="C16" s="2" t="s">
        <v>886</v>
      </c>
      <c r="D16" s="2" t="s">
        <v>461</v>
      </c>
      <c r="E16" s="2" t="s">
        <v>545</v>
      </c>
      <c r="F16" s="2" t="s">
        <v>240</v>
      </c>
      <c r="G16" s="2" t="s">
        <v>422</v>
      </c>
      <c r="H16" s="2" t="s">
        <v>215</v>
      </c>
      <c r="I16" s="2" t="s">
        <v>904</v>
      </c>
    </row>
    <row r="17" spans="2:9" ht="15" customHeight="1">
      <c r="B17" s="2" t="s">
        <v>905</v>
      </c>
      <c r="C17" s="2" t="e">
        <f>'CC-Net capex'!H6*SUM('FBPQ NL1'!D10:M13)/SUM('FBPQ NL1'!D10:M16)</f>
        <v>#VALUE!</v>
      </c>
      <c r="D17" s="2" t="e">
        <f>'CC-Net capex'!H6*SUM('FBPQ NL1'!D14:M16)/SUM('FBPQ NL1'!D10:M16)</f>
        <v>#VALUE!</v>
      </c>
      <c r="E17" s="2" t="e">
        <f>'CC-Net capex'!H7</f>
        <v>#VALUE!</v>
      </c>
      <c r="F17" s="2" t="e">
        <f>'CC-Net capex'!H8</f>
        <v>#VALUE!</v>
      </c>
      <c r="G17" s="2" t="e">
        <f>'CC-Net capex'!H9+'CC-Net capex'!H10</f>
        <v>#VALUE!</v>
      </c>
      <c r="I17" s="2" t="s">
        <v>906</v>
      </c>
    </row>
    <row r="18" spans="2:9" ht="15" customHeight="1">
      <c r="B18" s="2" t="s">
        <v>907</v>
      </c>
      <c r="C18" s="2">
        <v>1</v>
      </c>
      <c r="D18" s="2">
        <v>0</v>
      </c>
      <c r="E18" s="2">
        <v>0</v>
      </c>
      <c r="F18" s="2">
        <v>0</v>
      </c>
      <c r="G18" s="2">
        <v>0</v>
      </c>
      <c r="H18" s="2">
        <f t="shared" ref="H18:H27" si="0">SUM(C18:G18)</f>
        <v>1</v>
      </c>
      <c r="I18" s="2" t="s">
        <v>908</v>
      </c>
    </row>
    <row r="19" spans="2:9" ht="15" customHeight="1">
      <c r="B19" s="2" t="s">
        <v>909</v>
      </c>
      <c r="D19" s="2" t="e">
        <f>'RRP 5.1'!$G$64/'RRP 5.1'!$G$65</f>
        <v>#DIV/0!</v>
      </c>
      <c r="E19" s="2">
        <v>0</v>
      </c>
      <c r="F19" s="2" t="e">
        <f>'RRP 5.1'!$G$63/'RRP 5.1'!$G$65</f>
        <v>#DIV/0!</v>
      </c>
      <c r="G19" s="2" t="e">
        <f>('RRP 5.1'!$G$61+'RRP 5.1'!$G$62)/'RRP 5.1'!$G$65</f>
        <v>#DIV/0!</v>
      </c>
      <c r="H19" s="2" t="e">
        <f t="shared" si="0"/>
        <v>#DIV/0!</v>
      </c>
      <c r="I19" s="2" t="s">
        <v>910</v>
      </c>
    </row>
    <row r="20" spans="2:9" ht="15" customHeight="1">
      <c r="B20" s="2" t="s">
        <v>911</v>
      </c>
      <c r="D20" s="2" t="e">
        <f>0/'RRP 5.1'!$G$73</f>
        <v>#DIV/0!</v>
      </c>
      <c r="E20" s="2">
        <v>0</v>
      </c>
      <c r="F20" s="2" t="e">
        <f>('RRP 5.1'!$G$71+'RRP 5.1'!$G$72)/'RRP 5.1'!$G$73</f>
        <v>#DIV/0!</v>
      </c>
      <c r="G20" s="2" t="e">
        <f>('RRP 5.1'!$G$68+'RRP 5.1'!$G$69+'RRP 5.1'!$G$70)/'RRP 5.1'!$G$73</f>
        <v>#DIV/0!</v>
      </c>
      <c r="H20" s="2" t="e">
        <f t="shared" si="0"/>
        <v>#DIV/0!</v>
      </c>
      <c r="I20" s="2" t="s">
        <v>910</v>
      </c>
    </row>
    <row r="21" spans="2:9" ht="15" customHeight="1">
      <c r="B21" s="2" t="s">
        <v>558</v>
      </c>
      <c r="D21" s="2">
        <v>0</v>
      </c>
      <c r="E21" s="2">
        <v>0</v>
      </c>
      <c r="F21" s="2">
        <v>0</v>
      </c>
      <c r="G21" s="2">
        <v>1</v>
      </c>
      <c r="H21" s="2">
        <f t="shared" si="0"/>
        <v>1</v>
      </c>
      <c r="I21" s="2" t="s">
        <v>908</v>
      </c>
    </row>
    <row r="22" spans="2:9" ht="15" customHeight="1">
      <c r="B22" s="2" t="s">
        <v>888</v>
      </c>
      <c r="C22" s="2" t="e">
        <f>'CC-MEAV'!H6*(('Data-MEAV'!I21+'Data-MEAV'!I30)/'CC-MEAV'!G6)</f>
        <v>#VALUE!</v>
      </c>
      <c r="D22" s="2" t="e">
        <f>'CC-MEAV'!H6*(('CC-MEAV'!G6-'Data-MEAV'!I21-'Data-MEAV'!I30)/'CC-MEAV'!G6)</f>
        <v>#VALUE!</v>
      </c>
      <c r="E22" s="2" t="e">
        <f>'CC-MEAV'!H7</f>
        <v>#VALUE!</v>
      </c>
      <c r="F22" s="2" t="e">
        <f>'CC-MEAV'!H8</f>
        <v>#VALUE!</v>
      </c>
      <c r="G22" s="2" t="e">
        <f>'CC-MEAV'!H9+'CC-MEAV'!H10</f>
        <v>#VALUE!</v>
      </c>
      <c r="H22" s="2" t="e">
        <f t="shared" si="0"/>
        <v>#VALUE!</v>
      </c>
      <c r="I22" s="2" t="s">
        <v>912</v>
      </c>
    </row>
    <row r="23" spans="2:9" ht="15" customHeight="1"/>
    <row r="24" spans="2:9" ht="15" customHeight="1"/>
    <row r="25" spans="2:9" ht="15" customHeight="1">
      <c r="B25" s="2" t="s">
        <v>913</v>
      </c>
      <c r="D25" s="2">
        <v>0</v>
      </c>
      <c r="E25" s="2">
        <v>0</v>
      </c>
      <c r="F25" s="2">
        <v>0</v>
      </c>
      <c r="G25" s="2">
        <v>1</v>
      </c>
      <c r="H25" s="2">
        <f t="shared" si="0"/>
        <v>1</v>
      </c>
      <c r="I25" s="2" t="s">
        <v>908</v>
      </c>
    </row>
    <row r="26" spans="2:9" ht="15" customHeight="1">
      <c r="B26" s="2" t="s">
        <v>914</v>
      </c>
      <c r="D26" s="2">
        <v>1</v>
      </c>
      <c r="E26" s="2">
        <v>0</v>
      </c>
      <c r="F26" s="2">
        <v>0</v>
      </c>
      <c r="G26" s="2">
        <v>0</v>
      </c>
      <c r="H26" s="2">
        <f t="shared" si="0"/>
        <v>1</v>
      </c>
      <c r="I26" s="2" t="s">
        <v>908</v>
      </c>
    </row>
    <row r="27" spans="2:9" ht="15" customHeight="1">
      <c r="B27" s="2" t="s">
        <v>915</v>
      </c>
      <c r="D27" s="2">
        <v>0</v>
      </c>
      <c r="E27" s="2">
        <v>0</v>
      </c>
      <c r="F27" s="2">
        <v>1</v>
      </c>
      <c r="G27" s="2">
        <v>0</v>
      </c>
      <c r="H27" s="2">
        <f t="shared" si="0"/>
        <v>1</v>
      </c>
      <c r="I27" s="2" t="s">
        <v>908</v>
      </c>
    </row>
    <row r="31" spans="2:9" s="33" customFormat="1" ht="98">
      <c r="B31" s="33" t="s">
        <v>903</v>
      </c>
      <c r="C31" s="33" t="s">
        <v>916</v>
      </c>
      <c r="D31" s="33" t="s">
        <v>917</v>
      </c>
      <c r="E31" s="33" t="s">
        <v>918</v>
      </c>
      <c r="F31" s="33" t="s">
        <v>904</v>
      </c>
    </row>
    <row r="32" spans="2:9">
      <c r="B32" s="2" t="s">
        <v>919</v>
      </c>
      <c r="C32" s="3" t="str">
        <f>Inputs!B35</f>
        <v>#VALUE!</v>
      </c>
      <c r="D32" s="2">
        <f>SUM(Inputs!C30:G30)</f>
        <v>0</v>
      </c>
      <c r="E32" s="3" t="e">
        <f>D32/(C32+D32)</f>
        <v>#VALUE!</v>
      </c>
      <c r="F32" s="2" t="s">
        <v>920</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I27"/>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"CE-Drivers for Method M ("&amp;'CE-Net capex'!B5&amp;") for "&amp;Inputs!B6&amp;" in "&amp;Inputs!C6&amp;"  Status: "&amp;Inputs!D6&amp;""</f>
        <v>CE-Drivers for Method M (No option selected) for #VALUE! in #VALUE!  Status: #VALUE!</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902</v>
      </c>
    </row>
    <row r="16" spans="1:9">
      <c r="B16" s="2" t="s">
        <v>903</v>
      </c>
      <c r="C16" s="2" t="s">
        <v>886</v>
      </c>
      <c r="D16" s="2" t="s">
        <v>461</v>
      </c>
      <c r="E16" s="2" t="s">
        <v>545</v>
      </c>
      <c r="F16" s="2" t="s">
        <v>240</v>
      </c>
      <c r="G16" s="2" t="s">
        <v>422</v>
      </c>
      <c r="H16" s="2" t="s">
        <v>215</v>
      </c>
      <c r="I16" s="2" t="s">
        <v>904</v>
      </c>
    </row>
    <row r="17" spans="2:9" ht="15" customHeight="1">
      <c r="B17" s="2" t="s">
        <v>905</v>
      </c>
      <c r="C17" s="2" t="e">
        <f>'CE-Net capex'!H6*SUM('FBPQ NL1'!D10:M13)/SUM('FBPQ NL1'!D10:M16)</f>
        <v>#VALUE!</v>
      </c>
      <c r="D17" s="2" t="e">
        <f>'CE-Net capex'!H6*SUM('FBPQ NL1'!D14:M16)/SUM('FBPQ NL1'!D10:M16)</f>
        <v>#VALUE!</v>
      </c>
      <c r="E17" s="2" t="e">
        <f>'CE-Net capex'!H7</f>
        <v>#VALUE!</v>
      </c>
      <c r="F17" s="2" t="e">
        <f>'CE-Net capex'!H8</f>
        <v>#VALUE!</v>
      </c>
      <c r="G17" s="2" t="e">
        <f>'CE-Net capex'!H9+'CE-Net capex'!H10</f>
        <v>#VALUE!</v>
      </c>
      <c r="I17" s="2" t="s">
        <v>906</v>
      </c>
    </row>
    <row r="18" spans="2:9" ht="15" customHeight="1">
      <c r="B18" s="2" t="s">
        <v>907</v>
      </c>
      <c r="C18" s="2">
        <v>1</v>
      </c>
      <c r="D18" s="2">
        <v>0</v>
      </c>
      <c r="E18" s="2">
        <v>0</v>
      </c>
      <c r="F18" s="2">
        <v>0</v>
      </c>
      <c r="G18" s="2">
        <v>0</v>
      </c>
      <c r="H18" s="2">
        <f t="shared" ref="H18:H27" si="0">SUM(C18:G18)</f>
        <v>1</v>
      </c>
      <c r="I18" s="2" t="s">
        <v>908</v>
      </c>
    </row>
    <row r="19" spans="2:9" ht="15" customHeight="1">
      <c r="B19" s="2" t="s">
        <v>909</v>
      </c>
      <c r="D19" s="2" t="e">
        <f>'RRP 5.1'!$G$64/'RRP 5.1'!$G$65</f>
        <v>#DIV/0!</v>
      </c>
      <c r="E19" s="2">
        <v>0</v>
      </c>
      <c r="F19" s="2" t="e">
        <f>'RRP 5.1'!$G$63/'RRP 5.1'!$G$65</f>
        <v>#DIV/0!</v>
      </c>
      <c r="G19" s="2" t="e">
        <f>('RRP 5.1'!$G$61+'RRP 5.1'!$G$62)/'RRP 5.1'!$G$65</f>
        <v>#DIV/0!</v>
      </c>
      <c r="H19" s="2" t="e">
        <f t="shared" si="0"/>
        <v>#DIV/0!</v>
      </c>
      <c r="I19" s="2" t="s">
        <v>910</v>
      </c>
    </row>
    <row r="20" spans="2:9" ht="15" customHeight="1">
      <c r="B20" s="2" t="s">
        <v>911</v>
      </c>
      <c r="D20" s="2" t="e">
        <f>0/'RRP 5.1'!$G$73</f>
        <v>#DIV/0!</v>
      </c>
      <c r="E20" s="2">
        <v>0</v>
      </c>
      <c r="F20" s="2" t="e">
        <f>('RRP 5.1'!$G$71+'RRP 5.1'!$G$72)/'RRP 5.1'!$G$73</f>
        <v>#DIV/0!</v>
      </c>
      <c r="G20" s="2" t="e">
        <f>('RRP 5.1'!$G$68+'RRP 5.1'!$G$69+'RRP 5.1'!$G$70)/'RRP 5.1'!$G$73</f>
        <v>#DIV/0!</v>
      </c>
      <c r="H20" s="2" t="e">
        <f t="shared" si="0"/>
        <v>#DIV/0!</v>
      </c>
      <c r="I20" s="2" t="s">
        <v>910</v>
      </c>
    </row>
    <row r="21" spans="2:9" ht="15" customHeight="1">
      <c r="B21" s="2" t="s">
        <v>558</v>
      </c>
      <c r="D21" s="2">
        <v>0</v>
      </c>
      <c r="E21" s="2">
        <v>0</v>
      </c>
      <c r="F21" s="2">
        <v>0</v>
      </c>
      <c r="G21" s="2">
        <v>1</v>
      </c>
      <c r="H21" s="2">
        <f t="shared" si="0"/>
        <v>1</v>
      </c>
      <c r="I21" s="2" t="s">
        <v>908</v>
      </c>
    </row>
    <row r="22" spans="2:9" ht="15" customHeight="1">
      <c r="B22" s="2" t="s">
        <v>888</v>
      </c>
      <c r="C22" s="2" t="e">
        <f>'CE-MEAV'!H6*(('Data-MEAV'!I21+'Data-MEAV'!I30)/'CE-MEAV'!G6)</f>
        <v>#DIV/0!</v>
      </c>
      <c r="D22" s="2" t="e">
        <f>'CE-MEAV'!H6*(('CE-MEAV'!G6-'Data-MEAV'!I21-'Data-MEAV'!I30)/'CE-MEAV'!G6)</f>
        <v>#DIV/0!</v>
      </c>
      <c r="E22" s="2" t="e">
        <f>'CE-MEAV'!H7</f>
        <v>#DIV/0!</v>
      </c>
      <c r="F22" s="2" t="e">
        <f>'CE-MEAV'!H8</f>
        <v>#DIV/0!</v>
      </c>
      <c r="G22" s="2" t="e">
        <f>'CE-MEAV'!H9+'CE-MEAV'!H10</f>
        <v>#DIV/0!</v>
      </c>
      <c r="H22" s="2" t="e">
        <f t="shared" si="0"/>
        <v>#DIV/0!</v>
      </c>
      <c r="I22" s="2" t="s">
        <v>912</v>
      </c>
    </row>
    <row r="23" spans="2:9" ht="15" customHeight="1"/>
    <row r="24" spans="2:9" ht="15" customHeight="1"/>
    <row r="25" spans="2:9" ht="15" customHeight="1">
      <c r="B25" s="2" t="s">
        <v>913</v>
      </c>
      <c r="D25" s="2">
        <v>0</v>
      </c>
      <c r="E25" s="2">
        <v>0</v>
      </c>
      <c r="F25" s="2">
        <v>0</v>
      </c>
      <c r="G25" s="2">
        <v>1</v>
      </c>
      <c r="H25" s="2">
        <f t="shared" si="0"/>
        <v>1</v>
      </c>
      <c r="I25" s="2" t="s">
        <v>908</v>
      </c>
    </row>
    <row r="26" spans="2:9" ht="15" customHeight="1">
      <c r="B26" s="2" t="s">
        <v>914</v>
      </c>
      <c r="D26" s="2">
        <v>1</v>
      </c>
      <c r="E26" s="2">
        <v>0</v>
      </c>
      <c r="F26" s="2">
        <v>0</v>
      </c>
      <c r="G26" s="2">
        <v>0</v>
      </c>
      <c r="H26" s="2">
        <f t="shared" si="0"/>
        <v>1</v>
      </c>
      <c r="I26" s="2" t="s">
        <v>908</v>
      </c>
    </row>
    <row r="27" spans="2:9" ht="15" customHeight="1">
      <c r="B27" s="2" t="s">
        <v>915</v>
      </c>
      <c r="D27" s="2">
        <v>0</v>
      </c>
      <c r="E27" s="2">
        <v>0</v>
      </c>
      <c r="F27" s="2">
        <v>1</v>
      </c>
      <c r="G27" s="2">
        <v>0</v>
      </c>
      <c r="H27" s="2">
        <f t="shared" si="0"/>
        <v>1</v>
      </c>
      <c r="I27" s="2" t="s">
        <v>908</v>
      </c>
    </row>
  </sheetData>
  <sheetProtection sheet="1" objects="1" scenarios="1"/>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"CC-Allocation for Method M ("&amp;'CC-Net capex'!B5&amp;") for "&amp;Inputs!B6&amp;" in "&amp;Inputs!C6&amp;"  Status: "&amp;Inputs!D6&amp;""</f>
        <v>CC-Allocation for Method M (No option selected) for #VALUE! in #VALUE!  Status: #VALUE!</v>
      </c>
    </row>
    <row r="3" spans="1:19">
      <c r="A3" s="2" t="s">
        <v>921</v>
      </c>
    </row>
    <row r="6" spans="1:19">
      <c r="B6" s="2" t="s">
        <v>922</v>
      </c>
      <c r="L6" s="2" t="s">
        <v>923</v>
      </c>
    </row>
    <row r="8" spans="1:19">
      <c r="D8" s="2" t="s">
        <v>94</v>
      </c>
      <c r="E8" s="2" t="s">
        <v>95</v>
      </c>
      <c r="G8" s="2" t="s">
        <v>96</v>
      </c>
      <c r="H8" s="2" t="s">
        <v>97</v>
      </c>
      <c r="I8" s="2" t="s">
        <v>59</v>
      </c>
      <c r="O8" s="2" t="s">
        <v>94</v>
      </c>
      <c r="P8" s="2" t="s">
        <v>95</v>
      </c>
      <c r="Q8" s="2" t="s">
        <v>96</v>
      </c>
      <c r="R8" s="2" t="s">
        <v>97</v>
      </c>
      <c r="S8" s="2" t="s">
        <v>59</v>
      </c>
    </row>
    <row r="9" spans="1:19">
      <c r="L9" s="2" t="s">
        <v>61</v>
      </c>
      <c r="O9" s="2">
        <f>'Allowed revenue -DPCR4'!D3</f>
        <v>0</v>
      </c>
      <c r="P9" s="2">
        <f>'Allowed revenue -DPCR4'!E3</f>
        <v>0</v>
      </c>
      <c r="Q9" s="2">
        <f>'Allowed revenue -DPCR4'!F3</f>
        <v>0</v>
      </c>
      <c r="R9" s="2">
        <f>'Allowed revenue -DPCR4'!G3</f>
        <v>0</v>
      </c>
      <c r="S9" s="2">
        <f>'Allowed revenue -DPCR4'!H3</f>
        <v>0</v>
      </c>
    </row>
    <row r="10" spans="1:19">
      <c r="B10" s="2" t="s">
        <v>924</v>
      </c>
      <c r="D10" s="2" t="e">
        <f>O35</f>
        <v>#DIV/0!</v>
      </c>
      <c r="E10" s="2" t="e">
        <f>P35</f>
        <v>#DIV/0!</v>
      </c>
      <c r="G10" s="2" t="e">
        <f>Q35</f>
        <v>#DIV/0!</v>
      </c>
      <c r="H10" s="2" t="e">
        <f>R35</f>
        <v>#DIV/0!</v>
      </c>
      <c r="I10" s="2" t="e">
        <f>S35</f>
        <v>#DIV/0!</v>
      </c>
      <c r="L10" s="2" t="s">
        <v>63</v>
      </c>
      <c r="O10" s="2">
        <f>'Allowed revenue -DPCR4'!D4</f>
        <v>0</v>
      </c>
      <c r="P10" s="2">
        <f>'Allowed revenue -DPCR4'!E4</f>
        <v>0</v>
      </c>
      <c r="Q10" s="2">
        <f>'Allowed revenue -DPCR4'!F4</f>
        <v>0</v>
      </c>
      <c r="R10" s="2">
        <f>'Allowed revenue -DPCR4'!G4</f>
        <v>0</v>
      </c>
      <c r="S10" s="2">
        <f>'Allowed revenue -DPCR4'!H4</f>
        <v>0</v>
      </c>
    </row>
    <row r="11" spans="1:19">
      <c r="L11" s="2" t="s">
        <v>64</v>
      </c>
      <c r="O11" s="2">
        <f>'Allowed revenue -DPCR4'!D5</f>
        <v>0</v>
      </c>
      <c r="P11" s="2">
        <f>'Allowed revenue -DPCR4'!E5</f>
        <v>0</v>
      </c>
      <c r="Q11" s="2">
        <f>'Allowed revenue -DPCR4'!F5</f>
        <v>0</v>
      </c>
      <c r="R11" s="2">
        <f>'Allowed revenue -DPCR4'!G5</f>
        <v>0</v>
      </c>
      <c r="S11" s="2">
        <f>'Allowed revenue -DPCR4'!H5</f>
        <v>0</v>
      </c>
    </row>
    <row r="12" spans="1:19">
      <c r="B12" s="2" t="s">
        <v>925</v>
      </c>
      <c r="D12" s="2">
        <f>O16+(1-0.577)*O18</f>
        <v>0</v>
      </c>
      <c r="E12" s="2">
        <f>P16+(1-0.577)*P18</f>
        <v>0</v>
      </c>
      <c r="G12" s="2">
        <f>Q16+(1-0.577)*Q18</f>
        <v>0</v>
      </c>
      <c r="H12" s="2">
        <f>R16+(1-0.577)*R18</f>
        <v>0</v>
      </c>
      <c r="I12" s="2">
        <f>S16+(1-0.577)*S18</f>
        <v>0</v>
      </c>
      <c r="L12" s="2" t="s">
        <v>65</v>
      </c>
      <c r="O12" s="2">
        <f>'Allowed revenue -DPCR4'!D6</f>
        <v>0</v>
      </c>
      <c r="P12" s="2">
        <f>'Allowed revenue -DPCR4'!E6</f>
        <v>0</v>
      </c>
      <c r="Q12" s="2">
        <f>'Allowed revenue -DPCR4'!F6</f>
        <v>0</v>
      </c>
      <c r="R12" s="2">
        <f>'Allowed revenue -DPCR4'!G6</f>
        <v>0</v>
      </c>
      <c r="S12" s="2">
        <f>'Allowed revenue -DPCR4'!H6</f>
        <v>0</v>
      </c>
    </row>
    <row r="13" spans="1:19">
      <c r="B13" s="2" t="s">
        <v>926</v>
      </c>
      <c r="D13" s="2">
        <f>O22</f>
        <v>0</v>
      </c>
      <c r="E13" s="2">
        <f>P22</f>
        <v>0</v>
      </c>
      <c r="F13" s="2">
        <f>Q22</f>
        <v>0</v>
      </c>
      <c r="G13" s="2">
        <f>Q22</f>
        <v>0</v>
      </c>
      <c r="H13" s="2">
        <f>R22</f>
        <v>0</v>
      </c>
      <c r="I13" s="2">
        <f>S22</f>
        <v>0</v>
      </c>
      <c r="L13" s="2" t="s">
        <v>927</v>
      </c>
      <c r="O13" s="2">
        <f>'Allowed revenue -DPCR4'!D7</f>
        <v>0</v>
      </c>
      <c r="Q13" s="2">
        <f>'Allowed revenue -DPCR4'!F7</f>
        <v>0</v>
      </c>
      <c r="S13" s="2">
        <f>'Allowed revenue -DPCR4'!H7</f>
        <v>0</v>
      </c>
    </row>
    <row r="14" spans="1:19">
      <c r="B14" s="2" t="s">
        <v>77</v>
      </c>
      <c r="D14" s="2">
        <f>O23</f>
        <v>0</v>
      </c>
      <c r="L14" s="2" t="s">
        <v>80</v>
      </c>
      <c r="P14" s="2">
        <f>'Allowed revenue -DPCR4'!E8</f>
        <v>0</v>
      </c>
      <c r="S14" s="2">
        <f>'Allowed revenue -DPCR4'!H8</f>
        <v>0</v>
      </c>
    </row>
    <row r="15" spans="1:19">
      <c r="B15" s="2" t="s">
        <v>928</v>
      </c>
      <c r="D15" s="2">
        <f>SUM(D12:D14)</f>
        <v>0</v>
      </c>
      <c r="E15" s="2">
        <f>SUM(E12:E14)</f>
        <v>0</v>
      </c>
      <c r="G15" s="2">
        <f>SUM(G12:G14)</f>
        <v>0</v>
      </c>
      <c r="H15" s="2">
        <f>SUM(H12:H14)</f>
        <v>0</v>
      </c>
      <c r="I15" s="2">
        <f>SUM(I12:I14)</f>
        <v>0</v>
      </c>
    </row>
    <row r="16" spans="1:19">
      <c r="L16" s="2" t="s">
        <v>929</v>
      </c>
      <c r="O16" s="2">
        <f>'Allowed revenue -DPCR4'!D10</f>
        <v>0</v>
      </c>
      <c r="P16" s="2">
        <f>'Allowed revenue -DPCR4'!E10</f>
        <v>0</v>
      </c>
      <c r="Q16" s="2">
        <f>'Allowed revenue -DPCR4'!F10</f>
        <v>0</v>
      </c>
      <c r="R16" s="2">
        <f>'Allowed revenue -DPCR4'!G10</f>
        <v>0</v>
      </c>
      <c r="S16" s="2">
        <f>'Allowed revenue -DPCR4'!H10</f>
        <v>0</v>
      </c>
    </row>
    <row r="17" spans="2:19">
      <c r="B17" s="2" t="s">
        <v>930</v>
      </c>
      <c r="L17" s="2" t="s">
        <v>931</v>
      </c>
      <c r="O17" s="2">
        <f>'Allowed revenue -DPCR4'!D11</f>
        <v>0</v>
      </c>
      <c r="P17" s="2">
        <f>'Allowed revenue -DPCR4'!E11</f>
        <v>0</v>
      </c>
      <c r="Q17" s="2">
        <f>'Allowed revenue -DPCR4'!F11</f>
        <v>0</v>
      </c>
      <c r="R17" s="2">
        <f>'Allowed revenue -DPCR4'!G11</f>
        <v>0</v>
      </c>
      <c r="S17" s="2">
        <f>'Allowed revenue -DPCR4'!H11</f>
        <v>0</v>
      </c>
    </row>
    <row r="18" spans="2:19">
      <c r="B18" s="2" t="s">
        <v>64</v>
      </c>
      <c r="D18" s="2">
        <f>-O11</f>
        <v>0</v>
      </c>
      <c r="E18" s="2">
        <f>-P11</f>
        <v>0</v>
      </c>
      <c r="G18" s="2">
        <f>-Q11</f>
        <v>0</v>
      </c>
      <c r="H18" s="2">
        <f>-R11</f>
        <v>0</v>
      </c>
      <c r="I18" s="2">
        <f>-S11</f>
        <v>0</v>
      </c>
      <c r="L18" s="2" t="s">
        <v>932</v>
      </c>
      <c r="O18" s="2">
        <f>'Allowed revenue -DPCR4'!D12</f>
        <v>0</v>
      </c>
      <c r="P18" s="2">
        <f>'Allowed revenue -DPCR4'!E12</f>
        <v>0</v>
      </c>
      <c r="Q18" s="2">
        <f>'Allowed revenue -DPCR4'!F12</f>
        <v>0</v>
      </c>
      <c r="R18" s="2">
        <f>'Allowed revenue -DPCR4'!G12</f>
        <v>0</v>
      </c>
      <c r="S18" s="2">
        <f>'Allowed revenue -DPCR4'!H12</f>
        <v>0</v>
      </c>
    </row>
    <row r="19" spans="2:19">
      <c r="B19" s="2" t="s">
        <v>72</v>
      </c>
      <c r="D19" s="2">
        <f t="shared" ref="D19:E21" si="0">O19</f>
        <v>0</v>
      </c>
      <c r="E19" s="2">
        <f t="shared" si="0"/>
        <v>0</v>
      </c>
      <c r="G19" s="2">
        <f t="shared" ref="G19:I21" si="1">Q19</f>
        <v>0</v>
      </c>
      <c r="H19" s="2">
        <f t="shared" si="1"/>
        <v>0</v>
      </c>
      <c r="I19" s="2">
        <f t="shared" si="1"/>
        <v>0</v>
      </c>
      <c r="L19" s="2" t="s">
        <v>72</v>
      </c>
      <c r="O19" s="2">
        <f>'Allowed revenue -DPCR4'!D13</f>
        <v>0</v>
      </c>
      <c r="P19" s="2">
        <f>'Allowed revenue -DPCR4'!E13</f>
        <v>0</v>
      </c>
      <c r="Q19" s="2">
        <f>'Allowed revenue -DPCR4'!F13</f>
        <v>0</v>
      </c>
      <c r="R19" s="2">
        <f>'Allowed revenue -DPCR4'!G13</f>
        <v>0</v>
      </c>
      <c r="S19" s="2">
        <f>'Allowed revenue -DPCR4'!H13</f>
        <v>0</v>
      </c>
    </row>
    <row r="20" spans="2:19">
      <c r="B20" s="2" t="s">
        <v>933</v>
      </c>
      <c r="D20" s="2">
        <f t="shared" si="0"/>
        <v>0</v>
      </c>
      <c r="E20" s="2">
        <f t="shared" si="0"/>
        <v>0</v>
      </c>
      <c r="G20" s="2">
        <f t="shared" si="1"/>
        <v>0</v>
      </c>
      <c r="H20" s="2">
        <f t="shared" si="1"/>
        <v>0</v>
      </c>
      <c r="I20" s="2">
        <f t="shared" si="1"/>
        <v>0</v>
      </c>
      <c r="L20" s="2" t="s">
        <v>934</v>
      </c>
      <c r="O20" s="2">
        <f>'Allowed revenue -DPCR4'!D14</f>
        <v>0</v>
      </c>
      <c r="P20" s="2">
        <f>'Allowed revenue -DPCR4'!E14</f>
        <v>0</v>
      </c>
      <c r="Q20" s="2">
        <f>'Allowed revenue -DPCR4'!F14</f>
        <v>0</v>
      </c>
      <c r="R20" s="2">
        <f>'Allowed revenue -DPCR4'!G14</f>
        <v>0</v>
      </c>
      <c r="S20" s="2">
        <f>'Allowed revenue -DPCR4'!H14</f>
        <v>0</v>
      </c>
    </row>
    <row r="21" spans="2:19">
      <c r="B21" s="2" t="s">
        <v>935</v>
      </c>
      <c r="D21" s="2">
        <f t="shared" si="0"/>
        <v>0</v>
      </c>
      <c r="E21" s="2">
        <f t="shared" si="0"/>
        <v>0</v>
      </c>
      <c r="G21" s="2">
        <f t="shared" si="1"/>
        <v>0</v>
      </c>
      <c r="H21" s="2">
        <f t="shared" si="1"/>
        <v>0</v>
      </c>
      <c r="I21" s="2">
        <f t="shared" si="1"/>
        <v>0</v>
      </c>
      <c r="L21" s="2" t="s">
        <v>936</v>
      </c>
      <c r="O21" s="2">
        <f>'Allowed revenue -DPCR4'!D15</f>
        <v>0</v>
      </c>
      <c r="P21" s="2">
        <f>'Allowed revenue -DPCR4'!E15</f>
        <v>0</v>
      </c>
      <c r="Q21" s="2">
        <f>'Allowed revenue -DPCR4'!F15</f>
        <v>0</v>
      </c>
      <c r="R21" s="2">
        <f>'Allowed revenue -DPCR4'!G15</f>
        <v>0</v>
      </c>
      <c r="S21" s="2">
        <f>'Allowed revenue -DPCR4'!H15</f>
        <v>0</v>
      </c>
    </row>
    <row r="22" spans="2:19">
      <c r="B22" s="2" t="s">
        <v>937</v>
      </c>
      <c r="D22" s="2" t="e">
        <f>D10-D15-D18-D19-D20-D21</f>
        <v>#DIV/0!</v>
      </c>
      <c r="E22" s="2" t="e">
        <f>E10-E15-E18-E19-E20-E21</f>
        <v>#DIV/0!</v>
      </c>
      <c r="G22" s="2" t="e">
        <f>G10-G15-G18-G19-G20-G21</f>
        <v>#DIV/0!</v>
      </c>
      <c r="H22" s="2" t="e">
        <f>H10-H15-H18-H19-H20-H21</f>
        <v>#DIV/0!</v>
      </c>
      <c r="I22" s="2" t="e">
        <f>I10-I15-I18-I19-I20-I21</f>
        <v>#DIV/0!</v>
      </c>
      <c r="L22" s="2" t="s">
        <v>938</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939</v>
      </c>
      <c r="D23" s="2" t="e">
        <f>SUM(D18:D22)</f>
        <v>#DIV/0!</v>
      </c>
      <c r="E23" s="2" t="e">
        <f>SUM(E18:E22)</f>
        <v>#DIV/0!</v>
      </c>
      <c r="G23" s="2" t="e">
        <f>SUM(G18:G22)</f>
        <v>#DIV/0!</v>
      </c>
      <c r="H23" s="2" t="e">
        <f>SUM(H18:H22)</f>
        <v>#DIV/0!</v>
      </c>
      <c r="I23" s="2" t="e">
        <f>SUM(I18:I22)</f>
        <v>#DIV/0!</v>
      </c>
      <c r="L23" s="2" t="s">
        <v>77</v>
      </c>
      <c r="O23" s="2">
        <f>'Allowed revenue -DPCR4'!D18</f>
        <v>0</v>
      </c>
      <c r="P23" s="2">
        <f>'Allowed revenue -DPCR4'!E18</f>
        <v>0</v>
      </c>
      <c r="Q23" s="2">
        <f>'Allowed revenue -DPCR4'!F18</f>
        <v>0</v>
      </c>
      <c r="R23" s="2">
        <f>'Allowed revenue -DPCR4'!G18</f>
        <v>0</v>
      </c>
      <c r="S23" s="2">
        <f>'Allowed revenue -DPCR4'!H18</f>
        <v>0</v>
      </c>
    </row>
    <row r="24" spans="2:19">
      <c r="B24" s="2" t="s">
        <v>940</v>
      </c>
      <c r="D24" s="2" t="e">
        <f>D23-D18</f>
        <v>#DIV/0!</v>
      </c>
      <c r="E24" s="2" t="e">
        <f>E23-E18</f>
        <v>#DIV/0!</v>
      </c>
      <c r="G24" s="2" t="e">
        <f>G23-G18</f>
        <v>#DIV/0!</v>
      </c>
      <c r="H24" s="2" t="e">
        <f>H23-H18</f>
        <v>#DIV/0!</v>
      </c>
      <c r="I24" s="2" t="e">
        <f>I23-I18</f>
        <v>#DIV/0!</v>
      </c>
      <c r="L24" s="2" t="s">
        <v>78</v>
      </c>
      <c r="O24" s="2">
        <f>'Allowed revenue -DPCR4'!D19</f>
        <v>0</v>
      </c>
      <c r="P24" s="2">
        <f>'Allowed revenue -DPCR4'!E19</f>
        <v>0</v>
      </c>
      <c r="Q24" s="2">
        <f>'Allowed revenue -DPCR4'!F19</f>
        <v>0</v>
      </c>
      <c r="R24" s="2">
        <f>'Allowed revenue -DPCR4'!G19</f>
        <v>0</v>
      </c>
      <c r="S24" s="2">
        <f>'Allowed revenue -DPCR4'!H19</f>
        <v>0</v>
      </c>
    </row>
    <row r="25" spans="2:19">
      <c r="L25" s="2" t="s">
        <v>941</v>
      </c>
      <c r="O25" s="2">
        <f>'Allowed revenue -DPCR4'!D20</f>
        <v>0</v>
      </c>
      <c r="P25" s="2">
        <f>'Allowed revenue -DPCR4'!E20</f>
        <v>0</v>
      </c>
      <c r="Q25" s="2">
        <f>'Allowed revenue -DPCR4'!F20</f>
        <v>0</v>
      </c>
      <c r="R25" s="2">
        <f>'Allowed revenue -DPCR4'!G20</f>
        <v>0</v>
      </c>
      <c r="S25" s="2">
        <f>'Allowed revenue -DPCR4'!H20</f>
        <v>0</v>
      </c>
    </row>
    <row r="26" spans="2:19">
      <c r="B26" s="2" t="s">
        <v>942</v>
      </c>
      <c r="L26" s="2" t="s">
        <v>80</v>
      </c>
      <c r="S26" s="2">
        <f>'Allowed revenue -DPCR4'!H21</f>
        <v>0</v>
      </c>
    </row>
    <row r="27" spans="2:19">
      <c r="L27" s="2" t="s">
        <v>943</v>
      </c>
      <c r="S27" s="2">
        <f>'Allowed revenue -DPCR4'!H22</f>
        <v>0</v>
      </c>
    </row>
    <row r="28" spans="2:19">
      <c r="B28" s="2" t="s">
        <v>885</v>
      </c>
      <c r="D28" s="2">
        <f>D15</f>
        <v>0</v>
      </c>
      <c r="E28" s="2">
        <f>E15</f>
        <v>0</v>
      </c>
      <c r="G28" s="2">
        <f>G15</f>
        <v>0</v>
      </c>
      <c r="H28" s="2">
        <f>H15</f>
        <v>0</v>
      </c>
      <c r="I28" s="2">
        <f>I15</f>
        <v>0</v>
      </c>
    </row>
    <row r="29" spans="2:19">
      <c r="B29" s="2" t="s">
        <v>64</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937</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83</v>
      </c>
      <c r="O33" s="2">
        <f>'Allowed revenue -DPCR4'!D24</f>
        <v>0</v>
      </c>
      <c r="P33" s="2">
        <f>'Allowed revenue -DPCR4'!E24</f>
        <v>0</v>
      </c>
      <c r="Q33" s="2">
        <f>'Allowed revenue -DPCR4'!F24</f>
        <v>0</v>
      </c>
      <c r="R33" s="2">
        <f>'Allowed revenue -DPCR4'!G24</f>
        <v>0</v>
      </c>
      <c r="S33" s="2">
        <f>'Allowed revenue -DPCR4'!H24</f>
        <v>0</v>
      </c>
    </row>
    <row r="34" spans="1:19">
      <c r="L34" s="2" t="s">
        <v>84</v>
      </c>
      <c r="O34" s="2">
        <f>O33*O31</f>
        <v>0</v>
      </c>
      <c r="P34" s="2">
        <f>P33*P31</f>
        <v>0</v>
      </c>
      <c r="Q34" s="2">
        <f>Q33*Q31</f>
        <v>0</v>
      </c>
      <c r="R34" s="2">
        <f>R33*R31</f>
        <v>0</v>
      </c>
      <c r="S34" s="2">
        <f>S33*S31</f>
        <v>0</v>
      </c>
    </row>
    <row r="35" spans="1:19">
      <c r="L35" s="2" t="s">
        <v>85</v>
      </c>
      <c r="O35" s="2" t="e">
        <f>($S$27-$N$41)/SUM($O$34:$U$34)*O33</f>
        <v>#DIV/0!</v>
      </c>
      <c r="P35" s="2" t="e">
        <f>($S$27-$N$41)/SUM($O$34:$U$34)*P33</f>
        <v>#DIV/0!</v>
      </c>
      <c r="Q35" s="2" t="e">
        <f>($S$27-$N$41)/SUM($O$34:$U$34)*Q33</f>
        <v>#DIV/0!</v>
      </c>
      <c r="R35" s="2" t="e">
        <f>($S$27-$N$41)/SUM($O$34:$U$34)*R33</f>
        <v>#DIV/0!</v>
      </c>
      <c r="S35" s="2" t="e">
        <f>($S$27-$N$41)/SUM($O$34:$U$34)*S33</f>
        <v>#DIV/0!</v>
      </c>
    </row>
    <row r="36" spans="1:19">
      <c r="L36" s="2" t="s">
        <v>944</v>
      </c>
      <c r="O36" s="2">
        <f>'Allowed revenue -DPCR4'!D27</f>
        <v>0</v>
      </c>
      <c r="P36" s="2">
        <f>'Allowed revenue -DPCR4'!E27</f>
        <v>0</v>
      </c>
      <c r="Q36" s="2">
        <f>'Allowed revenue -DPCR4'!F27</f>
        <v>0</v>
      </c>
      <c r="R36" s="2">
        <f>'Allowed revenue -DPCR4'!G27</f>
        <v>0</v>
      </c>
      <c r="S36" s="2">
        <f>'Allowed revenue -DPCR4'!H27</f>
        <v>0</v>
      </c>
    </row>
    <row r="37" spans="1:19">
      <c r="L37" s="2" t="s">
        <v>87</v>
      </c>
      <c r="O37" s="2" t="e">
        <f>O36+O35</f>
        <v>#DIV/0!</v>
      </c>
      <c r="P37" s="2" t="e">
        <f>P36+P35</f>
        <v>#DIV/0!</v>
      </c>
      <c r="Q37" s="2" t="e">
        <f>Q36+Q35</f>
        <v>#DIV/0!</v>
      </c>
      <c r="R37" s="2" t="e">
        <f>R36+R35</f>
        <v>#DIV/0!</v>
      </c>
      <c r="S37" s="2" t="e">
        <f>S36+S35</f>
        <v>#DIV/0!</v>
      </c>
    </row>
    <row r="38" spans="1:19">
      <c r="L38" s="2" t="s">
        <v>945</v>
      </c>
      <c r="O38" s="2" t="e">
        <f>O37*O31</f>
        <v>#DIV/0!</v>
      </c>
      <c r="P38" s="2" t="e">
        <f>P37*P31</f>
        <v>#DIV/0!</v>
      </c>
      <c r="Q38" s="2" t="e">
        <f>Q37*Q31</f>
        <v>#DIV/0!</v>
      </c>
      <c r="R38" s="2" t="e">
        <f>R37*R31</f>
        <v>#DIV/0!</v>
      </c>
      <c r="S38" s="2" t="e">
        <f>S37*S31</f>
        <v>#DIV/0!</v>
      </c>
    </row>
    <row r="39" spans="1:19">
      <c r="L39" s="2" t="s">
        <v>943</v>
      </c>
      <c r="S39" s="2" t="e">
        <f>SUM(O38:S38)</f>
        <v>#DIV/0!</v>
      </c>
    </row>
    <row r="41" spans="1:19">
      <c r="L41" s="2" t="s">
        <v>946</v>
      </c>
      <c r="N41" s="2">
        <f>SUM(O41:S41)</f>
        <v>0</v>
      </c>
      <c r="O41" s="2">
        <f>O36*O31</f>
        <v>0</v>
      </c>
      <c r="P41" s="2">
        <f>P36*P31</f>
        <v>0</v>
      </c>
      <c r="Q41" s="2">
        <f>Q36*Q31</f>
        <v>0</v>
      </c>
      <c r="R41" s="2">
        <f>R36*R31</f>
        <v>0</v>
      </c>
      <c r="S41" s="2">
        <f>S36*S31</f>
        <v>0</v>
      </c>
    </row>
    <row r="43" spans="1:19">
      <c r="A43" s="2" t="s">
        <v>947</v>
      </c>
    </row>
    <row r="45" spans="1:19">
      <c r="B45" s="2" t="s">
        <v>948</v>
      </c>
      <c r="C45" s="2" t="s">
        <v>949</v>
      </c>
      <c r="D45" s="2" t="s">
        <v>950</v>
      </c>
      <c r="E45" s="2" t="s">
        <v>951</v>
      </c>
      <c r="K45" s="2" t="s">
        <v>218</v>
      </c>
    </row>
    <row r="46" spans="1:19">
      <c r="E46" s="2" t="s">
        <v>422</v>
      </c>
      <c r="G46" s="2" t="s">
        <v>240</v>
      </c>
      <c r="H46" s="2" t="s">
        <v>48</v>
      </c>
      <c r="I46" s="2" t="s">
        <v>461</v>
      </c>
      <c r="J46" s="2" t="s">
        <v>886</v>
      </c>
      <c r="K46" s="2" t="s">
        <v>422</v>
      </c>
      <c r="L46" s="2" t="s">
        <v>240</v>
      </c>
      <c r="M46" s="2" t="s">
        <v>48</v>
      </c>
      <c r="N46" s="2" t="s">
        <v>461</v>
      </c>
      <c r="O46" s="2" t="s">
        <v>886</v>
      </c>
    </row>
    <row r="47" spans="1:19">
      <c r="B47" s="2" t="s">
        <v>937</v>
      </c>
      <c r="C47" s="2" t="e">
        <f>SUM(D24:I24)</f>
        <v>#DIV/0!</v>
      </c>
      <c r="D47" s="2" t="s">
        <v>905</v>
      </c>
      <c r="E47" s="2" t="e">
        <f>VLOOKUP($D47,'CC-Drivers'!$B$17:$G$27,E$53,FALSE)</f>
        <v>#VALUE!</v>
      </c>
      <c r="G47" s="2" t="e">
        <f>VLOOKUP($D47,'CC-Drivers'!$B$17:$G$27,G$53,FALSE)</f>
        <v>#VALUE!</v>
      </c>
      <c r="H47" s="2" t="e">
        <f>VLOOKUP($D47,'CC-Drivers'!$B$17:$G$27,H$53,FALSE)</f>
        <v>#VALUE!</v>
      </c>
      <c r="I47" s="2" t="e">
        <f>VLOOKUP($D47,'CC-Drivers'!$B$17:$G$27,I$53,FALSE)</f>
        <v>#VALUE!</v>
      </c>
      <c r="J47" s="2" t="e">
        <f>VLOOKUP($D47,'CC-Drivers'!$B$17:$G$27,J$53,FALSE)</f>
        <v>#VALUE!</v>
      </c>
      <c r="K47" s="2" t="e">
        <f>$C47*E47</f>
        <v>#DIV/0!</v>
      </c>
      <c r="L47" s="2" t="e">
        <f t="shared" ref="L47:N49" si="2">$C47*G47</f>
        <v>#DIV/0!</v>
      </c>
      <c r="M47" s="2" t="e">
        <f t="shared" si="2"/>
        <v>#DIV/0!</v>
      </c>
      <c r="N47" s="2" t="e">
        <f t="shared" si="2"/>
        <v>#DIV/0!</v>
      </c>
      <c r="O47" s="2" t="e">
        <f>$C47 * J47</f>
        <v>#DIV/0!</v>
      </c>
    </row>
    <row r="48" spans="1:19">
      <c r="B48" s="2" t="s">
        <v>64</v>
      </c>
      <c r="C48" s="2">
        <f>SUM(D18:I18)</f>
        <v>0</v>
      </c>
      <c r="D48" s="2" t="s">
        <v>905</v>
      </c>
      <c r="E48" s="2" t="e">
        <f>VLOOKUP($D48,'CC-Drivers'!$B$17:$G$27,E$53,FALSE)</f>
        <v>#VALUE!</v>
      </c>
      <c r="G48" s="2" t="e">
        <f>VLOOKUP($D48,'CC-Drivers'!$B$17:$G$27,G$53,FALSE)</f>
        <v>#VALUE!</v>
      </c>
      <c r="H48" s="2" t="e">
        <f>VLOOKUP($D48,'CC-Drivers'!$B$17:$G$27,H$53,FALSE)</f>
        <v>#VALUE!</v>
      </c>
      <c r="I48" s="2" t="e">
        <f>VLOOKUP($D48,'CC-Drivers'!$B$17:$G$27,I$53,FALSE)</f>
        <v>#VALUE!</v>
      </c>
      <c r="J48" s="2" t="e">
        <f>VLOOKUP($D48,'CC-Drivers'!$B$17:$G$27,J$53,FALSE)</f>
        <v>#VALUE!</v>
      </c>
      <c r="K48" s="2" t="e">
        <f>$C48*E48</f>
        <v>#VALUE!</v>
      </c>
      <c r="L48" s="2" t="e">
        <f t="shared" si="2"/>
        <v>#VALUE!</v>
      </c>
      <c r="M48" s="2" t="e">
        <f t="shared" si="2"/>
        <v>#VALUE!</v>
      </c>
      <c r="N48" s="2" t="e">
        <f t="shared" si="2"/>
        <v>#VALUE!</v>
      </c>
      <c r="O48" s="2" t="e">
        <f>$C48 * J48</f>
        <v>#VALUE!</v>
      </c>
    </row>
    <row r="49" spans="1:18">
      <c r="B49" s="2" t="s">
        <v>952</v>
      </c>
      <c r="C49" s="2">
        <f>SUM(D15:I15)</f>
        <v>0</v>
      </c>
      <c r="D49" s="2" t="s">
        <v>953</v>
      </c>
      <c r="E49" s="2" t="e">
        <f>'CC-Opex'!AQ42</f>
        <v>#DIV/0!</v>
      </c>
      <c r="G49" s="2" t="e">
        <f>'CC-Opex'!AR42</f>
        <v>#DIV/0!</v>
      </c>
      <c r="H49" s="2" t="e">
        <f>'CC-Opex'!AS42</f>
        <v>#DIV/0!</v>
      </c>
      <c r="I49" s="2" t="e">
        <f>'CC-Opex'!AT42</f>
        <v>#DIV/0!</v>
      </c>
      <c r="J49" s="2" t="e">
        <f>'CC-Opex'!AU42</f>
        <v>#DIV/0!</v>
      </c>
      <c r="K49" s="2" t="e">
        <f>$C49*E49</f>
        <v>#DIV/0!</v>
      </c>
      <c r="L49" s="2" t="e">
        <f t="shared" si="2"/>
        <v>#DIV/0!</v>
      </c>
      <c r="M49" s="2" t="e">
        <f t="shared" si="2"/>
        <v>#DIV/0!</v>
      </c>
      <c r="N49" s="2" t="e">
        <f>$C49*I49</f>
        <v>#DIV/0!</v>
      </c>
      <c r="O49" s="2" t="e">
        <f>$C49 * J49</f>
        <v>#DIV/0!</v>
      </c>
    </row>
    <row r="51" spans="1:18">
      <c r="B51" s="2" t="s">
        <v>215</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954</v>
      </c>
    </row>
    <row r="56" spans="1:18">
      <c r="D56" s="2" t="s">
        <v>955</v>
      </c>
    </row>
    <row r="58" spans="1:18">
      <c r="A58" s="2" t="s">
        <v>956</v>
      </c>
    </row>
    <row r="60" spans="1:18">
      <c r="B60" s="2" t="s">
        <v>957</v>
      </c>
    </row>
    <row r="61" spans="1:18">
      <c r="B61" s="2" t="s">
        <v>958</v>
      </c>
      <c r="F61" s="2">
        <f>'Summary of revenue'!J11</f>
        <v>0</v>
      </c>
      <c r="G61" s="2" t="e">
        <f>F61/$F$66</f>
        <v>#DIV/0!</v>
      </c>
      <c r="P61" s="2" t="s">
        <v>218</v>
      </c>
      <c r="Q61" s="2" t="s">
        <v>959</v>
      </c>
      <c r="R61" s="2" t="s">
        <v>960</v>
      </c>
    </row>
    <row r="62" spans="1:18">
      <c r="B62" s="2" t="s">
        <v>961</v>
      </c>
      <c r="F62" s="2">
        <f>'Summary of revenue'!J12</f>
        <v>0</v>
      </c>
      <c r="G62" s="2" t="e">
        <f>F62/$F$66</f>
        <v>#DIV/0!</v>
      </c>
    </row>
    <row r="63" spans="1:18">
      <c r="B63" s="2" t="s">
        <v>962</v>
      </c>
      <c r="F63" s="2">
        <f>'Summary of revenue'!J13</f>
        <v>0</v>
      </c>
      <c r="G63" s="2" t="e">
        <f>F63/$F$66</f>
        <v>#DIV/0!</v>
      </c>
      <c r="M63" s="2" t="s">
        <v>963</v>
      </c>
      <c r="P63" s="2">
        <f>F66</f>
        <v>0</v>
      </c>
      <c r="Q63" s="2" t="e">
        <f>'CC-Allocation'!G68</f>
        <v>#DIV/0!</v>
      </c>
      <c r="R63" s="2" t="e">
        <f>P63-Q63</f>
        <v>#DIV/0!</v>
      </c>
    </row>
    <row r="64" spans="1:18">
      <c r="B64" s="2" t="s">
        <v>964</v>
      </c>
      <c r="F64" s="2">
        <f>'Summary of revenue'!J21</f>
        <v>0</v>
      </c>
      <c r="G64" s="2" t="e">
        <f>F64/$F$66</f>
        <v>#DIV/0!</v>
      </c>
    </row>
    <row r="65" spans="2:19">
      <c r="B65" s="2" t="s">
        <v>965</v>
      </c>
      <c r="F65" s="2">
        <f>'Summary of revenue'!J46+'Summary of revenue'!J47</f>
        <v>0</v>
      </c>
      <c r="G65" s="2" t="e">
        <f>F65/$F$66</f>
        <v>#DIV/0!</v>
      </c>
      <c r="M65" s="2" t="s">
        <v>966</v>
      </c>
      <c r="P65" s="2">
        <f>-F63</f>
        <v>0</v>
      </c>
      <c r="Q65" s="2" t="e">
        <f>Q$63*P65/P$63</f>
        <v>#DIV/0!</v>
      </c>
      <c r="R65" s="2" t="e">
        <f>P65-Q65</f>
        <v>#DIV/0!</v>
      </c>
    </row>
    <row r="66" spans="2:19">
      <c r="B66" s="2" t="s">
        <v>215</v>
      </c>
      <c r="F66" s="2">
        <f>SUM(F61:F65)</f>
        <v>0</v>
      </c>
      <c r="G66" s="2" t="e">
        <f>SUM(G61:G65)</f>
        <v>#DIV/0!</v>
      </c>
      <c r="M66" s="2" t="s">
        <v>1032</v>
      </c>
      <c r="P66" s="2">
        <f>-'CC-Opex'!I37</f>
        <v>0</v>
      </c>
      <c r="Q66" s="2" t="e">
        <f>Q$63*P66/P$63</f>
        <v>#DIV/0!</v>
      </c>
      <c r="R66" s="2" t="e">
        <f>P66-Q66</f>
        <v>#DIV/0!</v>
      </c>
    </row>
    <row r="68" spans="2:19" ht="16">
      <c r="B68" s="2" t="s">
        <v>1007</v>
      </c>
      <c r="G68" s="2" t="e">
        <f>(('Summary of revenue'!J11+'Summary of revenue'!J63)/'Summary of revenue'!J62)-'Summary of revenue'!J61</f>
        <v>#DIV/0!</v>
      </c>
      <c r="M68" s="2" t="s">
        <v>967</v>
      </c>
      <c r="P68" s="2">
        <f>-SUM(P65:P67)</f>
        <v>0</v>
      </c>
      <c r="Q68" s="2" t="e">
        <f>-SUM(Q65:Q67)</f>
        <v>#DIV/0!</v>
      </c>
      <c r="R68" s="2" t="e">
        <f>P68-Q68</f>
        <v>#DIV/0!</v>
      </c>
    </row>
    <row r="69" spans="2:19">
      <c r="M69" s="2" t="s">
        <v>968</v>
      </c>
      <c r="P69" s="2">
        <f>SUM(P63:P67)</f>
        <v>0</v>
      </c>
      <c r="Q69" s="2" t="e">
        <f>SUM(Q63:Q67)</f>
        <v>#DIV/0!</v>
      </c>
      <c r="R69" s="2" t="e">
        <f>P69-Q69</f>
        <v>#DIV/0!</v>
      </c>
    </row>
    <row r="71" spans="2:19" ht="39" customHeight="1">
      <c r="L71" s="2" t="s">
        <v>969</v>
      </c>
    </row>
    <row r="72" spans="2:19">
      <c r="B72" s="2" t="s">
        <v>970</v>
      </c>
      <c r="D72" s="2" t="s">
        <v>218</v>
      </c>
      <c r="L72" s="2" t="s">
        <v>971</v>
      </c>
    </row>
    <row r="73" spans="2:19">
      <c r="D73" s="2" t="s">
        <v>215</v>
      </c>
      <c r="F73" s="2" t="s">
        <v>422</v>
      </c>
      <c r="G73" s="2" t="s">
        <v>240</v>
      </c>
      <c r="H73" s="2" t="s">
        <v>48</v>
      </c>
      <c r="I73" s="2" t="s">
        <v>239</v>
      </c>
      <c r="J73" s="2" t="s">
        <v>972</v>
      </c>
      <c r="L73" s="2" t="s">
        <v>422</v>
      </c>
      <c r="M73" s="2" t="s">
        <v>240</v>
      </c>
      <c r="N73" s="2" t="s">
        <v>48</v>
      </c>
      <c r="O73" s="2" t="s">
        <v>461</v>
      </c>
      <c r="P73" s="2" t="s">
        <v>972</v>
      </c>
      <c r="R73" s="2" t="s">
        <v>215</v>
      </c>
      <c r="S73" s="2" t="s">
        <v>886</v>
      </c>
    </row>
    <row r="75" spans="2:19">
      <c r="B75" s="2" t="s">
        <v>973</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974</v>
      </c>
      <c r="L77" s="2" t="e">
        <f>L75</f>
        <v>#DIV/0!</v>
      </c>
      <c r="M77" s="2" t="e">
        <f>M75</f>
        <v>#DIV/0!</v>
      </c>
      <c r="N77" s="2" t="e">
        <f>N75</f>
        <v>#DIV/0!</v>
      </c>
      <c r="O77" s="2" t="e">
        <f>O75</f>
        <v>#DIV/0!</v>
      </c>
      <c r="P77" s="2" t="e">
        <f>P75</f>
        <v>#DIV/0!</v>
      </c>
      <c r="R77" s="2" t="e">
        <f>SUM(L77:P77)</f>
        <v>#DIV/0!</v>
      </c>
    </row>
    <row r="78" spans="2:19">
      <c r="B78" s="2" t="s">
        <v>975</v>
      </c>
    </row>
    <row r="79" spans="2:19">
      <c r="B79" s="2" t="s">
        <v>976</v>
      </c>
    </row>
    <row r="81" spans="2:19">
      <c r="B81" s="2" t="s">
        <v>974</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975</v>
      </c>
    </row>
    <row r="83" spans="2:19">
      <c r="B83" s="2" t="s">
        <v>976</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54</v>
      </c>
      <c r="D1" s="2" t="s">
        <v>55</v>
      </c>
      <c r="E1" s="2" t="s">
        <v>56</v>
      </c>
      <c r="F1" s="2" t="s">
        <v>57</v>
      </c>
      <c r="G1" s="2" t="s">
        <v>58</v>
      </c>
      <c r="H1" s="2" t="s">
        <v>59</v>
      </c>
    </row>
    <row r="2" spans="1:9">
      <c r="C2" s="2" t="s">
        <v>60</v>
      </c>
      <c r="D2" s="2" t="s">
        <v>60</v>
      </c>
      <c r="E2" s="2" t="s">
        <v>60</v>
      </c>
      <c r="F2" s="2" t="s">
        <v>60</v>
      </c>
      <c r="G2" s="2" t="s">
        <v>60</v>
      </c>
      <c r="H2" s="2" t="s">
        <v>60</v>
      </c>
    </row>
    <row r="3" spans="1:9">
      <c r="A3" s="2">
        <v>1</v>
      </c>
      <c r="B3" s="2" t="s">
        <v>61</v>
      </c>
      <c r="I3" s="2" t="s">
        <v>62</v>
      </c>
    </row>
    <row r="4" spans="1:9">
      <c r="A4" s="2">
        <v>2</v>
      </c>
      <c r="B4" s="2" t="s">
        <v>63</v>
      </c>
      <c r="I4" s="2" t="s">
        <v>62</v>
      </c>
    </row>
    <row r="5" spans="1:9">
      <c r="A5" s="2">
        <v>3</v>
      </c>
      <c r="B5" s="2" t="s">
        <v>64</v>
      </c>
      <c r="I5" s="2" t="s">
        <v>62</v>
      </c>
    </row>
    <row r="6" spans="1:9">
      <c r="A6" s="2">
        <v>4</v>
      </c>
      <c r="B6" s="2" t="s">
        <v>65</v>
      </c>
      <c r="I6" s="2" t="s">
        <v>62</v>
      </c>
    </row>
    <row r="7" spans="1:9">
      <c r="A7" s="2">
        <v>5</v>
      </c>
      <c r="B7" s="2" t="s">
        <v>66</v>
      </c>
    </row>
    <row r="8" spans="1:9">
      <c r="A8" s="2">
        <v>6</v>
      </c>
      <c r="B8" s="2" t="s">
        <v>67</v>
      </c>
    </row>
    <row r="9" spans="1:9">
      <c r="A9" s="2" t="s">
        <v>68</v>
      </c>
    </row>
    <row r="10" spans="1:9">
      <c r="A10" s="2">
        <v>7</v>
      </c>
      <c r="B10" s="2" t="s">
        <v>69</v>
      </c>
      <c r="I10" s="2" t="s">
        <v>62</v>
      </c>
    </row>
    <row r="11" spans="1:9">
      <c r="A11" s="2">
        <v>8</v>
      </c>
      <c r="B11" s="2" t="s">
        <v>70</v>
      </c>
      <c r="I11" s="2" t="s">
        <v>62</v>
      </c>
    </row>
    <row r="12" spans="1:9">
      <c r="A12" s="2">
        <v>9</v>
      </c>
      <c r="B12" s="2" t="s">
        <v>71</v>
      </c>
      <c r="I12" s="2" t="s">
        <v>62</v>
      </c>
    </row>
    <row r="13" spans="1:9">
      <c r="A13" s="2">
        <v>10</v>
      </c>
      <c r="B13" s="2" t="s">
        <v>72</v>
      </c>
      <c r="I13" s="2" t="s">
        <v>62</v>
      </c>
    </row>
    <row r="14" spans="1:9">
      <c r="A14" s="2">
        <v>11</v>
      </c>
      <c r="B14" s="2" t="s">
        <v>73</v>
      </c>
      <c r="I14" s="2" t="s">
        <v>62</v>
      </c>
    </row>
    <row r="15" spans="1:9">
      <c r="A15" s="2">
        <v>12</v>
      </c>
      <c r="B15" s="2" t="s">
        <v>74</v>
      </c>
      <c r="I15" s="2" t="s">
        <v>62</v>
      </c>
    </row>
    <row r="16" spans="1:9">
      <c r="A16" s="2">
        <v>13</v>
      </c>
      <c r="B16" s="2" t="s">
        <v>75</v>
      </c>
      <c r="I16" s="2" t="s">
        <v>62</v>
      </c>
    </row>
    <row r="17" spans="1:9">
      <c r="A17" s="2">
        <v>14</v>
      </c>
      <c r="B17" s="2" t="s">
        <v>76</v>
      </c>
      <c r="I17" s="2" t="s">
        <v>62</v>
      </c>
    </row>
    <row r="18" spans="1:9">
      <c r="A18" s="2">
        <v>15</v>
      </c>
      <c r="B18" s="2" t="s">
        <v>77</v>
      </c>
      <c r="I18" s="2" t="s">
        <v>62</v>
      </c>
    </row>
    <row r="19" spans="1:9">
      <c r="A19" s="2">
        <v>16</v>
      </c>
      <c r="B19" s="2" t="s">
        <v>78</v>
      </c>
      <c r="I19" s="2" t="s">
        <v>62</v>
      </c>
    </row>
    <row r="20" spans="1:9">
      <c r="A20" s="2">
        <v>17</v>
      </c>
      <c r="B20" s="2" t="s">
        <v>79</v>
      </c>
      <c r="I20" s="2" t="s">
        <v>62</v>
      </c>
    </row>
    <row r="21" spans="1:9">
      <c r="A21" s="2">
        <v>18</v>
      </c>
      <c r="B21" s="2" t="s">
        <v>80</v>
      </c>
    </row>
    <row r="22" spans="1:9">
      <c r="A22" s="2">
        <v>19</v>
      </c>
      <c r="B22" s="2" t="s">
        <v>81</v>
      </c>
    </row>
    <row r="23" spans="1:9">
      <c r="A23" s="2" t="s">
        <v>82</v>
      </c>
    </row>
    <row r="24" spans="1:9">
      <c r="A24" s="2">
        <v>20</v>
      </c>
      <c r="B24" s="2" t="s">
        <v>83</v>
      </c>
      <c r="I24" s="2" t="s">
        <v>62</v>
      </c>
    </row>
    <row r="25" spans="1:9">
      <c r="A25" s="2">
        <v>21</v>
      </c>
      <c r="B25" s="2" t="s">
        <v>84</v>
      </c>
      <c r="I25" s="2" t="s">
        <v>62</v>
      </c>
    </row>
    <row r="26" spans="1:9">
      <c r="A26" s="2">
        <v>22</v>
      </c>
      <c r="B26" s="2" t="s">
        <v>85</v>
      </c>
      <c r="I26" s="2" t="s">
        <v>62</v>
      </c>
    </row>
    <row r="27" spans="1:9">
      <c r="A27" s="2">
        <v>23</v>
      </c>
      <c r="B27" s="2" t="s">
        <v>86</v>
      </c>
      <c r="I27" s="2" t="s">
        <v>62</v>
      </c>
    </row>
    <row r="28" spans="1:9">
      <c r="A28" s="2">
        <v>24</v>
      </c>
      <c r="B28" s="2" t="s">
        <v>87</v>
      </c>
      <c r="I28" s="2" t="s">
        <v>62</v>
      </c>
    </row>
    <row r="29" spans="1:9">
      <c r="A29" s="2">
        <v>25</v>
      </c>
      <c r="B29" s="2" t="s">
        <v>88</v>
      </c>
      <c r="I29" s="2" t="s">
        <v>62</v>
      </c>
    </row>
    <row r="30" spans="1:9">
      <c r="A30" s="2">
        <v>26</v>
      </c>
      <c r="B30" s="2" t="s">
        <v>81</v>
      </c>
    </row>
    <row r="32" spans="1:9">
      <c r="A32" s="2" t="s">
        <v>991</v>
      </c>
    </row>
    <row r="33" spans="1:1">
      <c r="A33" s="2" t="s">
        <v>992</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"CE-Allocation for Method M ("&amp;'CE-Net capex'!B5&amp;") for "&amp;Inputs!B6&amp;" in "&amp;Inputs!C6&amp;"  Status: "&amp;Inputs!D6&amp;""</f>
        <v>CE-Allocation for Method M (No option selected) for #VALUE! in #VALUE!  Status: #VALUE!</v>
      </c>
    </row>
    <row r="3" spans="1:19">
      <c r="A3" s="2" t="s">
        <v>921</v>
      </c>
    </row>
    <row r="6" spans="1:19">
      <c r="B6" s="2" t="s">
        <v>922</v>
      </c>
      <c r="L6" s="2" t="s">
        <v>923</v>
      </c>
    </row>
    <row r="8" spans="1:19">
      <c r="D8" s="2" t="s">
        <v>94</v>
      </c>
      <c r="E8" s="2" t="s">
        <v>95</v>
      </c>
      <c r="G8" s="2" t="s">
        <v>96</v>
      </c>
      <c r="H8" s="2" t="s">
        <v>97</v>
      </c>
      <c r="I8" s="2" t="s">
        <v>59</v>
      </c>
      <c r="O8" s="2" t="s">
        <v>94</v>
      </c>
      <c r="P8" s="2" t="s">
        <v>95</v>
      </c>
      <c r="Q8" s="2" t="s">
        <v>96</v>
      </c>
      <c r="R8" s="2" t="s">
        <v>97</v>
      </c>
      <c r="S8" s="2" t="s">
        <v>59</v>
      </c>
    </row>
    <row r="9" spans="1:19">
      <c r="L9" s="2" t="s">
        <v>61</v>
      </c>
      <c r="O9" s="2">
        <f>'Allowed revenue -DPCR4'!D3</f>
        <v>0</v>
      </c>
      <c r="P9" s="2">
        <f>'Allowed revenue -DPCR4'!E3</f>
        <v>0</v>
      </c>
      <c r="Q9" s="2">
        <f>'Allowed revenue -DPCR4'!F3</f>
        <v>0</v>
      </c>
      <c r="R9" s="2">
        <f>'Allowed revenue -DPCR4'!G3</f>
        <v>0</v>
      </c>
      <c r="S9" s="2">
        <f>'Allowed revenue -DPCR4'!H3</f>
        <v>0</v>
      </c>
    </row>
    <row r="10" spans="1:19">
      <c r="B10" s="2" t="s">
        <v>924</v>
      </c>
      <c r="D10" s="2" t="e">
        <f>O35</f>
        <v>#DIV/0!</v>
      </c>
      <c r="E10" s="2" t="e">
        <f>P35</f>
        <v>#DIV/0!</v>
      </c>
      <c r="G10" s="2" t="e">
        <f>Q35</f>
        <v>#DIV/0!</v>
      </c>
      <c r="H10" s="2" t="e">
        <f>R35</f>
        <v>#DIV/0!</v>
      </c>
      <c r="I10" s="2" t="e">
        <f>S35</f>
        <v>#DIV/0!</v>
      </c>
      <c r="L10" s="2" t="s">
        <v>63</v>
      </c>
      <c r="O10" s="2">
        <f>'Allowed revenue -DPCR4'!D4</f>
        <v>0</v>
      </c>
      <c r="P10" s="2">
        <f>'Allowed revenue -DPCR4'!E4</f>
        <v>0</v>
      </c>
      <c r="Q10" s="2">
        <f>'Allowed revenue -DPCR4'!F4</f>
        <v>0</v>
      </c>
      <c r="R10" s="2">
        <f>'Allowed revenue -DPCR4'!G4</f>
        <v>0</v>
      </c>
      <c r="S10" s="2">
        <f>'Allowed revenue -DPCR4'!H4</f>
        <v>0</v>
      </c>
    </row>
    <row r="11" spans="1:19">
      <c r="L11" s="2" t="s">
        <v>64</v>
      </c>
      <c r="O11" s="2">
        <f>'Allowed revenue -DPCR4'!D5</f>
        <v>0</v>
      </c>
      <c r="P11" s="2">
        <f>'Allowed revenue -DPCR4'!E5</f>
        <v>0</v>
      </c>
      <c r="Q11" s="2">
        <f>'Allowed revenue -DPCR4'!F5</f>
        <v>0</v>
      </c>
      <c r="R11" s="2">
        <f>'Allowed revenue -DPCR4'!G5</f>
        <v>0</v>
      </c>
      <c r="S11" s="2">
        <f>'Allowed revenue -DPCR4'!H5</f>
        <v>0</v>
      </c>
    </row>
    <row r="12" spans="1:19">
      <c r="B12" s="2" t="s">
        <v>925</v>
      </c>
      <c r="D12" s="2">
        <f>O16+(1-0.577)*O18</f>
        <v>0</v>
      </c>
      <c r="E12" s="2">
        <f>P16+(1-0.577)*P18</f>
        <v>0</v>
      </c>
      <c r="G12" s="2">
        <f>Q16+(1-0.577)*Q18</f>
        <v>0</v>
      </c>
      <c r="H12" s="2">
        <f>R16+(1-0.577)*R18</f>
        <v>0</v>
      </c>
      <c r="I12" s="2">
        <f>S16+(1-0.577)*S18</f>
        <v>0</v>
      </c>
      <c r="L12" s="2" t="s">
        <v>65</v>
      </c>
      <c r="O12" s="2">
        <f>'Allowed revenue -DPCR4'!D6</f>
        <v>0</v>
      </c>
      <c r="P12" s="2">
        <f>'Allowed revenue -DPCR4'!E6</f>
        <v>0</v>
      </c>
      <c r="Q12" s="2">
        <f>'Allowed revenue -DPCR4'!F6</f>
        <v>0</v>
      </c>
      <c r="R12" s="2">
        <f>'Allowed revenue -DPCR4'!G6</f>
        <v>0</v>
      </c>
      <c r="S12" s="2">
        <f>'Allowed revenue -DPCR4'!H6</f>
        <v>0</v>
      </c>
    </row>
    <row r="13" spans="1:19">
      <c r="B13" s="2" t="s">
        <v>926</v>
      </c>
      <c r="D13" s="2">
        <f>O22</f>
        <v>0</v>
      </c>
      <c r="E13" s="2">
        <f>P22</f>
        <v>0</v>
      </c>
      <c r="F13" s="2">
        <f>Q22</f>
        <v>0</v>
      </c>
      <c r="G13" s="2">
        <f>Q22</f>
        <v>0</v>
      </c>
      <c r="H13" s="2">
        <f>R22</f>
        <v>0</v>
      </c>
      <c r="I13" s="2">
        <f>S22</f>
        <v>0</v>
      </c>
      <c r="L13" s="2" t="s">
        <v>927</v>
      </c>
      <c r="O13" s="2">
        <f>'Allowed revenue -DPCR4'!D7</f>
        <v>0</v>
      </c>
      <c r="Q13" s="2">
        <f>'Allowed revenue -DPCR4'!F7</f>
        <v>0</v>
      </c>
      <c r="S13" s="2">
        <f>'Allowed revenue -DPCR4'!H7</f>
        <v>0</v>
      </c>
    </row>
    <row r="14" spans="1:19">
      <c r="B14" s="2" t="s">
        <v>77</v>
      </c>
      <c r="D14" s="2">
        <f>O23</f>
        <v>0</v>
      </c>
      <c r="L14" s="2" t="s">
        <v>80</v>
      </c>
      <c r="P14" s="2">
        <f>'Allowed revenue -DPCR4'!E8</f>
        <v>0</v>
      </c>
      <c r="S14" s="2">
        <f>'Allowed revenue -DPCR4'!H8</f>
        <v>0</v>
      </c>
    </row>
    <row r="15" spans="1:19">
      <c r="B15" s="2" t="s">
        <v>928</v>
      </c>
      <c r="D15" s="2">
        <f>SUM(D12:D14)</f>
        <v>0</v>
      </c>
      <c r="E15" s="2">
        <f>SUM(E12:E14)</f>
        <v>0</v>
      </c>
      <c r="G15" s="2">
        <f>SUM(G12:G14)</f>
        <v>0</v>
      </c>
      <c r="H15" s="2">
        <f>SUM(H12:H14)</f>
        <v>0</v>
      </c>
      <c r="I15" s="2">
        <f>SUM(I12:I14)</f>
        <v>0</v>
      </c>
    </row>
    <row r="16" spans="1:19">
      <c r="L16" s="2" t="s">
        <v>929</v>
      </c>
      <c r="O16" s="2">
        <f>'Allowed revenue -DPCR4'!D10</f>
        <v>0</v>
      </c>
      <c r="P16" s="2">
        <f>'Allowed revenue -DPCR4'!E10</f>
        <v>0</v>
      </c>
      <c r="Q16" s="2">
        <f>'Allowed revenue -DPCR4'!F10</f>
        <v>0</v>
      </c>
      <c r="R16" s="2">
        <f>'Allowed revenue -DPCR4'!G10</f>
        <v>0</v>
      </c>
      <c r="S16" s="2">
        <f>'Allowed revenue -DPCR4'!H10</f>
        <v>0</v>
      </c>
    </row>
    <row r="17" spans="2:19">
      <c r="B17" s="2" t="s">
        <v>930</v>
      </c>
      <c r="L17" s="2" t="s">
        <v>931</v>
      </c>
      <c r="O17" s="2">
        <f>'Allowed revenue -DPCR4'!D11</f>
        <v>0</v>
      </c>
      <c r="P17" s="2">
        <f>'Allowed revenue -DPCR4'!E11</f>
        <v>0</v>
      </c>
      <c r="Q17" s="2">
        <f>'Allowed revenue -DPCR4'!F11</f>
        <v>0</v>
      </c>
      <c r="R17" s="2">
        <f>'Allowed revenue -DPCR4'!G11</f>
        <v>0</v>
      </c>
      <c r="S17" s="2">
        <f>'Allowed revenue -DPCR4'!H11</f>
        <v>0</v>
      </c>
    </row>
    <row r="18" spans="2:19">
      <c r="B18" s="2" t="s">
        <v>64</v>
      </c>
      <c r="D18" s="2">
        <f>-O11</f>
        <v>0</v>
      </c>
      <c r="E18" s="2">
        <f>-P11</f>
        <v>0</v>
      </c>
      <c r="G18" s="2">
        <f>-Q11</f>
        <v>0</v>
      </c>
      <c r="H18" s="2">
        <f>-R11</f>
        <v>0</v>
      </c>
      <c r="I18" s="2">
        <f>-S11</f>
        <v>0</v>
      </c>
      <c r="L18" s="2" t="s">
        <v>932</v>
      </c>
      <c r="O18" s="2">
        <f>'Allowed revenue -DPCR4'!D12</f>
        <v>0</v>
      </c>
      <c r="P18" s="2">
        <f>'Allowed revenue -DPCR4'!E12</f>
        <v>0</v>
      </c>
      <c r="Q18" s="2">
        <f>'Allowed revenue -DPCR4'!F12</f>
        <v>0</v>
      </c>
      <c r="R18" s="2">
        <f>'Allowed revenue -DPCR4'!G12</f>
        <v>0</v>
      </c>
      <c r="S18" s="2">
        <f>'Allowed revenue -DPCR4'!H12</f>
        <v>0</v>
      </c>
    </row>
    <row r="19" spans="2:19">
      <c r="B19" s="2" t="s">
        <v>72</v>
      </c>
      <c r="D19" s="2">
        <f>O19</f>
        <v>0</v>
      </c>
      <c r="E19" s="2">
        <f>P19</f>
        <v>0</v>
      </c>
      <c r="G19" s="2">
        <f>Q19</f>
        <v>0</v>
      </c>
      <c r="H19" s="2">
        <f>R19</f>
        <v>0</v>
      </c>
      <c r="I19" s="2">
        <f>S19</f>
        <v>0</v>
      </c>
      <c r="L19" s="2" t="s">
        <v>72</v>
      </c>
      <c r="O19" s="2">
        <f>'Allowed revenue -DPCR4'!D13</f>
        <v>0</v>
      </c>
      <c r="P19" s="2">
        <f>'Allowed revenue -DPCR4'!E13</f>
        <v>0</v>
      </c>
      <c r="Q19" s="2">
        <f>'Allowed revenue -DPCR4'!F13</f>
        <v>0</v>
      </c>
      <c r="R19" s="2">
        <f>'Allowed revenue -DPCR4'!G13</f>
        <v>0</v>
      </c>
      <c r="S19" s="2">
        <f>'Allowed revenue -DPCR4'!H13</f>
        <v>0</v>
      </c>
    </row>
    <row r="20" spans="2:19">
      <c r="B20" s="2" t="s">
        <v>933</v>
      </c>
      <c r="D20" s="2">
        <f>O20</f>
        <v>0</v>
      </c>
      <c r="E20" s="2">
        <f>P20</f>
        <v>0</v>
      </c>
      <c r="G20" s="2">
        <f>Q20</f>
        <v>0</v>
      </c>
      <c r="H20" s="2">
        <f>R20</f>
        <v>0</v>
      </c>
      <c r="I20" s="2">
        <f>S20</f>
        <v>0</v>
      </c>
      <c r="L20" s="2" t="s">
        <v>934</v>
      </c>
      <c r="O20" s="2">
        <f>'Allowed revenue -DPCR4'!D14</f>
        <v>0</v>
      </c>
      <c r="P20" s="2">
        <f>'Allowed revenue -DPCR4'!E14</f>
        <v>0</v>
      </c>
      <c r="Q20" s="2">
        <f>'Allowed revenue -DPCR4'!F14</f>
        <v>0</v>
      </c>
      <c r="R20" s="2">
        <f>'Allowed revenue -DPCR4'!G14</f>
        <v>0</v>
      </c>
      <c r="S20" s="2">
        <f>'Allowed revenue -DPCR4'!H14</f>
        <v>0</v>
      </c>
    </row>
    <row r="21" spans="2:19">
      <c r="B21" s="2" t="s">
        <v>935</v>
      </c>
      <c r="D21" s="2">
        <f>O21</f>
        <v>0</v>
      </c>
      <c r="E21" s="2">
        <f>P21</f>
        <v>0</v>
      </c>
      <c r="G21" s="2">
        <f>Q21</f>
        <v>0</v>
      </c>
      <c r="H21" s="2">
        <f>R21</f>
        <v>0</v>
      </c>
      <c r="I21" s="2">
        <f>S21</f>
        <v>0</v>
      </c>
      <c r="L21" s="2" t="s">
        <v>936</v>
      </c>
      <c r="O21" s="2">
        <f>'Allowed revenue -DPCR4'!D15</f>
        <v>0</v>
      </c>
      <c r="P21" s="2">
        <f>'Allowed revenue -DPCR4'!E15</f>
        <v>0</v>
      </c>
      <c r="Q21" s="2">
        <f>'Allowed revenue -DPCR4'!F15</f>
        <v>0</v>
      </c>
      <c r="R21" s="2">
        <f>'Allowed revenue -DPCR4'!G15</f>
        <v>0</v>
      </c>
      <c r="S21" s="2">
        <f>'Allowed revenue -DPCR4'!H15</f>
        <v>0</v>
      </c>
    </row>
    <row r="22" spans="2:19">
      <c r="B22" s="2" t="s">
        <v>937</v>
      </c>
      <c r="D22" s="2" t="e">
        <f>D10-D15-D18-D19-D20-D21</f>
        <v>#DIV/0!</v>
      </c>
      <c r="E22" s="2" t="e">
        <f>E10-E15-E18-E19-E20-E21</f>
        <v>#DIV/0!</v>
      </c>
      <c r="G22" s="2" t="e">
        <f>G10-G15-G18-G19-G20-G21</f>
        <v>#DIV/0!</v>
      </c>
      <c r="H22" s="2" t="e">
        <f>H10-H15-H18-H19-H20-H21</f>
        <v>#DIV/0!</v>
      </c>
      <c r="I22" s="2" t="e">
        <f>I10-I15-I18-I19-I20-I21</f>
        <v>#DIV/0!</v>
      </c>
      <c r="L22" s="2" t="s">
        <v>938</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939</v>
      </c>
      <c r="D23" s="2" t="e">
        <f>SUM(D18:D22)</f>
        <v>#DIV/0!</v>
      </c>
      <c r="E23" s="2" t="e">
        <f>SUM(E18:E22)</f>
        <v>#DIV/0!</v>
      </c>
      <c r="G23" s="2" t="e">
        <f>SUM(G18:G22)</f>
        <v>#DIV/0!</v>
      </c>
      <c r="H23" s="2" t="e">
        <f>SUM(H18:H22)</f>
        <v>#DIV/0!</v>
      </c>
      <c r="I23" s="2" t="e">
        <f>SUM(I18:I22)</f>
        <v>#DIV/0!</v>
      </c>
      <c r="L23" s="2" t="s">
        <v>77</v>
      </c>
      <c r="O23" s="2">
        <f>'Allowed revenue -DPCR4'!D18</f>
        <v>0</v>
      </c>
      <c r="P23" s="2">
        <f>'Allowed revenue -DPCR4'!E18</f>
        <v>0</v>
      </c>
      <c r="Q23" s="2">
        <f>'Allowed revenue -DPCR4'!F18</f>
        <v>0</v>
      </c>
      <c r="R23" s="2">
        <f>'Allowed revenue -DPCR4'!G18</f>
        <v>0</v>
      </c>
      <c r="S23" s="2">
        <f>'Allowed revenue -DPCR4'!H18</f>
        <v>0</v>
      </c>
    </row>
    <row r="24" spans="2:19">
      <c r="B24" s="2" t="s">
        <v>940</v>
      </c>
      <c r="D24" s="2" t="e">
        <f>D23-D18</f>
        <v>#DIV/0!</v>
      </c>
      <c r="E24" s="2" t="e">
        <f>E23-E18</f>
        <v>#DIV/0!</v>
      </c>
      <c r="G24" s="2" t="e">
        <f>G23-G18</f>
        <v>#DIV/0!</v>
      </c>
      <c r="H24" s="2" t="e">
        <f>H23-H18</f>
        <v>#DIV/0!</v>
      </c>
      <c r="I24" s="2" t="e">
        <f>I23-I18</f>
        <v>#DIV/0!</v>
      </c>
      <c r="L24" s="2" t="s">
        <v>78</v>
      </c>
      <c r="O24" s="2">
        <f>'Allowed revenue -DPCR4'!D19</f>
        <v>0</v>
      </c>
      <c r="P24" s="2">
        <f>'Allowed revenue -DPCR4'!E19</f>
        <v>0</v>
      </c>
      <c r="Q24" s="2">
        <f>'Allowed revenue -DPCR4'!F19</f>
        <v>0</v>
      </c>
      <c r="R24" s="2">
        <f>'Allowed revenue -DPCR4'!G19</f>
        <v>0</v>
      </c>
      <c r="S24" s="2">
        <f>'Allowed revenue -DPCR4'!H19</f>
        <v>0</v>
      </c>
    </row>
    <row r="25" spans="2:19">
      <c r="L25" s="2" t="s">
        <v>941</v>
      </c>
      <c r="O25" s="2">
        <f>'Allowed revenue -DPCR4'!D20</f>
        <v>0</v>
      </c>
      <c r="P25" s="2">
        <f>'Allowed revenue -DPCR4'!E20</f>
        <v>0</v>
      </c>
      <c r="Q25" s="2">
        <f>'Allowed revenue -DPCR4'!F20</f>
        <v>0</v>
      </c>
      <c r="R25" s="2">
        <f>'Allowed revenue -DPCR4'!G20</f>
        <v>0</v>
      </c>
      <c r="S25" s="2">
        <f>'Allowed revenue -DPCR4'!H20</f>
        <v>0</v>
      </c>
    </row>
    <row r="26" spans="2:19">
      <c r="B26" s="2" t="s">
        <v>942</v>
      </c>
      <c r="L26" s="2" t="s">
        <v>80</v>
      </c>
      <c r="S26" s="2">
        <f>'Allowed revenue -DPCR4'!H21</f>
        <v>0</v>
      </c>
    </row>
    <row r="27" spans="2:19">
      <c r="L27" s="2" t="s">
        <v>943</v>
      </c>
      <c r="S27" s="2">
        <f>'Allowed revenue -DPCR4'!H22</f>
        <v>0</v>
      </c>
    </row>
    <row r="28" spans="2:19">
      <c r="B28" s="2" t="s">
        <v>885</v>
      </c>
      <c r="D28" s="2">
        <f>D15</f>
        <v>0</v>
      </c>
      <c r="E28" s="2">
        <f>E15</f>
        <v>0</v>
      </c>
      <c r="G28" s="2">
        <f>G15</f>
        <v>0</v>
      </c>
      <c r="H28" s="2">
        <f>H15</f>
        <v>0</v>
      </c>
      <c r="I28" s="2">
        <f>I15</f>
        <v>0</v>
      </c>
    </row>
    <row r="29" spans="2:19">
      <c r="B29" s="2" t="s">
        <v>64</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937</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83</v>
      </c>
      <c r="O33" s="2">
        <f>'Allowed revenue -DPCR4'!D24</f>
        <v>0</v>
      </c>
      <c r="P33" s="2">
        <f>'Allowed revenue -DPCR4'!E24</f>
        <v>0</v>
      </c>
      <c r="Q33" s="2">
        <f>'Allowed revenue -DPCR4'!F24</f>
        <v>0</v>
      </c>
      <c r="R33" s="2">
        <f>'Allowed revenue -DPCR4'!G24</f>
        <v>0</v>
      </c>
      <c r="S33" s="2">
        <f>'Allowed revenue -DPCR4'!H24</f>
        <v>0</v>
      </c>
    </row>
    <row r="34" spans="1:19">
      <c r="L34" s="2" t="s">
        <v>84</v>
      </c>
      <c r="O34" s="2">
        <f>O33*O31</f>
        <v>0</v>
      </c>
      <c r="P34" s="2">
        <f>P33*P31</f>
        <v>0</v>
      </c>
      <c r="Q34" s="2">
        <f>Q33*Q31</f>
        <v>0</v>
      </c>
      <c r="R34" s="2">
        <f>R33*R31</f>
        <v>0</v>
      </c>
      <c r="S34" s="2">
        <f>S33*S31</f>
        <v>0</v>
      </c>
    </row>
    <row r="35" spans="1:19">
      <c r="L35" s="2" t="s">
        <v>85</v>
      </c>
      <c r="O35" s="2" t="e">
        <f>($S$27-$N$41)/SUM($O$34:$U$34)*O33</f>
        <v>#DIV/0!</v>
      </c>
      <c r="P35" s="2" t="e">
        <f>($S$27-$N$41)/SUM($O$34:$U$34)*P33</f>
        <v>#DIV/0!</v>
      </c>
      <c r="Q35" s="2" t="e">
        <f>($S$27-$N$41)/SUM($O$34:$U$34)*Q33</f>
        <v>#DIV/0!</v>
      </c>
      <c r="R35" s="2" t="e">
        <f>($S$27-$N$41)/SUM($O$34:$U$34)*R33</f>
        <v>#DIV/0!</v>
      </c>
      <c r="S35" s="2" t="e">
        <f>($S$27-$N$41)/SUM($O$34:$U$34)*S33</f>
        <v>#DIV/0!</v>
      </c>
    </row>
    <row r="36" spans="1:19">
      <c r="L36" s="2" t="s">
        <v>944</v>
      </c>
      <c r="O36" s="2">
        <f>'Allowed revenue -DPCR4'!D27</f>
        <v>0</v>
      </c>
      <c r="P36" s="2">
        <f>'Allowed revenue -DPCR4'!E27</f>
        <v>0</v>
      </c>
      <c r="Q36" s="2">
        <f>'Allowed revenue -DPCR4'!F27</f>
        <v>0</v>
      </c>
      <c r="R36" s="2">
        <f>'Allowed revenue -DPCR4'!G27</f>
        <v>0</v>
      </c>
      <c r="S36" s="2">
        <f>'Allowed revenue -DPCR4'!H27</f>
        <v>0</v>
      </c>
    </row>
    <row r="37" spans="1:19">
      <c r="L37" s="2" t="s">
        <v>87</v>
      </c>
      <c r="O37" s="2" t="e">
        <f>O36+O35</f>
        <v>#DIV/0!</v>
      </c>
      <c r="P37" s="2" t="e">
        <f>P36+P35</f>
        <v>#DIV/0!</v>
      </c>
      <c r="Q37" s="2" t="e">
        <f>Q36+Q35</f>
        <v>#DIV/0!</v>
      </c>
      <c r="R37" s="2" t="e">
        <f>R36+R35</f>
        <v>#DIV/0!</v>
      </c>
      <c r="S37" s="2" t="e">
        <f>S36+S35</f>
        <v>#DIV/0!</v>
      </c>
    </row>
    <row r="38" spans="1:19">
      <c r="L38" s="2" t="s">
        <v>945</v>
      </c>
      <c r="O38" s="2" t="e">
        <f>O37*O31</f>
        <v>#DIV/0!</v>
      </c>
      <c r="P38" s="2" t="e">
        <f>P37*P31</f>
        <v>#DIV/0!</v>
      </c>
      <c r="Q38" s="2" t="e">
        <f>Q37*Q31</f>
        <v>#DIV/0!</v>
      </c>
      <c r="R38" s="2" t="e">
        <f>R37*R31</f>
        <v>#DIV/0!</v>
      </c>
      <c r="S38" s="2" t="e">
        <f>S37*S31</f>
        <v>#DIV/0!</v>
      </c>
    </row>
    <row r="39" spans="1:19">
      <c r="L39" s="2" t="s">
        <v>943</v>
      </c>
      <c r="S39" s="2" t="e">
        <f>SUM(O38:S38)</f>
        <v>#DIV/0!</v>
      </c>
    </row>
    <row r="41" spans="1:19">
      <c r="L41" s="2" t="s">
        <v>946</v>
      </c>
      <c r="N41" s="2">
        <f>SUM(O41:S41)</f>
        <v>0</v>
      </c>
      <c r="O41" s="2">
        <f>O36*O31</f>
        <v>0</v>
      </c>
      <c r="P41" s="2">
        <f>P36*P31</f>
        <v>0</v>
      </c>
      <c r="Q41" s="2">
        <f>Q36*Q31</f>
        <v>0</v>
      </c>
      <c r="R41" s="2">
        <f>R36*R31</f>
        <v>0</v>
      </c>
      <c r="S41" s="2">
        <f>S36*S31</f>
        <v>0</v>
      </c>
    </row>
    <row r="43" spans="1:19">
      <c r="A43" s="2" t="s">
        <v>947</v>
      </c>
    </row>
    <row r="45" spans="1:19">
      <c r="B45" s="2" t="s">
        <v>948</v>
      </c>
      <c r="C45" s="2" t="s">
        <v>949</v>
      </c>
      <c r="D45" s="2" t="s">
        <v>950</v>
      </c>
      <c r="E45" s="2" t="s">
        <v>951</v>
      </c>
      <c r="K45" s="2" t="s">
        <v>218</v>
      </c>
    </row>
    <row r="46" spans="1:19">
      <c r="E46" s="2" t="s">
        <v>422</v>
      </c>
      <c r="G46" s="2" t="s">
        <v>240</v>
      </c>
      <c r="H46" s="2" t="s">
        <v>48</v>
      </c>
      <c r="I46" s="2" t="s">
        <v>461</v>
      </c>
      <c r="J46" s="2" t="s">
        <v>886</v>
      </c>
      <c r="K46" s="2" t="s">
        <v>422</v>
      </c>
      <c r="L46" s="2" t="s">
        <v>240</v>
      </c>
      <c r="M46" s="2" t="s">
        <v>48</v>
      </c>
      <c r="N46" s="2" t="s">
        <v>461</v>
      </c>
      <c r="O46" s="2" t="s">
        <v>886</v>
      </c>
    </row>
    <row r="47" spans="1:19">
      <c r="B47" s="2" t="s">
        <v>937</v>
      </c>
      <c r="C47" s="2" t="e">
        <f>SUM(D24:I24)</f>
        <v>#DIV/0!</v>
      </c>
      <c r="D47" s="2" t="s">
        <v>905</v>
      </c>
      <c r="E47" s="2" t="e">
        <f>VLOOKUP($D47,'CE-Drivers'!$B$17:$G$27,E$53,FALSE)</f>
        <v>#VALUE!</v>
      </c>
      <c r="G47" s="2" t="e">
        <f>VLOOKUP($D47,'CE-Drivers'!$B$17:$G$27,G$53,FALSE)</f>
        <v>#VALUE!</v>
      </c>
      <c r="H47" s="2" t="e">
        <f>VLOOKUP($D47,'CE-Drivers'!$B$17:$G$27,H$53,FALSE)</f>
        <v>#VALUE!</v>
      </c>
      <c r="I47" s="2" t="e">
        <f>VLOOKUP($D47,'CE-Drivers'!$B$17:$G$27,I$53,FALSE)</f>
        <v>#VALUE!</v>
      </c>
      <c r="J47" s="2" t="e">
        <f>VLOOKUP($D47,'CE-Drivers'!$B$17:$G$27,J$53,FALSE)</f>
        <v>#VALUE!</v>
      </c>
      <c r="K47" s="2" t="e">
        <f>$C47*E47</f>
        <v>#DIV/0!</v>
      </c>
      <c r="L47" s="2" t="e">
        <f>$C47*G47</f>
        <v>#DIV/0!</v>
      </c>
      <c r="M47" s="2" t="e">
        <f>$C47*H47</f>
        <v>#DIV/0!</v>
      </c>
      <c r="N47" s="2" t="e">
        <f>$C47*I47</f>
        <v>#DIV/0!</v>
      </c>
      <c r="O47" s="2" t="e">
        <f>$C47 * J47</f>
        <v>#DIV/0!</v>
      </c>
    </row>
    <row r="48" spans="1:19">
      <c r="B48" s="2" t="s">
        <v>64</v>
      </c>
      <c r="C48" s="2">
        <f>SUM(D18:I18)</f>
        <v>0</v>
      </c>
      <c r="D48" s="2" t="s">
        <v>905</v>
      </c>
      <c r="E48" s="2" t="e">
        <f>VLOOKUP($D48,'CE-Drivers'!$B$17:$G$27,E$53,FALSE)</f>
        <v>#VALUE!</v>
      </c>
      <c r="G48" s="2" t="e">
        <f>VLOOKUP($D48,'CE-Drivers'!$B$17:$G$27,G$53,FALSE)</f>
        <v>#VALUE!</v>
      </c>
      <c r="H48" s="2" t="e">
        <f>VLOOKUP($D48,'CE-Drivers'!$B$17:$G$27,H$53,FALSE)</f>
        <v>#VALUE!</v>
      </c>
      <c r="I48" s="2" t="e">
        <f>VLOOKUP($D48,'CE-Drivers'!$B$17:$G$27,I$53,FALSE)</f>
        <v>#VALUE!</v>
      </c>
      <c r="J48" s="2" t="e">
        <f>VLOOKUP($D48,'CE-Drivers'!$B$17:$G$27,J$53,FALSE)</f>
        <v>#VALUE!</v>
      </c>
      <c r="K48" s="2" t="e">
        <f>$C48*E48</f>
        <v>#VALUE!</v>
      </c>
      <c r="L48" s="2" t="e">
        <f>$C48*G48</f>
        <v>#VALUE!</v>
      </c>
      <c r="M48" s="2" t="e">
        <f>$C48*H48</f>
        <v>#VALUE!</v>
      </c>
      <c r="N48" s="2" t="e">
        <f>$C48*I48</f>
        <v>#VALUE!</v>
      </c>
      <c r="O48" s="2" t="e">
        <f>$C48 * J48</f>
        <v>#VALUE!</v>
      </c>
    </row>
    <row r="49" spans="1:18">
      <c r="B49" s="2" t="s">
        <v>952</v>
      </c>
      <c r="C49" s="2">
        <f>SUM(D15:I15)</f>
        <v>0</v>
      </c>
      <c r="D49" s="2" t="s">
        <v>953</v>
      </c>
      <c r="E49" s="2" t="e">
        <f>'CE-Opex'!AQ42</f>
        <v>#DIV/0!</v>
      </c>
      <c r="G49" s="2" t="e">
        <f>'CE-Opex'!AR42</f>
        <v>#DIV/0!</v>
      </c>
      <c r="H49" s="2" t="e">
        <f>'CE-Opex'!AS42</f>
        <v>#DIV/0!</v>
      </c>
      <c r="I49" s="2" t="e">
        <f>'CE-Opex'!AT42</f>
        <v>#DIV/0!</v>
      </c>
      <c r="J49" s="2" t="e">
        <f>'CE-Opex'!AU42</f>
        <v>#DIV/0!</v>
      </c>
      <c r="K49" s="2" t="e">
        <f>$C49*E49</f>
        <v>#DIV/0!</v>
      </c>
      <c r="L49" s="2" t="e">
        <f>$C49*G49</f>
        <v>#DIV/0!</v>
      </c>
      <c r="M49" s="2" t="e">
        <f>$C49*H49</f>
        <v>#DIV/0!</v>
      </c>
      <c r="N49" s="2" t="e">
        <f>$C49*I49</f>
        <v>#DIV/0!</v>
      </c>
      <c r="O49" s="2" t="e">
        <f>$C49 * J49</f>
        <v>#DIV/0!</v>
      </c>
    </row>
    <row r="51" spans="1:18">
      <c r="B51" s="2" t="s">
        <v>215</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954</v>
      </c>
    </row>
    <row r="56" spans="1:18">
      <c r="D56" s="2" t="s">
        <v>955</v>
      </c>
    </row>
    <row r="58" spans="1:18">
      <c r="A58" s="2" t="s">
        <v>956</v>
      </c>
    </row>
    <row r="60" spans="1:18">
      <c r="B60" s="2" t="s">
        <v>957</v>
      </c>
    </row>
    <row r="61" spans="1:18">
      <c r="B61" s="2" t="s">
        <v>958</v>
      </c>
      <c r="F61" s="2">
        <f>'Summary of revenue'!J11</f>
        <v>0</v>
      </c>
      <c r="G61" s="2" t="e">
        <f>F61/$F$66</f>
        <v>#DIV/0!</v>
      </c>
      <c r="P61" s="2" t="s">
        <v>218</v>
      </c>
      <c r="Q61" s="2" t="s">
        <v>959</v>
      </c>
      <c r="R61" s="2" t="s">
        <v>960</v>
      </c>
    </row>
    <row r="62" spans="1:18">
      <c r="B62" s="2" t="s">
        <v>961</v>
      </c>
      <c r="F62" s="2">
        <f>'Summary of revenue'!J12</f>
        <v>0</v>
      </c>
      <c r="G62" s="2" t="e">
        <f>F62/$F$66</f>
        <v>#DIV/0!</v>
      </c>
    </row>
    <row r="63" spans="1:18">
      <c r="B63" s="2" t="s">
        <v>962</v>
      </c>
      <c r="F63" s="2">
        <f>'Summary of revenue'!J13</f>
        <v>0</v>
      </c>
      <c r="G63" s="2" t="e">
        <f>F63/$F$66</f>
        <v>#DIV/0!</v>
      </c>
      <c r="M63" s="2" t="s">
        <v>963</v>
      </c>
      <c r="P63" s="2">
        <f>F66</f>
        <v>0</v>
      </c>
      <c r="Q63" s="2" t="e">
        <f>'CE-Allocation'!G68</f>
        <v>#DIV/0!</v>
      </c>
      <c r="R63" s="2" t="e">
        <f>P63-Q63</f>
        <v>#DIV/0!</v>
      </c>
    </row>
    <row r="64" spans="1:18">
      <c r="B64" s="2" t="s">
        <v>964</v>
      </c>
      <c r="F64" s="2">
        <f>'Summary of revenue'!J21</f>
        <v>0</v>
      </c>
      <c r="G64" s="2" t="e">
        <f>F64/$F$66</f>
        <v>#DIV/0!</v>
      </c>
    </row>
    <row r="65" spans="2:19">
      <c r="B65" s="2" t="s">
        <v>965</v>
      </c>
      <c r="F65" s="2">
        <f>'Summary of revenue'!J46+'Summary of revenue'!J47</f>
        <v>0</v>
      </c>
      <c r="G65" s="2" t="e">
        <f>F65/$F$66</f>
        <v>#DIV/0!</v>
      </c>
      <c r="M65" s="2" t="s">
        <v>966</v>
      </c>
      <c r="P65" s="2">
        <f>-F63</f>
        <v>0</v>
      </c>
      <c r="Q65" s="2" t="e">
        <f>Q$63*P65/P$63</f>
        <v>#DIV/0!</v>
      </c>
      <c r="R65" s="2" t="e">
        <f>P65-Q65</f>
        <v>#DIV/0!</v>
      </c>
    </row>
    <row r="66" spans="2:19">
      <c r="B66" s="2" t="s">
        <v>215</v>
      </c>
      <c r="F66" s="2">
        <f>SUM(F61:F65)</f>
        <v>0</v>
      </c>
      <c r="G66" s="2" t="e">
        <f>SUM(G61:G65)</f>
        <v>#DIV/0!</v>
      </c>
      <c r="M66" s="2" t="s">
        <v>1032</v>
      </c>
      <c r="P66" s="2">
        <f>-'CE-Opex'!I37</f>
        <v>0</v>
      </c>
      <c r="Q66" s="2" t="e">
        <f>Q$63*P66/P$63</f>
        <v>#DIV/0!</v>
      </c>
      <c r="R66" s="2" t="e">
        <f>P66-Q66</f>
        <v>#DIV/0!</v>
      </c>
    </row>
    <row r="68" spans="2:19" ht="16">
      <c r="B68" s="2" t="s">
        <v>1007</v>
      </c>
      <c r="G68" s="2" t="e">
        <f>(('Summary of revenue'!J11+'Summary of revenue'!J63)/'Summary of revenue'!J62)-'Summary of revenue'!J61</f>
        <v>#DIV/0!</v>
      </c>
      <c r="M68" s="2" t="s">
        <v>967</v>
      </c>
      <c r="P68" s="2">
        <f>-SUM(P65:P67)</f>
        <v>0</v>
      </c>
      <c r="Q68" s="2" t="e">
        <f>-SUM(Q65:Q67)</f>
        <v>#DIV/0!</v>
      </c>
      <c r="R68" s="2" t="e">
        <f>P68-Q68</f>
        <v>#DIV/0!</v>
      </c>
    </row>
    <row r="69" spans="2:19">
      <c r="M69" s="2" t="s">
        <v>968</v>
      </c>
      <c r="P69" s="2">
        <f>SUM(P63:P67)</f>
        <v>0</v>
      </c>
      <c r="Q69" s="2" t="e">
        <f>SUM(Q63:Q67)</f>
        <v>#DIV/0!</v>
      </c>
      <c r="R69" s="2" t="e">
        <f>P69-Q69</f>
        <v>#DIV/0!</v>
      </c>
    </row>
    <row r="71" spans="2:19" ht="39" customHeight="1">
      <c r="L71" s="2" t="s">
        <v>969</v>
      </c>
    </row>
    <row r="72" spans="2:19">
      <c r="B72" s="2" t="s">
        <v>970</v>
      </c>
      <c r="D72" s="2" t="s">
        <v>218</v>
      </c>
      <c r="L72" s="2" t="s">
        <v>971</v>
      </c>
    </row>
    <row r="73" spans="2:19">
      <c r="D73" s="2" t="s">
        <v>215</v>
      </c>
      <c r="F73" s="2" t="s">
        <v>422</v>
      </c>
      <c r="G73" s="2" t="s">
        <v>240</v>
      </c>
      <c r="H73" s="2" t="s">
        <v>48</v>
      </c>
      <c r="I73" s="2" t="s">
        <v>239</v>
      </c>
      <c r="J73" s="2" t="s">
        <v>972</v>
      </c>
      <c r="L73" s="2" t="s">
        <v>422</v>
      </c>
      <c r="M73" s="2" t="s">
        <v>240</v>
      </c>
      <c r="N73" s="2" t="s">
        <v>48</v>
      </c>
      <c r="O73" s="2" t="s">
        <v>461</v>
      </c>
      <c r="P73" s="2" t="s">
        <v>972</v>
      </c>
      <c r="R73" s="2" t="s">
        <v>215</v>
      </c>
      <c r="S73" s="2" t="s">
        <v>886</v>
      </c>
    </row>
    <row r="75" spans="2:19">
      <c r="B75" s="2" t="s">
        <v>973</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974</v>
      </c>
      <c r="L77" s="2" t="e">
        <f>L75</f>
        <v>#DIV/0!</v>
      </c>
      <c r="M77" s="2" t="e">
        <f>M75</f>
        <v>#DIV/0!</v>
      </c>
      <c r="N77" s="2" t="e">
        <f>N75</f>
        <v>#DIV/0!</v>
      </c>
      <c r="O77" s="2" t="e">
        <f>O75</f>
        <v>#DIV/0!</v>
      </c>
      <c r="P77" s="2" t="e">
        <f>P75</f>
        <v>#DIV/0!</v>
      </c>
      <c r="R77" s="2" t="e">
        <f>SUM(L77:P77)</f>
        <v>#DIV/0!</v>
      </c>
    </row>
    <row r="78" spans="2:19">
      <c r="B78" s="2" t="s">
        <v>975</v>
      </c>
    </row>
    <row r="79" spans="2:19">
      <c r="B79" s="2" t="s">
        <v>976</v>
      </c>
    </row>
    <row r="81" spans="2:19">
      <c r="B81" s="2" t="s">
        <v>974</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975</v>
      </c>
    </row>
    <row r="83" spans="2:19">
      <c r="B83" s="2" t="s">
        <v>976</v>
      </c>
    </row>
  </sheetData>
  <sheetProtection sheet="1" objects="1" scenarios="1"/>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"CC-Summary for Method M ("&amp;'CC-Net capex'!B5&amp;") for "&amp;Inputs!B6&amp;" in "&amp;Inputs!C6&amp;"  Status: "&amp;Inputs!D6&amp;""</f>
        <v>CC-Summary for Method M (No option selected) for #VALUE! in #VALUE!  Status: #VALUE!</v>
      </c>
    </row>
    <row r="3" spans="1:7" ht="14" customHeight="1">
      <c r="A3" s="2" t="s">
        <v>903</v>
      </c>
      <c r="B3" s="2" t="s">
        <v>977</v>
      </c>
    </row>
    <row r="4" spans="1:7" ht="14" customHeight="1">
      <c r="B4" s="2" t="s">
        <v>886</v>
      </c>
      <c r="C4" s="2" t="s">
        <v>461</v>
      </c>
      <c r="D4" s="2" t="s">
        <v>545</v>
      </c>
      <c r="E4" s="2" t="s">
        <v>240</v>
      </c>
      <c r="F4" s="2" t="s">
        <v>422</v>
      </c>
      <c r="G4" s="2" t="s">
        <v>978</v>
      </c>
    </row>
    <row r="5" spans="1:7" ht="14" customHeight="1">
      <c r="A5" s="2" t="s">
        <v>979</v>
      </c>
      <c r="B5" s="2" t="e">
        <f>'CC-Allocation'!J49</f>
        <v>#DIV/0!</v>
      </c>
      <c r="C5" s="2" t="e">
        <f>'CC-Allocation'!I49</f>
        <v>#DIV/0!</v>
      </c>
      <c r="D5" s="2" t="e">
        <f>'CC-Allocation'!H49</f>
        <v>#DIV/0!</v>
      </c>
      <c r="E5" s="2" t="e">
        <f>'CC-Allocation'!G49</f>
        <v>#DIV/0!</v>
      </c>
      <c r="F5" s="2" t="e">
        <f>'CC-Allocation'!E49</f>
        <v>#DIV/0!</v>
      </c>
      <c r="G5" s="2" t="s">
        <v>980</v>
      </c>
    </row>
    <row r="6" spans="1:7" ht="14" customHeight="1">
      <c r="A6" s="2" t="s">
        <v>64</v>
      </c>
      <c r="B6" s="2" t="e">
        <f>'CC-Allocation'!J47</f>
        <v>#VALUE!</v>
      </c>
      <c r="C6" s="2" t="e">
        <f>'CC-Allocation'!I48</f>
        <v>#VALUE!</v>
      </c>
      <c r="D6" s="2" t="e">
        <f>'CC-Allocation'!H48</f>
        <v>#VALUE!</v>
      </c>
      <c r="E6" s="2" t="e">
        <f>'CC-Allocation'!G48</f>
        <v>#VALUE!</v>
      </c>
      <c r="F6" s="2" t="e">
        <f>'CC-Allocation'!E48</f>
        <v>#VALUE!</v>
      </c>
      <c r="G6" s="2" t="s">
        <v>980</v>
      </c>
    </row>
    <row r="7" spans="1:7" ht="14" customHeight="1">
      <c r="A7" s="2" t="s">
        <v>937</v>
      </c>
      <c r="B7" s="2" t="e">
        <f>'CC-Allocation'!J48</f>
        <v>#VALUE!</v>
      </c>
      <c r="C7" s="2" t="e">
        <f>'CC-Allocation'!I47</f>
        <v>#VALUE!</v>
      </c>
      <c r="D7" s="2" t="e">
        <f>'CC-Allocation'!H47</f>
        <v>#VALUE!</v>
      </c>
      <c r="E7" s="2" t="e">
        <f>'CC-Allocation'!G47</f>
        <v>#VALUE!</v>
      </c>
      <c r="F7" s="2" t="e">
        <f>'CC-Allocation'!E47</f>
        <v>#VALUE!</v>
      </c>
      <c r="G7" s="2" t="s">
        <v>980</v>
      </c>
    </row>
    <row r="8" spans="1:7" ht="14" customHeight="1">
      <c r="A8" s="2" t="s">
        <v>981</v>
      </c>
      <c r="B8" s="2" t="e">
        <f>'CC-Allocation'!O52</f>
        <v>#DIV/0!</v>
      </c>
      <c r="C8" s="2" t="e">
        <f>'CC-Allocation'!N52</f>
        <v>#DIV/0!</v>
      </c>
      <c r="D8" s="2" t="e">
        <f>'CC-Allocation'!M52</f>
        <v>#DIV/0!</v>
      </c>
      <c r="E8" s="2" t="e">
        <f>'CC-Allocation'!L52</f>
        <v>#DIV/0!</v>
      </c>
      <c r="F8" s="2" t="e">
        <f>'CC-Allocation'!K52</f>
        <v>#DIV/0!</v>
      </c>
      <c r="G8" s="2" t="s">
        <v>980</v>
      </c>
    </row>
    <row r="9" spans="1:7" ht="14" customHeight="1">
      <c r="A9" s="2" t="s">
        <v>982</v>
      </c>
      <c r="B9" s="2" t="e">
        <f>'CC-Allocation'!S81</f>
        <v>#DIV/0!</v>
      </c>
      <c r="C9" s="2" t="e">
        <f>'CC-Allocation'!O81</f>
        <v>#DIV/0!</v>
      </c>
      <c r="D9" s="2" t="e">
        <f>'CC-Allocation'!N81</f>
        <v>#DIV/0!</v>
      </c>
      <c r="E9" s="2" t="e">
        <f>'CC-Allocation'!M81</f>
        <v>#DIV/0!</v>
      </c>
      <c r="F9" s="2" t="e">
        <f>'CC-Allocation'!L81</f>
        <v>#DIV/0!</v>
      </c>
      <c r="G9" s="2" t="e">
        <f>'CC-Allocation'!P81</f>
        <v>#DIV/0!</v>
      </c>
    </row>
    <row r="10" spans="1:7" ht="14" customHeight="1">
      <c r="A10" s="2" t="s">
        <v>983</v>
      </c>
      <c r="B10" s="2" t="e">
        <f>'CC-Opex'!AD49</f>
        <v>#DIV/0!</v>
      </c>
      <c r="C10" s="2" t="e">
        <f>'CC-Opex'!AC49</f>
        <v>#DIV/0!</v>
      </c>
      <c r="D10" s="2" t="e">
        <f>'CC-Opex'!AB49</f>
        <v>#DIV/0!</v>
      </c>
      <c r="E10" s="2" t="e">
        <f>'CC-Opex'!AA49</f>
        <v>#DIV/0!</v>
      </c>
      <c r="F10" s="2" t="e">
        <f>'CC-Opex'!Z49</f>
        <v>#DIV/0!</v>
      </c>
      <c r="G10" s="2" t="s">
        <v>980</v>
      </c>
    </row>
    <row r="12" spans="1:7" ht="14" customHeight="1">
      <c r="B12" s="2" t="s">
        <v>986</v>
      </c>
      <c r="C12" s="2" t="s">
        <v>987</v>
      </c>
      <c r="D12" s="2" t="s">
        <v>988</v>
      </c>
      <c r="E12" s="2" t="s">
        <v>989</v>
      </c>
    </row>
    <row r="13" spans="1:7" ht="14" customHeight="1">
      <c r="A13" s="2" t="s">
        <v>990</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"CE-Summary for Method M ("&amp;'CE-Net capex'!B5&amp;") for "&amp;Inputs!B6&amp;" in "&amp;Inputs!C6&amp;"  Status: "&amp;Inputs!D6&amp;""</f>
        <v>CE-Summary for Method M (No option selected) for #VALUE! in #VALUE!  Status: #VALUE!</v>
      </c>
    </row>
    <row r="3" spans="1:7" ht="14" customHeight="1">
      <c r="A3" s="2" t="s">
        <v>903</v>
      </c>
      <c r="B3" s="2" t="s">
        <v>977</v>
      </c>
    </row>
    <row r="4" spans="1:7" ht="14" customHeight="1">
      <c r="B4" s="2" t="s">
        <v>886</v>
      </c>
      <c r="C4" s="2" t="s">
        <v>461</v>
      </c>
      <c r="D4" s="2" t="s">
        <v>545</v>
      </c>
      <c r="E4" s="2" t="s">
        <v>240</v>
      </c>
      <c r="F4" s="2" t="s">
        <v>422</v>
      </c>
      <c r="G4" s="2" t="s">
        <v>978</v>
      </c>
    </row>
    <row r="5" spans="1:7" ht="14" customHeight="1">
      <c r="A5" s="2" t="s">
        <v>979</v>
      </c>
      <c r="B5" s="2" t="e">
        <f>'CE-Allocation'!J49</f>
        <v>#DIV/0!</v>
      </c>
      <c r="C5" s="2" t="e">
        <f>'CE-Allocation'!I49</f>
        <v>#DIV/0!</v>
      </c>
      <c r="D5" s="2" t="e">
        <f>'CE-Allocation'!H49</f>
        <v>#DIV/0!</v>
      </c>
      <c r="E5" s="2" t="e">
        <f>'CE-Allocation'!G49</f>
        <v>#DIV/0!</v>
      </c>
      <c r="F5" s="2" t="e">
        <f>'CE-Allocation'!E49</f>
        <v>#DIV/0!</v>
      </c>
      <c r="G5" s="2" t="s">
        <v>980</v>
      </c>
    </row>
    <row r="6" spans="1:7" ht="14" customHeight="1">
      <c r="A6" s="2" t="s">
        <v>64</v>
      </c>
      <c r="B6" s="2" t="e">
        <f>'CE-Allocation'!J47</f>
        <v>#VALUE!</v>
      </c>
      <c r="C6" s="2" t="e">
        <f>'CE-Allocation'!I48</f>
        <v>#VALUE!</v>
      </c>
      <c r="D6" s="2" t="e">
        <f>'CE-Allocation'!H48</f>
        <v>#VALUE!</v>
      </c>
      <c r="E6" s="2" t="e">
        <f>'CE-Allocation'!G48</f>
        <v>#VALUE!</v>
      </c>
      <c r="F6" s="2" t="e">
        <f>'CE-Allocation'!E48</f>
        <v>#VALUE!</v>
      </c>
      <c r="G6" s="2" t="s">
        <v>980</v>
      </c>
    </row>
    <row r="7" spans="1:7" ht="14" customHeight="1">
      <c r="A7" s="2" t="s">
        <v>937</v>
      </c>
      <c r="B7" s="2" t="e">
        <f>'CE-Allocation'!J48</f>
        <v>#VALUE!</v>
      </c>
      <c r="C7" s="2" t="e">
        <f>'CE-Allocation'!I47</f>
        <v>#VALUE!</v>
      </c>
      <c r="D7" s="2" t="e">
        <f>'CE-Allocation'!H47</f>
        <v>#VALUE!</v>
      </c>
      <c r="E7" s="2" t="e">
        <f>'CE-Allocation'!G47</f>
        <v>#VALUE!</v>
      </c>
      <c r="F7" s="2" t="e">
        <f>'CE-Allocation'!E47</f>
        <v>#VALUE!</v>
      </c>
      <c r="G7" s="2" t="s">
        <v>980</v>
      </c>
    </row>
    <row r="8" spans="1:7" ht="14" customHeight="1">
      <c r="A8" s="2" t="s">
        <v>981</v>
      </c>
      <c r="B8" s="2" t="e">
        <f>'CE-Allocation'!O52</f>
        <v>#DIV/0!</v>
      </c>
      <c r="C8" s="2" t="e">
        <f>'CE-Allocation'!N52</f>
        <v>#DIV/0!</v>
      </c>
      <c r="D8" s="2" t="e">
        <f>'CE-Allocation'!M52</f>
        <v>#DIV/0!</v>
      </c>
      <c r="E8" s="2" t="e">
        <f>'CE-Allocation'!L52</f>
        <v>#DIV/0!</v>
      </c>
      <c r="F8" s="2" t="e">
        <f>'CE-Allocation'!K52</f>
        <v>#DIV/0!</v>
      </c>
      <c r="G8" s="2" t="s">
        <v>980</v>
      </c>
    </row>
    <row r="9" spans="1:7" ht="14" customHeight="1">
      <c r="A9" s="2" t="s">
        <v>982</v>
      </c>
      <c r="B9" s="2" t="e">
        <f>'CE-Allocation'!S81</f>
        <v>#DIV/0!</v>
      </c>
      <c r="C9" s="2" t="e">
        <f>'CE-Allocation'!O81</f>
        <v>#DIV/0!</v>
      </c>
      <c r="D9" s="2" t="e">
        <f>'CE-Allocation'!N81</f>
        <v>#DIV/0!</v>
      </c>
      <c r="E9" s="2" t="e">
        <f>'CE-Allocation'!M81</f>
        <v>#DIV/0!</v>
      </c>
      <c r="F9" s="2" t="e">
        <f>'CE-Allocation'!L81</f>
        <v>#DIV/0!</v>
      </c>
      <c r="G9" s="2" t="e">
        <f>'CE-Allocation'!P81</f>
        <v>#DIV/0!</v>
      </c>
    </row>
    <row r="10" spans="1:7" ht="14" customHeight="1">
      <c r="A10" s="2" t="s">
        <v>983</v>
      </c>
      <c r="B10" s="2" t="e">
        <f>'CE-Opex'!AD49</f>
        <v>#DIV/0!</v>
      </c>
      <c r="C10" s="2" t="e">
        <f>'CE-Opex'!AC49</f>
        <v>#DIV/0!</v>
      </c>
      <c r="D10" s="2" t="e">
        <f>'CE-Opex'!AB49</f>
        <v>#DIV/0!</v>
      </c>
      <c r="E10" s="2" t="e">
        <f>'CE-Opex'!AA49</f>
        <v>#DIV/0!</v>
      </c>
      <c r="F10" s="2" t="e">
        <f>'CE-Opex'!Z49</f>
        <v>#DIV/0!</v>
      </c>
      <c r="G10" s="2" t="s">
        <v>980</v>
      </c>
    </row>
    <row r="12" spans="1:7" ht="14" customHeight="1">
      <c r="B12" s="2" t="s">
        <v>986</v>
      </c>
      <c r="C12" s="2" t="s">
        <v>987</v>
      </c>
      <c r="D12" s="2" t="s">
        <v>988</v>
      </c>
      <c r="E12" s="2" t="s">
        <v>989</v>
      </c>
    </row>
    <row r="13" spans="1:7" ht="14" customHeight="1">
      <c r="A13" s="2" t="s">
        <v>990</v>
      </c>
      <c r="B13" s="2" t="e">
        <f>C9*(1-C10*Inputs!B12)+B9</f>
        <v>#DIV/0!</v>
      </c>
      <c r="C13" s="2" t="e">
        <f>C9 +D9+(E9*(1-Inputs!B13*E10))+B9</f>
        <v>#DIV/0!</v>
      </c>
      <c r="D13" s="2" t="e">
        <f>(D9 + E9  *(1-Inputs!B13* E10))/(1-C9-B9)</f>
        <v>#DIV/0!</v>
      </c>
      <c r="E13" s="2" t="e">
        <f>E9*(1-Inputs!B13*E10)/(1-B9-C9-D9)</f>
        <v>#DIV/0!</v>
      </c>
    </row>
  </sheetData>
  <sheetProtection sheet="1" objects="1" scenarios="1"/>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H7"/>
  <sheetViews>
    <sheetView showGridLines="0" workbookViewId="0"/>
  </sheetViews>
  <sheetFormatPr baseColWidth="10" defaultColWidth="18.83203125" defaultRowHeight="14" x14ac:dyDescent="0"/>
  <cols>
    <col min="1" max="16384" width="18.83203125" style="2"/>
  </cols>
  <sheetData>
    <row r="1" spans="1:8" ht="19">
      <c r="A1" s="4" t="str">
        <f>"Results for Method M ("&amp;'CC-Net capex'!B5&amp;") for "&amp;Inputs!B6&amp;" in "&amp;Inputs!C6&amp;"  Status: "&amp;Inputs!D6&amp;""</f>
        <v>Results for Method M (No option selected) for #VALUE! in #VALUE!  Status: #VALUE!</v>
      </c>
      <c r="B1" s="15"/>
      <c r="C1" s="15"/>
      <c r="D1" s="15"/>
      <c r="E1" s="15"/>
      <c r="F1" s="15"/>
      <c r="G1" s="15"/>
      <c r="H1" s="15"/>
    </row>
    <row r="2" spans="1:8">
      <c r="A2" s="15"/>
      <c r="B2" s="15"/>
      <c r="C2" s="15"/>
      <c r="D2" s="15"/>
      <c r="E2" s="15"/>
      <c r="F2" s="15"/>
      <c r="G2" s="15"/>
      <c r="H2" s="15"/>
    </row>
    <row r="3" spans="1:8" s="1" customFormat="1" ht="16">
      <c r="A3" s="80" t="s">
        <v>984</v>
      </c>
      <c r="B3" s="45"/>
      <c r="C3" s="45"/>
      <c r="D3" s="45"/>
      <c r="E3" s="45"/>
      <c r="F3" s="45"/>
      <c r="G3" s="45"/>
      <c r="H3" s="45"/>
    </row>
    <row r="4" spans="1:8">
      <c r="A4" s="15"/>
      <c r="B4" s="15"/>
      <c r="C4" s="15"/>
      <c r="D4" s="15"/>
      <c r="E4" s="15"/>
      <c r="F4" s="15"/>
      <c r="G4" s="15"/>
      <c r="H4" s="15"/>
    </row>
    <row r="5" spans="1:8">
      <c r="A5" s="15"/>
      <c r="B5" s="18" t="s">
        <v>985</v>
      </c>
      <c r="C5" s="18" t="str">
        <f>'CC-Summary'!B12</f>
        <v>LDNO LV: LV user</v>
      </c>
      <c r="D5" s="18" t="str">
        <f>'CC-Summary'!C12</f>
        <v>LDNO HV: LV user</v>
      </c>
      <c r="E5" s="18" t="str">
        <f>'CC-Summary'!D12</f>
        <v>LDNO HV: LV sub user</v>
      </c>
      <c r="F5" s="18" t="str">
        <f>'CC-Summary'!E12</f>
        <v>LDNO HV: HV user</v>
      </c>
      <c r="G5" s="15"/>
      <c r="H5" s="15"/>
    </row>
    <row r="6" spans="1:8">
      <c r="A6" s="14" t="s">
        <v>990</v>
      </c>
      <c r="B6" s="44"/>
      <c r="C6" s="44" t="e">
        <f>'CC-Summary'!B13</f>
        <v>#DIV/0!</v>
      </c>
      <c r="D6" s="44" t="e">
        <f>'CC-Summary'!C13</f>
        <v>#DIV/0!</v>
      </c>
      <c r="E6" s="44" t="e">
        <f>'CC-Summary'!D13</f>
        <v>#DIV/0!</v>
      </c>
      <c r="F6" s="44" t="e">
        <f>'CC-Summary'!E13</f>
        <v>#DIV/0!</v>
      </c>
      <c r="G6" s="15"/>
      <c r="H6" s="15"/>
    </row>
    <row r="7" spans="1:8">
      <c r="A7" s="15"/>
      <c r="B7" s="15"/>
      <c r="C7" s="15"/>
      <c r="D7" s="15"/>
      <c r="E7" s="15"/>
      <c r="F7" s="15"/>
      <c r="G7" s="15"/>
      <c r="H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("&amp;'CE-Net capex'!B5&amp;") for "&amp;Inputs!B6&amp;" in "&amp;Inputs!C6&amp;"  Status: "&amp;Inputs!D6&amp;""</f>
        <v>EDCM extension to Method M (No option selected) for #VALUE! in #VALUE!  Status: #VALUE!</v>
      </c>
      <c r="B1" s="15"/>
      <c r="C1" s="15"/>
      <c r="D1" s="15"/>
      <c r="E1" s="15"/>
      <c r="F1" s="15"/>
      <c r="G1" s="15"/>
      <c r="H1" s="15"/>
      <c r="I1" s="15"/>
    </row>
    <row r="2" spans="1:9">
      <c r="A2" s="15"/>
      <c r="B2" s="15"/>
      <c r="C2" s="15"/>
      <c r="D2" s="15"/>
      <c r="E2" s="15"/>
      <c r="F2" s="15"/>
      <c r="G2" s="15"/>
      <c r="H2" s="15"/>
      <c r="I2" s="15"/>
    </row>
    <row r="3" spans="1:9" ht="16">
      <c r="A3" s="46" t="s">
        <v>1019</v>
      </c>
      <c r="B3" s="15"/>
      <c r="C3" s="15"/>
      <c r="D3" s="15"/>
      <c r="E3" s="15"/>
      <c r="F3" s="15"/>
      <c r="G3" s="15"/>
      <c r="H3" s="15"/>
      <c r="I3" s="15"/>
    </row>
    <row r="4" spans="1:9" ht="16">
      <c r="A4" s="46"/>
      <c r="B4" s="15"/>
      <c r="C4" s="15"/>
      <c r="D4" s="15"/>
      <c r="E4" s="15"/>
      <c r="F4" s="15"/>
      <c r="G4" s="15"/>
      <c r="H4" s="15"/>
      <c r="I4" s="15"/>
    </row>
    <row r="5" spans="1:9" ht="28">
      <c r="A5" s="15"/>
      <c r="B5" s="6" t="s">
        <v>1017</v>
      </c>
      <c r="C5" s="6" t="s">
        <v>1016</v>
      </c>
      <c r="E5" s="15"/>
      <c r="F5" s="15"/>
      <c r="G5" s="15"/>
      <c r="H5" s="15"/>
      <c r="I5" s="15"/>
    </row>
    <row r="6" spans="1:9">
      <c r="A6" s="14" t="s">
        <v>239</v>
      </c>
      <c r="B6" s="49">
        <f>SUM('Data-MEAV'!I19:I39)</f>
        <v>0</v>
      </c>
      <c r="C6" s="49">
        <f>B6-'Data-MEAV'!G6</f>
        <v>0</v>
      </c>
      <c r="F6" s="15"/>
      <c r="G6" s="15"/>
      <c r="H6" s="15"/>
      <c r="I6" s="15"/>
    </row>
    <row r="7" spans="1:9">
      <c r="A7" s="14" t="s">
        <v>48</v>
      </c>
      <c r="B7" s="49">
        <f>SUM('Data-MEAV'!I62:I63,'Data-MEAV'!I69:I70,'Data-MEAV'!I75:I78,'Data-MEAV'!I153:I154)</f>
        <v>0</v>
      </c>
      <c r="C7" s="49">
        <f>B7-'Data-MEAV'!G7</f>
        <v>0</v>
      </c>
      <c r="F7" s="15"/>
      <c r="G7" s="15"/>
      <c r="H7" s="15"/>
      <c r="I7" s="15"/>
    </row>
    <row r="8" spans="1:9">
      <c r="A8" s="14" t="s">
        <v>240</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45</v>
      </c>
      <c r="B10" s="49">
        <f>SUM('Data-MEAV'!I59:I60,'Data-MEAV'!I66:I67,'Data-MEAV'!I110,'Data-MEAV'!I112,'Data-MEAV'!I115:I119,'Data-MEAV'!I149:I150)</f>
        <v>0</v>
      </c>
      <c r="E10" s="16"/>
      <c r="F10" s="15"/>
      <c r="G10" s="15"/>
      <c r="H10" s="15"/>
      <c r="I10" s="15"/>
    </row>
    <row r="11" spans="1:9">
      <c r="A11" s="14" t="s">
        <v>422</v>
      </c>
      <c r="B11" s="49">
        <f>SUM('Data-MEAV'!I82:I85,'Data-MEAV'!I88:I91,'Data-MEAV'!I94:I99,'Data-MEAV'!I102)</f>
        <v>0</v>
      </c>
      <c r="E11" s="16"/>
      <c r="F11" s="15"/>
      <c r="G11" s="15"/>
      <c r="H11" s="15"/>
      <c r="I11" s="15"/>
    </row>
    <row r="12" spans="1:9">
      <c r="A12" s="14" t="s">
        <v>43</v>
      </c>
      <c r="B12" s="49">
        <f>SUM('Data-MEAV'!I105:I109,'Data-MEAV'!I111,'Data-MEAV'!I144:I145)</f>
        <v>0</v>
      </c>
      <c r="E12" s="16"/>
      <c r="F12" s="15"/>
      <c r="G12" s="15"/>
      <c r="H12" s="15"/>
      <c r="I12" s="15"/>
    </row>
    <row r="13" spans="1:9">
      <c r="A13" s="14" t="s">
        <v>421</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1004</v>
      </c>
      <c r="B15" s="49">
        <f>SUM(B10:B13)</f>
        <v>0</v>
      </c>
      <c r="C15" s="49">
        <f>B15-'Data-MEAV'!G9</f>
        <v>0</v>
      </c>
      <c r="F15" s="15"/>
      <c r="G15" s="15"/>
      <c r="H15" s="15"/>
      <c r="I15" s="15"/>
    </row>
    <row r="16" spans="1:9">
      <c r="A16" s="15"/>
      <c r="B16" s="15"/>
      <c r="C16" s="16"/>
      <c r="D16" s="15"/>
      <c r="E16" s="16"/>
      <c r="F16" s="15"/>
      <c r="G16" s="15"/>
      <c r="H16" s="15"/>
      <c r="I16" s="15"/>
    </row>
    <row r="17" spans="1:9" ht="16">
      <c r="A17" s="46" t="s">
        <v>1020</v>
      </c>
      <c r="B17" s="15"/>
      <c r="C17" s="16"/>
      <c r="D17" s="15"/>
      <c r="E17" s="16"/>
      <c r="F17" s="15"/>
      <c r="G17" s="15"/>
      <c r="H17" s="15"/>
      <c r="I17" s="15"/>
    </row>
    <row r="18" spans="1:9">
      <c r="A18" s="15"/>
      <c r="B18" s="15"/>
      <c r="C18" s="16"/>
      <c r="D18" s="15"/>
      <c r="E18" s="16"/>
      <c r="F18" s="15"/>
      <c r="G18" s="15"/>
      <c r="H18" s="15"/>
      <c r="I18" s="15"/>
    </row>
    <row r="19" spans="1:9" ht="28">
      <c r="A19" s="15"/>
      <c r="B19" s="6" t="s">
        <v>1018</v>
      </c>
      <c r="C19" s="16"/>
      <c r="D19" s="15"/>
      <c r="E19" s="16"/>
      <c r="F19" s="15"/>
      <c r="G19" s="15"/>
      <c r="H19" s="15"/>
      <c r="I19" s="15"/>
    </row>
    <row r="20" spans="1:9">
      <c r="A20" s="14" t="s">
        <v>45</v>
      </c>
      <c r="B20" s="50" t="e">
        <f>B10/B$15</f>
        <v>#DIV/0!</v>
      </c>
      <c r="C20" s="16"/>
      <c r="D20" s="15"/>
      <c r="E20" s="16"/>
      <c r="F20" s="15"/>
      <c r="G20" s="15"/>
      <c r="H20" s="15"/>
      <c r="I20" s="15"/>
    </row>
    <row r="21" spans="1:9">
      <c r="A21" s="14" t="s">
        <v>422</v>
      </c>
      <c r="B21" s="50" t="e">
        <f>B11/B$15</f>
        <v>#DIV/0!</v>
      </c>
      <c r="C21" s="16"/>
      <c r="D21" s="15"/>
      <c r="E21" s="16"/>
      <c r="F21" s="15"/>
      <c r="G21" s="15"/>
      <c r="H21" s="15"/>
      <c r="I21" s="15"/>
    </row>
    <row r="22" spans="1:9">
      <c r="A22" s="14" t="s">
        <v>43</v>
      </c>
      <c r="B22" s="50" t="e">
        <f>B12/B$15</f>
        <v>#DIV/0!</v>
      </c>
      <c r="C22" s="16"/>
      <c r="D22" s="15"/>
      <c r="E22" s="16"/>
      <c r="F22" s="15"/>
      <c r="G22" s="15"/>
      <c r="H22" s="15"/>
      <c r="I22" s="15"/>
    </row>
    <row r="23" spans="1:9">
      <c r="A23" s="14" t="s">
        <v>421</v>
      </c>
      <c r="B23" s="50" t="e">
        <f>B13/B$15</f>
        <v>#DIV/0!</v>
      </c>
      <c r="C23" s="16"/>
      <c r="D23" s="15"/>
      <c r="E23" s="16"/>
      <c r="F23" s="15"/>
      <c r="G23" s="15"/>
      <c r="H23" s="15"/>
      <c r="I23" s="15"/>
    </row>
    <row r="24" spans="1:9">
      <c r="A24" s="15"/>
      <c r="B24" s="15"/>
      <c r="C24" s="15"/>
      <c r="D24" s="15"/>
      <c r="E24" s="15"/>
      <c r="F24" s="15"/>
      <c r="G24" s="15"/>
      <c r="H24" s="15"/>
      <c r="I24" s="15"/>
    </row>
    <row r="25" spans="1:9" ht="16">
      <c r="A25" s="46" t="s">
        <v>1021</v>
      </c>
      <c r="B25" s="15"/>
      <c r="C25" s="16"/>
      <c r="D25" s="15"/>
      <c r="E25" s="16"/>
      <c r="F25" s="15"/>
      <c r="G25" s="15"/>
      <c r="H25" s="15"/>
      <c r="I25" s="15"/>
    </row>
    <row r="26" spans="1:9">
      <c r="A26" s="15"/>
      <c r="B26" s="15"/>
      <c r="C26" s="15"/>
      <c r="D26" s="15"/>
      <c r="E26" s="15"/>
      <c r="F26" s="15"/>
      <c r="G26" s="15"/>
      <c r="H26" s="15"/>
      <c r="I26" s="15"/>
    </row>
    <row r="27" spans="1:9">
      <c r="A27" s="15"/>
      <c r="B27" s="6" t="s">
        <v>886</v>
      </c>
      <c r="C27" s="6" t="s">
        <v>461</v>
      </c>
      <c r="D27" s="6" t="s">
        <v>545</v>
      </c>
      <c r="E27" s="6" t="s">
        <v>240</v>
      </c>
      <c r="F27" s="6" t="s">
        <v>45</v>
      </c>
      <c r="G27" s="6" t="s">
        <v>422</v>
      </c>
      <c r="H27" s="6" t="s">
        <v>43</v>
      </c>
      <c r="I27" s="6" t="s">
        <v>421</v>
      </c>
    </row>
    <row r="28" spans="1:9">
      <c r="A28" s="14" t="s">
        <v>1003</v>
      </c>
      <c r="B28" s="50" t="e">
        <f>'CE-Summary'!B9</f>
        <v>#DIV/0!</v>
      </c>
      <c r="C28" s="50" t="e">
        <f>'CE-Summary'!C9</f>
        <v>#DIV/0!</v>
      </c>
      <c r="D28" s="50" t="e">
        <f>'CE-Summary'!D9</f>
        <v>#DIV/0!</v>
      </c>
      <c r="E28" s="50" t="e">
        <f>'CE-Summary'!E9</f>
        <v>#DIV/0!</v>
      </c>
      <c r="F28" s="50" t="e">
        <f>'CE-Summary'!$F9*'EDCM discounts'!$B20</f>
        <v>#DIV/0!</v>
      </c>
      <c r="G28" s="50" t="e">
        <f>'CE-Summary'!$F9*'EDCM discounts'!$B21</f>
        <v>#DIV/0!</v>
      </c>
      <c r="H28" s="50" t="e">
        <f>'CE-Summary'!$F9*'EDCM discounts'!$B22</f>
        <v>#DIV/0!</v>
      </c>
      <c r="I28" s="50" t="e">
        <f>'CE-Summary'!$F9*'EDCM discounts'!$B23</f>
        <v>#DIV/0!</v>
      </c>
    </row>
    <row r="29" spans="1:9">
      <c r="A29" s="14" t="s">
        <v>983</v>
      </c>
      <c r="B29" s="50" t="e">
        <f>'CE-Summary'!B10</f>
        <v>#DIV/0!</v>
      </c>
      <c r="C29" s="50" t="e">
        <f>'CE-Summary'!C10</f>
        <v>#DIV/0!</v>
      </c>
      <c r="D29" s="50" t="e">
        <f>'CE-Summary'!D10</f>
        <v>#DIV/0!</v>
      </c>
      <c r="E29" s="50" t="e">
        <f>'CE-Summary'!E10</f>
        <v>#DIV/0!</v>
      </c>
      <c r="F29" s="50" t="e">
        <f>'CE-Summary'!$F10</f>
        <v>#DIV/0!</v>
      </c>
      <c r="G29" s="50" t="e">
        <f>'CE-Summary'!$F10</f>
        <v>#DIV/0!</v>
      </c>
      <c r="H29" s="50" t="e">
        <f>'CE-Summary'!$F10</f>
        <v>#DIV/0!</v>
      </c>
      <c r="I29" s="50" t="e">
        <f>'CE-Summary'!$F10</f>
        <v>#DIV/0!</v>
      </c>
    </row>
    <row r="30" spans="1:9">
      <c r="A30" s="15"/>
      <c r="B30" s="15"/>
      <c r="C30" s="15"/>
      <c r="D30" s="15"/>
      <c r="E30" s="15"/>
      <c r="F30" s="15"/>
      <c r="G30" s="15"/>
      <c r="H30" s="15"/>
      <c r="I30" s="15"/>
    </row>
    <row r="31" spans="1:9" ht="16">
      <c r="A31" s="46" t="s">
        <v>1013</v>
      </c>
      <c r="B31" s="15"/>
      <c r="C31" s="15"/>
      <c r="D31" s="15"/>
      <c r="E31" s="15"/>
      <c r="F31" s="15"/>
      <c r="G31" s="15"/>
      <c r="H31" s="15"/>
      <c r="I31" s="15"/>
    </row>
    <row r="32" spans="1:9" ht="16">
      <c r="A32" s="46"/>
      <c r="B32" s="15"/>
      <c r="C32" s="15"/>
      <c r="D32" s="15"/>
      <c r="E32" s="15"/>
      <c r="F32" s="15"/>
      <c r="G32" s="15"/>
      <c r="H32" s="15"/>
      <c r="I32" s="15"/>
    </row>
    <row r="33" spans="1:9" ht="28">
      <c r="A33" s="15"/>
      <c r="B33" s="6" t="s">
        <v>1015</v>
      </c>
      <c r="C33" s="15"/>
      <c r="D33" s="15"/>
      <c r="E33" s="15"/>
      <c r="F33" s="15"/>
      <c r="G33" s="15"/>
      <c r="H33" s="15"/>
      <c r="I33" s="15"/>
    </row>
    <row r="34" spans="1:9">
      <c r="A34" s="14" t="s">
        <v>1005</v>
      </c>
      <c r="B34" s="48">
        <v>1</v>
      </c>
      <c r="C34" s="15"/>
      <c r="D34" s="15"/>
      <c r="E34" s="15"/>
      <c r="F34" s="15"/>
      <c r="G34" s="15"/>
      <c r="H34" s="15"/>
      <c r="I34" s="15"/>
    </row>
    <row r="35" spans="1:9">
      <c r="A35" s="14" t="s">
        <v>1006</v>
      </c>
      <c r="B35" s="48">
        <v>1</v>
      </c>
      <c r="C35" s="15"/>
      <c r="D35" s="15"/>
      <c r="E35" s="15"/>
      <c r="F35" s="15"/>
      <c r="G35" s="15"/>
      <c r="H35" s="15"/>
      <c r="I35" s="15"/>
    </row>
    <row r="36" spans="1:9">
      <c r="A36" s="15"/>
      <c r="B36" s="15"/>
      <c r="C36" s="15"/>
      <c r="D36" s="15"/>
      <c r="E36" s="15"/>
      <c r="F36" s="15"/>
      <c r="G36" s="15"/>
      <c r="H36" s="15"/>
      <c r="I36" s="15"/>
    </row>
    <row r="37" spans="1:9" ht="16">
      <c r="A37" s="46" t="s">
        <v>1014</v>
      </c>
      <c r="B37" s="15"/>
      <c r="C37" s="15"/>
      <c r="D37" s="15"/>
      <c r="E37" s="15"/>
      <c r="F37" s="15"/>
      <c r="G37" s="15"/>
      <c r="H37" s="15"/>
      <c r="I37" s="15"/>
    </row>
    <row r="38" spans="1:9">
      <c r="A38" s="15"/>
      <c r="B38" s="15"/>
      <c r="C38" s="15"/>
      <c r="D38" s="15"/>
      <c r="E38" s="15"/>
      <c r="F38" s="15"/>
      <c r="G38" s="15"/>
      <c r="H38" s="15"/>
      <c r="I38" s="15"/>
    </row>
    <row r="39" spans="1:9">
      <c r="A39" s="15"/>
      <c r="B39" s="78" t="s">
        <v>1002</v>
      </c>
      <c r="C39" s="79"/>
      <c r="D39" s="79"/>
      <c r="E39" s="79"/>
      <c r="F39" s="78" t="s">
        <v>1025</v>
      </c>
      <c r="G39" s="78"/>
      <c r="H39" s="78"/>
      <c r="I39" s="78"/>
    </row>
    <row r="40" spans="1:9">
      <c r="A40" s="15"/>
      <c r="B40" s="54" t="s">
        <v>45</v>
      </c>
      <c r="C40" s="54" t="s">
        <v>422</v>
      </c>
      <c r="D40" s="54" t="s">
        <v>43</v>
      </c>
      <c r="E40" s="54" t="s">
        <v>421</v>
      </c>
      <c r="F40" s="54" t="s">
        <v>45</v>
      </c>
      <c r="G40" s="54" t="s">
        <v>422</v>
      </c>
      <c r="H40" s="54" t="s">
        <v>43</v>
      </c>
      <c r="I40" s="54" t="s">
        <v>421</v>
      </c>
    </row>
    <row r="41" spans="1:9">
      <c r="A41" s="14" t="s">
        <v>997</v>
      </c>
      <c r="B41" s="53">
        <v>0</v>
      </c>
      <c r="C41" s="53">
        <v>0</v>
      </c>
      <c r="D41" s="53">
        <v>0</v>
      </c>
      <c r="E41" s="53">
        <v>0</v>
      </c>
      <c r="F41" s="53">
        <v>0</v>
      </c>
      <c r="G41" s="53">
        <v>0</v>
      </c>
      <c r="H41" s="53">
        <v>0</v>
      </c>
      <c r="I41" s="53">
        <v>0</v>
      </c>
    </row>
    <row r="42" spans="1:9">
      <c r="A42" s="14" t="s">
        <v>996</v>
      </c>
      <c r="B42" s="53">
        <v>0</v>
      </c>
      <c r="C42" s="53">
        <v>0</v>
      </c>
      <c r="D42" s="53">
        <v>0</v>
      </c>
      <c r="E42" s="44" t="e">
        <f>B35*$I$29</f>
        <v>#DIV/0!</v>
      </c>
      <c r="F42" s="53">
        <v>0</v>
      </c>
      <c r="G42" s="53">
        <v>0</v>
      </c>
      <c r="H42" s="53">
        <v>0</v>
      </c>
      <c r="I42" s="53">
        <v>0</v>
      </c>
    </row>
    <row r="43" spans="1:9">
      <c r="A43" s="14" t="s">
        <v>995</v>
      </c>
      <c r="B43" s="53">
        <v>0</v>
      </c>
      <c r="C43" s="53">
        <v>0</v>
      </c>
      <c r="D43" s="53">
        <v>1</v>
      </c>
      <c r="E43" s="53">
        <v>1</v>
      </c>
      <c r="F43" s="53">
        <v>0</v>
      </c>
      <c r="G43" s="53">
        <v>0</v>
      </c>
      <c r="H43" s="53">
        <v>0</v>
      </c>
      <c r="I43" s="53">
        <v>0</v>
      </c>
    </row>
    <row r="44" spans="1:9">
      <c r="A44" s="14" t="s">
        <v>994</v>
      </c>
      <c r="B44" s="53">
        <v>0</v>
      </c>
      <c r="C44" s="44" t="e">
        <f>B34*$G$29</f>
        <v>#DIV/0!</v>
      </c>
      <c r="D44" s="53">
        <v>1</v>
      </c>
      <c r="E44" s="53">
        <v>1</v>
      </c>
      <c r="F44" s="53">
        <v>0</v>
      </c>
      <c r="G44" s="53">
        <v>0</v>
      </c>
      <c r="H44" s="53">
        <v>0</v>
      </c>
      <c r="I44" s="53">
        <v>0</v>
      </c>
    </row>
    <row r="45" spans="1:9">
      <c r="A45" s="14" t="s">
        <v>993</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1024</v>
      </c>
      <c r="B47" s="15"/>
      <c r="C47" s="15"/>
      <c r="D47" s="15"/>
      <c r="E47" s="15"/>
      <c r="F47" s="15"/>
      <c r="G47" s="15"/>
      <c r="H47" s="15"/>
      <c r="I47" s="15"/>
    </row>
    <row r="48" spans="1:9">
      <c r="A48" s="15"/>
      <c r="B48" s="15"/>
      <c r="C48" s="15"/>
      <c r="D48" s="15"/>
      <c r="E48" s="15"/>
      <c r="F48" s="15"/>
      <c r="G48" s="15"/>
      <c r="H48" s="15"/>
      <c r="I48" s="15"/>
    </row>
    <row r="49" spans="1:9" ht="42">
      <c r="A49" s="15"/>
      <c r="B49" s="6" t="s">
        <v>1001</v>
      </c>
      <c r="C49" s="6" t="s">
        <v>1000</v>
      </c>
      <c r="D49" s="6" t="s">
        <v>999</v>
      </c>
      <c r="E49" s="6" t="s">
        <v>998</v>
      </c>
      <c r="F49" s="15"/>
      <c r="G49" s="15"/>
      <c r="H49" s="15"/>
      <c r="I49" s="15"/>
    </row>
    <row r="50" spans="1:9">
      <c r="A50" s="14" t="s">
        <v>997</v>
      </c>
      <c r="B50" s="44" t="e">
        <f>(SUM('EDCM discounts'!B$28:I$28)-SUMPRODUCT('EDCM discounts'!B41:E41,'EDCM discounts'!F$28:I$28))/(1-SUMPRODUCT('EDCM discounts'!F41:I41,'EDCM discounts'!F$28:I$28))</f>
        <v>#DIV/0!</v>
      </c>
      <c r="C50" s="44" t="e">
        <f>(SUM('EDCM discounts'!C$28:J$28)-SUMPRODUCT('EDCM discounts'!C41:F41,'EDCM discounts'!G$28:J$28))/(1-SUMPRODUCT('EDCM discounts'!G41:J41,'EDCM discounts'!G$28:J$28))</f>
        <v>#DIV/0!</v>
      </c>
      <c r="D50" s="44" t="e">
        <f>(SUM('EDCM discounts'!D$28:K$28)-SUMPRODUCT('EDCM discounts'!D41:G41,'EDCM discounts'!H$28:K$28))/(1-SUMPRODUCT('EDCM discounts'!H41:K41,'EDCM discounts'!H$28:K$28))</f>
        <v>#DIV/0!</v>
      </c>
      <c r="E50" s="44" t="e">
        <f>(SUM('EDCM discounts'!E$28:L$28)-SUMPRODUCT('EDCM discounts'!E41:H41,'EDCM discounts'!I$28:L$28))/(1-SUMPRODUCT('EDCM discounts'!I41:L41,'EDCM discounts'!I$28:L$28))</f>
        <v>#DIV/0!</v>
      </c>
      <c r="F50" s="15"/>
      <c r="G50" s="15"/>
      <c r="H50" s="15"/>
      <c r="I50" s="15"/>
    </row>
    <row r="51" spans="1:9">
      <c r="A51" s="14" t="s">
        <v>996</v>
      </c>
      <c r="B51" s="44" t="e">
        <f>(SUM('EDCM discounts'!B$28:I$28)-SUMPRODUCT('EDCM discounts'!B42:E42,'EDCM discounts'!F$28:I$28))/(1-SUMPRODUCT('EDCM discounts'!F42:I42,'EDCM discounts'!F$28:I$28))</f>
        <v>#DIV/0!</v>
      </c>
      <c r="C51" s="44" t="e">
        <f>(SUM('EDCM discounts'!C$28:J$28)-SUMPRODUCT('EDCM discounts'!C42:F42,'EDCM discounts'!G$28:J$28))/(1-SUMPRODUCT('EDCM discounts'!G42:J42,'EDCM discounts'!G$28:J$28))</f>
        <v>#DIV/0!</v>
      </c>
      <c r="D51" s="44" t="e">
        <f>(SUM('EDCM discounts'!D$28:K$28)-SUMPRODUCT('EDCM discounts'!D42:G42,'EDCM discounts'!H$28:K$28))/(1-SUMPRODUCT('EDCM discounts'!H42:K42,'EDCM discounts'!H$28:K$28))</f>
        <v>#DIV/0!</v>
      </c>
      <c r="E51" s="44" t="e">
        <f>(SUM('EDCM discounts'!E$28:L$28)-SUMPRODUCT('EDCM discounts'!E42:H42,'EDCM discounts'!I$28:L$28))/(1-SUMPRODUCT('EDCM discounts'!I42:L42,'EDCM discounts'!I$28:L$28))</f>
        <v>#DIV/0!</v>
      </c>
      <c r="F51" s="15"/>
      <c r="G51" s="15"/>
      <c r="H51" s="15"/>
      <c r="I51" s="15"/>
    </row>
    <row r="52" spans="1:9">
      <c r="A52" s="14" t="s">
        <v>995</v>
      </c>
      <c r="B52" s="44" t="e">
        <f>(SUM('EDCM discounts'!B$28:I$28)-SUMPRODUCT('EDCM discounts'!B43:E43,'EDCM discounts'!F$28:I$28))/(1-SUMPRODUCT('EDCM discounts'!F43:I43,'EDCM discounts'!F$28:I$28))</f>
        <v>#DIV/0!</v>
      </c>
      <c r="C52" s="44" t="e">
        <f>(SUM('EDCM discounts'!C$28:J$28)-SUMPRODUCT('EDCM discounts'!C43:F43,'EDCM discounts'!G$28:J$28))/(1-SUMPRODUCT('EDCM discounts'!G43:J43,'EDCM discounts'!G$28:J$28))</f>
        <v>#DIV/0!</v>
      </c>
      <c r="D52" s="44" t="e">
        <f>(SUM('EDCM discounts'!D$28:K$28)-SUMPRODUCT('EDCM discounts'!D43:G43,'EDCM discounts'!H$28:K$28))/(1-SUMPRODUCT('EDCM discounts'!H43:K43,'EDCM discounts'!H$28:K$28))</f>
        <v>#DIV/0!</v>
      </c>
      <c r="E52" s="44" t="e">
        <f>(SUM('EDCM discounts'!E$28:L$28)-SUMPRODUCT('EDCM discounts'!E43:H43,'EDCM discounts'!I$28:L$28))/(1-SUMPRODUCT('EDCM discounts'!I43:L43,'EDCM discounts'!I$28:L$28))</f>
        <v>#DIV/0!</v>
      </c>
      <c r="F52" s="15"/>
      <c r="G52" s="15"/>
      <c r="H52" s="15"/>
      <c r="I52" s="15"/>
    </row>
    <row r="53" spans="1:9">
      <c r="A53" s="14" t="s">
        <v>994</v>
      </c>
      <c r="B53" s="44" t="e">
        <f>(SUM('EDCM discounts'!B$28:I$28)-SUMPRODUCT('EDCM discounts'!B44:E44,'EDCM discounts'!F$28:I$28))/(1-SUMPRODUCT('EDCM discounts'!F44:I44,'EDCM discounts'!F$28:I$28))</f>
        <v>#DIV/0!</v>
      </c>
      <c r="C53" s="44" t="e">
        <f>(SUM('EDCM discounts'!C$28:J$28)-SUMPRODUCT('EDCM discounts'!C44:F44,'EDCM discounts'!G$28:J$28))/(1-SUMPRODUCT('EDCM discounts'!G44:J44,'EDCM discounts'!G$28:J$28))</f>
        <v>#DIV/0!</v>
      </c>
      <c r="D53" s="44" t="e">
        <f>(SUM('EDCM discounts'!D$28:K$28)-SUMPRODUCT('EDCM discounts'!D44:G44,'EDCM discounts'!H$28:K$28))/(1-SUMPRODUCT('EDCM discounts'!H44:K44,'EDCM discounts'!H$28:K$28))</f>
        <v>#DIV/0!</v>
      </c>
      <c r="E53" s="44" t="e">
        <f>(SUM('EDCM discounts'!E$28:L$28)-SUMPRODUCT('EDCM discounts'!E44:H44,'EDCM discounts'!I$28:L$28))/(1-SUMPRODUCT('EDCM discounts'!I44:L44,'EDCM discounts'!I$28:L$28))</f>
        <v>#DIV/0!</v>
      </c>
      <c r="F53" s="15"/>
      <c r="G53" s="15"/>
      <c r="H53" s="15"/>
      <c r="I53" s="15"/>
    </row>
    <row r="54" spans="1:9">
      <c r="A54" s="14" t="s">
        <v>993</v>
      </c>
      <c r="B54" s="44" t="e">
        <f>(SUM('EDCM discounts'!B$28:I$28)-SUMPRODUCT('EDCM discounts'!B45:E45,'EDCM discounts'!F$28:I$28))/(1-SUMPRODUCT('EDCM discounts'!F45:I45,'EDCM discounts'!F$28:I$28))</f>
        <v>#DIV/0!</v>
      </c>
      <c r="C54" s="44" t="e">
        <f>(SUM('EDCM discounts'!C$28:J$28)-SUMPRODUCT('EDCM discounts'!C45:F45,'EDCM discounts'!G$28:J$28))/(1-SUMPRODUCT('EDCM discounts'!G45:J45,'EDCM discounts'!G$28:J$28))</f>
        <v>#DIV/0!</v>
      </c>
      <c r="D54" s="44" t="e">
        <f>(SUM('EDCM discounts'!D$28:K$28)-SUMPRODUCT('EDCM discounts'!D45:G45,'EDCM discounts'!H$28:K$28))/(1-SUMPRODUCT('EDCM discounts'!H45:K45,'EDCM discounts'!H$28:K$28))</f>
        <v>#DIV/0!</v>
      </c>
      <c r="E54" s="44" t="e">
        <f>(SUM('EDCM discounts'!E$28:L$28)-SUMPRODUCT('EDCM discounts'!E45:H45,'EDCM discounts'!I$28:L$28))/(1-SUMPRODUCT('EDCM discounts'!I45:L45,'EDCM discounts'!I$28:L$28))</f>
        <v>#DIV/0!</v>
      </c>
      <c r="F54" s="15"/>
      <c r="G54" s="15"/>
      <c r="H54" s="15"/>
      <c r="I54" s="15"/>
    </row>
    <row r="56" spans="1:9" ht="16">
      <c r="A56" s="46" t="s">
        <v>1023</v>
      </c>
      <c r="B56" s="15"/>
      <c r="C56" s="15"/>
      <c r="D56" s="15"/>
      <c r="E56" s="15"/>
    </row>
    <row r="57" spans="1:9">
      <c r="A57" s="15"/>
      <c r="B57" s="15"/>
      <c r="C57" s="15"/>
      <c r="D57" s="15"/>
      <c r="E57" s="15"/>
    </row>
    <row r="58" spans="1:9" ht="42">
      <c r="A58" s="15"/>
      <c r="B58" s="6" t="s">
        <v>1001</v>
      </c>
      <c r="C58" s="6" t="s">
        <v>1000</v>
      </c>
      <c r="D58" s="6" t="s">
        <v>999</v>
      </c>
      <c r="E58" s="6" t="s">
        <v>998</v>
      </c>
    </row>
    <row r="59" spans="1:9">
      <c r="A59" s="14" t="s">
        <v>997</v>
      </c>
      <c r="B59" s="44" t="e">
        <f>MIN(1,B50)</f>
        <v>#DIV/0!</v>
      </c>
      <c r="C59" s="44" t="e">
        <f>MIN(1,C50)</f>
        <v>#DIV/0!</v>
      </c>
      <c r="D59" s="44" t="e">
        <f>MIN(1,D50)</f>
        <v>#DIV/0!</v>
      </c>
      <c r="E59" s="44" t="e">
        <f>MIN(1,E50)</f>
        <v>#DIV/0!</v>
      </c>
    </row>
    <row r="60" spans="1:9">
      <c r="A60" s="14" t="s">
        <v>996</v>
      </c>
      <c r="B60" s="44" t="e">
        <f>MIN(1,B51)</f>
        <v>#DIV/0!</v>
      </c>
      <c r="C60" s="44" t="e">
        <f>MIN(1,C51)</f>
        <v>#DIV/0!</v>
      </c>
      <c r="D60" s="44" t="e">
        <f>MIN(1,D51)</f>
        <v>#DIV/0!</v>
      </c>
      <c r="E60" s="44" t="e">
        <f>MIN(1,E51)</f>
        <v>#DIV/0!</v>
      </c>
    </row>
    <row r="61" spans="1:9">
      <c r="A61" s="14" t="s">
        <v>995</v>
      </c>
      <c r="B61" s="44" t="e">
        <f>MIN(1,B52)</f>
        <v>#DIV/0!</v>
      </c>
      <c r="C61" s="44" t="e">
        <f>MIN(1,C52)</f>
        <v>#DIV/0!</v>
      </c>
      <c r="D61" s="44" t="e">
        <f>MIN(1,D52)</f>
        <v>#DIV/0!</v>
      </c>
      <c r="E61" s="44" t="e">
        <f>MIN(1,E52)</f>
        <v>#DIV/0!</v>
      </c>
    </row>
    <row r="62" spans="1:9">
      <c r="A62" s="14" t="s">
        <v>994</v>
      </c>
      <c r="B62" s="44" t="e">
        <f>MIN(1,B53)</f>
        <v>#DIV/0!</v>
      </c>
      <c r="C62" s="44" t="e">
        <f>MIN(1,C53)</f>
        <v>#DIV/0!</v>
      </c>
      <c r="D62" s="44" t="e">
        <f>MIN(1,D53)</f>
        <v>#DIV/0!</v>
      </c>
      <c r="E62" s="44" t="e">
        <f>MIN(1,E53)</f>
        <v>#DIV/0!</v>
      </c>
    </row>
    <row r="63" spans="1:9">
      <c r="A63" s="14" t="s">
        <v>993</v>
      </c>
      <c r="B63" s="44" t="e">
        <f>MIN(1,B54)</f>
        <v>#DIV/0!</v>
      </c>
      <c r="C63" s="44" t="e">
        <f>MIN(1,C54)</f>
        <v>#DIV/0!</v>
      </c>
      <c r="D63" s="44" t="e">
        <f>MIN(1,D54)</f>
        <v>#DIV/0!</v>
      </c>
      <c r="E63" s="44" t="e">
        <f>MIN(1,E54)</f>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89</v>
      </c>
      <c r="F1" s="2" t="s">
        <v>62</v>
      </c>
      <c r="I1" s="2" t="s">
        <v>62</v>
      </c>
      <c r="K1" s="2" t="s">
        <v>62</v>
      </c>
      <c r="L1" s="2" t="s">
        <v>62</v>
      </c>
      <c r="N1" s="2" t="s">
        <v>62</v>
      </c>
      <c r="P1" s="2" t="s">
        <v>62</v>
      </c>
      <c r="Q1" s="2" t="s">
        <v>62</v>
      </c>
      <c r="S1" s="2" t="s">
        <v>62</v>
      </c>
      <c r="U1" s="2" t="s">
        <v>62</v>
      </c>
      <c r="V1" s="2" t="s">
        <v>62</v>
      </c>
      <c r="X1" s="2" t="s">
        <v>62</v>
      </c>
      <c r="Z1" s="2" t="s">
        <v>62</v>
      </c>
      <c r="AA1" s="2" t="s">
        <v>62</v>
      </c>
      <c r="AC1" s="2" t="s">
        <v>62</v>
      </c>
      <c r="AE1" s="2" t="s">
        <v>62</v>
      </c>
    </row>
    <row r="3" spans="1:31">
      <c r="A3" s="2" t="s">
        <v>90</v>
      </c>
    </row>
    <row r="5" spans="1:31">
      <c r="B5" s="2" t="s">
        <v>91</v>
      </c>
    </row>
    <row r="7" spans="1:31" ht="13.5" customHeight="1">
      <c r="B7" s="2" t="s">
        <v>92</v>
      </c>
      <c r="F7" s="2" t="s">
        <v>93</v>
      </c>
      <c r="G7" s="2" t="s">
        <v>94</v>
      </c>
      <c r="L7" s="24" t="s">
        <v>95</v>
      </c>
      <c r="M7" s="24"/>
      <c r="N7" s="24"/>
      <c r="O7" s="24"/>
      <c r="P7" s="24"/>
      <c r="Q7" s="3" t="s">
        <v>96</v>
      </c>
      <c r="V7" s="3" t="s">
        <v>97</v>
      </c>
      <c r="AA7" s="3" t="s">
        <v>59</v>
      </c>
    </row>
    <row r="8" spans="1:31">
      <c r="G8" s="2" t="s">
        <v>98</v>
      </c>
      <c r="I8" s="2" t="s">
        <v>99</v>
      </c>
      <c r="K8" s="2" t="s">
        <v>100</v>
      </c>
      <c r="L8" s="2" t="s">
        <v>98</v>
      </c>
      <c r="N8" s="2" t="s">
        <v>99</v>
      </c>
      <c r="P8" s="2" t="s">
        <v>100</v>
      </c>
      <c r="Q8" s="2" t="s">
        <v>98</v>
      </c>
      <c r="S8" s="2" t="s">
        <v>99</v>
      </c>
      <c r="U8" s="2" t="s">
        <v>100</v>
      </c>
      <c r="V8" s="2" t="s">
        <v>98</v>
      </c>
      <c r="X8" s="2" t="s">
        <v>99</v>
      </c>
      <c r="Z8" s="2" t="s">
        <v>100</v>
      </c>
      <c r="AA8" s="2" t="s">
        <v>98</v>
      </c>
      <c r="AC8" s="2" t="s">
        <v>99</v>
      </c>
      <c r="AE8" s="2" t="s">
        <v>101</v>
      </c>
    </row>
    <row r="9" spans="1:31" ht="16.5" customHeight="1">
      <c r="G9" s="2" t="s">
        <v>102</v>
      </c>
      <c r="H9" s="2" t="s">
        <v>103</v>
      </c>
      <c r="I9" s="2" t="s">
        <v>102</v>
      </c>
      <c r="J9" s="2" t="s">
        <v>103</v>
      </c>
      <c r="K9" s="2" t="s">
        <v>94</v>
      </c>
      <c r="L9" s="2" t="s">
        <v>102</v>
      </c>
      <c r="M9" s="2" t="s">
        <v>103</v>
      </c>
      <c r="N9" s="2" t="s">
        <v>102</v>
      </c>
      <c r="O9" s="2" t="s">
        <v>103</v>
      </c>
      <c r="P9" s="2" t="s">
        <v>95</v>
      </c>
      <c r="Q9" s="2" t="s">
        <v>102</v>
      </c>
      <c r="R9" s="2" t="s">
        <v>103</v>
      </c>
      <c r="S9" s="2" t="s">
        <v>102</v>
      </c>
      <c r="T9" s="2" t="s">
        <v>103</v>
      </c>
      <c r="U9" s="2" t="s">
        <v>96</v>
      </c>
      <c r="V9" s="2" t="s">
        <v>102</v>
      </c>
      <c r="W9" s="2" t="s">
        <v>103</v>
      </c>
      <c r="X9" s="2" t="s">
        <v>102</v>
      </c>
      <c r="Y9" s="2" t="s">
        <v>103</v>
      </c>
      <c r="Z9" s="2" t="s">
        <v>97</v>
      </c>
      <c r="AA9" s="2" t="s">
        <v>102</v>
      </c>
      <c r="AB9" s="2" t="s">
        <v>103</v>
      </c>
      <c r="AC9" s="2" t="s">
        <v>102</v>
      </c>
      <c r="AD9" s="2" t="s">
        <v>103</v>
      </c>
      <c r="AE9" s="2" t="s">
        <v>59</v>
      </c>
    </row>
    <row r="10" spans="1:31">
      <c r="C10" s="2" t="s">
        <v>104</v>
      </c>
    </row>
    <row r="11" spans="1:31">
      <c r="D11" s="2" t="s">
        <v>105</v>
      </c>
    </row>
    <row r="12" spans="1:31">
      <c r="E12" s="2" t="s">
        <v>106</v>
      </c>
    </row>
    <row r="13" spans="1:31">
      <c r="E13" s="2" t="s">
        <v>107</v>
      </c>
    </row>
    <row r="15" spans="1:31">
      <c r="D15" s="2" t="s">
        <v>108</v>
      </c>
    </row>
    <row r="16" spans="1:31">
      <c r="E16" s="2" t="s">
        <v>109</v>
      </c>
    </row>
    <row r="18" spans="3:5">
      <c r="D18" s="2" t="s">
        <v>110</v>
      </c>
    </row>
    <row r="19" spans="3:5">
      <c r="E19" s="2" t="s">
        <v>111</v>
      </c>
    </row>
    <row r="20" spans="3:5">
      <c r="E20" s="2" t="s">
        <v>112</v>
      </c>
    </row>
    <row r="21" spans="3:5">
      <c r="E21" s="2" t="s">
        <v>113</v>
      </c>
    </row>
    <row r="22" spans="3:5">
      <c r="E22" s="2" t="s">
        <v>114</v>
      </c>
    </row>
    <row r="24" spans="3:5">
      <c r="D24" s="2" t="s">
        <v>115</v>
      </c>
    </row>
    <row r="25" spans="3:5">
      <c r="E25" s="2" t="s">
        <v>116</v>
      </c>
    </row>
    <row r="26" spans="3:5">
      <c r="E26" s="2" t="s">
        <v>117</v>
      </c>
    </row>
    <row r="27" spans="3:5">
      <c r="E27" s="2" t="s">
        <v>118</v>
      </c>
    </row>
    <row r="28" spans="3:5">
      <c r="E28" s="2" t="s">
        <v>119</v>
      </c>
    </row>
    <row r="29" spans="3:5">
      <c r="E29" s="2" t="s">
        <v>120</v>
      </c>
    </row>
    <row r="30" spans="3:5">
      <c r="E30" s="2" t="s">
        <v>121</v>
      </c>
    </row>
    <row r="32" spans="3:5">
      <c r="C32" s="2" t="s">
        <v>122</v>
      </c>
    </row>
    <row r="33" spans="4:5">
      <c r="D33" s="2" t="s">
        <v>105</v>
      </c>
    </row>
    <row r="34" spans="4:5">
      <c r="E34" s="2" t="s">
        <v>123</v>
      </c>
    </row>
    <row r="35" spans="4:5">
      <c r="E35" s="2" t="s">
        <v>124</v>
      </c>
    </row>
    <row r="36" spans="4:5">
      <c r="E36" s="2" t="s">
        <v>125</v>
      </c>
    </row>
    <row r="37" spans="4:5">
      <c r="E37" s="2" t="s">
        <v>126</v>
      </c>
    </row>
    <row r="39" spans="4:5">
      <c r="D39" s="2" t="s">
        <v>108</v>
      </c>
    </row>
    <row r="40" spans="4:5">
      <c r="E40" s="2" t="s">
        <v>127</v>
      </c>
    </row>
    <row r="41" spans="4:5">
      <c r="E41" s="2" t="s">
        <v>128</v>
      </c>
    </row>
    <row r="43" spans="4:5">
      <c r="D43" s="2" t="s">
        <v>129</v>
      </c>
    </row>
    <row r="44" spans="4:5">
      <c r="E44" s="2" t="s">
        <v>130</v>
      </c>
    </row>
    <row r="45" spans="4:5">
      <c r="E45" s="2" t="s">
        <v>131</v>
      </c>
    </row>
    <row r="47" spans="4:5">
      <c r="D47" s="2" t="s">
        <v>132</v>
      </c>
    </row>
    <row r="48" spans="4:5">
      <c r="E48" s="2" t="s">
        <v>133</v>
      </c>
    </row>
    <row r="50" spans="4:5">
      <c r="D50" s="2" t="s">
        <v>115</v>
      </c>
    </row>
    <row r="51" spans="4:5">
      <c r="E51" s="2" t="s">
        <v>134</v>
      </c>
    </row>
    <row r="52" spans="4:5">
      <c r="E52" s="2" t="s">
        <v>135</v>
      </c>
    </row>
    <row r="53" spans="4:5">
      <c r="E53" s="2" t="s">
        <v>136</v>
      </c>
    </row>
    <row r="54" spans="4:5">
      <c r="E54" s="2" t="s">
        <v>137</v>
      </c>
    </row>
    <row r="55" spans="4:5">
      <c r="E55" s="2" t="s">
        <v>138</v>
      </c>
    </row>
    <row r="56" spans="4:5">
      <c r="E56" s="2" t="s">
        <v>139</v>
      </c>
    </row>
    <row r="57" spans="4:5">
      <c r="E57" s="2" t="s">
        <v>140</v>
      </c>
    </row>
    <row r="58" spans="4:5">
      <c r="E58" s="2" t="s">
        <v>141</v>
      </c>
    </row>
    <row r="59" spans="4:5">
      <c r="E59" s="2" t="s">
        <v>142</v>
      </c>
    </row>
    <row r="60" spans="4:5">
      <c r="E60" s="2" t="s">
        <v>143</v>
      </c>
    </row>
    <row r="61" spans="4:5">
      <c r="E61" s="2" t="s">
        <v>144</v>
      </c>
    </row>
    <row r="62" spans="4:5">
      <c r="E62" s="2" t="s">
        <v>145</v>
      </c>
    </row>
    <row r="63" spans="4:5">
      <c r="E63" s="2" t="s">
        <v>146</v>
      </c>
    </row>
    <row r="64" spans="4:5">
      <c r="E64" s="2" t="s">
        <v>147</v>
      </c>
    </row>
    <row r="66" spans="3:5">
      <c r="D66" s="2" t="s">
        <v>148</v>
      </c>
    </row>
    <row r="67" spans="3:5">
      <c r="E67" s="2" t="s">
        <v>149</v>
      </c>
    </row>
    <row r="68" spans="3:5">
      <c r="E68" s="2" t="s">
        <v>150</v>
      </c>
    </row>
    <row r="69" spans="3:5">
      <c r="E69" s="2" t="s">
        <v>151</v>
      </c>
    </row>
    <row r="70" spans="3:5">
      <c r="E70" s="2" t="s">
        <v>152</v>
      </c>
    </row>
    <row r="72" spans="3:5">
      <c r="C72" s="2" t="s">
        <v>153</v>
      </c>
    </row>
    <row r="73" spans="3:5">
      <c r="D73" s="2" t="s">
        <v>105</v>
      </c>
    </row>
    <row r="74" spans="3:5">
      <c r="E74" s="2" t="s">
        <v>154</v>
      </c>
    </row>
    <row r="75" spans="3:5">
      <c r="E75" s="2" t="s">
        <v>155</v>
      </c>
    </row>
    <row r="76" spans="3:5">
      <c r="E76" s="2" t="s">
        <v>156</v>
      </c>
    </row>
    <row r="77" spans="3:5">
      <c r="E77" s="2" t="s">
        <v>157</v>
      </c>
    </row>
    <row r="79" spans="3:5">
      <c r="D79" s="2" t="s">
        <v>108</v>
      </c>
    </row>
    <row r="80" spans="3:5">
      <c r="E80" s="2" t="s">
        <v>158</v>
      </c>
    </row>
    <row r="81" spans="4:5">
      <c r="E81" s="2" t="s">
        <v>159</v>
      </c>
    </row>
    <row r="82" spans="4:5">
      <c r="E82" s="2" t="s">
        <v>160</v>
      </c>
    </row>
    <row r="83" spans="4:5">
      <c r="E83" s="2" t="s">
        <v>161</v>
      </c>
    </row>
    <row r="85" spans="4:5">
      <c r="D85" s="2" t="s">
        <v>129</v>
      </c>
    </row>
    <row r="86" spans="4:5">
      <c r="E86" s="2" t="s">
        <v>162</v>
      </c>
    </row>
    <row r="87" spans="4:5">
      <c r="E87" s="2" t="s">
        <v>163</v>
      </c>
    </row>
    <row r="88" spans="4:5">
      <c r="E88" s="2" t="s">
        <v>164</v>
      </c>
    </row>
    <row r="89" spans="4:5">
      <c r="E89" s="2" t="s">
        <v>165</v>
      </c>
    </row>
    <row r="90" spans="4:5">
      <c r="E90" s="2" t="s">
        <v>166</v>
      </c>
    </row>
    <row r="91" spans="4:5">
      <c r="E91" s="2" t="s">
        <v>167</v>
      </c>
    </row>
    <row r="93" spans="4:5">
      <c r="D93" s="2" t="s">
        <v>132</v>
      </c>
    </row>
    <row r="94" spans="4:5">
      <c r="E94" s="2" t="s">
        <v>168</v>
      </c>
    </row>
    <row r="96" spans="4:5">
      <c r="D96" s="2" t="s">
        <v>115</v>
      </c>
    </row>
    <row r="97" spans="4:5">
      <c r="E97" s="2" t="s">
        <v>169</v>
      </c>
    </row>
    <row r="98" spans="4:5">
      <c r="E98" s="2" t="s">
        <v>170</v>
      </c>
    </row>
    <row r="99" spans="4:5">
      <c r="E99" s="2" t="s">
        <v>171</v>
      </c>
    </row>
    <row r="100" spans="4:5">
      <c r="E100" s="2" t="s">
        <v>172</v>
      </c>
    </row>
    <row r="101" spans="4:5">
      <c r="E101" s="2" t="s">
        <v>173</v>
      </c>
    </row>
    <row r="102" spans="4:5">
      <c r="E102" s="2" t="s">
        <v>174</v>
      </c>
    </row>
    <row r="103" spans="4:5">
      <c r="E103" s="2" t="s">
        <v>175</v>
      </c>
    </row>
    <row r="104" spans="4:5">
      <c r="E104" s="2" t="s">
        <v>176</v>
      </c>
    </row>
    <row r="106" spans="4:5">
      <c r="D106" s="2" t="s">
        <v>148</v>
      </c>
    </row>
    <row r="107" spans="4:5">
      <c r="E107" s="2" t="s">
        <v>177</v>
      </c>
    </row>
    <row r="108" spans="4:5">
      <c r="E108" s="2" t="s">
        <v>178</v>
      </c>
    </row>
    <row r="109" spans="4:5">
      <c r="E109" s="2" t="s">
        <v>179</v>
      </c>
    </row>
    <row r="110" spans="4:5">
      <c r="E110" s="2" t="s">
        <v>180</v>
      </c>
    </row>
    <row r="111" spans="4:5">
      <c r="E111" s="2" t="s">
        <v>181</v>
      </c>
    </row>
    <row r="113" spans="3:5">
      <c r="C113" s="2" t="s">
        <v>182</v>
      </c>
    </row>
    <row r="114" spans="3:5">
      <c r="D114" s="2" t="s">
        <v>105</v>
      </c>
    </row>
    <row r="115" spans="3:5">
      <c r="E115" s="2" t="s">
        <v>183</v>
      </c>
    </row>
    <row r="116" spans="3:5">
      <c r="E116" s="2" t="s">
        <v>184</v>
      </c>
    </row>
    <row r="118" spans="3:5">
      <c r="D118" s="2" t="s">
        <v>108</v>
      </c>
    </row>
    <row r="119" spans="3:5">
      <c r="E119" s="2" t="s">
        <v>185</v>
      </c>
    </row>
    <row r="120" spans="3:5">
      <c r="E120" s="2" t="s">
        <v>186</v>
      </c>
    </row>
    <row r="121" spans="3:5">
      <c r="E121" s="2" t="s">
        <v>187</v>
      </c>
    </row>
    <row r="123" spans="3:5">
      <c r="D123" s="2" t="s">
        <v>129</v>
      </c>
    </row>
    <row r="124" spans="3:5">
      <c r="E124" s="2" t="s">
        <v>188</v>
      </c>
    </row>
    <row r="125" spans="3:5">
      <c r="E125" s="2" t="s">
        <v>189</v>
      </c>
    </row>
    <row r="126" spans="3:5">
      <c r="E126" s="2" t="s">
        <v>190</v>
      </c>
    </row>
    <row r="128" spans="3:5">
      <c r="D128" s="2" t="s">
        <v>132</v>
      </c>
    </row>
    <row r="129" spans="3:5">
      <c r="E129" s="2" t="s">
        <v>191</v>
      </c>
    </row>
    <row r="131" spans="3:5">
      <c r="D131" s="2" t="s">
        <v>115</v>
      </c>
    </row>
    <row r="132" spans="3:5">
      <c r="E132" s="2" t="s">
        <v>192</v>
      </c>
    </row>
    <row r="133" spans="3:5">
      <c r="E133" s="2" t="s">
        <v>193</v>
      </c>
    </row>
    <row r="135" spans="3:5">
      <c r="D135" s="2" t="s">
        <v>148</v>
      </c>
    </row>
    <row r="136" spans="3:5">
      <c r="E136" s="2" t="s">
        <v>194</v>
      </c>
    </row>
    <row r="137" spans="3:5">
      <c r="E137" s="2" t="s">
        <v>195</v>
      </c>
    </row>
    <row r="139" spans="3:5">
      <c r="C139" s="2" t="s">
        <v>196</v>
      </c>
    </row>
    <row r="140" spans="3:5">
      <c r="D140" s="2" t="s">
        <v>197</v>
      </c>
    </row>
    <row r="141" spans="3:5">
      <c r="E141" s="2" t="s">
        <v>198</v>
      </c>
    </row>
    <row r="142" spans="3:5">
      <c r="E142" s="2" t="s">
        <v>199</v>
      </c>
    </row>
    <row r="144" spans="3:5">
      <c r="D144" s="2" t="s">
        <v>200</v>
      </c>
    </row>
    <row r="145" spans="5:5">
      <c r="E145" s="2" t="s">
        <v>201</v>
      </c>
    </row>
    <row r="146" spans="5:5">
      <c r="E146" s="2" t="s">
        <v>202</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89</v>
      </c>
    </row>
    <row r="3" spans="1:20">
      <c r="A3" s="2" t="s">
        <v>203</v>
      </c>
    </row>
    <row r="6" spans="1:20" ht="15.75" customHeight="1">
      <c r="B6" s="2" t="s">
        <v>204</v>
      </c>
    </row>
    <row r="8" spans="1:20" ht="15.75" customHeight="1">
      <c r="B8" s="2" t="s">
        <v>204</v>
      </c>
      <c r="C8" s="2" t="s">
        <v>205</v>
      </c>
      <c r="D8" s="2" t="s">
        <v>206</v>
      </c>
      <c r="I8" s="2" t="s">
        <v>207</v>
      </c>
      <c r="O8" s="2" t="s">
        <v>206</v>
      </c>
      <c r="S8" s="2" t="s">
        <v>207</v>
      </c>
    </row>
    <row r="9" spans="1:20">
      <c r="D9" s="2" t="s">
        <v>94</v>
      </c>
      <c r="E9" s="2" t="s">
        <v>95</v>
      </c>
      <c r="F9" s="2" t="s">
        <v>96</v>
      </c>
      <c r="G9" s="2" t="s">
        <v>97</v>
      </c>
      <c r="H9" s="2" t="s">
        <v>59</v>
      </c>
      <c r="I9" s="2" t="s">
        <v>208</v>
      </c>
      <c r="J9" s="2" t="s">
        <v>209</v>
      </c>
      <c r="K9" s="2" t="s">
        <v>210</v>
      </c>
      <c r="L9" s="2" t="s">
        <v>211</v>
      </c>
      <c r="M9" s="2" t="s">
        <v>212</v>
      </c>
      <c r="O9" s="2" t="s">
        <v>213</v>
      </c>
      <c r="P9" s="2" t="s">
        <v>214</v>
      </c>
      <c r="Q9" s="2" t="s">
        <v>215</v>
      </c>
      <c r="S9" s="2" t="s">
        <v>214</v>
      </c>
      <c r="T9" s="2" t="s">
        <v>216</v>
      </c>
    </row>
    <row r="10" spans="1:20" ht="15.75" customHeight="1">
      <c r="B10" s="2" t="s">
        <v>217</v>
      </c>
      <c r="C10" s="2" t="s">
        <v>218</v>
      </c>
    </row>
    <row r="11" spans="1:20" ht="15.75" customHeight="1">
      <c r="B11" s="2" t="s">
        <v>219</v>
      </c>
      <c r="C11" s="2" t="s">
        <v>218</v>
      </c>
    </row>
    <row r="12" spans="1:20" ht="15.75" customHeight="1">
      <c r="B12" s="2" t="s">
        <v>220</v>
      </c>
      <c r="C12" s="2" t="s">
        <v>218</v>
      </c>
    </row>
    <row r="13" spans="1:20" ht="15.75" customHeight="1">
      <c r="B13" s="2" t="s">
        <v>221</v>
      </c>
      <c r="C13" s="2" t="s">
        <v>218</v>
      </c>
    </row>
    <row r="14" spans="1:20" ht="15.75" customHeight="1">
      <c r="B14" s="2" t="s">
        <v>222</v>
      </c>
      <c r="C14" s="2" t="s">
        <v>218</v>
      </c>
    </row>
    <row r="16" spans="1:20" ht="15.75" customHeight="1">
      <c r="B16" s="2" t="s">
        <v>223</v>
      </c>
    </row>
    <row r="18" spans="2:13" ht="15.75" customHeight="1">
      <c r="B18" s="2" t="s">
        <v>223</v>
      </c>
      <c r="C18" s="2" t="s">
        <v>205</v>
      </c>
      <c r="D18" s="2" t="s">
        <v>206</v>
      </c>
      <c r="I18" s="2" t="s">
        <v>207</v>
      </c>
    </row>
    <row r="19" spans="2:13" ht="26.25" customHeight="1">
      <c r="D19" s="2" t="s">
        <v>94</v>
      </c>
      <c r="E19" s="2" t="s">
        <v>95</v>
      </c>
      <c r="F19" s="2" t="s">
        <v>96</v>
      </c>
      <c r="G19" s="2" t="s">
        <v>97</v>
      </c>
      <c r="H19" s="2" t="s">
        <v>59</v>
      </c>
      <c r="I19" s="2" t="s">
        <v>208</v>
      </c>
      <c r="J19" s="2" t="s">
        <v>209</v>
      </c>
      <c r="K19" s="2" t="s">
        <v>210</v>
      </c>
      <c r="L19" s="2" t="s">
        <v>211</v>
      </c>
      <c r="M19" s="2" t="s">
        <v>212</v>
      </c>
    </row>
    <row r="21" spans="2:13" ht="15.75" customHeight="1">
      <c r="B21" s="2" t="s">
        <v>224</v>
      </c>
      <c r="C21" s="2" t="s">
        <v>225</v>
      </c>
    </row>
    <row r="22" spans="2:13" ht="15.75" customHeight="1">
      <c r="B22" s="2" t="s">
        <v>226</v>
      </c>
      <c r="C22" s="2" t="s">
        <v>225</v>
      </c>
    </row>
    <row r="23" spans="2:13" ht="15.75" customHeight="1">
      <c r="B23" s="2" t="s">
        <v>227</v>
      </c>
      <c r="C23" s="2" t="s">
        <v>225</v>
      </c>
    </row>
    <row r="24" spans="2:13" ht="15.75" customHeight="1">
      <c r="B24" s="2" t="s">
        <v>228</v>
      </c>
      <c r="C24" s="2" t="s">
        <v>225</v>
      </c>
    </row>
    <row r="25" spans="2:13" ht="15.75" customHeight="1">
      <c r="B25" s="2" t="s">
        <v>229</v>
      </c>
      <c r="C25" s="2" t="s">
        <v>225</v>
      </c>
    </row>
    <row r="26" spans="2:13" ht="15.75" customHeight="1"/>
    <row r="27" spans="2:13" ht="15.75" customHeight="1">
      <c r="B27" s="2" t="s">
        <v>230</v>
      </c>
      <c r="C27" s="2" t="s">
        <v>231</v>
      </c>
    </row>
    <row r="28" spans="2:13" ht="15.75" customHeight="1">
      <c r="B28" s="2" t="s">
        <v>232</v>
      </c>
      <c r="C28" s="2" t="s">
        <v>231</v>
      </c>
    </row>
    <row r="29" spans="2:13" ht="15.75" customHeight="1">
      <c r="B29" s="2" t="s">
        <v>233</v>
      </c>
      <c r="C29" s="2" t="s">
        <v>231</v>
      </c>
    </row>
    <row r="30" spans="2:13" ht="15.75" customHeight="1">
      <c r="B30" s="2" t="s">
        <v>234</v>
      </c>
      <c r="C30" s="2" t="s">
        <v>231</v>
      </c>
    </row>
    <row r="31" spans="2:13" ht="15.75" customHeight="1">
      <c r="B31" s="2" t="s">
        <v>235</v>
      </c>
      <c r="C31" s="2" t="s">
        <v>231</v>
      </c>
    </row>
    <row r="32" spans="2:13" ht="15.75" customHeight="1">
      <c r="B32" s="2" t="s">
        <v>236</v>
      </c>
      <c r="C32" s="2" t="s">
        <v>231</v>
      </c>
    </row>
    <row r="33" spans="2:3" ht="15.75" customHeight="1">
      <c r="B33" s="2" t="s">
        <v>237</v>
      </c>
      <c r="C33" s="2" t="s">
        <v>231</v>
      </c>
    </row>
    <row r="34" spans="2:3" ht="15.75" customHeight="1">
      <c r="B34" s="2" t="s">
        <v>238</v>
      </c>
      <c r="C34" s="2" t="s">
        <v>231</v>
      </c>
    </row>
    <row r="35" spans="2:3" ht="15.75" customHeight="1"/>
    <row r="36" spans="2:3" ht="15.75" customHeight="1">
      <c r="B36" s="2" t="s">
        <v>230</v>
      </c>
    </row>
    <row r="37" spans="2:3" ht="15.75" customHeight="1">
      <c r="B37" s="2" t="s">
        <v>239</v>
      </c>
      <c r="C37" s="2" t="s">
        <v>231</v>
      </c>
    </row>
    <row r="38" spans="2:3" ht="15.75" customHeight="1">
      <c r="B38" s="2" t="s">
        <v>240</v>
      </c>
      <c r="C38" s="2" t="s">
        <v>231</v>
      </c>
    </row>
    <row r="39" spans="2:3" ht="15.75" customHeight="1">
      <c r="B39" s="2" t="s">
        <v>241</v>
      </c>
      <c r="C39" s="2" t="s">
        <v>231</v>
      </c>
    </row>
    <row r="40" spans="2:3" ht="15.75" customHeight="1">
      <c r="B40" s="2" t="s">
        <v>242</v>
      </c>
      <c r="C40" s="2" t="s">
        <v>231</v>
      </c>
    </row>
    <row r="41" spans="2:3" ht="15.75" customHeight="1"/>
    <row r="42" spans="2:3" ht="15.75" customHeight="1">
      <c r="B42" s="2" t="s">
        <v>243</v>
      </c>
    </row>
    <row r="43" spans="2:3" ht="15.75" customHeight="1">
      <c r="B43" s="2" t="s">
        <v>239</v>
      </c>
      <c r="C43" s="2" t="s">
        <v>244</v>
      </c>
    </row>
    <row r="44" spans="2:3" ht="15.75" customHeight="1">
      <c r="B44" s="2" t="s">
        <v>240</v>
      </c>
      <c r="C44" s="2" t="s">
        <v>244</v>
      </c>
    </row>
    <row r="45" spans="2:3" ht="15.75" customHeight="1">
      <c r="B45" s="2" t="s">
        <v>241</v>
      </c>
      <c r="C45" s="2" t="s">
        <v>244</v>
      </c>
    </row>
    <row r="46" spans="2:3" ht="15.75" customHeight="1">
      <c r="B46" s="2" t="s">
        <v>245</v>
      </c>
      <c r="C46" s="2" t="s">
        <v>244</v>
      </c>
    </row>
    <row r="49" spans="2:13" ht="15.75" customHeight="1">
      <c r="B49" s="2" t="s">
        <v>246</v>
      </c>
    </row>
    <row r="51" spans="2:13" ht="15.75" customHeight="1">
      <c r="B51" s="2" t="s">
        <v>246</v>
      </c>
      <c r="C51" s="2" t="s">
        <v>205</v>
      </c>
      <c r="D51" s="2" t="s">
        <v>206</v>
      </c>
      <c r="I51" s="2" t="s">
        <v>207</v>
      </c>
    </row>
    <row r="52" spans="2:13" ht="26.25" customHeight="1">
      <c r="D52" s="2" t="s">
        <v>94</v>
      </c>
      <c r="E52" s="2" t="s">
        <v>95</v>
      </c>
      <c r="F52" s="2" t="s">
        <v>96</v>
      </c>
      <c r="G52" s="2" t="s">
        <v>97</v>
      </c>
      <c r="H52" s="2" t="s">
        <v>59</v>
      </c>
      <c r="I52" s="2" t="s">
        <v>208</v>
      </c>
      <c r="J52" s="2" t="s">
        <v>209</v>
      </c>
      <c r="K52" s="2" t="s">
        <v>210</v>
      </c>
      <c r="L52" s="2" t="s">
        <v>211</v>
      </c>
      <c r="M52" s="2" t="s">
        <v>212</v>
      </c>
    </row>
    <row r="53" spans="2:13" ht="15.75" customHeight="1">
      <c r="B53" s="2" t="s">
        <v>247</v>
      </c>
    </row>
    <row r="54" spans="2:13" ht="15.75" customHeight="1">
      <c r="B54" s="2" t="s">
        <v>248</v>
      </c>
    </row>
    <row r="55" spans="2:13" ht="15.75" customHeight="1">
      <c r="B55" s="2" t="s">
        <v>249</v>
      </c>
      <c r="C55" s="2" t="s">
        <v>250</v>
      </c>
    </row>
    <row r="56" spans="2:13" ht="15.75" customHeight="1">
      <c r="B56" s="2" t="s">
        <v>251</v>
      </c>
      <c r="C56" s="2" t="s">
        <v>250</v>
      </c>
    </row>
    <row r="57" spans="2:13" ht="15.75" customHeight="1">
      <c r="B57" s="2" t="s">
        <v>252</v>
      </c>
      <c r="C57" s="2" t="s">
        <v>250</v>
      </c>
    </row>
    <row r="58" spans="2:13" ht="15.75" customHeight="1">
      <c r="B58" s="2" t="s">
        <v>253</v>
      </c>
    </row>
    <row r="59" spans="2:13" ht="15.75" customHeight="1">
      <c r="B59" s="2" t="s">
        <v>249</v>
      </c>
      <c r="C59" s="2" t="s">
        <v>250</v>
      </c>
    </row>
    <row r="60" spans="2:13" ht="15.75" customHeight="1">
      <c r="B60" s="2" t="s">
        <v>251</v>
      </c>
      <c r="C60" s="2" t="s">
        <v>250</v>
      </c>
    </row>
    <row r="61" spans="2:13" ht="15.75" customHeight="1">
      <c r="B61" s="2" t="s">
        <v>252</v>
      </c>
      <c r="C61" s="2" t="s">
        <v>250</v>
      </c>
    </row>
    <row r="62" spans="2:13" ht="15.75" customHeight="1">
      <c r="B62" s="2" t="s">
        <v>254</v>
      </c>
    </row>
    <row r="63" spans="2:13" ht="15.75" customHeight="1">
      <c r="B63" s="2" t="s">
        <v>249</v>
      </c>
      <c r="C63" s="2" t="s">
        <v>250</v>
      </c>
    </row>
    <row r="64" spans="2:13" ht="15.75" customHeight="1">
      <c r="B64" s="2" t="s">
        <v>251</v>
      </c>
      <c r="C64" s="2" t="s">
        <v>250</v>
      </c>
    </row>
    <row r="65" spans="2:20" ht="15.75" customHeight="1">
      <c r="B65" s="2" t="s">
        <v>252</v>
      </c>
      <c r="C65" s="2" t="s">
        <v>250</v>
      </c>
    </row>
    <row r="66" spans="2:20" ht="15.75" customHeight="1">
      <c r="B66" s="2" t="s">
        <v>255</v>
      </c>
    </row>
    <row r="67" spans="2:20" ht="15.75" customHeight="1">
      <c r="B67" s="2" t="s">
        <v>249</v>
      </c>
      <c r="C67" s="2" t="s">
        <v>250</v>
      </c>
    </row>
    <row r="68" spans="2:20" ht="15.75" customHeight="1">
      <c r="B68" s="2" t="s">
        <v>251</v>
      </c>
      <c r="C68" s="2" t="s">
        <v>250</v>
      </c>
    </row>
    <row r="69" spans="2:20" ht="15.75" customHeight="1">
      <c r="B69" s="2" t="s">
        <v>252</v>
      </c>
      <c r="C69" s="2" t="s">
        <v>250</v>
      </c>
    </row>
    <row r="70" spans="2:20" ht="15.75" customHeight="1">
      <c r="B70" s="2" t="s">
        <v>256</v>
      </c>
      <c r="C70" s="2" t="s">
        <v>250</v>
      </c>
    </row>
    <row r="71" spans="2:20" ht="15.75" customHeight="1">
      <c r="B71" s="2" t="s">
        <v>257</v>
      </c>
      <c r="C71" s="2" t="s">
        <v>250</v>
      </c>
    </row>
    <row r="74" spans="2:20" ht="15.75" customHeight="1">
      <c r="B74" s="2" t="s">
        <v>258</v>
      </c>
    </row>
    <row r="76" spans="2:20" ht="15.75" customHeight="1">
      <c r="B76" s="2" t="s">
        <v>258</v>
      </c>
      <c r="C76" s="2" t="s">
        <v>205</v>
      </c>
      <c r="D76" s="2" t="s">
        <v>206</v>
      </c>
      <c r="I76" s="2" t="s">
        <v>207</v>
      </c>
      <c r="O76" s="2" t="s">
        <v>206</v>
      </c>
      <c r="S76" s="2" t="s">
        <v>207</v>
      </c>
    </row>
    <row r="77" spans="2:20">
      <c r="D77" s="2" t="s">
        <v>94</v>
      </c>
      <c r="E77" s="2" t="s">
        <v>95</v>
      </c>
      <c r="F77" s="2" t="s">
        <v>96</v>
      </c>
      <c r="G77" s="2" t="s">
        <v>97</v>
      </c>
      <c r="H77" s="2" t="s">
        <v>59</v>
      </c>
      <c r="I77" s="2" t="s">
        <v>208</v>
      </c>
      <c r="J77" s="2" t="s">
        <v>209</v>
      </c>
      <c r="K77" s="2" t="s">
        <v>210</v>
      </c>
      <c r="L77" s="2" t="s">
        <v>211</v>
      </c>
      <c r="M77" s="2" t="s">
        <v>212</v>
      </c>
      <c r="O77" s="2" t="s">
        <v>213</v>
      </c>
      <c r="P77" s="2" t="s">
        <v>214</v>
      </c>
      <c r="Q77" s="2" t="s">
        <v>215</v>
      </c>
      <c r="S77" s="2" t="s">
        <v>214</v>
      </c>
      <c r="T77" s="2" t="s">
        <v>216</v>
      </c>
    </row>
    <row r="78" spans="2:20" ht="15.75" customHeight="1">
      <c r="B78" s="2" t="s">
        <v>259</v>
      </c>
    </row>
    <row r="79" spans="2:20" ht="15.75" customHeight="1">
      <c r="B79" s="2" t="s">
        <v>260</v>
      </c>
    </row>
    <row r="80" spans="2:20" ht="15.75" customHeight="1">
      <c r="B80" s="2" t="s">
        <v>261</v>
      </c>
      <c r="C80" s="2" t="s">
        <v>218</v>
      </c>
    </row>
    <row r="81" spans="2:3" ht="15.75" customHeight="1">
      <c r="B81" s="2" t="s">
        <v>262</v>
      </c>
      <c r="C81" s="2" t="s">
        <v>218</v>
      </c>
    </row>
    <row r="82" spans="2:3" ht="15.75" customHeight="1">
      <c r="B82" s="2" t="s">
        <v>263</v>
      </c>
      <c r="C82" s="2" t="s">
        <v>218</v>
      </c>
    </row>
    <row r="83" spans="2:3" ht="15.75" customHeight="1">
      <c r="B83" s="2" t="s">
        <v>264</v>
      </c>
    </row>
    <row r="84" spans="2:3" ht="15.75" customHeight="1">
      <c r="B84" s="2" t="s">
        <v>261</v>
      </c>
      <c r="C84" s="2" t="s">
        <v>218</v>
      </c>
    </row>
    <row r="85" spans="2:3" ht="15.75" customHeight="1">
      <c r="B85" s="2" t="s">
        <v>262</v>
      </c>
      <c r="C85" s="2" t="s">
        <v>218</v>
      </c>
    </row>
    <row r="86" spans="2:3" ht="15.75" customHeight="1">
      <c r="B86" s="2" t="s">
        <v>265</v>
      </c>
      <c r="C86" s="2" t="s">
        <v>218</v>
      </c>
    </row>
    <row r="87" spans="2:3" ht="15.75" customHeight="1">
      <c r="B87" s="2" t="s">
        <v>266</v>
      </c>
    </row>
    <row r="88" spans="2:3" ht="15.75" customHeight="1">
      <c r="B88" s="2" t="s">
        <v>261</v>
      </c>
      <c r="C88" s="2" t="s">
        <v>218</v>
      </c>
    </row>
    <row r="89" spans="2:3" ht="15.75" customHeight="1">
      <c r="B89" s="2" t="s">
        <v>262</v>
      </c>
      <c r="C89" s="2" t="s">
        <v>218</v>
      </c>
    </row>
    <row r="90" spans="2:3" ht="15.75" customHeight="1">
      <c r="B90" s="2" t="s">
        <v>267</v>
      </c>
      <c r="C90" s="2" t="s">
        <v>218</v>
      </c>
    </row>
    <row r="91" spans="2:3" ht="15.75" customHeight="1">
      <c r="B91" s="2" t="s">
        <v>268</v>
      </c>
    </row>
    <row r="92" spans="2:3" ht="15.75" customHeight="1">
      <c r="B92" s="2" t="s">
        <v>261</v>
      </c>
      <c r="C92" s="2" t="s">
        <v>218</v>
      </c>
    </row>
    <row r="93" spans="2:3" ht="15.75" customHeight="1">
      <c r="B93" s="2" t="s">
        <v>262</v>
      </c>
      <c r="C93" s="2" t="s">
        <v>218</v>
      </c>
    </row>
    <row r="94" spans="2:3" ht="15.75" customHeight="1">
      <c r="B94" s="2" t="s">
        <v>269</v>
      </c>
      <c r="C94" s="2" t="s">
        <v>218</v>
      </c>
    </row>
    <row r="95" spans="2:3" ht="15.75" customHeight="1"/>
    <row r="96" spans="2:3" ht="15.75" customHeight="1">
      <c r="B96" s="2" t="s">
        <v>270</v>
      </c>
      <c r="C96" s="2" t="s">
        <v>218</v>
      </c>
    </row>
    <row r="97" spans="2:20" ht="15.75" customHeight="1">
      <c r="B97" s="2" t="s">
        <v>271</v>
      </c>
      <c r="C97" s="2" t="s">
        <v>218</v>
      </c>
    </row>
    <row r="98" spans="2:20" ht="15.75" customHeight="1"/>
    <row r="99" spans="2:20" ht="15.75" customHeight="1">
      <c r="B99" s="2" t="s">
        <v>272</v>
      </c>
      <c r="C99" s="2" t="s">
        <v>218</v>
      </c>
    </row>
    <row r="100" spans="2:20" ht="15.75" customHeight="1">
      <c r="B100" s="2" t="s">
        <v>273</v>
      </c>
      <c r="C100" s="2" t="s">
        <v>218</v>
      </c>
    </row>
    <row r="103" spans="2:20" ht="15.75" customHeight="1">
      <c r="B103" s="2" t="s">
        <v>274</v>
      </c>
    </row>
    <row r="105" spans="2:20" ht="15.75" customHeight="1">
      <c r="B105" s="2" t="s">
        <v>274</v>
      </c>
      <c r="C105" s="2" t="s">
        <v>205</v>
      </c>
      <c r="D105" s="2" t="s">
        <v>206</v>
      </c>
      <c r="I105" s="2" t="s">
        <v>207</v>
      </c>
      <c r="O105" s="2" t="s">
        <v>206</v>
      </c>
      <c r="S105" s="2" t="s">
        <v>207</v>
      </c>
    </row>
    <row r="106" spans="2:20">
      <c r="D106" s="2" t="s">
        <v>94</v>
      </c>
      <c r="E106" s="2" t="s">
        <v>95</v>
      </c>
      <c r="F106" s="2" t="s">
        <v>96</v>
      </c>
      <c r="G106" s="2" t="s">
        <v>97</v>
      </c>
      <c r="H106" s="2" t="s">
        <v>59</v>
      </c>
      <c r="I106" s="2" t="s">
        <v>208</v>
      </c>
      <c r="J106" s="2" t="s">
        <v>209</v>
      </c>
      <c r="K106" s="2" t="s">
        <v>210</v>
      </c>
      <c r="L106" s="2" t="s">
        <v>211</v>
      </c>
      <c r="M106" s="2" t="s">
        <v>212</v>
      </c>
      <c r="O106" s="2" t="s">
        <v>213</v>
      </c>
      <c r="P106" s="2" t="s">
        <v>214</v>
      </c>
      <c r="Q106" s="2" t="s">
        <v>215</v>
      </c>
      <c r="S106" s="2" t="s">
        <v>214</v>
      </c>
      <c r="T106" s="2" t="s">
        <v>216</v>
      </c>
    </row>
    <row r="107" spans="2:20" ht="15.75" customHeight="1">
      <c r="B107" s="2" t="s">
        <v>275</v>
      </c>
    </row>
    <row r="108" spans="2:20" ht="15.75" customHeight="1">
      <c r="B108" s="2" t="s">
        <v>261</v>
      </c>
      <c r="C108" s="2" t="s">
        <v>218</v>
      </c>
    </row>
    <row r="109" spans="2:20" ht="15.75" customHeight="1">
      <c r="B109" s="2" t="s">
        <v>276</v>
      </c>
      <c r="C109" s="2" t="s">
        <v>218</v>
      </c>
    </row>
    <row r="110" spans="2:20" ht="15.75" customHeight="1">
      <c r="B110" s="2" t="s">
        <v>263</v>
      </c>
      <c r="C110" s="2" t="s">
        <v>218</v>
      </c>
    </row>
    <row r="111" spans="2:20" ht="15.75" customHeight="1">
      <c r="B111" s="2" t="s">
        <v>277</v>
      </c>
    </row>
    <row r="112" spans="2:20" ht="15.75" customHeight="1">
      <c r="B112" s="2" t="s">
        <v>261</v>
      </c>
      <c r="C112" s="2" t="s">
        <v>218</v>
      </c>
    </row>
    <row r="113" spans="2:3" ht="15.75" customHeight="1">
      <c r="B113" s="2" t="s">
        <v>276</v>
      </c>
      <c r="C113" s="2" t="s">
        <v>218</v>
      </c>
    </row>
    <row r="114" spans="2:3" ht="15.75" customHeight="1">
      <c r="B114" s="2" t="s">
        <v>265</v>
      </c>
      <c r="C114" s="2" t="s">
        <v>218</v>
      </c>
    </row>
    <row r="115" spans="2:3" ht="15.75" customHeight="1">
      <c r="B115" s="2" t="s">
        <v>278</v>
      </c>
    </row>
    <row r="116" spans="2:3" ht="15.75" customHeight="1">
      <c r="B116" s="2" t="s">
        <v>261</v>
      </c>
      <c r="C116" s="2" t="s">
        <v>218</v>
      </c>
    </row>
    <row r="117" spans="2:3" ht="15.75" customHeight="1">
      <c r="B117" s="2" t="s">
        <v>276</v>
      </c>
      <c r="C117" s="2" t="s">
        <v>218</v>
      </c>
    </row>
    <row r="118" spans="2:3" ht="15.75" customHeight="1">
      <c r="B118" s="2" t="s">
        <v>267</v>
      </c>
      <c r="C118" s="2" t="s">
        <v>218</v>
      </c>
    </row>
    <row r="119" spans="2:3" ht="15.75" customHeight="1">
      <c r="B119" s="2" t="s">
        <v>279</v>
      </c>
    </row>
    <row r="120" spans="2:3" ht="15.75" customHeight="1">
      <c r="B120" s="2" t="s">
        <v>261</v>
      </c>
      <c r="C120" s="2" t="s">
        <v>218</v>
      </c>
    </row>
    <row r="121" spans="2:3" ht="15.75" customHeight="1">
      <c r="B121" s="2" t="s">
        <v>276</v>
      </c>
      <c r="C121" s="2" t="s">
        <v>218</v>
      </c>
    </row>
    <row r="122" spans="2:3" ht="15.75" customHeight="1">
      <c r="B122" s="2" t="s">
        <v>269</v>
      </c>
      <c r="C122" s="2" t="s">
        <v>218</v>
      </c>
    </row>
    <row r="123" spans="2:3" ht="15.75" customHeight="1"/>
    <row r="124" spans="2:3" ht="15.75" customHeight="1">
      <c r="B124" s="2" t="s">
        <v>280</v>
      </c>
      <c r="C124" s="2" t="s">
        <v>218</v>
      </c>
    </row>
    <row r="125" spans="2:3" ht="15.75" customHeight="1">
      <c r="B125" s="2" t="s">
        <v>281</v>
      </c>
      <c r="C125" s="2" t="s">
        <v>218</v>
      </c>
    </row>
    <row r="126" spans="2:3" ht="15.75" customHeight="1">
      <c r="B126" s="2" t="s">
        <v>282</v>
      </c>
      <c r="C126" s="2" t="s">
        <v>218</v>
      </c>
    </row>
    <row r="127" spans="2:3" ht="15.75" customHeight="1"/>
    <row r="128" spans="2:3" ht="15.75" customHeight="1">
      <c r="B128" s="2" t="s">
        <v>283</v>
      </c>
      <c r="C128" s="2" t="s">
        <v>218</v>
      </c>
    </row>
    <row r="131" spans="2:20">
      <c r="C131" s="2" t="s">
        <v>205</v>
      </c>
      <c r="D131" s="2" t="s">
        <v>206</v>
      </c>
      <c r="I131" s="2" t="s">
        <v>207</v>
      </c>
      <c r="O131" s="2" t="s">
        <v>206</v>
      </c>
      <c r="S131" s="2" t="s">
        <v>207</v>
      </c>
    </row>
    <row r="132" spans="2:20">
      <c r="D132" s="2" t="s">
        <v>94</v>
      </c>
      <c r="E132" s="2" t="s">
        <v>95</v>
      </c>
      <c r="F132" s="2" t="s">
        <v>96</v>
      </c>
      <c r="G132" s="2" t="s">
        <v>97</v>
      </c>
      <c r="H132" s="2" t="s">
        <v>59</v>
      </c>
      <c r="I132" s="2" t="s">
        <v>208</v>
      </c>
      <c r="J132" s="2" t="s">
        <v>209</v>
      </c>
      <c r="K132" s="2" t="s">
        <v>210</v>
      </c>
      <c r="L132" s="2" t="s">
        <v>211</v>
      </c>
      <c r="M132" s="2" t="s">
        <v>212</v>
      </c>
      <c r="O132" s="2" t="s">
        <v>213</v>
      </c>
      <c r="P132" s="2" t="s">
        <v>214</v>
      </c>
      <c r="Q132" s="2" t="s">
        <v>215</v>
      </c>
      <c r="S132" s="2" t="s">
        <v>214</v>
      </c>
      <c r="T132" s="2" t="s">
        <v>216</v>
      </c>
    </row>
    <row r="133" spans="2:20" ht="15.75" customHeight="1">
      <c r="B133" s="2" t="s">
        <v>284</v>
      </c>
      <c r="C133" s="2" t="s">
        <v>218</v>
      </c>
    </row>
    <row r="134" spans="2:20" ht="15.75" customHeight="1">
      <c r="B134" s="2" t="s">
        <v>285</v>
      </c>
      <c r="C134" s="2" t="s">
        <v>218</v>
      </c>
    </row>
    <row r="135" spans="2:20" ht="15.75" customHeight="1">
      <c r="B135" s="2" t="s">
        <v>286</v>
      </c>
      <c r="C135" s="2" t="s">
        <v>218</v>
      </c>
    </row>
    <row r="136" spans="2:20" ht="15.75" customHeight="1">
      <c r="B136" s="2" t="s">
        <v>287</v>
      </c>
      <c r="C136" s="2" t="s">
        <v>218</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89</v>
      </c>
    </row>
    <row r="3" spans="1:20">
      <c r="A3" s="2" t="s">
        <v>288</v>
      </c>
    </row>
    <row r="6" spans="1:20">
      <c r="B6" s="2" t="s">
        <v>289</v>
      </c>
    </row>
    <row r="8" spans="1:20">
      <c r="C8" s="2" t="s">
        <v>205</v>
      </c>
      <c r="D8" s="2" t="s">
        <v>206</v>
      </c>
      <c r="I8" s="2" t="s">
        <v>207</v>
      </c>
      <c r="O8" s="2" t="s">
        <v>206</v>
      </c>
      <c r="S8" s="2" t="s">
        <v>207</v>
      </c>
    </row>
    <row r="9" spans="1:20">
      <c r="D9" s="2" t="s">
        <v>94</v>
      </c>
      <c r="E9" s="2" t="s">
        <v>95</v>
      </c>
      <c r="F9" s="2" t="s">
        <v>96</v>
      </c>
      <c r="G9" s="2" t="s">
        <v>97</v>
      </c>
      <c r="H9" s="2" t="s">
        <v>59</v>
      </c>
      <c r="I9" s="2" t="s">
        <v>208</v>
      </c>
      <c r="J9" s="2" t="s">
        <v>209</v>
      </c>
      <c r="K9" s="2" t="s">
        <v>210</v>
      </c>
      <c r="L9" s="2" t="s">
        <v>211</v>
      </c>
      <c r="M9" s="2" t="s">
        <v>212</v>
      </c>
      <c r="O9" s="2" t="s">
        <v>213</v>
      </c>
      <c r="P9" s="2" t="s">
        <v>214</v>
      </c>
      <c r="Q9" s="2" t="s">
        <v>215</v>
      </c>
      <c r="S9" s="2" t="s">
        <v>214</v>
      </c>
      <c r="T9" s="2" t="s">
        <v>216</v>
      </c>
    </row>
    <row r="10" spans="1:20">
      <c r="B10" s="2" t="s">
        <v>290</v>
      </c>
      <c r="C10" s="2" t="s">
        <v>218</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291</v>
      </c>
      <c r="C11" s="2" t="s">
        <v>218</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292</v>
      </c>
      <c r="C12" s="2" t="s">
        <v>218</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293</v>
      </c>
      <c r="C13" s="2" t="s">
        <v>218</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294</v>
      </c>
      <c r="C14" s="2" t="s">
        <v>218</v>
      </c>
      <c r="O14" s="2">
        <f t="shared" si="1"/>
        <v>0</v>
      </c>
      <c r="P14" s="2">
        <f t="shared" si="2"/>
        <v>0</v>
      </c>
      <c r="Q14" s="2">
        <f t="shared" si="3"/>
        <v>0</v>
      </c>
      <c r="S14" s="2">
        <f t="shared" si="4"/>
        <v>0</v>
      </c>
      <c r="T14" s="2" t="str">
        <f t="shared" si="5"/>
        <v>0</v>
      </c>
    </row>
    <row r="15" spans="1:20">
      <c r="B15" s="2" t="s">
        <v>295</v>
      </c>
      <c r="C15" s="2" t="s">
        <v>218</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296</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205</v>
      </c>
      <c r="D18" s="2" t="s">
        <v>206</v>
      </c>
      <c r="I18" s="2" t="s">
        <v>207</v>
      </c>
      <c r="O18" s="2" t="s">
        <v>206</v>
      </c>
      <c r="S18" s="2" t="s">
        <v>207</v>
      </c>
    </row>
    <row r="19" spans="2:20">
      <c r="D19" s="2" t="s">
        <v>94</v>
      </c>
      <c r="E19" s="2" t="s">
        <v>95</v>
      </c>
      <c r="F19" s="2" t="s">
        <v>96</v>
      </c>
      <c r="G19" s="2" t="s">
        <v>97</v>
      </c>
      <c r="H19" s="2" t="s">
        <v>59</v>
      </c>
      <c r="I19" s="2" t="s">
        <v>208</v>
      </c>
      <c r="J19" s="2" t="s">
        <v>209</v>
      </c>
      <c r="K19" s="2" t="s">
        <v>210</v>
      </c>
      <c r="L19" s="2" t="s">
        <v>211</v>
      </c>
      <c r="M19" s="2" t="s">
        <v>212</v>
      </c>
      <c r="O19" s="2" t="s">
        <v>213</v>
      </c>
      <c r="P19" s="2" t="s">
        <v>214</v>
      </c>
      <c r="Q19" s="2" t="s">
        <v>215</v>
      </c>
      <c r="S19" s="2" t="s">
        <v>214</v>
      </c>
      <c r="T19" s="2" t="s">
        <v>216</v>
      </c>
    </row>
    <row r="20" spans="2:20">
      <c r="B20" s="2" t="s">
        <v>297</v>
      </c>
      <c r="C20" s="2" t="s">
        <v>218</v>
      </c>
      <c r="O20" s="2">
        <f>SUM(D20:G20)</f>
        <v>0</v>
      </c>
      <c r="P20" s="2">
        <f>SUM(H20)</f>
        <v>0</v>
      </c>
      <c r="Q20" s="2">
        <f>SUM(D20:H20)</f>
        <v>0</v>
      </c>
      <c r="S20" s="2">
        <f>SUM(I20:M20)</f>
        <v>0</v>
      </c>
      <c r="T20" s="2" t="str">
        <f>IF(Q20&lt;&gt;0,(S20-Q20)/Q20,"0")</f>
        <v>0</v>
      </c>
    </row>
    <row r="21" spans="2:20">
      <c r="B21" s="2" t="s">
        <v>298</v>
      </c>
      <c r="C21" s="2" t="s">
        <v>218</v>
      </c>
      <c r="O21" s="2">
        <f>SUM(D21:G21)</f>
        <v>0</v>
      </c>
      <c r="P21" s="2">
        <f>SUM(H21)</f>
        <v>0</v>
      </c>
      <c r="Q21" s="2">
        <f>SUM(D21:H21)</f>
        <v>0</v>
      </c>
      <c r="S21" s="2">
        <f>SUM(I21:M21)</f>
        <v>0</v>
      </c>
      <c r="T21" s="2" t="str">
        <f>IF(Q21&lt;&gt;0,(S21-Q21)/Q21,"0")</f>
        <v>0</v>
      </c>
    </row>
    <row r="22" spans="2:20">
      <c r="B22" s="2" t="s">
        <v>215</v>
      </c>
      <c r="C22" s="2" t="s">
        <v>218</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299</v>
      </c>
    </row>
    <row r="26" spans="2:20">
      <c r="B26" s="2" t="s">
        <v>300</v>
      </c>
      <c r="C26" s="2" t="s">
        <v>205</v>
      </c>
      <c r="D26" s="2" t="s">
        <v>206</v>
      </c>
      <c r="I26" s="2" t="s">
        <v>207</v>
      </c>
      <c r="O26" s="2" t="s">
        <v>206</v>
      </c>
      <c r="S26" s="2" t="s">
        <v>207</v>
      </c>
    </row>
    <row r="27" spans="2:20">
      <c r="D27" s="2" t="s">
        <v>94</v>
      </c>
      <c r="E27" s="2" t="s">
        <v>95</v>
      </c>
      <c r="F27" s="2" t="s">
        <v>96</v>
      </c>
      <c r="G27" s="2" t="s">
        <v>97</v>
      </c>
      <c r="H27" s="2" t="s">
        <v>59</v>
      </c>
      <c r="I27" s="2" t="s">
        <v>208</v>
      </c>
      <c r="J27" s="2" t="s">
        <v>209</v>
      </c>
      <c r="K27" s="2" t="s">
        <v>210</v>
      </c>
      <c r="L27" s="2" t="s">
        <v>211</v>
      </c>
      <c r="M27" s="2" t="s">
        <v>212</v>
      </c>
      <c r="O27" s="2" t="s">
        <v>213</v>
      </c>
      <c r="P27" s="2" t="s">
        <v>214</v>
      </c>
      <c r="Q27" s="2" t="s">
        <v>215</v>
      </c>
      <c r="S27" s="2" t="s">
        <v>214</v>
      </c>
      <c r="T27" s="2" t="s">
        <v>216</v>
      </c>
    </row>
    <row r="28" spans="2:20">
      <c r="B28" s="2" t="s">
        <v>275</v>
      </c>
    </row>
    <row r="29" spans="2:20">
      <c r="B29" s="2" t="s">
        <v>301</v>
      </c>
      <c r="C29" s="2" t="s">
        <v>218</v>
      </c>
      <c r="I29" s="2">
        <f t="shared" ref="I29:M30" si="12">I225-I248</f>
        <v>0</v>
      </c>
      <c r="J29" s="2">
        <f t="shared" si="12"/>
        <v>0</v>
      </c>
      <c r="K29" s="2">
        <f t="shared" si="12"/>
        <v>0</v>
      </c>
      <c r="L29" s="2">
        <f t="shared" si="12"/>
        <v>0</v>
      </c>
      <c r="M29" s="2">
        <f t="shared" si="12"/>
        <v>0</v>
      </c>
    </row>
    <row r="30" spans="2:20">
      <c r="B30" s="2" t="s">
        <v>302</v>
      </c>
      <c r="C30" s="2" t="s">
        <v>218</v>
      </c>
      <c r="I30" s="2">
        <f t="shared" si="12"/>
        <v>0</v>
      </c>
      <c r="J30" s="2">
        <f t="shared" si="12"/>
        <v>0</v>
      </c>
      <c r="K30" s="2">
        <f t="shared" si="12"/>
        <v>0</v>
      </c>
      <c r="L30" s="2">
        <f t="shared" si="12"/>
        <v>0</v>
      </c>
      <c r="M30" s="2">
        <f t="shared" si="12"/>
        <v>0</v>
      </c>
    </row>
    <row r="31" spans="2:20">
      <c r="B31" s="2" t="s">
        <v>263</v>
      </c>
      <c r="C31" s="2" t="s">
        <v>218</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277</v>
      </c>
    </row>
    <row r="33" spans="2:20">
      <c r="B33" s="2" t="s">
        <v>303</v>
      </c>
      <c r="C33" s="2" t="s">
        <v>218</v>
      </c>
      <c r="I33" s="2">
        <f t="shared" ref="I33:M34" si="13">I229-I252</f>
        <v>0</v>
      </c>
      <c r="J33" s="2">
        <f t="shared" si="13"/>
        <v>0</v>
      </c>
      <c r="K33" s="2">
        <f t="shared" si="13"/>
        <v>0</v>
      </c>
      <c r="L33" s="2">
        <f t="shared" si="13"/>
        <v>0</v>
      </c>
      <c r="M33" s="2">
        <f t="shared" si="13"/>
        <v>0</v>
      </c>
    </row>
    <row r="34" spans="2:20">
      <c r="B34" s="2" t="s">
        <v>304</v>
      </c>
      <c r="C34" s="2" t="s">
        <v>218</v>
      </c>
      <c r="I34" s="2">
        <f t="shared" si="13"/>
        <v>0</v>
      </c>
      <c r="J34" s="2">
        <f t="shared" si="13"/>
        <v>0</v>
      </c>
      <c r="K34" s="2">
        <f t="shared" si="13"/>
        <v>0</v>
      </c>
      <c r="L34" s="2">
        <f t="shared" si="13"/>
        <v>0</v>
      </c>
      <c r="M34" s="2">
        <f t="shared" si="13"/>
        <v>0</v>
      </c>
    </row>
    <row r="35" spans="2:20">
      <c r="B35" s="2" t="s">
        <v>265</v>
      </c>
      <c r="C35" s="2" t="s">
        <v>218</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278</v>
      </c>
    </row>
    <row r="37" spans="2:20">
      <c r="B37" s="2" t="s">
        <v>305</v>
      </c>
      <c r="C37" s="2" t="s">
        <v>218</v>
      </c>
      <c r="I37" s="2">
        <f t="shared" ref="I37:M38" si="14">I233-I256</f>
        <v>0</v>
      </c>
      <c r="J37" s="2">
        <f t="shared" si="14"/>
        <v>0</v>
      </c>
      <c r="K37" s="2">
        <f t="shared" si="14"/>
        <v>0</v>
      </c>
      <c r="L37" s="2">
        <f t="shared" si="14"/>
        <v>0</v>
      </c>
      <c r="M37" s="2">
        <f t="shared" si="14"/>
        <v>0</v>
      </c>
    </row>
    <row r="38" spans="2:20">
      <c r="B38" s="2" t="s">
        <v>306</v>
      </c>
      <c r="C38" s="2" t="s">
        <v>218</v>
      </c>
      <c r="I38" s="2">
        <f t="shared" si="14"/>
        <v>0</v>
      </c>
      <c r="J38" s="2">
        <f t="shared" si="14"/>
        <v>0</v>
      </c>
      <c r="K38" s="2">
        <f t="shared" si="14"/>
        <v>0</v>
      </c>
      <c r="L38" s="2">
        <f t="shared" si="14"/>
        <v>0</v>
      </c>
      <c r="M38" s="2">
        <f t="shared" si="14"/>
        <v>0</v>
      </c>
    </row>
    <row r="39" spans="2:20">
      <c r="B39" s="2" t="s">
        <v>267</v>
      </c>
      <c r="C39" s="2" t="s">
        <v>218</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279</v>
      </c>
    </row>
    <row r="41" spans="2:20">
      <c r="B41" s="2" t="s">
        <v>307</v>
      </c>
      <c r="C41" s="2" t="s">
        <v>218</v>
      </c>
      <c r="I41" s="2">
        <f t="shared" ref="I41:M42" si="15">I237-I260</f>
        <v>0</v>
      </c>
      <c r="J41" s="2">
        <f t="shared" si="15"/>
        <v>0</v>
      </c>
      <c r="K41" s="2">
        <f t="shared" si="15"/>
        <v>0</v>
      </c>
      <c r="L41" s="2">
        <f t="shared" si="15"/>
        <v>0</v>
      </c>
      <c r="M41" s="2">
        <f t="shared" si="15"/>
        <v>0</v>
      </c>
    </row>
    <row r="42" spans="2:20">
      <c r="B42" s="2" t="s">
        <v>308</v>
      </c>
      <c r="C42" s="2" t="s">
        <v>218</v>
      </c>
      <c r="I42" s="2">
        <f t="shared" si="15"/>
        <v>0</v>
      </c>
      <c r="J42" s="2">
        <f t="shared" si="15"/>
        <v>0</v>
      </c>
      <c r="K42" s="2">
        <f t="shared" si="15"/>
        <v>0</v>
      </c>
      <c r="L42" s="2">
        <f t="shared" si="15"/>
        <v>0</v>
      </c>
      <c r="M42" s="2">
        <f t="shared" si="15"/>
        <v>0</v>
      </c>
    </row>
    <row r="43" spans="2:20">
      <c r="B43" s="2" t="s">
        <v>269</v>
      </c>
      <c r="C43" s="2" t="s">
        <v>218</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309</v>
      </c>
    </row>
    <row r="48" spans="2:20">
      <c r="C48" s="2" t="s">
        <v>205</v>
      </c>
      <c r="D48" s="2" t="s">
        <v>206</v>
      </c>
      <c r="I48" s="2" t="s">
        <v>207</v>
      </c>
    </row>
    <row r="49" spans="2:13">
      <c r="D49" s="2" t="s">
        <v>94</v>
      </c>
      <c r="E49" s="2" t="s">
        <v>95</v>
      </c>
      <c r="F49" s="2" t="s">
        <v>96</v>
      </c>
      <c r="G49" s="2" t="s">
        <v>97</v>
      </c>
      <c r="H49" s="2" t="s">
        <v>59</v>
      </c>
      <c r="I49" s="2" t="s">
        <v>208</v>
      </c>
      <c r="J49" s="2" t="s">
        <v>209</v>
      </c>
      <c r="K49" s="2" t="s">
        <v>210</v>
      </c>
      <c r="L49" s="2" t="s">
        <v>211</v>
      </c>
      <c r="M49" s="2" t="s">
        <v>212</v>
      </c>
    </row>
    <row r="50" spans="2:13">
      <c r="B50" s="2" t="s">
        <v>310</v>
      </c>
    </row>
    <row r="51" spans="2:13">
      <c r="B51" s="2" t="s">
        <v>311</v>
      </c>
    </row>
    <row r="52" spans="2:13">
      <c r="B52" s="2" t="s">
        <v>249</v>
      </c>
      <c r="C52" s="2" t="s">
        <v>250</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312</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313</v>
      </c>
      <c r="I54" s="2">
        <f t="shared" si="16"/>
        <v>0</v>
      </c>
      <c r="J54" s="2">
        <f t="shared" si="16"/>
        <v>0</v>
      </c>
      <c r="K54" s="2">
        <f t="shared" si="16"/>
        <v>0</v>
      </c>
      <c r="L54" s="2">
        <f t="shared" si="16"/>
        <v>0</v>
      </c>
      <c r="M54" s="2">
        <f t="shared" si="16"/>
        <v>0</v>
      </c>
    </row>
    <row r="55" spans="2:13">
      <c r="B55" s="2" t="s">
        <v>314</v>
      </c>
      <c r="C55" s="2" t="s">
        <v>250</v>
      </c>
      <c r="I55" s="2">
        <f t="shared" si="16"/>
        <v>0</v>
      </c>
      <c r="J55" s="2">
        <f t="shared" si="16"/>
        <v>0</v>
      </c>
      <c r="K55" s="2">
        <f t="shared" si="16"/>
        <v>0</v>
      </c>
      <c r="L55" s="2">
        <f t="shared" si="16"/>
        <v>0</v>
      </c>
      <c r="M55" s="2">
        <f t="shared" si="16"/>
        <v>0</v>
      </c>
    </row>
    <row r="56" spans="2:13">
      <c r="B56" s="2" t="s">
        <v>315</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316</v>
      </c>
    </row>
    <row r="58" spans="2:13">
      <c r="B58" s="2" t="s">
        <v>249</v>
      </c>
      <c r="C58" s="2" t="s">
        <v>250</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312</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303</v>
      </c>
      <c r="I60" s="2">
        <f t="shared" si="17"/>
        <v>0</v>
      </c>
      <c r="J60" s="2">
        <f t="shared" si="17"/>
        <v>0</v>
      </c>
      <c r="K60" s="2">
        <f t="shared" si="17"/>
        <v>0</v>
      </c>
      <c r="L60" s="2">
        <f t="shared" si="17"/>
        <v>0</v>
      </c>
      <c r="M60" s="2">
        <f t="shared" si="17"/>
        <v>0</v>
      </c>
    </row>
    <row r="61" spans="2:13">
      <c r="B61" s="2" t="s">
        <v>304</v>
      </c>
      <c r="C61" s="2" t="s">
        <v>250</v>
      </c>
      <c r="I61" s="2">
        <f t="shared" si="17"/>
        <v>0</v>
      </c>
      <c r="J61" s="2">
        <f t="shared" si="17"/>
        <v>0</v>
      </c>
      <c r="K61" s="2">
        <f t="shared" si="17"/>
        <v>0</v>
      </c>
      <c r="L61" s="2">
        <f t="shared" si="17"/>
        <v>0</v>
      </c>
      <c r="M61" s="2">
        <f t="shared" si="17"/>
        <v>0</v>
      </c>
    </row>
    <row r="62" spans="2:13">
      <c r="B62" s="2" t="s">
        <v>317</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318</v>
      </c>
    </row>
    <row r="64" spans="2:13">
      <c r="B64" s="2" t="s">
        <v>249</v>
      </c>
      <c r="C64" s="2" t="s">
        <v>250</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312</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305</v>
      </c>
      <c r="I66" s="2">
        <f t="shared" si="18"/>
        <v>0</v>
      </c>
      <c r="J66" s="2">
        <f t="shared" si="18"/>
        <v>0</v>
      </c>
      <c r="K66" s="2">
        <f t="shared" si="18"/>
        <v>0</v>
      </c>
      <c r="L66" s="2">
        <f t="shared" si="18"/>
        <v>0</v>
      </c>
      <c r="M66" s="2">
        <f t="shared" si="18"/>
        <v>0</v>
      </c>
    </row>
    <row r="67" spans="2:13">
      <c r="B67" s="2" t="s">
        <v>306</v>
      </c>
      <c r="C67" s="2" t="s">
        <v>250</v>
      </c>
      <c r="I67" s="2">
        <f t="shared" si="18"/>
        <v>0</v>
      </c>
      <c r="J67" s="2">
        <f t="shared" si="18"/>
        <v>0</v>
      </c>
      <c r="K67" s="2">
        <f t="shared" si="18"/>
        <v>0</v>
      </c>
      <c r="L67" s="2">
        <f t="shared" si="18"/>
        <v>0</v>
      </c>
      <c r="M67" s="2">
        <f t="shared" si="18"/>
        <v>0</v>
      </c>
    </row>
    <row r="68" spans="2:13">
      <c r="B68" s="2" t="s">
        <v>319</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320</v>
      </c>
    </row>
    <row r="70" spans="2:13">
      <c r="B70" s="2" t="s">
        <v>249</v>
      </c>
      <c r="C70" s="2" t="s">
        <v>250</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312</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307</v>
      </c>
      <c r="I72" s="2">
        <f t="shared" si="19"/>
        <v>0</v>
      </c>
      <c r="J72" s="2">
        <f t="shared" si="19"/>
        <v>0</v>
      </c>
      <c r="K72" s="2">
        <f t="shared" si="19"/>
        <v>0</v>
      </c>
      <c r="L72" s="2">
        <f t="shared" si="19"/>
        <v>0</v>
      </c>
      <c r="M72" s="2">
        <f t="shared" si="19"/>
        <v>0</v>
      </c>
    </row>
    <row r="73" spans="2:13">
      <c r="B73" s="2" t="s">
        <v>308</v>
      </c>
      <c r="C73" s="2" t="s">
        <v>250</v>
      </c>
      <c r="I73" s="2">
        <f t="shared" si="19"/>
        <v>0</v>
      </c>
      <c r="J73" s="2">
        <f t="shared" si="19"/>
        <v>0</v>
      </c>
      <c r="K73" s="2">
        <f t="shared" si="19"/>
        <v>0</v>
      </c>
      <c r="L73" s="2">
        <f t="shared" si="19"/>
        <v>0</v>
      </c>
      <c r="M73" s="2">
        <f t="shared" si="19"/>
        <v>0</v>
      </c>
    </row>
    <row r="74" spans="2:13">
      <c r="B74" s="2" t="s">
        <v>321</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256</v>
      </c>
      <c r="C75" s="2" t="s">
        <v>250</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322</v>
      </c>
    </row>
    <row r="79" spans="2:13">
      <c r="C79" s="2" t="s">
        <v>205</v>
      </c>
      <c r="D79" s="2" t="s">
        <v>206</v>
      </c>
      <c r="I79" s="2" t="s">
        <v>207</v>
      </c>
    </row>
    <row r="80" spans="2:13">
      <c r="D80" s="2" t="s">
        <v>94</v>
      </c>
      <c r="E80" s="2" t="s">
        <v>95</v>
      </c>
      <c r="F80" s="2" t="s">
        <v>96</v>
      </c>
      <c r="G80" s="2" t="s">
        <v>97</v>
      </c>
      <c r="H80" s="2" t="s">
        <v>59</v>
      </c>
      <c r="I80" s="2" t="s">
        <v>208</v>
      </c>
      <c r="J80" s="2" t="s">
        <v>209</v>
      </c>
      <c r="K80" s="2" t="s">
        <v>210</v>
      </c>
      <c r="L80" s="2" t="s">
        <v>211</v>
      </c>
      <c r="M80" s="2" t="s">
        <v>212</v>
      </c>
    </row>
    <row r="81" spans="2:13">
      <c r="B81" s="2" t="s">
        <v>310</v>
      </c>
    </row>
    <row r="82" spans="2:13">
      <c r="B82" s="2" t="s">
        <v>311</v>
      </c>
    </row>
    <row r="83" spans="2:13">
      <c r="B83" s="2" t="s">
        <v>249</v>
      </c>
      <c r="C83" s="2" t="s">
        <v>250</v>
      </c>
    </row>
    <row r="84" spans="2:13">
      <c r="B84" s="2" t="s">
        <v>312</v>
      </c>
    </row>
    <row r="85" spans="2:13">
      <c r="B85" s="2" t="s">
        <v>313</v>
      </c>
    </row>
    <row r="86" spans="2:13">
      <c r="B86" s="2" t="s">
        <v>314</v>
      </c>
      <c r="C86" s="2" t="s">
        <v>250</v>
      </c>
    </row>
    <row r="87" spans="2:13">
      <c r="B87" s="2" t="s">
        <v>315</v>
      </c>
      <c r="I87" s="2">
        <f>SUM(I85:I86)</f>
        <v>0</v>
      </c>
      <c r="J87" s="2">
        <f>SUM(J85:J86)</f>
        <v>0</v>
      </c>
      <c r="K87" s="2">
        <f>SUM(K85:K86)</f>
        <v>0</v>
      </c>
      <c r="L87" s="2">
        <f>SUM(L85:L86)</f>
        <v>0</v>
      </c>
      <c r="M87" s="2">
        <f>SUM(M85:M86)</f>
        <v>0</v>
      </c>
    </row>
    <row r="88" spans="2:13">
      <c r="B88" s="2" t="s">
        <v>323</v>
      </c>
    </row>
    <row r="89" spans="2:13">
      <c r="B89" s="2" t="s">
        <v>249</v>
      </c>
      <c r="C89" s="2" t="s">
        <v>250</v>
      </c>
    </row>
    <row r="90" spans="2:13">
      <c r="B90" s="2" t="s">
        <v>312</v>
      </c>
    </row>
    <row r="91" spans="2:13">
      <c r="B91" s="2" t="s">
        <v>303</v>
      </c>
    </row>
    <row r="92" spans="2:13">
      <c r="B92" s="2" t="s">
        <v>304</v>
      </c>
      <c r="C92" s="2" t="s">
        <v>250</v>
      </c>
    </row>
    <row r="93" spans="2:13">
      <c r="B93" s="2" t="s">
        <v>317</v>
      </c>
      <c r="I93" s="2">
        <f>SUM(I91:I92)</f>
        <v>0</v>
      </c>
      <c r="J93" s="2">
        <f>SUM(J91:J92)</f>
        <v>0</v>
      </c>
      <c r="K93" s="2">
        <f>SUM(K91:K92)</f>
        <v>0</v>
      </c>
      <c r="L93" s="2">
        <f>SUM(L91:L92)</f>
        <v>0</v>
      </c>
      <c r="M93" s="2">
        <f>SUM(M91:M92)</f>
        <v>0</v>
      </c>
    </row>
    <row r="94" spans="2:13">
      <c r="B94" s="2" t="s">
        <v>324</v>
      </c>
    </row>
    <row r="95" spans="2:13">
      <c r="B95" s="2" t="s">
        <v>249</v>
      </c>
      <c r="C95" s="2" t="s">
        <v>250</v>
      </c>
    </row>
    <row r="96" spans="2:13">
      <c r="B96" s="2" t="s">
        <v>312</v>
      </c>
    </row>
    <row r="97" spans="2:13">
      <c r="B97" s="2" t="s">
        <v>305</v>
      </c>
    </row>
    <row r="98" spans="2:13">
      <c r="B98" s="2" t="s">
        <v>306</v>
      </c>
      <c r="C98" s="2" t="s">
        <v>250</v>
      </c>
    </row>
    <row r="99" spans="2:13">
      <c r="B99" s="2" t="s">
        <v>319</v>
      </c>
      <c r="I99" s="2">
        <f>SUM(I97:I98)</f>
        <v>0</v>
      </c>
      <c r="J99" s="2">
        <f>SUM(J97:J98)</f>
        <v>0</v>
      </c>
      <c r="K99" s="2">
        <f>SUM(K97:K98)</f>
        <v>0</v>
      </c>
      <c r="L99" s="2">
        <f>SUM(L97:L98)</f>
        <v>0</v>
      </c>
      <c r="M99" s="2">
        <f>SUM(M97:M98)</f>
        <v>0</v>
      </c>
    </row>
    <row r="100" spans="2:13">
      <c r="B100" s="2" t="s">
        <v>325</v>
      </c>
    </row>
    <row r="101" spans="2:13">
      <c r="B101" s="2" t="s">
        <v>249</v>
      </c>
      <c r="C101" s="2" t="s">
        <v>250</v>
      </c>
    </row>
    <row r="102" spans="2:13">
      <c r="B102" s="2" t="s">
        <v>312</v>
      </c>
    </row>
    <row r="103" spans="2:13">
      <c r="B103" s="2" t="s">
        <v>307</v>
      </c>
    </row>
    <row r="104" spans="2:13">
      <c r="B104" s="2" t="s">
        <v>308</v>
      </c>
      <c r="C104" s="2" t="s">
        <v>250</v>
      </c>
    </row>
    <row r="105" spans="2:13">
      <c r="B105" s="2" t="s">
        <v>321</v>
      </c>
      <c r="I105" s="2">
        <f>SUM(I103:I104)</f>
        <v>0</v>
      </c>
      <c r="J105" s="2">
        <f>SUM(J103:J104)</f>
        <v>0</v>
      </c>
      <c r="K105" s="2">
        <f>SUM(K103:K104)</f>
        <v>0</v>
      </c>
      <c r="L105" s="2">
        <f>SUM(L103:L104)</f>
        <v>0</v>
      </c>
      <c r="M105" s="2">
        <f>SUM(M103:M104)</f>
        <v>0</v>
      </c>
    </row>
    <row r="106" spans="2:13">
      <c r="B106" s="2" t="s">
        <v>256</v>
      </c>
      <c r="C106" s="2" t="s">
        <v>250</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326</v>
      </c>
    </row>
    <row r="110" spans="2:13">
      <c r="C110" s="2" t="s">
        <v>205</v>
      </c>
      <c r="D110" s="2" t="s">
        <v>206</v>
      </c>
      <c r="I110" s="2" t="s">
        <v>207</v>
      </c>
    </row>
    <row r="111" spans="2:13">
      <c r="D111" s="2" t="s">
        <v>94</v>
      </c>
      <c r="E111" s="2" t="s">
        <v>95</v>
      </c>
      <c r="F111" s="2" t="s">
        <v>96</v>
      </c>
      <c r="G111" s="2" t="s">
        <v>97</v>
      </c>
      <c r="H111" s="2" t="s">
        <v>59</v>
      </c>
      <c r="I111" s="2" t="s">
        <v>208</v>
      </c>
      <c r="J111" s="2" t="s">
        <v>209</v>
      </c>
      <c r="K111" s="2" t="s">
        <v>210</v>
      </c>
      <c r="L111" s="2" t="s">
        <v>211</v>
      </c>
      <c r="M111" s="2" t="s">
        <v>212</v>
      </c>
    </row>
    <row r="112" spans="2:13">
      <c r="B112" s="2" t="s">
        <v>310</v>
      </c>
    </row>
    <row r="113" spans="2:13">
      <c r="B113" s="2" t="s">
        <v>311</v>
      </c>
    </row>
    <row r="114" spans="2:13">
      <c r="B114" s="2" t="s">
        <v>249</v>
      </c>
      <c r="C114" s="2" t="s">
        <v>250</v>
      </c>
    </row>
    <row r="115" spans="2:13">
      <c r="B115" s="2" t="s">
        <v>312</v>
      </c>
    </row>
    <row r="116" spans="2:13">
      <c r="B116" s="2" t="s">
        <v>313</v>
      </c>
    </row>
    <row r="117" spans="2:13">
      <c r="B117" s="2" t="s">
        <v>314</v>
      </c>
      <c r="C117" s="2" t="s">
        <v>250</v>
      </c>
    </row>
    <row r="118" spans="2:13">
      <c r="B118" s="2" t="s">
        <v>315</v>
      </c>
      <c r="I118" s="2">
        <f>SUM(I116:I117)</f>
        <v>0</v>
      </c>
      <c r="J118" s="2">
        <f>SUM(J116:J117)</f>
        <v>0</v>
      </c>
      <c r="K118" s="2">
        <f>SUM(K116:K117)</f>
        <v>0</v>
      </c>
      <c r="L118" s="2">
        <f>SUM(L116:L117)</f>
        <v>0</v>
      </c>
      <c r="M118" s="2">
        <f>SUM(M116:M117)</f>
        <v>0</v>
      </c>
    </row>
    <row r="119" spans="2:13">
      <c r="B119" s="2" t="s">
        <v>323</v>
      </c>
    </row>
    <row r="120" spans="2:13">
      <c r="B120" s="2" t="s">
        <v>249</v>
      </c>
      <c r="C120" s="2" t="s">
        <v>250</v>
      </c>
    </row>
    <row r="121" spans="2:13">
      <c r="B121" s="2" t="s">
        <v>312</v>
      </c>
    </row>
    <row r="122" spans="2:13">
      <c r="B122" s="2" t="s">
        <v>303</v>
      </c>
    </row>
    <row r="123" spans="2:13">
      <c r="B123" s="2" t="s">
        <v>304</v>
      </c>
      <c r="C123" s="2" t="s">
        <v>250</v>
      </c>
    </row>
    <row r="124" spans="2:13">
      <c r="B124" s="2" t="s">
        <v>317</v>
      </c>
      <c r="I124" s="2">
        <f>SUM(I122:I123)</f>
        <v>0</v>
      </c>
      <c r="J124" s="2">
        <f>SUM(J122:J123)</f>
        <v>0</v>
      </c>
      <c r="K124" s="2">
        <f>SUM(K122:K123)</f>
        <v>0</v>
      </c>
      <c r="L124" s="2">
        <f>SUM(L122:L123)</f>
        <v>0</v>
      </c>
      <c r="M124" s="2">
        <f>SUM(M122:M123)</f>
        <v>0</v>
      </c>
    </row>
    <row r="125" spans="2:13">
      <c r="B125" s="2" t="s">
        <v>324</v>
      </c>
    </row>
    <row r="126" spans="2:13">
      <c r="B126" s="2" t="s">
        <v>249</v>
      </c>
      <c r="C126" s="2" t="s">
        <v>250</v>
      </c>
    </row>
    <row r="127" spans="2:13">
      <c r="B127" s="2" t="s">
        <v>312</v>
      </c>
    </row>
    <row r="128" spans="2:13">
      <c r="B128" s="2" t="s">
        <v>305</v>
      </c>
    </row>
    <row r="129" spans="2:20">
      <c r="B129" s="2" t="s">
        <v>306</v>
      </c>
      <c r="C129" s="2" t="s">
        <v>250</v>
      </c>
    </row>
    <row r="130" spans="2:20">
      <c r="B130" s="2" t="s">
        <v>319</v>
      </c>
      <c r="I130" s="2">
        <f>SUM(I128:I129)</f>
        <v>0</v>
      </c>
      <c r="J130" s="2">
        <f>SUM(J128:J129)</f>
        <v>0</v>
      </c>
      <c r="K130" s="2">
        <f>SUM(K128:K129)</f>
        <v>0</v>
      </c>
      <c r="L130" s="2">
        <f>SUM(L128:L129)</f>
        <v>0</v>
      </c>
      <c r="M130" s="2">
        <f>SUM(M128:M129)</f>
        <v>0</v>
      </c>
    </row>
    <row r="131" spans="2:20">
      <c r="B131" s="2" t="s">
        <v>325</v>
      </c>
    </row>
    <row r="132" spans="2:20">
      <c r="B132" s="2" t="s">
        <v>249</v>
      </c>
      <c r="C132" s="2" t="s">
        <v>250</v>
      </c>
    </row>
    <row r="133" spans="2:20">
      <c r="B133" s="2" t="s">
        <v>312</v>
      </c>
    </row>
    <row r="134" spans="2:20">
      <c r="B134" s="2" t="s">
        <v>307</v>
      </c>
    </row>
    <row r="135" spans="2:20">
      <c r="B135" s="2" t="s">
        <v>308</v>
      </c>
      <c r="C135" s="2" t="s">
        <v>250</v>
      </c>
    </row>
    <row r="136" spans="2:20">
      <c r="B136" s="2" t="s">
        <v>321</v>
      </c>
      <c r="I136" s="2">
        <f>SUM(I134:I135)</f>
        <v>0</v>
      </c>
      <c r="J136" s="2">
        <f>SUM(J134:J135)</f>
        <v>0</v>
      </c>
      <c r="K136" s="2">
        <f>SUM(K134:K135)</f>
        <v>0</v>
      </c>
      <c r="L136" s="2">
        <f>SUM(L134:L135)</f>
        <v>0</v>
      </c>
      <c r="M136" s="2">
        <f>SUM(M134:M135)</f>
        <v>0</v>
      </c>
    </row>
    <row r="137" spans="2:20">
      <c r="B137" s="2" t="s">
        <v>256</v>
      </c>
      <c r="C137" s="2" t="s">
        <v>250</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327</v>
      </c>
    </row>
    <row r="143" spans="2:20">
      <c r="B143" s="2" t="s">
        <v>258</v>
      </c>
      <c r="C143" s="2" t="s">
        <v>205</v>
      </c>
      <c r="D143" s="2" t="s">
        <v>206</v>
      </c>
      <c r="I143" s="2" t="s">
        <v>207</v>
      </c>
      <c r="O143" s="2" t="s">
        <v>206</v>
      </c>
      <c r="S143" s="2" t="s">
        <v>207</v>
      </c>
    </row>
    <row r="144" spans="2:20">
      <c r="D144" s="2" t="s">
        <v>94</v>
      </c>
      <c r="E144" s="2" t="s">
        <v>95</v>
      </c>
      <c r="F144" s="2" t="s">
        <v>96</v>
      </c>
      <c r="G144" s="2" t="s">
        <v>97</v>
      </c>
      <c r="H144" s="2" t="s">
        <v>59</v>
      </c>
      <c r="I144" s="2" t="s">
        <v>208</v>
      </c>
      <c r="J144" s="2" t="s">
        <v>209</v>
      </c>
      <c r="K144" s="2" t="s">
        <v>210</v>
      </c>
      <c r="L144" s="2" t="s">
        <v>211</v>
      </c>
      <c r="M144" s="2" t="s">
        <v>212</v>
      </c>
      <c r="O144" s="2" t="s">
        <v>213</v>
      </c>
      <c r="P144" s="2" t="s">
        <v>214</v>
      </c>
      <c r="Q144" s="2" t="s">
        <v>215</v>
      </c>
      <c r="S144" s="2" t="s">
        <v>214</v>
      </c>
      <c r="T144" s="2" t="s">
        <v>216</v>
      </c>
    </row>
    <row r="145" spans="2:20">
      <c r="B145" s="2" t="s">
        <v>259</v>
      </c>
    </row>
    <row r="146" spans="2:20">
      <c r="B146" s="2" t="s">
        <v>260</v>
      </c>
    </row>
    <row r="147" spans="2:20">
      <c r="B147" s="2" t="s">
        <v>301</v>
      </c>
      <c r="C147" s="2" t="s">
        <v>218</v>
      </c>
    </row>
    <row r="148" spans="2:20">
      <c r="B148" s="2" t="s">
        <v>328</v>
      </c>
      <c r="C148" s="2" t="s">
        <v>329</v>
      </c>
    </row>
    <row r="149" spans="2:20">
      <c r="B149" s="2" t="s">
        <v>330</v>
      </c>
      <c r="C149" s="2" t="s">
        <v>329</v>
      </c>
      <c r="I149" s="2">
        <f>1-I148</f>
        <v>1</v>
      </c>
      <c r="J149" s="2">
        <f>1-J148</f>
        <v>1</v>
      </c>
      <c r="K149" s="2">
        <f>1-K148</f>
        <v>1</v>
      </c>
      <c r="L149" s="2">
        <f>1-L148</f>
        <v>1</v>
      </c>
      <c r="M149" s="2">
        <f>1-M148</f>
        <v>1</v>
      </c>
    </row>
    <row r="150" spans="2:20">
      <c r="B150" s="2" t="s">
        <v>302</v>
      </c>
      <c r="C150" s="2" t="s">
        <v>218</v>
      </c>
    </row>
    <row r="151" spans="2:20">
      <c r="B151" s="2" t="s">
        <v>331</v>
      </c>
      <c r="C151" s="2" t="s">
        <v>329</v>
      </c>
    </row>
    <row r="152" spans="2:20">
      <c r="B152" s="2" t="s">
        <v>332</v>
      </c>
      <c r="C152" s="2" t="s">
        <v>329</v>
      </c>
      <c r="I152" s="2">
        <f>1-I151</f>
        <v>1</v>
      </c>
      <c r="J152" s="2">
        <f>1-J151</f>
        <v>1</v>
      </c>
      <c r="K152" s="2">
        <f>1-K151</f>
        <v>1</v>
      </c>
      <c r="L152" s="2">
        <f>1-L151</f>
        <v>1</v>
      </c>
      <c r="M152" s="2">
        <f>1-M151</f>
        <v>1</v>
      </c>
    </row>
    <row r="153" spans="2:20">
      <c r="B153" s="2" t="s">
        <v>263</v>
      </c>
      <c r="C153" s="2" t="s">
        <v>218</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333</v>
      </c>
    </row>
    <row r="155" spans="2:20">
      <c r="B155" s="2" t="s">
        <v>303</v>
      </c>
      <c r="C155" s="2" t="s">
        <v>218</v>
      </c>
    </row>
    <row r="156" spans="2:20">
      <c r="B156" s="2" t="s">
        <v>334</v>
      </c>
      <c r="C156" s="2" t="s">
        <v>329</v>
      </c>
    </row>
    <row r="157" spans="2:20">
      <c r="B157" s="2" t="s">
        <v>335</v>
      </c>
      <c r="C157" s="2" t="s">
        <v>329</v>
      </c>
      <c r="I157" s="2">
        <f>1-I156</f>
        <v>1</v>
      </c>
      <c r="J157" s="2">
        <f>1-J156</f>
        <v>1</v>
      </c>
      <c r="K157" s="2">
        <f>1-K156</f>
        <v>1</v>
      </c>
      <c r="L157" s="2">
        <f>1-L156</f>
        <v>1</v>
      </c>
      <c r="M157" s="2">
        <f>1-M156</f>
        <v>1</v>
      </c>
    </row>
    <row r="158" spans="2:20">
      <c r="B158" s="2" t="s">
        <v>304</v>
      </c>
      <c r="C158" s="2" t="s">
        <v>218</v>
      </c>
    </row>
    <row r="159" spans="2:20">
      <c r="B159" s="2" t="s">
        <v>336</v>
      </c>
      <c r="C159" s="2" t="s">
        <v>329</v>
      </c>
    </row>
    <row r="160" spans="2:20">
      <c r="B160" s="2" t="s">
        <v>337</v>
      </c>
      <c r="C160" s="2" t="s">
        <v>329</v>
      </c>
      <c r="I160" s="2">
        <f>1-I159</f>
        <v>1</v>
      </c>
      <c r="J160" s="2">
        <f>1-J159</f>
        <v>1</v>
      </c>
      <c r="K160" s="2">
        <f>1-K159</f>
        <v>1</v>
      </c>
      <c r="L160" s="2">
        <f>1-L159</f>
        <v>1</v>
      </c>
      <c r="M160" s="2">
        <f>1-M159</f>
        <v>1</v>
      </c>
    </row>
    <row r="161" spans="2:20">
      <c r="B161" s="2" t="s">
        <v>265</v>
      </c>
      <c r="C161" s="2" t="s">
        <v>218</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338</v>
      </c>
    </row>
    <row r="163" spans="2:20">
      <c r="B163" s="2" t="s">
        <v>305</v>
      </c>
      <c r="C163" s="2" t="s">
        <v>218</v>
      </c>
    </row>
    <row r="164" spans="2:20">
      <c r="B164" s="2" t="s">
        <v>339</v>
      </c>
      <c r="C164" s="2" t="s">
        <v>329</v>
      </c>
    </row>
    <row r="165" spans="2:20">
      <c r="B165" s="2" t="s">
        <v>340</v>
      </c>
      <c r="C165" s="2" t="s">
        <v>329</v>
      </c>
      <c r="I165" s="2">
        <f>1-I164</f>
        <v>1</v>
      </c>
      <c r="J165" s="2">
        <f>1-J164</f>
        <v>1</v>
      </c>
      <c r="K165" s="2">
        <f>1-K164</f>
        <v>1</v>
      </c>
      <c r="L165" s="2">
        <f>1-L164</f>
        <v>1</v>
      </c>
      <c r="M165" s="2">
        <f>1-M164</f>
        <v>1</v>
      </c>
    </row>
    <row r="166" spans="2:20">
      <c r="B166" s="2" t="s">
        <v>306</v>
      </c>
      <c r="C166" s="2" t="s">
        <v>218</v>
      </c>
    </row>
    <row r="167" spans="2:20">
      <c r="B167" s="2" t="s">
        <v>341</v>
      </c>
      <c r="C167" s="2" t="s">
        <v>329</v>
      </c>
    </row>
    <row r="168" spans="2:20">
      <c r="B168" s="2" t="s">
        <v>342</v>
      </c>
      <c r="C168" s="2" t="s">
        <v>329</v>
      </c>
      <c r="I168" s="2">
        <f>1-I167</f>
        <v>1</v>
      </c>
      <c r="J168" s="2">
        <f>1-J167</f>
        <v>1</v>
      </c>
      <c r="K168" s="2">
        <f>1-K167</f>
        <v>1</v>
      </c>
      <c r="L168" s="2">
        <f>1-L167</f>
        <v>1</v>
      </c>
      <c r="M168" s="2">
        <f>1-M167</f>
        <v>1</v>
      </c>
    </row>
    <row r="169" spans="2:20">
      <c r="B169" s="2" t="s">
        <v>267</v>
      </c>
      <c r="C169" s="2" t="s">
        <v>218</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343</v>
      </c>
    </row>
    <row r="171" spans="2:20">
      <c r="B171" s="2" t="s">
        <v>307</v>
      </c>
      <c r="C171" s="2" t="s">
        <v>218</v>
      </c>
    </row>
    <row r="172" spans="2:20">
      <c r="B172" s="2" t="s">
        <v>344</v>
      </c>
      <c r="C172" s="2" t="s">
        <v>329</v>
      </c>
    </row>
    <row r="173" spans="2:20">
      <c r="B173" s="2" t="s">
        <v>345</v>
      </c>
      <c r="C173" s="2" t="s">
        <v>329</v>
      </c>
      <c r="I173" s="2">
        <f>1-I172</f>
        <v>1</v>
      </c>
      <c r="J173" s="2">
        <f>1-J172</f>
        <v>1</v>
      </c>
      <c r="K173" s="2">
        <f>1-K172</f>
        <v>1</v>
      </c>
      <c r="L173" s="2">
        <f>1-L172</f>
        <v>1</v>
      </c>
      <c r="M173" s="2">
        <f>1-M172</f>
        <v>1</v>
      </c>
    </row>
    <row r="174" spans="2:20">
      <c r="B174" s="2" t="s">
        <v>308</v>
      </c>
      <c r="C174" s="2" t="s">
        <v>218</v>
      </c>
    </row>
    <row r="175" spans="2:20">
      <c r="B175" s="2" t="s">
        <v>346</v>
      </c>
      <c r="C175" s="2" t="s">
        <v>329</v>
      </c>
    </row>
    <row r="176" spans="2:20">
      <c r="B176" s="2" t="s">
        <v>347</v>
      </c>
      <c r="C176" s="2" t="s">
        <v>329</v>
      </c>
      <c r="I176" s="2">
        <f>1-I175</f>
        <v>1</v>
      </c>
      <c r="J176" s="2">
        <f>1-J175</f>
        <v>1</v>
      </c>
      <c r="K176" s="2">
        <f>1-K175</f>
        <v>1</v>
      </c>
      <c r="L176" s="2">
        <f>1-L175</f>
        <v>1</v>
      </c>
      <c r="M176" s="2">
        <f>1-M175</f>
        <v>1</v>
      </c>
    </row>
    <row r="177" spans="2:20">
      <c r="B177" s="2" t="s">
        <v>269</v>
      </c>
      <c r="C177" s="2" t="s">
        <v>218</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348</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349</v>
      </c>
    </row>
    <row r="182" spans="2:20">
      <c r="B182" s="2" t="s">
        <v>258</v>
      </c>
      <c r="C182" s="2" t="s">
        <v>205</v>
      </c>
      <c r="D182" s="2" t="s">
        <v>206</v>
      </c>
      <c r="I182" s="2" t="s">
        <v>207</v>
      </c>
      <c r="O182" s="2" t="s">
        <v>206</v>
      </c>
      <c r="S182" s="2" t="s">
        <v>207</v>
      </c>
    </row>
    <row r="183" spans="2:20">
      <c r="D183" s="2" t="s">
        <v>94</v>
      </c>
      <c r="E183" s="2" t="s">
        <v>95</v>
      </c>
      <c r="F183" s="2" t="s">
        <v>96</v>
      </c>
      <c r="G183" s="2" t="s">
        <v>97</v>
      </c>
      <c r="H183" s="2" t="s">
        <v>59</v>
      </c>
      <c r="I183" s="2" t="s">
        <v>208</v>
      </c>
      <c r="J183" s="2" t="s">
        <v>209</v>
      </c>
      <c r="K183" s="2" t="s">
        <v>210</v>
      </c>
      <c r="L183" s="2" t="s">
        <v>211</v>
      </c>
      <c r="M183" s="2" t="s">
        <v>212</v>
      </c>
      <c r="O183" s="2" t="s">
        <v>213</v>
      </c>
      <c r="P183" s="2" t="s">
        <v>214</v>
      </c>
      <c r="Q183" s="2" t="s">
        <v>215</v>
      </c>
      <c r="S183" s="2" t="s">
        <v>214</v>
      </c>
      <c r="T183" s="2" t="s">
        <v>216</v>
      </c>
    </row>
    <row r="184" spans="2:20">
      <c r="B184" s="2" t="s">
        <v>259</v>
      </c>
    </row>
    <row r="185" spans="2:20">
      <c r="B185" s="2" t="s">
        <v>260</v>
      </c>
    </row>
    <row r="186" spans="2:20">
      <c r="B186" s="2" t="s">
        <v>301</v>
      </c>
      <c r="C186" s="2" t="s">
        <v>218</v>
      </c>
    </row>
    <row r="187" spans="2:20">
      <c r="B187" s="2" t="s">
        <v>328</v>
      </c>
      <c r="C187" s="2" t="s">
        <v>329</v>
      </c>
    </row>
    <row r="188" spans="2:20">
      <c r="B188" s="2" t="s">
        <v>330</v>
      </c>
      <c r="C188" s="2" t="s">
        <v>329</v>
      </c>
      <c r="I188" s="2">
        <f>1-I187</f>
        <v>1</v>
      </c>
      <c r="J188" s="2">
        <f>1-J187</f>
        <v>1</v>
      </c>
      <c r="K188" s="2">
        <f>1-K187</f>
        <v>1</v>
      </c>
      <c r="L188" s="2">
        <f>1-L187</f>
        <v>1</v>
      </c>
      <c r="M188" s="2">
        <f>1-M187</f>
        <v>1</v>
      </c>
    </row>
    <row r="189" spans="2:20">
      <c r="B189" s="2" t="s">
        <v>302</v>
      </c>
      <c r="C189" s="2" t="s">
        <v>218</v>
      </c>
    </row>
    <row r="190" spans="2:20">
      <c r="B190" s="2" t="s">
        <v>331</v>
      </c>
      <c r="C190" s="2" t="s">
        <v>329</v>
      </c>
    </row>
    <row r="191" spans="2:20">
      <c r="B191" s="2" t="s">
        <v>332</v>
      </c>
      <c r="C191" s="2" t="s">
        <v>329</v>
      </c>
      <c r="I191" s="2">
        <f>1-I190</f>
        <v>1</v>
      </c>
      <c r="J191" s="2">
        <f>1-J190</f>
        <v>1</v>
      </c>
      <c r="K191" s="2">
        <f>1-K190</f>
        <v>1</v>
      </c>
      <c r="L191" s="2">
        <f>1-L190</f>
        <v>1</v>
      </c>
      <c r="M191" s="2">
        <f>1-M190</f>
        <v>1</v>
      </c>
    </row>
    <row r="192" spans="2:20">
      <c r="B192" s="2" t="s">
        <v>263</v>
      </c>
      <c r="C192" s="2" t="s">
        <v>218</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333</v>
      </c>
    </row>
    <row r="194" spans="2:20">
      <c r="B194" s="2" t="s">
        <v>303</v>
      </c>
      <c r="C194" s="2" t="s">
        <v>218</v>
      </c>
    </row>
    <row r="195" spans="2:20">
      <c r="B195" s="2" t="s">
        <v>334</v>
      </c>
      <c r="C195" s="2" t="s">
        <v>329</v>
      </c>
    </row>
    <row r="196" spans="2:20">
      <c r="B196" s="2" t="s">
        <v>335</v>
      </c>
      <c r="C196" s="2" t="s">
        <v>329</v>
      </c>
      <c r="I196" s="2">
        <f>1-I195</f>
        <v>1</v>
      </c>
      <c r="J196" s="2">
        <f>1-J195</f>
        <v>1</v>
      </c>
      <c r="K196" s="2">
        <f>1-K195</f>
        <v>1</v>
      </c>
      <c r="L196" s="2">
        <f>1-L195</f>
        <v>1</v>
      </c>
      <c r="M196" s="2">
        <f>1-M195</f>
        <v>1</v>
      </c>
    </row>
    <row r="197" spans="2:20">
      <c r="B197" s="2" t="s">
        <v>304</v>
      </c>
      <c r="C197" s="2" t="s">
        <v>218</v>
      </c>
    </row>
    <row r="198" spans="2:20">
      <c r="B198" s="2" t="s">
        <v>336</v>
      </c>
      <c r="C198" s="2" t="s">
        <v>329</v>
      </c>
    </row>
    <row r="199" spans="2:20">
      <c r="B199" s="2" t="s">
        <v>337</v>
      </c>
      <c r="C199" s="2" t="s">
        <v>329</v>
      </c>
      <c r="I199" s="2">
        <f>1-I198</f>
        <v>1</v>
      </c>
      <c r="J199" s="2">
        <f>1-J198</f>
        <v>1</v>
      </c>
      <c r="K199" s="2">
        <f>1-K198</f>
        <v>1</v>
      </c>
      <c r="L199" s="2">
        <f>1-L198</f>
        <v>1</v>
      </c>
      <c r="M199" s="2">
        <f>1-M198</f>
        <v>1</v>
      </c>
    </row>
    <row r="200" spans="2:20">
      <c r="B200" s="2" t="s">
        <v>265</v>
      </c>
      <c r="C200" s="2" t="s">
        <v>218</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338</v>
      </c>
    </row>
    <row r="202" spans="2:20">
      <c r="B202" s="2" t="s">
        <v>305</v>
      </c>
      <c r="C202" s="2" t="s">
        <v>218</v>
      </c>
    </row>
    <row r="203" spans="2:20">
      <c r="B203" s="2" t="s">
        <v>339</v>
      </c>
      <c r="C203" s="2" t="s">
        <v>329</v>
      </c>
    </row>
    <row r="204" spans="2:20">
      <c r="B204" s="2" t="s">
        <v>340</v>
      </c>
      <c r="C204" s="2" t="s">
        <v>329</v>
      </c>
      <c r="I204" s="2">
        <f>1-I203</f>
        <v>1</v>
      </c>
      <c r="J204" s="2">
        <f>1-J203</f>
        <v>1</v>
      </c>
      <c r="K204" s="2">
        <f>1-K203</f>
        <v>1</v>
      </c>
      <c r="L204" s="2">
        <f>1-L203</f>
        <v>1</v>
      </c>
      <c r="M204" s="2">
        <f>1-M203</f>
        <v>1</v>
      </c>
    </row>
    <row r="205" spans="2:20">
      <c r="B205" s="2" t="s">
        <v>306</v>
      </c>
      <c r="C205" s="2" t="s">
        <v>218</v>
      </c>
    </row>
    <row r="206" spans="2:20">
      <c r="B206" s="2" t="s">
        <v>341</v>
      </c>
      <c r="C206" s="2" t="s">
        <v>329</v>
      </c>
    </row>
    <row r="207" spans="2:20">
      <c r="B207" s="2" t="s">
        <v>342</v>
      </c>
      <c r="C207" s="2" t="s">
        <v>329</v>
      </c>
      <c r="I207" s="2">
        <f>1-I206</f>
        <v>1</v>
      </c>
      <c r="J207" s="2">
        <f>1-J206</f>
        <v>1</v>
      </c>
      <c r="K207" s="2">
        <f>1-K206</f>
        <v>1</v>
      </c>
      <c r="L207" s="2">
        <f>1-L206</f>
        <v>1</v>
      </c>
      <c r="M207" s="2">
        <f>1-M206</f>
        <v>1</v>
      </c>
    </row>
    <row r="208" spans="2:20">
      <c r="B208" s="2" t="s">
        <v>267</v>
      </c>
      <c r="C208" s="2" t="s">
        <v>218</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343</v>
      </c>
    </row>
    <row r="210" spans="2:20">
      <c r="B210" s="2" t="s">
        <v>307</v>
      </c>
      <c r="C210" s="2" t="s">
        <v>218</v>
      </c>
    </row>
    <row r="211" spans="2:20">
      <c r="B211" s="2" t="s">
        <v>344</v>
      </c>
      <c r="C211" s="2" t="s">
        <v>329</v>
      </c>
    </row>
    <row r="212" spans="2:20">
      <c r="B212" s="2" t="s">
        <v>345</v>
      </c>
      <c r="C212" s="2" t="s">
        <v>329</v>
      </c>
      <c r="I212" s="2">
        <f>1-I211</f>
        <v>1</v>
      </c>
      <c r="J212" s="2">
        <f>1-J211</f>
        <v>1</v>
      </c>
      <c r="K212" s="2">
        <f>1-K211</f>
        <v>1</v>
      </c>
      <c r="L212" s="2">
        <f>1-L211</f>
        <v>1</v>
      </c>
      <c r="M212" s="2">
        <f>1-M211</f>
        <v>1</v>
      </c>
    </row>
    <row r="213" spans="2:20">
      <c r="B213" s="2" t="s">
        <v>308</v>
      </c>
      <c r="C213" s="2" t="s">
        <v>218</v>
      </c>
    </row>
    <row r="214" spans="2:20">
      <c r="B214" s="2" t="s">
        <v>346</v>
      </c>
      <c r="C214" s="2" t="s">
        <v>329</v>
      </c>
    </row>
    <row r="215" spans="2:20">
      <c r="B215" s="2" t="s">
        <v>347</v>
      </c>
      <c r="C215" s="2" t="s">
        <v>329</v>
      </c>
      <c r="I215" s="2">
        <f>1-I214</f>
        <v>1</v>
      </c>
      <c r="J215" s="2">
        <f>1-J214</f>
        <v>1</v>
      </c>
      <c r="K215" s="2">
        <f>1-K214</f>
        <v>1</v>
      </c>
      <c r="L215" s="2">
        <f>1-L214</f>
        <v>1</v>
      </c>
      <c r="M215" s="2">
        <f>1-M214</f>
        <v>1</v>
      </c>
    </row>
    <row r="216" spans="2:20">
      <c r="B216" s="2" t="s">
        <v>269</v>
      </c>
      <c r="C216" s="2" t="s">
        <v>218</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350</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351</v>
      </c>
    </row>
    <row r="221" spans="2:20">
      <c r="B221" s="2" t="s">
        <v>258</v>
      </c>
      <c r="C221" s="2" t="s">
        <v>205</v>
      </c>
      <c r="D221" s="2" t="s">
        <v>206</v>
      </c>
      <c r="I221" s="2" t="s">
        <v>207</v>
      </c>
      <c r="O221" s="2" t="s">
        <v>206</v>
      </c>
      <c r="S221" s="2" t="s">
        <v>207</v>
      </c>
    </row>
    <row r="222" spans="2:20">
      <c r="D222" s="2" t="s">
        <v>94</v>
      </c>
      <c r="E222" s="2" t="s">
        <v>95</v>
      </c>
      <c r="F222" s="2" t="s">
        <v>96</v>
      </c>
      <c r="G222" s="2" t="s">
        <v>97</v>
      </c>
      <c r="H222" s="2" t="s">
        <v>59</v>
      </c>
      <c r="I222" s="2" t="s">
        <v>208</v>
      </c>
      <c r="J222" s="2" t="s">
        <v>209</v>
      </c>
      <c r="K222" s="2" t="s">
        <v>210</v>
      </c>
      <c r="L222" s="2" t="s">
        <v>211</v>
      </c>
      <c r="M222" s="2" t="s">
        <v>212</v>
      </c>
      <c r="O222" s="2" t="s">
        <v>213</v>
      </c>
      <c r="P222" s="2" t="s">
        <v>214</v>
      </c>
      <c r="Q222" s="2" t="s">
        <v>215</v>
      </c>
      <c r="S222" s="2" t="s">
        <v>214</v>
      </c>
      <c r="T222" s="2" t="s">
        <v>216</v>
      </c>
    </row>
    <row r="223" spans="2:20">
      <c r="B223" s="2" t="s">
        <v>259</v>
      </c>
    </row>
    <row r="224" spans="2:20">
      <c r="B224" s="2" t="s">
        <v>260</v>
      </c>
    </row>
    <row r="225" spans="2:20">
      <c r="B225" s="2" t="s">
        <v>301</v>
      </c>
      <c r="C225" s="2" t="s">
        <v>218</v>
      </c>
    </row>
    <row r="226" spans="2:20">
      <c r="B226" s="2" t="s">
        <v>302</v>
      </c>
      <c r="C226" s="2" t="s">
        <v>218</v>
      </c>
    </row>
    <row r="227" spans="2:20">
      <c r="B227" s="2" t="s">
        <v>263</v>
      </c>
      <c r="C227" s="2" t="s">
        <v>218</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333</v>
      </c>
    </row>
    <row r="229" spans="2:20">
      <c r="B229" s="2" t="s">
        <v>303</v>
      </c>
      <c r="C229" s="2" t="s">
        <v>218</v>
      </c>
    </row>
    <row r="230" spans="2:20">
      <c r="B230" s="2" t="s">
        <v>304</v>
      </c>
      <c r="C230" s="2" t="s">
        <v>218</v>
      </c>
    </row>
    <row r="231" spans="2:20">
      <c r="B231" s="2" t="s">
        <v>265</v>
      </c>
      <c r="C231" s="2" t="s">
        <v>218</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338</v>
      </c>
    </row>
    <row r="233" spans="2:20">
      <c r="B233" s="2" t="s">
        <v>305</v>
      </c>
      <c r="C233" s="2" t="s">
        <v>218</v>
      </c>
    </row>
    <row r="234" spans="2:20">
      <c r="B234" s="2" t="s">
        <v>306</v>
      </c>
      <c r="C234" s="2" t="s">
        <v>218</v>
      </c>
    </row>
    <row r="235" spans="2:20">
      <c r="B235" s="2" t="s">
        <v>267</v>
      </c>
      <c r="C235" s="2" t="s">
        <v>218</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343</v>
      </c>
    </row>
    <row r="237" spans="2:20">
      <c r="B237" s="2" t="s">
        <v>307</v>
      </c>
      <c r="C237" s="2" t="s">
        <v>218</v>
      </c>
    </row>
    <row r="238" spans="2:20">
      <c r="B238" s="2" t="s">
        <v>308</v>
      </c>
      <c r="C238" s="2" t="s">
        <v>218</v>
      </c>
    </row>
    <row r="239" spans="2:20">
      <c r="B239" s="2" t="s">
        <v>269</v>
      </c>
      <c r="C239" s="2" t="s">
        <v>218</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352</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353</v>
      </c>
    </row>
    <row r="245" spans="2:20">
      <c r="B245" s="2" t="s">
        <v>274</v>
      </c>
      <c r="C245" s="2" t="s">
        <v>205</v>
      </c>
      <c r="D245" s="2" t="s">
        <v>206</v>
      </c>
      <c r="I245" s="2" t="s">
        <v>207</v>
      </c>
      <c r="O245" s="2" t="s">
        <v>206</v>
      </c>
      <c r="S245" s="2" t="s">
        <v>207</v>
      </c>
    </row>
    <row r="246" spans="2:20">
      <c r="D246" s="2" t="s">
        <v>94</v>
      </c>
      <c r="E246" s="2" t="s">
        <v>95</v>
      </c>
      <c r="F246" s="2" t="s">
        <v>96</v>
      </c>
      <c r="G246" s="2" t="s">
        <v>97</v>
      </c>
      <c r="H246" s="2" t="s">
        <v>59</v>
      </c>
      <c r="I246" s="2" t="s">
        <v>208</v>
      </c>
      <c r="J246" s="2" t="s">
        <v>209</v>
      </c>
      <c r="K246" s="2" t="s">
        <v>210</v>
      </c>
      <c r="L246" s="2" t="s">
        <v>211</v>
      </c>
      <c r="M246" s="2" t="s">
        <v>212</v>
      </c>
      <c r="O246" s="2" t="s">
        <v>213</v>
      </c>
      <c r="P246" s="2" t="s">
        <v>214</v>
      </c>
      <c r="Q246" s="2" t="s">
        <v>215</v>
      </c>
      <c r="S246" s="2" t="s">
        <v>214</v>
      </c>
      <c r="T246" s="2" t="s">
        <v>216</v>
      </c>
    </row>
    <row r="247" spans="2:20">
      <c r="B247" s="2" t="s">
        <v>275</v>
      </c>
    </row>
    <row r="248" spans="2:20">
      <c r="B248" s="2" t="s">
        <v>301</v>
      </c>
      <c r="C248" s="2" t="s">
        <v>218</v>
      </c>
    </row>
    <row r="249" spans="2:20">
      <c r="B249" s="2" t="s">
        <v>302</v>
      </c>
    </row>
    <row r="250" spans="2:20">
      <c r="B250" s="2" t="s">
        <v>263</v>
      </c>
      <c r="C250" s="2" t="s">
        <v>218</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354</v>
      </c>
    </row>
    <row r="252" spans="2:20">
      <c r="B252" s="2" t="s">
        <v>303</v>
      </c>
      <c r="C252" s="2" t="s">
        <v>218</v>
      </c>
    </row>
    <row r="253" spans="2:20">
      <c r="B253" s="2" t="s">
        <v>304</v>
      </c>
      <c r="C253" s="2" t="s">
        <v>218</v>
      </c>
    </row>
    <row r="254" spans="2:20">
      <c r="B254" s="2" t="s">
        <v>265</v>
      </c>
      <c r="C254" s="2" t="s">
        <v>218</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355</v>
      </c>
    </row>
    <row r="256" spans="2:20">
      <c r="B256" s="2" t="s">
        <v>305</v>
      </c>
      <c r="C256" s="2" t="s">
        <v>218</v>
      </c>
    </row>
    <row r="257" spans="2:20">
      <c r="B257" s="2" t="s">
        <v>306</v>
      </c>
      <c r="C257" s="2" t="s">
        <v>218</v>
      </c>
    </row>
    <row r="258" spans="2:20">
      <c r="B258" s="2" t="s">
        <v>267</v>
      </c>
      <c r="C258" s="2" t="s">
        <v>218</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356</v>
      </c>
    </row>
    <row r="260" spans="2:20">
      <c r="B260" s="2" t="s">
        <v>307</v>
      </c>
      <c r="C260" s="2" t="s">
        <v>218</v>
      </c>
    </row>
    <row r="261" spans="2:20">
      <c r="B261" s="2" t="s">
        <v>308</v>
      </c>
      <c r="C261" s="2" t="s">
        <v>218</v>
      </c>
    </row>
    <row r="262" spans="2:20">
      <c r="B262" s="2" t="s">
        <v>269</v>
      </c>
      <c r="C262" s="2" t="s">
        <v>218</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357</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358</v>
      </c>
    </row>
    <row r="3" spans="1:23">
      <c r="A3" s="2" t="s">
        <v>359</v>
      </c>
    </row>
    <row r="5" spans="1:23" ht="15.75" customHeight="1">
      <c r="B5" s="2" t="s">
        <v>360</v>
      </c>
    </row>
    <row r="7" spans="1:23" ht="15.75" customHeight="1">
      <c r="D7" s="2" t="s">
        <v>206</v>
      </c>
      <c r="I7" s="2" t="s">
        <v>207</v>
      </c>
      <c r="O7" s="2" t="s">
        <v>206</v>
      </c>
      <c r="S7" s="2" t="s">
        <v>207</v>
      </c>
    </row>
    <row r="8" spans="1:23" ht="15.75" customHeight="1">
      <c r="D8" s="2" t="s">
        <v>94</v>
      </c>
      <c r="E8" s="2" t="s">
        <v>95</v>
      </c>
      <c r="F8" s="2" t="s">
        <v>96</v>
      </c>
      <c r="G8" s="2" t="s">
        <v>97</v>
      </c>
      <c r="H8" s="2" t="s">
        <v>59</v>
      </c>
      <c r="I8" s="2" t="s">
        <v>208</v>
      </c>
      <c r="J8" s="2" t="s">
        <v>209</v>
      </c>
      <c r="K8" s="2" t="s">
        <v>210</v>
      </c>
      <c r="L8" s="2" t="s">
        <v>211</v>
      </c>
      <c r="M8" s="2" t="s">
        <v>212</v>
      </c>
      <c r="O8" s="2" t="s">
        <v>213</v>
      </c>
      <c r="P8" s="2" t="s">
        <v>214</v>
      </c>
      <c r="Q8" s="2" t="s">
        <v>215</v>
      </c>
      <c r="S8" s="2" t="s">
        <v>214</v>
      </c>
      <c r="T8" s="2" t="s">
        <v>216</v>
      </c>
    </row>
    <row r="9" spans="1:23" ht="15.75" customHeight="1">
      <c r="D9" s="2" t="s">
        <v>361</v>
      </c>
      <c r="E9" s="2" t="s">
        <v>361</v>
      </c>
      <c r="F9" s="2" t="s">
        <v>361</v>
      </c>
      <c r="G9" s="2" t="s">
        <v>361</v>
      </c>
      <c r="H9" s="2" t="s">
        <v>361</v>
      </c>
      <c r="I9" s="2" t="s">
        <v>361</v>
      </c>
      <c r="J9" s="2" t="s">
        <v>361</v>
      </c>
      <c r="K9" s="2" t="s">
        <v>361</v>
      </c>
      <c r="L9" s="2" t="s">
        <v>361</v>
      </c>
      <c r="M9" s="2" t="s">
        <v>361</v>
      </c>
      <c r="O9" s="2" t="s">
        <v>361</v>
      </c>
      <c r="P9" s="2" t="s">
        <v>361</v>
      </c>
      <c r="Q9" s="2" t="s">
        <v>361</v>
      </c>
      <c r="S9" s="2" t="s">
        <v>361</v>
      </c>
      <c r="T9" s="2" t="s">
        <v>361</v>
      </c>
    </row>
    <row r="10" spans="1:23" ht="15.75" customHeight="1">
      <c r="C10" s="2" t="s">
        <v>362</v>
      </c>
    </row>
    <row r="11" spans="1:23" ht="15.75" customHeight="1">
      <c r="C11" s="2" t="s">
        <v>363</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364</v>
      </c>
      <c r="O12" s="2">
        <f t="shared" si="0"/>
        <v>0</v>
      </c>
      <c r="P12" s="2">
        <f t="shared" si="1"/>
        <v>0</v>
      </c>
      <c r="Q12" s="2">
        <f t="shared" si="2"/>
        <v>0</v>
      </c>
      <c r="S12" s="2">
        <f t="shared" si="3"/>
        <v>0</v>
      </c>
      <c r="T12" s="2" t="str">
        <f t="shared" si="4"/>
        <v>0</v>
      </c>
    </row>
    <row r="13" spans="1:23" ht="15.75" customHeight="1">
      <c r="C13" s="2" t="s">
        <v>365</v>
      </c>
      <c r="O13" s="2">
        <f t="shared" si="0"/>
        <v>0</v>
      </c>
      <c r="P13" s="2">
        <f t="shared" si="1"/>
        <v>0</v>
      </c>
      <c r="Q13" s="2">
        <f t="shared" si="2"/>
        <v>0</v>
      </c>
      <c r="S13" s="2">
        <f t="shared" si="3"/>
        <v>0</v>
      </c>
      <c r="T13" s="2" t="str">
        <f t="shared" si="4"/>
        <v>0</v>
      </c>
    </row>
    <row r="14" spans="1:23" ht="15.75" customHeight="1">
      <c r="C14" s="2" t="s">
        <v>366</v>
      </c>
      <c r="O14" s="2">
        <f t="shared" si="0"/>
        <v>0</v>
      </c>
      <c r="P14" s="2">
        <f t="shared" si="1"/>
        <v>0</v>
      </c>
      <c r="Q14" s="2">
        <f t="shared" si="2"/>
        <v>0</v>
      </c>
      <c r="S14" s="2">
        <f t="shared" si="3"/>
        <v>0</v>
      </c>
      <c r="T14" s="2" t="str">
        <f t="shared" si="4"/>
        <v>0</v>
      </c>
      <c r="W14" s="2" t="s">
        <v>62</v>
      </c>
    </row>
    <row r="15" spans="1:23" ht="15.75" customHeight="1">
      <c r="C15" s="2" t="s">
        <v>367</v>
      </c>
      <c r="O15" s="2">
        <f t="shared" si="0"/>
        <v>0</v>
      </c>
      <c r="P15" s="2">
        <f t="shared" si="1"/>
        <v>0</v>
      </c>
      <c r="Q15" s="2">
        <f>SUM(D15:H15)</f>
        <v>0</v>
      </c>
      <c r="S15" s="2">
        <f t="shared" si="3"/>
        <v>0</v>
      </c>
      <c r="T15" s="2" t="str">
        <f t="shared" si="4"/>
        <v>0</v>
      </c>
    </row>
    <row r="16" spans="1:23" ht="15.75" customHeight="1">
      <c r="C16" s="2" t="s">
        <v>215</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272</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273</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368</v>
      </c>
    </row>
    <row r="24" spans="2:20" ht="27" customHeight="1">
      <c r="C24" s="2" t="s">
        <v>369</v>
      </c>
      <c r="D24" s="2" t="s">
        <v>370</v>
      </c>
      <c r="H24" s="2" t="s">
        <v>371</v>
      </c>
      <c r="L24" s="2" t="s">
        <v>370</v>
      </c>
      <c r="M24" s="2" t="s">
        <v>371</v>
      </c>
    </row>
    <row r="25" spans="2:20">
      <c r="D25" s="2" t="s">
        <v>372</v>
      </c>
      <c r="E25" s="2" t="s">
        <v>373</v>
      </c>
      <c r="F25" s="2" t="s">
        <v>374</v>
      </c>
      <c r="G25" s="2" t="s">
        <v>375</v>
      </c>
      <c r="H25" s="2" t="s">
        <v>372</v>
      </c>
      <c r="I25" s="2" t="s">
        <v>373</v>
      </c>
      <c r="J25" s="2" t="s">
        <v>374</v>
      </c>
      <c r="K25" s="2" t="s">
        <v>375</v>
      </c>
      <c r="L25" s="2" t="s">
        <v>215</v>
      </c>
      <c r="M25" s="2" t="s">
        <v>215</v>
      </c>
    </row>
    <row r="26" spans="2:20" ht="15.75" customHeight="1">
      <c r="C26" s="2" t="s">
        <v>376</v>
      </c>
      <c r="L26" s="2">
        <f>SUM(D26:G26)</f>
        <v>0</v>
      </c>
      <c r="M26" s="2">
        <f>SUM(H26:K26)</f>
        <v>0</v>
      </c>
    </row>
    <row r="27" spans="2:20" ht="15.75" customHeight="1">
      <c r="C27" s="2" t="s">
        <v>377</v>
      </c>
      <c r="L27" s="2">
        <f>SUM(D27:G27)</f>
        <v>0</v>
      </c>
      <c r="M27" s="2">
        <f>SUM(H27:K27)</f>
        <v>0</v>
      </c>
    </row>
    <row r="28" spans="2:20" ht="15.75" customHeight="1">
      <c r="C28" s="2" t="s">
        <v>378</v>
      </c>
      <c r="L28" s="2">
        <f>SUM(D28:G28)</f>
        <v>0</v>
      </c>
      <c r="M28" s="2">
        <f>SUM(H28:K28)</f>
        <v>0</v>
      </c>
    </row>
    <row r="29" spans="2:20" ht="15.75" customHeight="1">
      <c r="C29" s="2" t="s">
        <v>379</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380</v>
      </c>
      <c r="D32" s="2" t="s">
        <v>370</v>
      </c>
      <c r="H32" s="2" t="s">
        <v>371</v>
      </c>
      <c r="L32" s="2" t="s">
        <v>370</v>
      </c>
      <c r="M32" s="2" t="s">
        <v>371</v>
      </c>
    </row>
    <row r="33" spans="2:37" ht="15.75" customHeight="1">
      <c r="D33" s="2" t="s">
        <v>372</v>
      </c>
      <c r="E33" s="2" t="s">
        <v>373</v>
      </c>
      <c r="F33" s="2" t="s">
        <v>374</v>
      </c>
      <c r="G33" s="2" t="s">
        <v>375</v>
      </c>
      <c r="H33" s="2" t="s">
        <v>372</v>
      </c>
      <c r="I33" s="2" t="s">
        <v>373</v>
      </c>
      <c r="J33" s="2" t="s">
        <v>374</v>
      </c>
      <c r="K33" s="2" t="s">
        <v>375</v>
      </c>
      <c r="L33" s="2" t="s">
        <v>215</v>
      </c>
      <c r="M33" s="2" t="s">
        <v>215</v>
      </c>
    </row>
    <row r="34" spans="2:37">
      <c r="C34" s="2" t="s">
        <v>381</v>
      </c>
      <c r="L34" s="2">
        <f t="shared" ref="L34:L39" si="7">SUM(D34:G34)</f>
        <v>0</v>
      </c>
      <c r="M34" s="2">
        <f t="shared" ref="M34:M39" si="8">SUM(H34:K34)</f>
        <v>0</v>
      </c>
    </row>
    <row r="35" spans="2:37">
      <c r="C35" s="2" t="s">
        <v>382</v>
      </c>
      <c r="L35" s="2">
        <f t="shared" si="7"/>
        <v>0</v>
      </c>
      <c r="M35" s="2">
        <f t="shared" si="8"/>
        <v>0</v>
      </c>
    </row>
    <row r="36" spans="2:37">
      <c r="C36" s="2" t="s">
        <v>383</v>
      </c>
      <c r="L36" s="2">
        <f t="shared" si="7"/>
        <v>0</v>
      </c>
      <c r="M36" s="2">
        <f t="shared" si="8"/>
        <v>0</v>
      </c>
    </row>
    <row r="37" spans="2:37">
      <c r="C37" s="2" t="s">
        <v>384</v>
      </c>
      <c r="L37" s="2" t="str">
        <f>IF(L35,L35/L36,"-")</f>
        <v>-</v>
      </c>
      <c r="M37" s="2" t="str">
        <f>IF(M35,M35/M36,"-")</f>
        <v>-</v>
      </c>
    </row>
    <row r="38" spans="2:37">
      <c r="C38" s="2" t="s">
        <v>385</v>
      </c>
      <c r="L38" s="2">
        <f t="shared" si="7"/>
        <v>0</v>
      </c>
      <c r="M38" s="2">
        <f t="shared" si="8"/>
        <v>0</v>
      </c>
    </row>
    <row r="39" spans="2:37">
      <c r="C39" s="2" t="s">
        <v>386</v>
      </c>
      <c r="L39" s="2">
        <f t="shared" si="7"/>
        <v>0</v>
      </c>
      <c r="M39" s="2">
        <f t="shared" si="8"/>
        <v>0</v>
      </c>
    </row>
    <row r="41" spans="2:37" ht="15.75" customHeight="1">
      <c r="B41" s="2" t="s">
        <v>387</v>
      </c>
    </row>
    <row r="43" spans="2:37">
      <c r="C43" s="2" t="s">
        <v>388</v>
      </c>
      <c r="L43" s="2" t="s">
        <v>389</v>
      </c>
      <c r="Q43" s="2" t="s">
        <v>390</v>
      </c>
      <c r="V43" s="2" t="s">
        <v>391</v>
      </c>
      <c r="AJ43" s="2" t="s">
        <v>392</v>
      </c>
      <c r="AK43" s="2" t="s">
        <v>393</v>
      </c>
    </row>
    <row r="44" spans="2:37" ht="78.75" customHeight="1">
      <c r="C44" s="2" t="s">
        <v>394</v>
      </c>
      <c r="D44" s="2" t="s">
        <v>395</v>
      </c>
      <c r="E44" s="2" t="s">
        <v>396</v>
      </c>
      <c r="F44" s="2" t="s">
        <v>397</v>
      </c>
      <c r="G44" s="2" t="s">
        <v>398</v>
      </c>
      <c r="H44" s="2" t="s">
        <v>399</v>
      </c>
      <c r="I44" s="2" t="s">
        <v>400</v>
      </c>
      <c r="J44" s="2" t="s">
        <v>401</v>
      </c>
      <c r="K44" s="2" t="s">
        <v>402</v>
      </c>
      <c r="L44" s="2" t="s">
        <v>94</v>
      </c>
      <c r="M44" s="2" t="s">
        <v>95</v>
      </c>
      <c r="N44" s="2" t="s">
        <v>96</v>
      </c>
      <c r="O44" s="2" t="s">
        <v>97</v>
      </c>
      <c r="P44" s="2" t="s">
        <v>59</v>
      </c>
      <c r="Q44" s="2" t="s">
        <v>208</v>
      </c>
      <c r="R44" s="2" t="s">
        <v>209</v>
      </c>
      <c r="S44" s="2" t="s">
        <v>210</v>
      </c>
      <c r="T44" s="2" t="s">
        <v>211</v>
      </c>
      <c r="U44" s="2" t="s">
        <v>212</v>
      </c>
      <c r="V44" s="2" t="s">
        <v>403</v>
      </c>
      <c r="AF44" s="2" t="s">
        <v>404</v>
      </c>
      <c r="AG44" s="2" t="s">
        <v>405</v>
      </c>
      <c r="AH44" s="2" t="s">
        <v>406</v>
      </c>
      <c r="AI44" s="2" t="s">
        <v>407</v>
      </c>
      <c r="AK44" s="2" t="s">
        <v>408</v>
      </c>
    </row>
    <row r="45" spans="2:37" ht="15.75" customHeight="1">
      <c r="C45" s="2" t="s">
        <v>409</v>
      </c>
      <c r="D45" s="2" t="s">
        <v>410</v>
      </c>
      <c r="E45" s="2" t="s">
        <v>410</v>
      </c>
      <c r="F45" s="2" t="s">
        <v>411</v>
      </c>
      <c r="G45" s="2" t="s">
        <v>412</v>
      </c>
      <c r="H45" s="2" t="s">
        <v>412</v>
      </c>
      <c r="I45" s="2" t="s">
        <v>413</v>
      </c>
      <c r="J45" s="2" t="s">
        <v>361</v>
      </c>
      <c r="K45" s="2" t="s">
        <v>361</v>
      </c>
      <c r="L45" s="2" t="s">
        <v>361</v>
      </c>
      <c r="M45" s="2" t="s">
        <v>361</v>
      </c>
      <c r="N45" s="2" t="s">
        <v>361</v>
      </c>
      <c r="O45" s="2" t="s">
        <v>361</v>
      </c>
      <c r="P45" s="2" t="s">
        <v>361</v>
      </c>
      <c r="Q45" s="2" t="s">
        <v>361</v>
      </c>
      <c r="R45" s="2" t="s">
        <v>361</v>
      </c>
      <c r="S45" s="2" t="s">
        <v>361</v>
      </c>
      <c r="T45" s="2" t="s">
        <v>361</v>
      </c>
      <c r="U45" s="2" t="s">
        <v>361</v>
      </c>
      <c r="V45" s="2" t="s">
        <v>94</v>
      </c>
      <c r="W45" s="2" t="s">
        <v>95</v>
      </c>
      <c r="X45" s="2" t="s">
        <v>96</v>
      </c>
      <c r="Y45" s="2" t="s">
        <v>97</v>
      </c>
      <c r="Z45" s="2" t="s">
        <v>59</v>
      </c>
      <c r="AA45" s="2" t="s">
        <v>208</v>
      </c>
      <c r="AB45" s="2" t="s">
        <v>209</v>
      </c>
      <c r="AC45" s="2" t="s">
        <v>210</v>
      </c>
      <c r="AD45" s="2" t="s">
        <v>211</v>
      </c>
      <c r="AE45" s="2" t="s">
        <v>212</v>
      </c>
      <c r="AF45" s="2" t="s">
        <v>413</v>
      </c>
      <c r="AG45" s="2" t="s">
        <v>413</v>
      </c>
      <c r="AH45" s="2" t="s">
        <v>413</v>
      </c>
      <c r="AI45" s="2" t="s">
        <v>414</v>
      </c>
      <c r="AJ45" s="2" t="s">
        <v>415</v>
      </c>
      <c r="AK45" s="2" t="s">
        <v>416</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62</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215</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89</v>
      </c>
    </row>
    <row r="3" spans="1:9">
      <c r="A3" s="2" t="s">
        <v>417</v>
      </c>
    </row>
    <row r="6" spans="1:9">
      <c r="B6" s="2" t="s">
        <v>418</v>
      </c>
    </row>
    <row r="8" spans="1:9" ht="15" customHeight="1">
      <c r="D8" s="2" t="s">
        <v>419</v>
      </c>
      <c r="G8" s="2" t="s">
        <v>420</v>
      </c>
    </row>
    <row r="9" spans="1:9" ht="15" customHeight="1">
      <c r="D9" s="2" t="s">
        <v>421</v>
      </c>
      <c r="E9" s="2" t="s">
        <v>422</v>
      </c>
      <c r="F9" s="2" t="s">
        <v>240</v>
      </c>
      <c r="G9" s="2" t="s">
        <v>421</v>
      </c>
      <c r="H9" s="2" t="s">
        <v>422</v>
      </c>
      <c r="I9" s="2" t="s">
        <v>240</v>
      </c>
    </row>
    <row r="10" spans="1:9" ht="15" customHeight="1">
      <c r="B10" s="2" t="s">
        <v>423</v>
      </c>
    </row>
    <row r="11" spans="1:9" ht="27" customHeight="1">
      <c r="B11" s="2" t="s">
        <v>424</v>
      </c>
    </row>
    <row r="12" spans="1:9" ht="30" customHeight="1">
      <c r="B12" s="2" t="s">
        <v>425</v>
      </c>
    </row>
    <row r="14" spans="1:9">
      <c r="B14" s="2" t="s">
        <v>426</v>
      </c>
    </row>
    <row r="16" spans="1:9">
      <c r="B16" s="2" t="s">
        <v>427</v>
      </c>
      <c r="D16" s="2" t="s">
        <v>206</v>
      </c>
      <c r="G16" s="2" t="s">
        <v>207</v>
      </c>
    </row>
    <row r="17" spans="2:19">
      <c r="D17" s="2" t="s">
        <v>421</v>
      </c>
      <c r="E17" s="2" t="s">
        <v>422</v>
      </c>
      <c r="F17" s="2" t="s">
        <v>240</v>
      </c>
      <c r="G17" s="2" t="s">
        <v>421</v>
      </c>
      <c r="H17" s="2" t="s">
        <v>422</v>
      </c>
      <c r="I17" s="2" t="s">
        <v>240</v>
      </c>
    </row>
    <row r="18" spans="2:19" ht="15" customHeight="1">
      <c r="B18" s="2" t="s">
        <v>428</v>
      </c>
    </row>
    <row r="19" spans="2:19" ht="15" customHeight="1">
      <c r="B19" s="2" t="s">
        <v>429</v>
      </c>
    </row>
    <row r="20" spans="2:19" ht="15" customHeight="1">
      <c r="B20" s="2" t="s">
        <v>430</v>
      </c>
    </row>
    <row r="22" spans="2:19">
      <c r="B22" s="2" t="s">
        <v>431</v>
      </c>
    </row>
    <row r="24" spans="2:19">
      <c r="C24" s="2" t="s">
        <v>206</v>
      </c>
      <c r="H24" s="2" t="s">
        <v>207</v>
      </c>
      <c r="N24" s="2" t="s">
        <v>206</v>
      </c>
      <c r="R24" s="2" t="s">
        <v>207</v>
      </c>
    </row>
    <row r="25" spans="2:19">
      <c r="C25" s="2" t="s">
        <v>94</v>
      </c>
      <c r="D25" s="2" t="s">
        <v>95</v>
      </c>
      <c r="E25" s="2" t="s">
        <v>96</v>
      </c>
      <c r="F25" s="2" t="s">
        <v>97</v>
      </c>
      <c r="G25" s="2" t="s">
        <v>59</v>
      </c>
      <c r="H25" s="2" t="s">
        <v>208</v>
      </c>
      <c r="I25" s="2" t="s">
        <v>209</v>
      </c>
      <c r="J25" s="2" t="s">
        <v>210</v>
      </c>
      <c r="K25" s="2" t="s">
        <v>211</v>
      </c>
      <c r="L25" s="2" t="s">
        <v>212</v>
      </c>
      <c r="N25" s="2" t="s">
        <v>213</v>
      </c>
      <c r="O25" s="2" t="s">
        <v>214</v>
      </c>
      <c r="P25" s="2" t="s">
        <v>215</v>
      </c>
      <c r="R25" s="2" t="s">
        <v>214</v>
      </c>
      <c r="S25" s="2" t="s">
        <v>216</v>
      </c>
    </row>
    <row r="26" spans="2:19">
      <c r="C26" s="2" t="s">
        <v>361</v>
      </c>
      <c r="D26" s="2" t="s">
        <v>361</v>
      </c>
      <c r="E26" s="2" t="s">
        <v>361</v>
      </c>
      <c r="F26" s="2" t="s">
        <v>361</v>
      </c>
      <c r="G26" s="2" t="s">
        <v>361</v>
      </c>
      <c r="H26" s="2" t="s">
        <v>361</v>
      </c>
      <c r="I26" s="2" t="s">
        <v>361</v>
      </c>
      <c r="J26" s="2" t="s">
        <v>361</v>
      </c>
      <c r="K26" s="2" t="s">
        <v>361</v>
      </c>
      <c r="L26" s="2" t="s">
        <v>361</v>
      </c>
      <c r="N26" s="2" t="s">
        <v>361</v>
      </c>
      <c r="O26" s="2" t="s">
        <v>361</v>
      </c>
      <c r="P26" s="2" t="s">
        <v>361</v>
      </c>
      <c r="R26" s="2" t="s">
        <v>361</v>
      </c>
      <c r="S26" s="2" t="s">
        <v>361</v>
      </c>
    </row>
    <row r="27" spans="2:19">
      <c r="B27" s="2" t="s">
        <v>432</v>
      </c>
    </row>
    <row r="28" spans="2:19">
      <c r="B28" s="2" t="s">
        <v>433</v>
      </c>
    </row>
    <row r="29" spans="2:19">
      <c r="B29" s="2" t="s">
        <v>240</v>
      </c>
    </row>
    <row r="30" spans="2:19">
      <c r="B30" s="2" t="s">
        <v>434</v>
      </c>
    </row>
    <row r="31" spans="2:19">
      <c r="B31" s="2" t="s">
        <v>435</v>
      </c>
    </row>
    <row r="32" spans="2:19">
      <c r="B32" s="2" t="s">
        <v>436</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358</v>
      </c>
      <c r="G1" s="2" t="s">
        <v>62</v>
      </c>
    </row>
    <row r="3" spans="1:20">
      <c r="A3" s="2" t="s">
        <v>437</v>
      </c>
    </row>
    <row r="5" spans="1:20">
      <c r="B5" s="2" t="s">
        <v>438</v>
      </c>
    </row>
    <row r="7" spans="1:20" ht="15" customHeight="1">
      <c r="B7" s="2" t="s">
        <v>439</v>
      </c>
      <c r="D7" s="2" t="s">
        <v>440</v>
      </c>
      <c r="I7" s="2" t="s">
        <v>441</v>
      </c>
      <c r="O7" s="2" t="s">
        <v>206</v>
      </c>
      <c r="S7" s="2" t="s">
        <v>207</v>
      </c>
    </row>
    <row r="8" spans="1:20" ht="15" customHeight="1">
      <c r="D8" s="2" t="s">
        <v>94</v>
      </c>
      <c r="E8" s="2" t="s">
        <v>95</v>
      </c>
      <c r="F8" s="2" t="s">
        <v>96</v>
      </c>
      <c r="G8" s="2" t="s">
        <v>97</v>
      </c>
      <c r="H8" s="2" t="s">
        <v>59</v>
      </c>
      <c r="I8" s="2" t="s">
        <v>208</v>
      </c>
      <c r="J8" s="2" t="s">
        <v>209</v>
      </c>
      <c r="K8" s="2" t="s">
        <v>210</v>
      </c>
      <c r="L8" s="2" t="s">
        <v>211</v>
      </c>
      <c r="M8" s="2" t="s">
        <v>212</v>
      </c>
      <c r="O8" s="2" t="s">
        <v>213</v>
      </c>
      <c r="P8" s="2" t="s">
        <v>214</v>
      </c>
      <c r="Q8" s="2" t="s">
        <v>215</v>
      </c>
      <c r="S8" s="2" t="s">
        <v>214</v>
      </c>
      <c r="T8" s="2" t="s">
        <v>216</v>
      </c>
    </row>
    <row r="9" spans="1:20" ht="15" customHeight="1">
      <c r="D9" s="2" t="s">
        <v>218</v>
      </c>
      <c r="E9" s="2" t="s">
        <v>218</v>
      </c>
      <c r="F9" s="2" t="s">
        <v>218</v>
      </c>
      <c r="G9" s="2" t="s">
        <v>218</v>
      </c>
      <c r="H9" s="2" t="s">
        <v>218</v>
      </c>
      <c r="I9" s="2" t="s">
        <v>218</v>
      </c>
      <c r="J9" s="2" t="s">
        <v>218</v>
      </c>
      <c r="K9" s="2" t="s">
        <v>218</v>
      </c>
      <c r="L9" s="2" t="s">
        <v>218</v>
      </c>
      <c r="M9" s="2" t="s">
        <v>218</v>
      </c>
    </row>
    <row r="10" spans="1:20" ht="15" customHeight="1">
      <c r="B10" s="2" t="s">
        <v>442</v>
      </c>
      <c r="C10" s="2" t="s">
        <v>443</v>
      </c>
      <c r="O10" s="2">
        <f>SUM(D10:G10)</f>
        <v>0</v>
      </c>
      <c r="P10" s="2">
        <f>H10</f>
        <v>0</v>
      </c>
      <c r="Q10" s="2">
        <f>SUM(D10:H10)</f>
        <v>0</v>
      </c>
      <c r="S10" s="2">
        <f>SUM(I10:M10)</f>
        <v>0</v>
      </c>
      <c r="T10" s="2" t="str">
        <f>IF(Q10&lt;&gt;0,(S10-Q10)/Q10,"0")</f>
        <v>0</v>
      </c>
    </row>
    <row r="11" spans="1:20" ht="15" customHeight="1">
      <c r="C11" s="2" t="s">
        <v>444</v>
      </c>
      <c r="O11" s="2">
        <f t="shared" ref="O11:O35" si="0">SUM(D11:G11)</f>
        <v>0</v>
      </c>
      <c r="P11" s="2">
        <f t="shared" ref="P11:P35" si="1">H11</f>
        <v>0</v>
      </c>
      <c r="Q11" s="2">
        <f>SUM(D11:H11)</f>
        <v>0</v>
      </c>
      <c r="S11" s="2">
        <f>SUM(I11:M11)</f>
        <v>0</v>
      </c>
      <c r="T11" s="2" t="str">
        <f>IF(Q11&lt;&gt;0,(S11-Q11)/Q11,"0")</f>
        <v>0</v>
      </c>
    </row>
    <row r="12" spans="1:20" ht="15" customHeight="1">
      <c r="B12" s="2" t="s">
        <v>445</v>
      </c>
      <c r="C12" s="2" t="s">
        <v>443</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444</v>
      </c>
      <c r="O13" s="2">
        <f t="shared" si="0"/>
        <v>0</v>
      </c>
      <c r="P13" s="2">
        <f t="shared" si="1"/>
        <v>0</v>
      </c>
      <c r="Q13" s="2">
        <f t="shared" si="2"/>
        <v>0</v>
      </c>
      <c r="S13" s="2">
        <f t="shared" si="3"/>
        <v>0</v>
      </c>
      <c r="T13" s="2" t="str">
        <f t="shared" si="4"/>
        <v>0</v>
      </c>
    </row>
    <row r="14" spans="1:20" ht="15" customHeight="1">
      <c r="B14" s="2" t="s">
        <v>363</v>
      </c>
      <c r="C14" s="2" t="s">
        <v>446</v>
      </c>
      <c r="O14" s="2">
        <f t="shared" si="0"/>
        <v>0</v>
      </c>
      <c r="P14" s="2">
        <f t="shared" si="1"/>
        <v>0</v>
      </c>
      <c r="Q14" s="2">
        <f t="shared" si="2"/>
        <v>0</v>
      </c>
      <c r="S14" s="2">
        <f t="shared" si="3"/>
        <v>0</v>
      </c>
      <c r="T14" s="2" t="str">
        <f t="shared" si="4"/>
        <v>0</v>
      </c>
    </row>
    <row r="15" spans="1:20" ht="15" customHeight="1">
      <c r="C15" s="2" t="s">
        <v>447</v>
      </c>
      <c r="O15" s="2">
        <f t="shared" si="0"/>
        <v>0</v>
      </c>
      <c r="P15" s="2">
        <f t="shared" si="1"/>
        <v>0</v>
      </c>
      <c r="Q15" s="2">
        <f t="shared" si="2"/>
        <v>0</v>
      </c>
      <c r="S15" s="2">
        <f t="shared" si="3"/>
        <v>0</v>
      </c>
      <c r="T15" s="2" t="str">
        <f t="shared" si="4"/>
        <v>0</v>
      </c>
    </row>
    <row r="16" spans="1:20" ht="15" customHeight="1">
      <c r="C16" s="2" t="s">
        <v>448</v>
      </c>
      <c r="O16" s="2">
        <f t="shared" si="0"/>
        <v>0</v>
      </c>
      <c r="P16" s="2">
        <f t="shared" si="1"/>
        <v>0</v>
      </c>
      <c r="Q16" s="2">
        <f t="shared" si="2"/>
        <v>0</v>
      </c>
      <c r="S16" s="2">
        <f t="shared" si="3"/>
        <v>0</v>
      </c>
      <c r="T16" s="2" t="str">
        <f t="shared" si="4"/>
        <v>0</v>
      </c>
    </row>
    <row r="17" spans="2:20" ht="15" customHeight="1">
      <c r="B17" s="2" t="s">
        <v>240</v>
      </c>
      <c r="C17" s="2" t="s">
        <v>449</v>
      </c>
      <c r="O17" s="2">
        <f t="shared" si="0"/>
        <v>0</v>
      </c>
      <c r="P17" s="2">
        <f t="shared" si="1"/>
        <v>0</v>
      </c>
      <c r="Q17" s="2">
        <f t="shared" si="2"/>
        <v>0</v>
      </c>
      <c r="S17" s="2">
        <f t="shared" si="3"/>
        <v>0</v>
      </c>
      <c r="T17" s="2" t="str">
        <f t="shared" si="4"/>
        <v>0</v>
      </c>
    </row>
    <row r="18" spans="2:20" ht="15" customHeight="1">
      <c r="C18" s="2" t="s">
        <v>110</v>
      </c>
      <c r="O18" s="2">
        <f t="shared" si="0"/>
        <v>0</v>
      </c>
      <c r="P18" s="2">
        <f t="shared" si="1"/>
        <v>0</v>
      </c>
      <c r="Q18" s="2">
        <f t="shared" si="2"/>
        <v>0</v>
      </c>
      <c r="S18" s="2">
        <f t="shared" si="3"/>
        <v>0</v>
      </c>
      <c r="T18" s="2" t="str">
        <f t="shared" si="4"/>
        <v>0</v>
      </c>
    </row>
    <row r="19" spans="2:20" ht="15" customHeight="1">
      <c r="C19" s="2" t="s">
        <v>450</v>
      </c>
      <c r="O19" s="2">
        <f t="shared" si="0"/>
        <v>0</v>
      </c>
      <c r="P19" s="2">
        <f t="shared" si="1"/>
        <v>0</v>
      </c>
      <c r="Q19" s="2">
        <f t="shared" si="2"/>
        <v>0</v>
      </c>
      <c r="S19" s="2">
        <f t="shared" si="3"/>
        <v>0</v>
      </c>
      <c r="T19" s="2" t="str">
        <f t="shared" si="4"/>
        <v>0</v>
      </c>
    </row>
    <row r="20" spans="2:20" ht="15" customHeight="1">
      <c r="C20" s="2" t="s">
        <v>448</v>
      </c>
      <c r="O20" s="2">
        <f t="shared" si="0"/>
        <v>0</v>
      </c>
      <c r="P20" s="2">
        <f t="shared" si="1"/>
        <v>0</v>
      </c>
      <c r="Q20" s="2">
        <f t="shared" si="2"/>
        <v>0</v>
      </c>
      <c r="S20" s="2">
        <f t="shared" si="3"/>
        <v>0</v>
      </c>
      <c r="T20" s="2" t="str">
        <f t="shared" si="4"/>
        <v>0</v>
      </c>
    </row>
    <row r="21" spans="2:20" ht="15" customHeight="1">
      <c r="C21" s="2" t="s">
        <v>451</v>
      </c>
      <c r="O21" s="2">
        <f t="shared" si="0"/>
        <v>0</v>
      </c>
      <c r="P21" s="2">
        <f t="shared" si="1"/>
        <v>0</v>
      </c>
      <c r="Q21" s="2">
        <f t="shared" si="2"/>
        <v>0</v>
      </c>
      <c r="S21" s="2">
        <f t="shared" si="3"/>
        <v>0</v>
      </c>
      <c r="T21" s="2" t="str">
        <f t="shared" si="4"/>
        <v>0</v>
      </c>
    </row>
    <row r="22" spans="2:20" ht="15" customHeight="1">
      <c r="C22" s="2" t="s">
        <v>452</v>
      </c>
      <c r="O22" s="2">
        <f t="shared" si="0"/>
        <v>0</v>
      </c>
      <c r="P22" s="2">
        <f t="shared" si="1"/>
        <v>0</v>
      </c>
      <c r="Q22" s="2">
        <f t="shared" si="2"/>
        <v>0</v>
      </c>
      <c r="S22" s="2">
        <f t="shared" si="3"/>
        <v>0</v>
      </c>
      <c r="T22" s="2" t="str">
        <f t="shared" si="4"/>
        <v>0</v>
      </c>
    </row>
    <row r="23" spans="2:20" ht="15" customHeight="1">
      <c r="B23" s="2" t="s">
        <v>422</v>
      </c>
      <c r="C23" s="2" t="s">
        <v>449</v>
      </c>
      <c r="O23" s="2">
        <f t="shared" si="0"/>
        <v>0</v>
      </c>
      <c r="P23" s="2">
        <f t="shared" si="1"/>
        <v>0</v>
      </c>
      <c r="Q23" s="2">
        <f t="shared" si="2"/>
        <v>0</v>
      </c>
      <c r="S23" s="2">
        <f t="shared" si="3"/>
        <v>0</v>
      </c>
      <c r="T23" s="2" t="str">
        <f t="shared" si="4"/>
        <v>0</v>
      </c>
    </row>
    <row r="24" spans="2:20" ht="15" customHeight="1">
      <c r="C24" s="2" t="s">
        <v>110</v>
      </c>
      <c r="O24" s="2">
        <f t="shared" si="0"/>
        <v>0</v>
      </c>
      <c r="P24" s="2">
        <f t="shared" si="1"/>
        <v>0</v>
      </c>
      <c r="Q24" s="2">
        <f t="shared" si="2"/>
        <v>0</v>
      </c>
      <c r="S24" s="2">
        <f t="shared" si="3"/>
        <v>0</v>
      </c>
      <c r="T24" s="2" t="str">
        <f t="shared" si="4"/>
        <v>0</v>
      </c>
    </row>
    <row r="25" spans="2:20" ht="15" customHeight="1">
      <c r="C25" s="2" t="s">
        <v>450</v>
      </c>
      <c r="O25" s="2">
        <f t="shared" si="0"/>
        <v>0</v>
      </c>
      <c r="P25" s="2">
        <f t="shared" si="1"/>
        <v>0</v>
      </c>
      <c r="Q25" s="2">
        <f t="shared" si="2"/>
        <v>0</v>
      </c>
      <c r="S25" s="2">
        <f t="shared" si="3"/>
        <v>0</v>
      </c>
      <c r="T25" s="2" t="str">
        <f t="shared" si="4"/>
        <v>0</v>
      </c>
    </row>
    <row r="26" spans="2:20" ht="15" customHeight="1">
      <c r="C26" s="2" t="s">
        <v>448</v>
      </c>
      <c r="O26" s="2">
        <f t="shared" si="0"/>
        <v>0</v>
      </c>
      <c r="P26" s="2">
        <f t="shared" si="1"/>
        <v>0</v>
      </c>
      <c r="Q26" s="2">
        <f t="shared" si="2"/>
        <v>0</v>
      </c>
      <c r="S26" s="2">
        <f t="shared" si="3"/>
        <v>0</v>
      </c>
      <c r="T26" s="2" t="str">
        <f t="shared" si="4"/>
        <v>0</v>
      </c>
    </row>
    <row r="27" spans="2:20" ht="15" customHeight="1">
      <c r="C27" s="2" t="s">
        <v>451</v>
      </c>
      <c r="O27" s="2">
        <f t="shared" si="0"/>
        <v>0</v>
      </c>
      <c r="P27" s="2">
        <f t="shared" si="1"/>
        <v>0</v>
      </c>
      <c r="Q27" s="2">
        <f t="shared" si="2"/>
        <v>0</v>
      </c>
      <c r="S27" s="2">
        <f t="shared" si="3"/>
        <v>0</v>
      </c>
      <c r="T27" s="2" t="str">
        <f t="shared" si="4"/>
        <v>0</v>
      </c>
    </row>
    <row r="28" spans="2:20" ht="15" customHeight="1">
      <c r="C28" s="2" t="s">
        <v>452</v>
      </c>
      <c r="O28" s="2">
        <f t="shared" si="0"/>
        <v>0</v>
      </c>
      <c r="P28" s="2">
        <f t="shared" si="1"/>
        <v>0</v>
      </c>
      <c r="Q28" s="2">
        <f t="shared" si="2"/>
        <v>0</v>
      </c>
      <c r="S28" s="2">
        <f t="shared" si="3"/>
        <v>0</v>
      </c>
      <c r="T28" s="2" t="str">
        <f t="shared" si="4"/>
        <v>0</v>
      </c>
    </row>
    <row r="29" spans="2:20" ht="15" customHeight="1">
      <c r="B29" s="2" t="s">
        <v>421</v>
      </c>
      <c r="C29" s="2" t="s">
        <v>449</v>
      </c>
      <c r="O29" s="2">
        <f t="shared" si="0"/>
        <v>0</v>
      </c>
      <c r="P29" s="2">
        <f t="shared" si="1"/>
        <v>0</v>
      </c>
      <c r="Q29" s="2">
        <f t="shared" si="2"/>
        <v>0</v>
      </c>
      <c r="S29" s="2">
        <f t="shared" si="3"/>
        <v>0</v>
      </c>
      <c r="T29" s="2" t="str">
        <f t="shared" si="4"/>
        <v>0</v>
      </c>
    </row>
    <row r="30" spans="2:20" ht="15" customHeight="1">
      <c r="C30" s="2" t="s">
        <v>110</v>
      </c>
      <c r="O30" s="2">
        <f t="shared" si="0"/>
        <v>0</v>
      </c>
      <c r="P30" s="2">
        <f t="shared" si="1"/>
        <v>0</v>
      </c>
      <c r="Q30" s="2">
        <f t="shared" si="2"/>
        <v>0</v>
      </c>
      <c r="S30" s="2">
        <f t="shared" si="3"/>
        <v>0</v>
      </c>
      <c r="T30" s="2" t="str">
        <f t="shared" si="4"/>
        <v>0</v>
      </c>
    </row>
    <row r="31" spans="2:20" ht="15" customHeight="1">
      <c r="C31" s="2" t="s">
        <v>453</v>
      </c>
      <c r="O31" s="2">
        <f t="shared" si="0"/>
        <v>0</v>
      </c>
      <c r="P31" s="2">
        <f t="shared" si="1"/>
        <v>0</v>
      </c>
      <c r="Q31" s="2">
        <f t="shared" si="2"/>
        <v>0</v>
      </c>
      <c r="S31" s="2">
        <f t="shared" si="3"/>
        <v>0</v>
      </c>
      <c r="T31" s="2" t="str">
        <f t="shared" si="4"/>
        <v>0</v>
      </c>
    </row>
    <row r="32" spans="2:20" ht="15" customHeight="1">
      <c r="C32" s="2" t="s">
        <v>448</v>
      </c>
      <c r="O32" s="2">
        <f t="shared" si="0"/>
        <v>0</v>
      </c>
      <c r="P32" s="2">
        <f t="shared" si="1"/>
        <v>0</v>
      </c>
      <c r="Q32" s="2">
        <f t="shared" si="2"/>
        <v>0</v>
      </c>
      <c r="S32" s="2">
        <f t="shared" si="3"/>
        <v>0</v>
      </c>
      <c r="T32" s="2" t="str">
        <f t="shared" si="4"/>
        <v>0</v>
      </c>
    </row>
    <row r="33" spans="2:20" ht="15" customHeight="1">
      <c r="C33" s="2" t="s">
        <v>451</v>
      </c>
      <c r="O33" s="2">
        <f t="shared" si="0"/>
        <v>0</v>
      </c>
      <c r="P33" s="2">
        <f t="shared" si="1"/>
        <v>0</v>
      </c>
      <c r="Q33" s="2">
        <f t="shared" si="2"/>
        <v>0</v>
      </c>
      <c r="S33" s="2">
        <f t="shared" si="3"/>
        <v>0</v>
      </c>
      <c r="T33" s="2" t="str">
        <f t="shared" si="4"/>
        <v>0</v>
      </c>
    </row>
    <row r="34" spans="2:20" ht="15" customHeight="1">
      <c r="C34" s="2" t="s">
        <v>452</v>
      </c>
      <c r="O34" s="2">
        <f t="shared" si="0"/>
        <v>0</v>
      </c>
      <c r="P34" s="2">
        <f t="shared" si="1"/>
        <v>0</v>
      </c>
      <c r="Q34" s="2">
        <f t="shared" si="2"/>
        <v>0</v>
      </c>
      <c r="S34" s="2">
        <f t="shared" si="3"/>
        <v>0</v>
      </c>
      <c r="T34" s="2" t="str">
        <f t="shared" si="4"/>
        <v>0</v>
      </c>
    </row>
    <row r="35" spans="2:20" ht="15" customHeight="1">
      <c r="B35" s="2" t="s">
        <v>454</v>
      </c>
      <c r="O35" s="2">
        <f t="shared" si="0"/>
        <v>0</v>
      </c>
      <c r="P35" s="2">
        <f t="shared" si="1"/>
        <v>0</v>
      </c>
      <c r="Q35" s="2">
        <f t="shared" si="2"/>
        <v>0</v>
      </c>
      <c r="S35" s="2">
        <f t="shared" si="3"/>
        <v>0</v>
      </c>
      <c r="T35" s="2" t="str">
        <f t="shared" si="4"/>
        <v>0</v>
      </c>
    </row>
    <row r="38" spans="2:20" ht="15" customHeight="1">
      <c r="B38" s="2" t="s">
        <v>455</v>
      </c>
    </row>
    <row r="40" spans="2:20" ht="15" customHeight="1">
      <c r="B40" s="2" t="s">
        <v>439</v>
      </c>
      <c r="D40" s="2" t="s">
        <v>440</v>
      </c>
      <c r="I40" s="2" t="s">
        <v>441</v>
      </c>
      <c r="O40" s="2" t="s">
        <v>206</v>
      </c>
      <c r="S40" s="2" t="s">
        <v>207</v>
      </c>
    </row>
    <row r="41" spans="2:20" ht="15" customHeight="1">
      <c r="D41" s="2" t="s">
        <v>94</v>
      </c>
      <c r="E41" s="2" t="s">
        <v>95</v>
      </c>
      <c r="F41" s="2" t="s">
        <v>96</v>
      </c>
      <c r="G41" s="2" t="s">
        <v>97</v>
      </c>
      <c r="H41" s="2" t="s">
        <v>59</v>
      </c>
      <c r="I41" s="2" t="s">
        <v>208</v>
      </c>
      <c r="J41" s="2" t="s">
        <v>209</v>
      </c>
      <c r="K41" s="2" t="s">
        <v>210</v>
      </c>
      <c r="L41" s="2" t="s">
        <v>211</v>
      </c>
      <c r="M41" s="2" t="s">
        <v>212</v>
      </c>
      <c r="O41" s="2" t="s">
        <v>213</v>
      </c>
      <c r="P41" s="2" t="s">
        <v>214</v>
      </c>
      <c r="Q41" s="2" t="s">
        <v>215</v>
      </c>
      <c r="S41" s="2" t="s">
        <v>214</v>
      </c>
      <c r="T41" s="2" t="s">
        <v>216</v>
      </c>
    </row>
    <row r="42" spans="2:20" ht="15" customHeight="1">
      <c r="D42" s="2" t="s">
        <v>218</v>
      </c>
      <c r="E42" s="2" t="s">
        <v>218</v>
      </c>
      <c r="F42" s="2" t="s">
        <v>218</v>
      </c>
      <c r="G42" s="2" t="s">
        <v>218</v>
      </c>
      <c r="H42" s="2" t="s">
        <v>218</v>
      </c>
      <c r="I42" s="2" t="s">
        <v>218</v>
      </c>
      <c r="J42" s="2" t="s">
        <v>218</v>
      </c>
      <c r="K42" s="2" t="s">
        <v>218</v>
      </c>
      <c r="L42" s="2" t="s">
        <v>218</v>
      </c>
      <c r="M42" s="2" t="s">
        <v>218</v>
      </c>
    </row>
    <row r="43" spans="2:20" ht="15" customHeight="1">
      <c r="B43" s="2" t="s">
        <v>442</v>
      </c>
      <c r="C43" s="2" t="s">
        <v>443</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444</v>
      </c>
      <c r="O44" s="2">
        <f t="shared" si="5"/>
        <v>0</v>
      </c>
      <c r="P44" s="2">
        <f t="shared" si="6"/>
        <v>0</v>
      </c>
      <c r="Q44" s="2">
        <f t="shared" si="7"/>
        <v>0</v>
      </c>
      <c r="S44" s="2">
        <f t="shared" si="8"/>
        <v>0</v>
      </c>
      <c r="T44" s="2" t="str">
        <f t="shared" si="9"/>
        <v>0</v>
      </c>
    </row>
    <row r="45" spans="2:20" ht="15" customHeight="1">
      <c r="B45" s="2" t="s">
        <v>445</v>
      </c>
      <c r="C45" s="2" t="s">
        <v>443</v>
      </c>
      <c r="O45" s="2">
        <f t="shared" si="5"/>
        <v>0</v>
      </c>
      <c r="P45" s="2">
        <f t="shared" si="6"/>
        <v>0</v>
      </c>
      <c r="Q45" s="2">
        <f t="shared" si="7"/>
        <v>0</v>
      </c>
      <c r="S45" s="2">
        <f t="shared" si="8"/>
        <v>0</v>
      </c>
      <c r="T45" s="2" t="str">
        <f t="shared" si="9"/>
        <v>0</v>
      </c>
    </row>
    <row r="46" spans="2:20" ht="15" customHeight="1">
      <c r="C46" s="2" t="s">
        <v>444</v>
      </c>
      <c r="O46" s="2">
        <f t="shared" si="5"/>
        <v>0</v>
      </c>
      <c r="P46" s="2">
        <f t="shared" si="6"/>
        <v>0</v>
      </c>
      <c r="Q46" s="2">
        <f t="shared" si="7"/>
        <v>0</v>
      </c>
      <c r="S46" s="2">
        <f t="shared" si="8"/>
        <v>0</v>
      </c>
      <c r="T46" s="2" t="str">
        <f t="shared" si="9"/>
        <v>0</v>
      </c>
    </row>
    <row r="47" spans="2:20" ht="15" customHeight="1">
      <c r="B47" s="2" t="s">
        <v>363</v>
      </c>
      <c r="C47" s="2" t="s">
        <v>446</v>
      </c>
      <c r="O47" s="2">
        <f t="shared" si="5"/>
        <v>0</v>
      </c>
      <c r="P47" s="2">
        <f t="shared" si="6"/>
        <v>0</v>
      </c>
      <c r="Q47" s="2">
        <f t="shared" si="7"/>
        <v>0</v>
      </c>
      <c r="S47" s="2">
        <f t="shared" si="8"/>
        <v>0</v>
      </c>
      <c r="T47" s="2" t="str">
        <f t="shared" si="9"/>
        <v>0</v>
      </c>
    </row>
    <row r="48" spans="2:20" ht="15" customHeight="1">
      <c r="C48" s="2" t="s">
        <v>447</v>
      </c>
      <c r="O48" s="2">
        <f t="shared" si="5"/>
        <v>0</v>
      </c>
      <c r="P48" s="2">
        <f t="shared" si="6"/>
        <v>0</v>
      </c>
      <c r="Q48" s="2">
        <f t="shared" si="7"/>
        <v>0</v>
      </c>
      <c r="S48" s="2">
        <f t="shared" si="8"/>
        <v>0</v>
      </c>
      <c r="T48" s="2" t="str">
        <f t="shared" si="9"/>
        <v>0</v>
      </c>
    </row>
    <row r="49" spans="2:20" ht="15" customHeight="1">
      <c r="C49" s="2" t="s">
        <v>448</v>
      </c>
      <c r="O49" s="2">
        <f t="shared" si="5"/>
        <v>0</v>
      </c>
      <c r="P49" s="2">
        <f t="shared" si="6"/>
        <v>0</v>
      </c>
      <c r="Q49" s="2">
        <f t="shared" si="7"/>
        <v>0</v>
      </c>
      <c r="S49" s="2">
        <f t="shared" si="8"/>
        <v>0</v>
      </c>
      <c r="T49" s="2" t="str">
        <f t="shared" si="9"/>
        <v>0</v>
      </c>
    </row>
    <row r="50" spans="2:20" ht="15" customHeight="1">
      <c r="B50" s="2" t="s">
        <v>240</v>
      </c>
      <c r="C50" s="2" t="s">
        <v>449</v>
      </c>
      <c r="O50" s="2">
        <f t="shared" si="5"/>
        <v>0</v>
      </c>
      <c r="P50" s="2">
        <f t="shared" si="6"/>
        <v>0</v>
      </c>
      <c r="Q50" s="2">
        <f t="shared" si="7"/>
        <v>0</v>
      </c>
      <c r="S50" s="2">
        <f t="shared" si="8"/>
        <v>0</v>
      </c>
      <c r="T50" s="2" t="str">
        <f t="shared" si="9"/>
        <v>0</v>
      </c>
    </row>
    <row r="51" spans="2:20" ht="15" customHeight="1">
      <c r="C51" s="2" t="s">
        <v>110</v>
      </c>
      <c r="O51" s="2">
        <f t="shared" si="5"/>
        <v>0</v>
      </c>
      <c r="P51" s="2">
        <f t="shared" si="6"/>
        <v>0</v>
      </c>
      <c r="Q51" s="2">
        <f t="shared" si="7"/>
        <v>0</v>
      </c>
      <c r="S51" s="2">
        <f t="shared" si="8"/>
        <v>0</v>
      </c>
      <c r="T51" s="2" t="str">
        <f t="shared" si="9"/>
        <v>0</v>
      </c>
    </row>
    <row r="52" spans="2:20" ht="15" customHeight="1">
      <c r="C52" s="2" t="s">
        <v>450</v>
      </c>
      <c r="O52" s="2">
        <f t="shared" si="5"/>
        <v>0</v>
      </c>
      <c r="P52" s="2">
        <f t="shared" si="6"/>
        <v>0</v>
      </c>
      <c r="Q52" s="2">
        <f t="shared" si="7"/>
        <v>0</v>
      </c>
      <c r="S52" s="2">
        <f t="shared" si="8"/>
        <v>0</v>
      </c>
      <c r="T52" s="2" t="str">
        <f t="shared" si="9"/>
        <v>0</v>
      </c>
    </row>
    <row r="53" spans="2:20" ht="15" customHeight="1">
      <c r="C53" s="2" t="s">
        <v>448</v>
      </c>
      <c r="O53" s="2">
        <f t="shared" si="5"/>
        <v>0</v>
      </c>
      <c r="P53" s="2">
        <f t="shared" si="6"/>
        <v>0</v>
      </c>
      <c r="Q53" s="2">
        <f t="shared" si="7"/>
        <v>0</v>
      </c>
      <c r="S53" s="2">
        <f t="shared" si="8"/>
        <v>0</v>
      </c>
      <c r="T53" s="2" t="str">
        <f t="shared" si="9"/>
        <v>0</v>
      </c>
    </row>
    <row r="54" spans="2:20" ht="15" customHeight="1">
      <c r="C54" s="2" t="s">
        <v>451</v>
      </c>
      <c r="O54" s="2">
        <f t="shared" si="5"/>
        <v>0</v>
      </c>
      <c r="P54" s="2">
        <f t="shared" si="6"/>
        <v>0</v>
      </c>
      <c r="Q54" s="2">
        <f t="shared" si="7"/>
        <v>0</v>
      </c>
      <c r="S54" s="2">
        <f t="shared" si="8"/>
        <v>0</v>
      </c>
      <c r="T54" s="2" t="str">
        <f t="shared" si="9"/>
        <v>0</v>
      </c>
    </row>
    <row r="55" spans="2:20" ht="15" customHeight="1">
      <c r="C55" s="2" t="s">
        <v>452</v>
      </c>
      <c r="O55" s="2">
        <f t="shared" si="5"/>
        <v>0</v>
      </c>
      <c r="P55" s="2">
        <f t="shared" si="6"/>
        <v>0</v>
      </c>
      <c r="Q55" s="2">
        <f t="shared" si="7"/>
        <v>0</v>
      </c>
      <c r="S55" s="2">
        <f t="shared" si="8"/>
        <v>0</v>
      </c>
      <c r="T55" s="2" t="str">
        <f t="shared" si="9"/>
        <v>0</v>
      </c>
    </row>
    <row r="56" spans="2:20" ht="15" customHeight="1">
      <c r="B56" s="2" t="s">
        <v>422</v>
      </c>
      <c r="C56" s="2" t="s">
        <v>449</v>
      </c>
      <c r="O56" s="2">
        <f t="shared" si="5"/>
        <v>0</v>
      </c>
      <c r="P56" s="2">
        <f t="shared" si="6"/>
        <v>0</v>
      </c>
      <c r="Q56" s="2">
        <f t="shared" si="7"/>
        <v>0</v>
      </c>
      <c r="S56" s="2">
        <f t="shared" si="8"/>
        <v>0</v>
      </c>
      <c r="T56" s="2" t="str">
        <f t="shared" si="9"/>
        <v>0</v>
      </c>
    </row>
    <row r="57" spans="2:20" ht="15" customHeight="1">
      <c r="C57" s="2" t="s">
        <v>110</v>
      </c>
      <c r="O57" s="2">
        <f t="shared" si="5"/>
        <v>0</v>
      </c>
      <c r="P57" s="2">
        <f t="shared" si="6"/>
        <v>0</v>
      </c>
      <c r="Q57" s="2">
        <f t="shared" si="7"/>
        <v>0</v>
      </c>
      <c r="S57" s="2">
        <f t="shared" si="8"/>
        <v>0</v>
      </c>
      <c r="T57" s="2" t="str">
        <f t="shared" si="9"/>
        <v>0</v>
      </c>
    </row>
    <row r="58" spans="2:20" ht="15" customHeight="1">
      <c r="C58" s="2" t="s">
        <v>450</v>
      </c>
      <c r="O58" s="2">
        <f t="shared" si="5"/>
        <v>0</v>
      </c>
      <c r="P58" s="2">
        <f t="shared" si="6"/>
        <v>0</v>
      </c>
      <c r="Q58" s="2">
        <f t="shared" si="7"/>
        <v>0</v>
      </c>
      <c r="S58" s="2">
        <f t="shared" si="8"/>
        <v>0</v>
      </c>
      <c r="T58" s="2" t="str">
        <f t="shared" si="9"/>
        <v>0</v>
      </c>
    </row>
    <row r="59" spans="2:20" ht="15" customHeight="1">
      <c r="C59" s="2" t="s">
        <v>448</v>
      </c>
      <c r="O59" s="2">
        <f t="shared" si="5"/>
        <v>0</v>
      </c>
      <c r="P59" s="2">
        <f t="shared" si="6"/>
        <v>0</v>
      </c>
      <c r="Q59" s="2">
        <f t="shared" si="7"/>
        <v>0</v>
      </c>
      <c r="S59" s="2">
        <f t="shared" si="8"/>
        <v>0</v>
      </c>
      <c r="T59" s="2" t="str">
        <f t="shared" si="9"/>
        <v>0</v>
      </c>
    </row>
    <row r="60" spans="2:20" ht="15" customHeight="1">
      <c r="C60" s="2" t="s">
        <v>451</v>
      </c>
      <c r="O60" s="2">
        <f t="shared" si="5"/>
        <v>0</v>
      </c>
      <c r="P60" s="2">
        <f t="shared" si="6"/>
        <v>0</v>
      </c>
      <c r="Q60" s="2">
        <f t="shared" si="7"/>
        <v>0</v>
      </c>
      <c r="S60" s="2">
        <f t="shared" si="8"/>
        <v>0</v>
      </c>
      <c r="T60" s="2" t="str">
        <f t="shared" si="9"/>
        <v>0</v>
      </c>
    </row>
    <row r="61" spans="2:20" ht="15" customHeight="1">
      <c r="C61" s="2" t="s">
        <v>452</v>
      </c>
      <c r="O61" s="2">
        <f t="shared" si="5"/>
        <v>0</v>
      </c>
      <c r="P61" s="2">
        <f t="shared" si="6"/>
        <v>0</v>
      </c>
      <c r="Q61" s="2">
        <f t="shared" si="7"/>
        <v>0</v>
      </c>
      <c r="S61" s="2">
        <f t="shared" si="8"/>
        <v>0</v>
      </c>
      <c r="T61" s="2" t="str">
        <f t="shared" si="9"/>
        <v>0</v>
      </c>
    </row>
    <row r="62" spans="2:20" ht="15" customHeight="1">
      <c r="B62" s="2" t="s">
        <v>421</v>
      </c>
      <c r="C62" s="2" t="s">
        <v>449</v>
      </c>
      <c r="O62" s="2">
        <f t="shared" si="5"/>
        <v>0</v>
      </c>
      <c r="P62" s="2">
        <f t="shared" si="6"/>
        <v>0</v>
      </c>
      <c r="Q62" s="2">
        <f t="shared" si="7"/>
        <v>0</v>
      </c>
      <c r="S62" s="2">
        <f t="shared" si="8"/>
        <v>0</v>
      </c>
      <c r="T62" s="2" t="str">
        <f t="shared" si="9"/>
        <v>0</v>
      </c>
    </row>
    <row r="63" spans="2:20" ht="15" customHeight="1">
      <c r="C63" s="2" t="s">
        <v>110</v>
      </c>
      <c r="O63" s="2">
        <f t="shared" si="5"/>
        <v>0</v>
      </c>
      <c r="P63" s="2">
        <f t="shared" si="6"/>
        <v>0</v>
      </c>
      <c r="Q63" s="2">
        <f t="shared" si="7"/>
        <v>0</v>
      </c>
      <c r="S63" s="2">
        <f t="shared" si="8"/>
        <v>0</v>
      </c>
      <c r="T63" s="2" t="str">
        <f t="shared" si="9"/>
        <v>0</v>
      </c>
    </row>
    <row r="64" spans="2:20" ht="15" customHeight="1">
      <c r="C64" s="2" t="s">
        <v>453</v>
      </c>
      <c r="O64" s="2">
        <f t="shared" si="5"/>
        <v>0</v>
      </c>
      <c r="P64" s="2">
        <f t="shared" si="6"/>
        <v>0</v>
      </c>
      <c r="Q64" s="2">
        <f t="shared" si="7"/>
        <v>0</v>
      </c>
      <c r="S64" s="2">
        <f t="shared" si="8"/>
        <v>0</v>
      </c>
      <c r="T64" s="2" t="str">
        <f t="shared" si="9"/>
        <v>0</v>
      </c>
    </row>
    <row r="65" spans="2:20" ht="15" customHeight="1">
      <c r="C65" s="2" t="s">
        <v>448</v>
      </c>
      <c r="O65" s="2">
        <f t="shared" si="5"/>
        <v>0</v>
      </c>
      <c r="P65" s="2">
        <f t="shared" si="6"/>
        <v>0</v>
      </c>
      <c r="Q65" s="2">
        <f t="shared" si="7"/>
        <v>0</v>
      </c>
      <c r="S65" s="2">
        <f t="shared" si="8"/>
        <v>0</v>
      </c>
      <c r="T65" s="2" t="str">
        <f t="shared" si="9"/>
        <v>0</v>
      </c>
    </row>
    <row r="66" spans="2:20" ht="15" customHeight="1">
      <c r="C66" s="2" t="s">
        <v>451</v>
      </c>
      <c r="O66" s="2">
        <f t="shared" si="5"/>
        <v>0</v>
      </c>
      <c r="P66" s="2">
        <f t="shared" si="6"/>
        <v>0</v>
      </c>
      <c r="Q66" s="2">
        <f t="shared" si="7"/>
        <v>0</v>
      </c>
      <c r="S66" s="2">
        <f t="shared" si="8"/>
        <v>0</v>
      </c>
      <c r="T66" s="2" t="str">
        <f t="shared" si="9"/>
        <v>0</v>
      </c>
    </row>
    <row r="67" spans="2:20" ht="15" customHeight="1">
      <c r="C67" s="2" t="s">
        <v>452</v>
      </c>
      <c r="O67" s="2">
        <f t="shared" si="5"/>
        <v>0</v>
      </c>
      <c r="P67" s="2">
        <f t="shared" si="6"/>
        <v>0</v>
      </c>
      <c r="Q67" s="2">
        <f t="shared" si="7"/>
        <v>0</v>
      </c>
      <c r="S67" s="2">
        <f t="shared" si="8"/>
        <v>0</v>
      </c>
      <c r="T67" s="2" t="str">
        <f t="shared" si="9"/>
        <v>0</v>
      </c>
    </row>
    <row r="68" spans="2:20" ht="15" customHeight="1">
      <c r="B68" s="2" t="s">
        <v>456</v>
      </c>
      <c r="O68" s="2">
        <f t="shared" si="5"/>
        <v>0</v>
      </c>
      <c r="P68" s="2">
        <f t="shared" si="6"/>
        <v>0</v>
      </c>
      <c r="Q68" s="2">
        <f t="shared" si="7"/>
        <v>0</v>
      </c>
      <c r="S68" s="2">
        <f t="shared" si="8"/>
        <v>0</v>
      </c>
      <c r="T68" s="2" t="str">
        <f t="shared" si="9"/>
        <v>0</v>
      </c>
    </row>
    <row r="71" spans="2:20">
      <c r="B71" s="2" t="s">
        <v>457</v>
      </c>
    </row>
    <row r="73" spans="2:20">
      <c r="B73" s="2" t="s">
        <v>439</v>
      </c>
      <c r="D73" s="2" t="s">
        <v>440</v>
      </c>
      <c r="I73" s="2" t="s">
        <v>441</v>
      </c>
      <c r="O73" s="2" t="s">
        <v>206</v>
      </c>
      <c r="S73" s="2" t="s">
        <v>207</v>
      </c>
    </row>
    <row r="74" spans="2:20">
      <c r="D74" s="2" t="s">
        <v>94</v>
      </c>
      <c r="E74" s="2" t="s">
        <v>95</v>
      </c>
      <c r="F74" s="2" t="s">
        <v>96</v>
      </c>
      <c r="G74" s="2" t="s">
        <v>97</v>
      </c>
      <c r="H74" s="2" t="s">
        <v>59</v>
      </c>
      <c r="I74" s="2" t="s">
        <v>208</v>
      </c>
      <c r="J74" s="2" t="s">
        <v>209</v>
      </c>
      <c r="K74" s="2" t="s">
        <v>210</v>
      </c>
      <c r="L74" s="2" t="s">
        <v>211</v>
      </c>
      <c r="M74" s="2" t="s">
        <v>212</v>
      </c>
      <c r="O74" s="2" t="s">
        <v>213</v>
      </c>
      <c r="P74" s="2" t="s">
        <v>214</v>
      </c>
      <c r="Q74" s="2" t="s">
        <v>215</v>
      </c>
      <c r="S74" s="2" t="s">
        <v>214</v>
      </c>
      <c r="T74" s="2" t="s">
        <v>216</v>
      </c>
    </row>
    <row r="75" spans="2:20">
      <c r="D75" s="2" t="s">
        <v>218</v>
      </c>
      <c r="E75" s="2" t="s">
        <v>218</v>
      </c>
      <c r="F75" s="2" t="s">
        <v>218</v>
      </c>
      <c r="G75" s="2" t="s">
        <v>218</v>
      </c>
      <c r="H75" s="2" t="s">
        <v>218</v>
      </c>
      <c r="I75" s="2" t="s">
        <v>218</v>
      </c>
      <c r="J75" s="2" t="s">
        <v>218</v>
      </c>
      <c r="K75" s="2" t="s">
        <v>218</v>
      </c>
      <c r="L75" s="2" t="s">
        <v>218</v>
      </c>
      <c r="M75" s="2" t="s">
        <v>218</v>
      </c>
    </row>
    <row r="76" spans="2:20" ht="14.25" customHeight="1">
      <c r="B76" s="2" t="s">
        <v>442</v>
      </c>
      <c r="C76" s="2" t="s">
        <v>443</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444</v>
      </c>
      <c r="O77" s="2">
        <f t="shared" si="10"/>
        <v>0</v>
      </c>
      <c r="P77" s="2">
        <f t="shared" si="11"/>
        <v>0</v>
      </c>
      <c r="Q77" s="2">
        <f t="shared" si="12"/>
        <v>0</v>
      </c>
      <c r="S77" s="2">
        <f t="shared" si="13"/>
        <v>0</v>
      </c>
      <c r="T77" s="2" t="str">
        <f t="shared" ref="T77:T101" si="14">IF(Q77&lt;&gt;0,(S77-Q77)/Q77,"0")</f>
        <v>0</v>
      </c>
    </row>
    <row r="78" spans="2:20" ht="14.25" customHeight="1">
      <c r="B78" s="2" t="s">
        <v>445</v>
      </c>
      <c r="C78" s="2" t="s">
        <v>443</v>
      </c>
      <c r="O78" s="2">
        <f t="shared" si="10"/>
        <v>0</v>
      </c>
      <c r="P78" s="2">
        <f t="shared" si="11"/>
        <v>0</v>
      </c>
      <c r="Q78" s="2">
        <f t="shared" si="12"/>
        <v>0</v>
      </c>
      <c r="S78" s="2">
        <f t="shared" si="13"/>
        <v>0</v>
      </c>
      <c r="T78" s="2" t="str">
        <f t="shared" si="14"/>
        <v>0</v>
      </c>
    </row>
    <row r="79" spans="2:20" ht="15" customHeight="1">
      <c r="C79" s="2" t="s">
        <v>444</v>
      </c>
      <c r="O79" s="2">
        <f t="shared" si="10"/>
        <v>0</v>
      </c>
      <c r="P79" s="2">
        <f t="shared" si="11"/>
        <v>0</v>
      </c>
      <c r="Q79" s="2">
        <f t="shared" si="12"/>
        <v>0</v>
      </c>
      <c r="S79" s="2">
        <f t="shared" si="13"/>
        <v>0</v>
      </c>
      <c r="T79" s="2" t="str">
        <f t="shared" si="14"/>
        <v>0</v>
      </c>
    </row>
    <row r="80" spans="2:20" ht="14.25" customHeight="1">
      <c r="B80" s="2" t="s">
        <v>363</v>
      </c>
      <c r="C80" s="2" t="s">
        <v>446</v>
      </c>
      <c r="O80" s="2">
        <f t="shared" si="10"/>
        <v>0</v>
      </c>
      <c r="P80" s="2">
        <f t="shared" si="11"/>
        <v>0</v>
      </c>
      <c r="Q80" s="2">
        <f t="shared" si="12"/>
        <v>0</v>
      </c>
      <c r="S80" s="2">
        <f t="shared" si="13"/>
        <v>0</v>
      </c>
      <c r="T80" s="2" t="str">
        <f t="shared" si="14"/>
        <v>0</v>
      </c>
    </row>
    <row r="81" spans="2:20" ht="14.25" customHeight="1">
      <c r="C81" s="2" t="s">
        <v>447</v>
      </c>
      <c r="O81" s="2">
        <f t="shared" si="10"/>
        <v>0</v>
      </c>
      <c r="P81" s="2">
        <f t="shared" si="11"/>
        <v>0</v>
      </c>
      <c r="Q81" s="2">
        <f t="shared" si="12"/>
        <v>0</v>
      </c>
      <c r="S81" s="2">
        <f t="shared" si="13"/>
        <v>0</v>
      </c>
      <c r="T81" s="2" t="str">
        <f t="shared" si="14"/>
        <v>0</v>
      </c>
    </row>
    <row r="82" spans="2:20" ht="15" customHeight="1">
      <c r="C82" s="2" t="s">
        <v>448</v>
      </c>
      <c r="O82" s="2">
        <f t="shared" si="10"/>
        <v>0</v>
      </c>
      <c r="P82" s="2">
        <f t="shared" si="11"/>
        <v>0</v>
      </c>
      <c r="Q82" s="2">
        <f t="shared" si="12"/>
        <v>0</v>
      </c>
      <c r="S82" s="2">
        <f t="shared" si="13"/>
        <v>0</v>
      </c>
      <c r="T82" s="2" t="str">
        <f t="shared" si="14"/>
        <v>0</v>
      </c>
    </row>
    <row r="83" spans="2:20" ht="14.25" customHeight="1">
      <c r="B83" s="2" t="s">
        <v>240</v>
      </c>
      <c r="C83" s="2" t="s">
        <v>449</v>
      </c>
      <c r="O83" s="2">
        <f t="shared" si="10"/>
        <v>0</v>
      </c>
      <c r="P83" s="2">
        <f t="shared" si="11"/>
        <v>0</v>
      </c>
      <c r="Q83" s="2">
        <f t="shared" si="12"/>
        <v>0</v>
      </c>
      <c r="S83" s="2">
        <f t="shared" si="13"/>
        <v>0</v>
      </c>
      <c r="T83" s="2" t="str">
        <f t="shared" si="14"/>
        <v>0</v>
      </c>
    </row>
    <row r="84" spans="2:20" ht="14.25" customHeight="1">
      <c r="C84" s="2" t="s">
        <v>110</v>
      </c>
      <c r="O84" s="2">
        <f t="shared" si="10"/>
        <v>0</v>
      </c>
      <c r="P84" s="2">
        <f t="shared" si="11"/>
        <v>0</v>
      </c>
      <c r="Q84" s="2">
        <f t="shared" si="12"/>
        <v>0</v>
      </c>
      <c r="S84" s="2">
        <f t="shared" si="13"/>
        <v>0</v>
      </c>
      <c r="T84" s="2" t="str">
        <f t="shared" si="14"/>
        <v>0</v>
      </c>
    </row>
    <row r="85" spans="2:20" ht="14.25" customHeight="1">
      <c r="C85" s="2" t="s">
        <v>450</v>
      </c>
      <c r="O85" s="2">
        <f t="shared" si="10"/>
        <v>0</v>
      </c>
      <c r="P85" s="2">
        <f t="shared" si="11"/>
        <v>0</v>
      </c>
      <c r="Q85" s="2">
        <f t="shared" si="12"/>
        <v>0</v>
      </c>
      <c r="S85" s="2">
        <f t="shared" si="13"/>
        <v>0</v>
      </c>
      <c r="T85" s="2" t="str">
        <f t="shared" si="14"/>
        <v>0</v>
      </c>
    </row>
    <row r="86" spans="2:20" ht="14.25" customHeight="1">
      <c r="C86" s="2" t="s">
        <v>448</v>
      </c>
      <c r="O86" s="2">
        <f t="shared" si="10"/>
        <v>0</v>
      </c>
      <c r="P86" s="2">
        <f t="shared" si="11"/>
        <v>0</v>
      </c>
      <c r="Q86" s="2">
        <f t="shared" si="12"/>
        <v>0</v>
      </c>
      <c r="S86" s="2">
        <f t="shared" si="13"/>
        <v>0</v>
      </c>
      <c r="T86" s="2" t="str">
        <f t="shared" si="14"/>
        <v>0</v>
      </c>
    </row>
    <row r="87" spans="2:20" ht="14.25" customHeight="1">
      <c r="C87" s="2" t="s">
        <v>451</v>
      </c>
      <c r="O87" s="2">
        <f t="shared" si="10"/>
        <v>0</v>
      </c>
      <c r="P87" s="2">
        <f t="shared" si="11"/>
        <v>0</v>
      </c>
      <c r="Q87" s="2">
        <f t="shared" si="12"/>
        <v>0</v>
      </c>
      <c r="S87" s="2">
        <f t="shared" si="13"/>
        <v>0</v>
      </c>
      <c r="T87" s="2" t="str">
        <f t="shared" si="14"/>
        <v>0</v>
      </c>
    </row>
    <row r="88" spans="2:20" ht="15" customHeight="1">
      <c r="C88" s="2" t="s">
        <v>452</v>
      </c>
      <c r="O88" s="2">
        <f t="shared" si="10"/>
        <v>0</v>
      </c>
      <c r="P88" s="2">
        <f t="shared" si="11"/>
        <v>0</v>
      </c>
      <c r="Q88" s="2">
        <f t="shared" si="12"/>
        <v>0</v>
      </c>
      <c r="S88" s="2">
        <f t="shared" si="13"/>
        <v>0</v>
      </c>
      <c r="T88" s="2" t="str">
        <f t="shared" si="14"/>
        <v>0</v>
      </c>
    </row>
    <row r="89" spans="2:20" ht="14.25" customHeight="1">
      <c r="B89" s="2" t="s">
        <v>422</v>
      </c>
      <c r="C89" s="2" t="s">
        <v>449</v>
      </c>
      <c r="O89" s="2">
        <f t="shared" si="10"/>
        <v>0</v>
      </c>
      <c r="P89" s="2">
        <f t="shared" si="11"/>
        <v>0</v>
      </c>
      <c r="Q89" s="2">
        <f t="shared" si="12"/>
        <v>0</v>
      </c>
      <c r="S89" s="2">
        <f t="shared" si="13"/>
        <v>0</v>
      </c>
      <c r="T89" s="2" t="str">
        <f t="shared" si="14"/>
        <v>0</v>
      </c>
    </row>
    <row r="90" spans="2:20" ht="14.25" customHeight="1">
      <c r="C90" s="2" t="s">
        <v>110</v>
      </c>
      <c r="O90" s="2">
        <f t="shared" si="10"/>
        <v>0</v>
      </c>
      <c r="P90" s="2">
        <f t="shared" si="11"/>
        <v>0</v>
      </c>
      <c r="Q90" s="2">
        <f t="shared" si="12"/>
        <v>0</v>
      </c>
      <c r="S90" s="2">
        <f t="shared" si="13"/>
        <v>0</v>
      </c>
      <c r="T90" s="2" t="str">
        <f t="shared" si="14"/>
        <v>0</v>
      </c>
    </row>
    <row r="91" spans="2:20" ht="14.25" customHeight="1">
      <c r="C91" s="2" t="s">
        <v>450</v>
      </c>
      <c r="O91" s="2">
        <f t="shared" si="10"/>
        <v>0</v>
      </c>
      <c r="P91" s="2">
        <f t="shared" si="11"/>
        <v>0</v>
      </c>
      <c r="Q91" s="2">
        <f t="shared" si="12"/>
        <v>0</v>
      </c>
      <c r="S91" s="2">
        <f t="shared" si="13"/>
        <v>0</v>
      </c>
      <c r="T91" s="2" t="str">
        <f t="shared" si="14"/>
        <v>0</v>
      </c>
    </row>
    <row r="92" spans="2:20" ht="14.25" customHeight="1">
      <c r="C92" s="2" t="s">
        <v>448</v>
      </c>
      <c r="O92" s="2">
        <f t="shared" si="10"/>
        <v>0</v>
      </c>
      <c r="P92" s="2">
        <f t="shared" si="11"/>
        <v>0</v>
      </c>
      <c r="Q92" s="2">
        <f t="shared" si="12"/>
        <v>0</v>
      </c>
      <c r="S92" s="2">
        <f t="shared" si="13"/>
        <v>0</v>
      </c>
      <c r="T92" s="2" t="str">
        <f t="shared" si="14"/>
        <v>0</v>
      </c>
    </row>
    <row r="93" spans="2:20" ht="14.25" customHeight="1">
      <c r="C93" s="2" t="s">
        <v>451</v>
      </c>
      <c r="O93" s="2">
        <f t="shared" si="10"/>
        <v>0</v>
      </c>
      <c r="P93" s="2">
        <f t="shared" si="11"/>
        <v>0</v>
      </c>
      <c r="Q93" s="2">
        <f t="shared" si="12"/>
        <v>0</v>
      </c>
      <c r="S93" s="2">
        <f t="shared" si="13"/>
        <v>0</v>
      </c>
      <c r="T93" s="2" t="str">
        <f t="shared" si="14"/>
        <v>0</v>
      </c>
    </row>
    <row r="94" spans="2:20" ht="15" customHeight="1">
      <c r="C94" s="2" t="s">
        <v>452</v>
      </c>
      <c r="O94" s="2">
        <f t="shared" si="10"/>
        <v>0</v>
      </c>
      <c r="P94" s="2">
        <f t="shared" si="11"/>
        <v>0</v>
      </c>
      <c r="Q94" s="2">
        <f t="shared" si="12"/>
        <v>0</v>
      </c>
      <c r="S94" s="2">
        <f t="shared" si="13"/>
        <v>0</v>
      </c>
      <c r="T94" s="2" t="str">
        <f t="shared" si="14"/>
        <v>0</v>
      </c>
    </row>
    <row r="95" spans="2:20" ht="14.25" customHeight="1">
      <c r="B95" s="2" t="s">
        <v>421</v>
      </c>
      <c r="C95" s="2" t="s">
        <v>449</v>
      </c>
      <c r="O95" s="2">
        <f t="shared" si="10"/>
        <v>0</v>
      </c>
      <c r="P95" s="2">
        <f t="shared" si="11"/>
        <v>0</v>
      </c>
      <c r="Q95" s="2">
        <f t="shared" si="12"/>
        <v>0</v>
      </c>
      <c r="S95" s="2">
        <f t="shared" si="13"/>
        <v>0</v>
      </c>
      <c r="T95" s="2" t="str">
        <f t="shared" si="14"/>
        <v>0</v>
      </c>
    </row>
    <row r="96" spans="2:20" ht="14.25" customHeight="1">
      <c r="C96" s="2" t="s">
        <v>110</v>
      </c>
      <c r="O96" s="2">
        <f t="shared" si="10"/>
        <v>0</v>
      </c>
      <c r="P96" s="2">
        <f t="shared" si="11"/>
        <v>0</v>
      </c>
      <c r="Q96" s="2">
        <f t="shared" si="12"/>
        <v>0</v>
      </c>
      <c r="S96" s="2">
        <f t="shared" si="13"/>
        <v>0</v>
      </c>
      <c r="T96" s="2" t="str">
        <f t="shared" si="14"/>
        <v>0</v>
      </c>
    </row>
    <row r="97" spans="2:20" ht="14.25" customHeight="1">
      <c r="C97" s="2" t="s">
        <v>453</v>
      </c>
      <c r="O97" s="2">
        <f t="shared" si="10"/>
        <v>0</v>
      </c>
      <c r="P97" s="2">
        <f t="shared" si="11"/>
        <v>0</v>
      </c>
      <c r="Q97" s="2">
        <f t="shared" si="12"/>
        <v>0</v>
      </c>
      <c r="S97" s="2">
        <f t="shared" si="13"/>
        <v>0</v>
      </c>
      <c r="T97" s="2" t="str">
        <f t="shared" si="14"/>
        <v>0</v>
      </c>
    </row>
    <row r="98" spans="2:20" ht="14.25" customHeight="1">
      <c r="C98" s="2" t="s">
        <v>448</v>
      </c>
      <c r="O98" s="2">
        <f t="shared" si="10"/>
        <v>0</v>
      </c>
      <c r="P98" s="2">
        <f t="shared" si="11"/>
        <v>0</v>
      </c>
      <c r="Q98" s="2">
        <f t="shared" si="12"/>
        <v>0</v>
      </c>
      <c r="S98" s="2">
        <f t="shared" si="13"/>
        <v>0</v>
      </c>
      <c r="T98" s="2" t="str">
        <f t="shared" si="14"/>
        <v>0</v>
      </c>
    </row>
    <row r="99" spans="2:20" ht="14.25" customHeight="1">
      <c r="C99" s="2" t="s">
        <v>451</v>
      </c>
      <c r="O99" s="2">
        <f t="shared" si="10"/>
        <v>0</v>
      </c>
      <c r="P99" s="2">
        <f t="shared" si="11"/>
        <v>0</v>
      </c>
      <c r="Q99" s="2">
        <f t="shared" si="12"/>
        <v>0</v>
      </c>
      <c r="S99" s="2">
        <f t="shared" si="13"/>
        <v>0</v>
      </c>
      <c r="T99" s="2" t="str">
        <f t="shared" si="14"/>
        <v>0</v>
      </c>
    </row>
    <row r="100" spans="2:20" ht="15" customHeight="1">
      <c r="C100" s="2" t="s">
        <v>452</v>
      </c>
      <c r="O100" s="2">
        <f t="shared" si="10"/>
        <v>0</v>
      </c>
      <c r="P100" s="2">
        <f t="shared" si="11"/>
        <v>0</v>
      </c>
      <c r="Q100" s="2">
        <f t="shared" si="12"/>
        <v>0</v>
      </c>
      <c r="S100" s="2">
        <f t="shared" si="13"/>
        <v>0</v>
      </c>
      <c r="T100" s="2" t="str">
        <f t="shared" si="14"/>
        <v>0</v>
      </c>
    </row>
    <row r="101" spans="2:20" ht="15" customHeight="1">
      <c r="B101" s="2" t="s">
        <v>458</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459</v>
      </c>
    </row>
    <row r="105" spans="2:20" ht="15" customHeight="1"/>
    <row r="106" spans="2:20" ht="15" customHeight="1">
      <c r="B106" s="2" t="s">
        <v>439</v>
      </c>
      <c r="D106" s="2" t="s">
        <v>440</v>
      </c>
      <c r="I106" s="2" t="s">
        <v>441</v>
      </c>
      <c r="O106" s="2" t="s">
        <v>206</v>
      </c>
      <c r="S106" s="2" t="s">
        <v>207</v>
      </c>
    </row>
    <row r="107" spans="2:20" ht="15" customHeight="1">
      <c r="D107" s="2" t="s">
        <v>94</v>
      </c>
      <c r="E107" s="2" t="s">
        <v>95</v>
      </c>
      <c r="F107" s="2" t="s">
        <v>96</v>
      </c>
      <c r="G107" s="2" t="s">
        <v>97</v>
      </c>
      <c r="H107" s="2" t="s">
        <v>59</v>
      </c>
      <c r="I107" s="2" t="s">
        <v>208</v>
      </c>
      <c r="J107" s="2" t="s">
        <v>209</v>
      </c>
      <c r="K107" s="2" t="s">
        <v>210</v>
      </c>
      <c r="L107" s="2" t="s">
        <v>211</v>
      </c>
      <c r="M107" s="2" t="s">
        <v>460</v>
      </c>
      <c r="O107" s="2" t="s">
        <v>213</v>
      </c>
      <c r="P107" s="2" t="s">
        <v>214</v>
      </c>
      <c r="Q107" s="2" t="s">
        <v>215</v>
      </c>
      <c r="S107" s="2" t="s">
        <v>214</v>
      </c>
      <c r="T107" s="2" t="s">
        <v>216</v>
      </c>
    </row>
    <row r="108" spans="2:20" ht="15" customHeight="1">
      <c r="D108" s="2" t="s">
        <v>218</v>
      </c>
      <c r="E108" s="2" t="s">
        <v>218</v>
      </c>
      <c r="F108" s="2" t="s">
        <v>218</v>
      </c>
      <c r="G108" s="2" t="s">
        <v>218</v>
      </c>
      <c r="H108" s="2" t="s">
        <v>218</v>
      </c>
      <c r="I108" s="2" t="s">
        <v>218</v>
      </c>
      <c r="J108" s="2" t="s">
        <v>218</v>
      </c>
      <c r="K108" s="2" t="s">
        <v>218</v>
      </c>
      <c r="L108" s="2" t="s">
        <v>218</v>
      </c>
      <c r="M108" s="2" t="s">
        <v>218</v>
      </c>
    </row>
    <row r="109" spans="2:20" ht="15" customHeight="1">
      <c r="B109" s="2" t="s">
        <v>461</v>
      </c>
      <c r="C109" s="2" t="s">
        <v>462</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463</v>
      </c>
      <c r="O110" s="2">
        <f t="shared" si="15"/>
        <v>0</v>
      </c>
      <c r="P110" s="2">
        <f t="shared" si="16"/>
        <v>0</v>
      </c>
      <c r="Q110" s="2">
        <f t="shared" si="17"/>
        <v>0</v>
      </c>
      <c r="S110" s="2">
        <f t="shared" si="18"/>
        <v>0</v>
      </c>
      <c r="T110" s="2" t="str">
        <f t="shared" ref="T110:T138" si="19">IF(Q110&lt;&gt;0,(S110-Q110)/Q110,"0")</f>
        <v>0</v>
      </c>
    </row>
    <row r="111" spans="2:20" ht="15" customHeight="1">
      <c r="C111" s="2" t="s">
        <v>464</v>
      </c>
      <c r="O111" s="2">
        <f t="shared" si="15"/>
        <v>0</v>
      </c>
      <c r="P111" s="2">
        <f t="shared" si="16"/>
        <v>0</v>
      </c>
      <c r="Q111" s="2">
        <f t="shared" si="17"/>
        <v>0</v>
      </c>
      <c r="S111" s="2">
        <f t="shared" si="18"/>
        <v>0</v>
      </c>
      <c r="T111" s="2" t="str">
        <f t="shared" si="19"/>
        <v>0</v>
      </c>
    </row>
    <row r="112" spans="2:20" ht="15" customHeight="1">
      <c r="C112" s="2" t="s">
        <v>465</v>
      </c>
      <c r="O112" s="2">
        <f t="shared" si="15"/>
        <v>0</v>
      </c>
      <c r="P112" s="2">
        <f t="shared" si="16"/>
        <v>0</v>
      </c>
      <c r="Q112" s="2">
        <f t="shared" si="17"/>
        <v>0</v>
      </c>
      <c r="S112" s="2">
        <f t="shared" si="18"/>
        <v>0</v>
      </c>
      <c r="T112" s="2" t="str">
        <f t="shared" si="19"/>
        <v>0</v>
      </c>
    </row>
    <row r="113" spans="2:20" ht="15" customHeight="1">
      <c r="C113" s="2" t="s">
        <v>466</v>
      </c>
      <c r="O113" s="2">
        <f t="shared" si="15"/>
        <v>0</v>
      </c>
      <c r="P113" s="2">
        <f t="shared" si="16"/>
        <v>0</v>
      </c>
      <c r="Q113" s="2">
        <f t="shared" si="17"/>
        <v>0</v>
      </c>
      <c r="S113" s="2">
        <f t="shared" si="18"/>
        <v>0</v>
      </c>
      <c r="T113" s="2" t="str">
        <f t="shared" si="19"/>
        <v>0</v>
      </c>
    </row>
    <row r="114" spans="2:20" ht="15" customHeight="1">
      <c r="C114" s="2" t="s">
        <v>467</v>
      </c>
      <c r="O114" s="2">
        <f t="shared" si="15"/>
        <v>0</v>
      </c>
      <c r="P114" s="2">
        <f t="shared" si="16"/>
        <v>0</v>
      </c>
      <c r="Q114" s="2">
        <f t="shared" si="17"/>
        <v>0</v>
      </c>
      <c r="S114" s="2">
        <f t="shared" si="18"/>
        <v>0</v>
      </c>
      <c r="T114" s="2" t="str">
        <f t="shared" si="19"/>
        <v>0</v>
      </c>
    </row>
    <row r="115" spans="2:20" ht="15" customHeight="1">
      <c r="B115" s="2" t="s">
        <v>240</v>
      </c>
      <c r="C115" s="2" t="s">
        <v>462</v>
      </c>
      <c r="O115" s="2">
        <f t="shared" si="15"/>
        <v>0</v>
      </c>
      <c r="P115" s="2">
        <f t="shared" si="16"/>
        <v>0</v>
      </c>
      <c r="Q115" s="2">
        <f t="shared" si="17"/>
        <v>0</v>
      </c>
      <c r="S115" s="2">
        <f t="shared" si="18"/>
        <v>0</v>
      </c>
      <c r="T115" s="2" t="str">
        <f t="shared" si="19"/>
        <v>0</v>
      </c>
    </row>
    <row r="116" spans="2:20" ht="15" customHeight="1">
      <c r="C116" s="2" t="s">
        <v>463</v>
      </c>
      <c r="O116" s="2">
        <f t="shared" si="15"/>
        <v>0</v>
      </c>
      <c r="P116" s="2">
        <f t="shared" si="16"/>
        <v>0</v>
      </c>
      <c r="Q116" s="2">
        <f t="shared" si="17"/>
        <v>0</v>
      </c>
      <c r="S116" s="2">
        <f t="shared" si="18"/>
        <v>0</v>
      </c>
      <c r="T116" s="2" t="str">
        <f t="shared" si="19"/>
        <v>0</v>
      </c>
    </row>
    <row r="117" spans="2:20" ht="15" customHeight="1">
      <c r="C117" s="2" t="s">
        <v>464</v>
      </c>
      <c r="O117" s="2">
        <f t="shared" si="15"/>
        <v>0</v>
      </c>
      <c r="P117" s="2">
        <f t="shared" si="16"/>
        <v>0</v>
      </c>
      <c r="Q117" s="2">
        <f t="shared" si="17"/>
        <v>0</v>
      </c>
      <c r="S117" s="2">
        <f t="shared" si="18"/>
        <v>0</v>
      </c>
      <c r="T117" s="2" t="str">
        <f t="shared" si="19"/>
        <v>0</v>
      </c>
    </row>
    <row r="118" spans="2:20" ht="15" customHeight="1">
      <c r="C118" s="2" t="s">
        <v>465</v>
      </c>
      <c r="O118" s="2">
        <f t="shared" si="15"/>
        <v>0</v>
      </c>
      <c r="P118" s="2">
        <f t="shared" si="16"/>
        <v>0</v>
      </c>
      <c r="Q118" s="2">
        <f t="shared" si="17"/>
        <v>0</v>
      </c>
      <c r="S118" s="2">
        <f t="shared" si="18"/>
        <v>0</v>
      </c>
      <c r="T118" s="2" t="str">
        <f t="shared" si="19"/>
        <v>0</v>
      </c>
    </row>
    <row r="119" spans="2:20" ht="15" customHeight="1">
      <c r="C119" s="2" t="s">
        <v>466</v>
      </c>
      <c r="O119" s="2">
        <f t="shared" si="15"/>
        <v>0</v>
      </c>
      <c r="P119" s="2">
        <f t="shared" si="16"/>
        <v>0</v>
      </c>
      <c r="Q119" s="2">
        <f t="shared" si="17"/>
        <v>0</v>
      </c>
      <c r="S119" s="2">
        <f t="shared" si="18"/>
        <v>0</v>
      </c>
      <c r="T119" s="2" t="str">
        <f t="shared" si="19"/>
        <v>0</v>
      </c>
    </row>
    <row r="120" spans="2:20" ht="15" customHeight="1">
      <c r="C120" s="2" t="s">
        <v>467</v>
      </c>
      <c r="O120" s="2">
        <f t="shared" si="15"/>
        <v>0</v>
      </c>
      <c r="P120" s="2">
        <f t="shared" si="16"/>
        <v>0</v>
      </c>
      <c r="Q120" s="2">
        <f t="shared" si="17"/>
        <v>0</v>
      </c>
      <c r="S120" s="2">
        <f t="shared" si="18"/>
        <v>0</v>
      </c>
      <c r="T120" s="2" t="str">
        <f t="shared" si="19"/>
        <v>0</v>
      </c>
    </row>
    <row r="121" spans="2:20" ht="15" customHeight="1">
      <c r="B121" s="2" t="s">
        <v>468</v>
      </c>
      <c r="C121" s="2" t="s">
        <v>462</v>
      </c>
      <c r="O121" s="2">
        <f t="shared" si="15"/>
        <v>0</v>
      </c>
      <c r="P121" s="2">
        <f t="shared" si="16"/>
        <v>0</v>
      </c>
      <c r="Q121" s="2">
        <f t="shared" si="17"/>
        <v>0</v>
      </c>
      <c r="S121" s="2">
        <f t="shared" si="18"/>
        <v>0</v>
      </c>
      <c r="T121" s="2" t="str">
        <f t="shared" si="19"/>
        <v>0</v>
      </c>
    </row>
    <row r="122" spans="2:20" ht="15" customHeight="1">
      <c r="C122" s="2" t="s">
        <v>463</v>
      </c>
      <c r="O122" s="2">
        <f t="shared" si="15"/>
        <v>0</v>
      </c>
      <c r="P122" s="2">
        <f t="shared" si="16"/>
        <v>0</v>
      </c>
      <c r="Q122" s="2">
        <f t="shared" si="17"/>
        <v>0</v>
      </c>
      <c r="S122" s="2">
        <f t="shared" si="18"/>
        <v>0</v>
      </c>
      <c r="T122" s="2" t="str">
        <f t="shared" si="19"/>
        <v>0</v>
      </c>
    </row>
    <row r="123" spans="2:20" ht="15" customHeight="1">
      <c r="C123" s="2" t="s">
        <v>464</v>
      </c>
      <c r="O123" s="2">
        <f t="shared" si="15"/>
        <v>0</v>
      </c>
      <c r="P123" s="2">
        <f t="shared" si="16"/>
        <v>0</v>
      </c>
      <c r="Q123" s="2">
        <f t="shared" si="17"/>
        <v>0</v>
      </c>
      <c r="S123" s="2">
        <f t="shared" si="18"/>
        <v>0</v>
      </c>
      <c r="T123" s="2" t="str">
        <f t="shared" si="19"/>
        <v>0</v>
      </c>
    </row>
    <row r="124" spans="2:20" ht="15" customHeight="1">
      <c r="C124" s="2" t="s">
        <v>466</v>
      </c>
      <c r="O124" s="2">
        <f t="shared" si="15"/>
        <v>0</v>
      </c>
      <c r="P124" s="2">
        <f t="shared" si="16"/>
        <v>0</v>
      </c>
      <c r="Q124" s="2">
        <f t="shared" si="17"/>
        <v>0</v>
      </c>
      <c r="S124" s="2">
        <f t="shared" si="18"/>
        <v>0</v>
      </c>
      <c r="T124" s="2" t="str">
        <f t="shared" si="19"/>
        <v>0</v>
      </c>
    </row>
    <row r="125" spans="2:20" ht="15" customHeight="1">
      <c r="B125" s="2" t="s">
        <v>469</v>
      </c>
      <c r="C125" s="2" t="s">
        <v>470</v>
      </c>
      <c r="O125" s="2">
        <f t="shared" si="15"/>
        <v>0</v>
      </c>
      <c r="P125" s="2">
        <f t="shared" si="16"/>
        <v>0</v>
      </c>
      <c r="Q125" s="2">
        <f t="shared" si="17"/>
        <v>0</v>
      </c>
      <c r="S125" s="2">
        <f t="shared" si="18"/>
        <v>0</v>
      </c>
      <c r="T125" s="2" t="str">
        <f t="shared" si="19"/>
        <v>0</v>
      </c>
    </row>
    <row r="126" spans="2:20" ht="15" customHeight="1">
      <c r="C126" s="2" t="s">
        <v>471</v>
      </c>
      <c r="O126" s="2">
        <f t="shared" si="15"/>
        <v>0</v>
      </c>
      <c r="P126" s="2">
        <f t="shared" si="16"/>
        <v>0</v>
      </c>
      <c r="Q126" s="2">
        <f t="shared" si="17"/>
        <v>0</v>
      </c>
      <c r="S126" s="2">
        <f t="shared" si="18"/>
        <v>0</v>
      </c>
      <c r="T126" s="2" t="str">
        <f t="shared" si="19"/>
        <v>0</v>
      </c>
    </row>
    <row r="127" spans="2:20" ht="15" customHeight="1">
      <c r="C127" s="2" t="s">
        <v>464</v>
      </c>
      <c r="O127" s="2">
        <f t="shared" si="15"/>
        <v>0</v>
      </c>
      <c r="P127" s="2">
        <f t="shared" si="16"/>
        <v>0</v>
      </c>
      <c r="Q127" s="2">
        <f t="shared" si="17"/>
        <v>0</v>
      </c>
      <c r="S127" s="2">
        <f t="shared" si="18"/>
        <v>0</v>
      </c>
      <c r="T127" s="2" t="str">
        <f t="shared" si="19"/>
        <v>0</v>
      </c>
    </row>
    <row r="128" spans="2:20" ht="15" customHeight="1">
      <c r="C128" s="2" t="s">
        <v>472</v>
      </c>
      <c r="O128" s="2">
        <f t="shared" si="15"/>
        <v>0</v>
      </c>
      <c r="P128" s="2">
        <f t="shared" si="16"/>
        <v>0</v>
      </c>
      <c r="Q128" s="2">
        <f t="shared" si="17"/>
        <v>0</v>
      </c>
      <c r="S128" s="2">
        <f t="shared" si="18"/>
        <v>0</v>
      </c>
      <c r="T128" s="2" t="str">
        <f t="shared" si="19"/>
        <v>0</v>
      </c>
    </row>
    <row r="129" spans="2:20" ht="15" customHeight="1">
      <c r="B129" s="2" t="s">
        <v>473</v>
      </c>
      <c r="C129" s="2" t="s">
        <v>467</v>
      </c>
      <c r="O129" s="2">
        <f t="shared" si="15"/>
        <v>0</v>
      </c>
      <c r="P129" s="2">
        <f t="shared" si="16"/>
        <v>0</v>
      </c>
      <c r="Q129" s="2">
        <f t="shared" si="17"/>
        <v>0</v>
      </c>
      <c r="S129" s="2">
        <f t="shared" si="18"/>
        <v>0</v>
      </c>
      <c r="T129" s="2" t="str">
        <f t="shared" si="19"/>
        <v>0</v>
      </c>
    </row>
    <row r="130" spans="2:20" ht="15" customHeight="1">
      <c r="B130" s="2" t="s">
        <v>474</v>
      </c>
      <c r="C130" s="2" t="s">
        <v>462</v>
      </c>
      <c r="O130" s="2">
        <f t="shared" si="15"/>
        <v>0</v>
      </c>
      <c r="P130" s="2">
        <f t="shared" si="16"/>
        <v>0</v>
      </c>
      <c r="Q130" s="2">
        <f t="shared" si="17"/>
        <v>0</v>
      </c>
      <c r="S130" s="2">
        <f t="shared" si="18"/>
        <v>0</v>
      </c>
      <c r="T130" s="2" t="str">
        <f t="shared" si="19"/>
        <v>0</v>
      </c>
    </row>
    <row r="131" spans="2:20" ht="15" customHeight="1">
      <c r="C131" s="2" t="s">
        <v>463</v>
      </c>
      <c r="O131" s="2">
        <f t="shared" si="15"/>
        <v>0</v>
      </c>
      <c r="P131" s="2">
        <f t="shared" si="16"/>
        <v>0</v>
      </c>
      <c r="Q131" s="2">
        <f t="shared" si="17"/>
        <v>0</v>
      </c>
      <c r="S131" s="2">
        <f t="shared" si="18"/>
        <v>0</v>
      </c>
      <c r="T131" s="2" t="str">
        <f t="shared" si="19"/>
        <v>0</v>
      </c>
    </row>
    <row r="132" spans="2:20" ht="15" customHeight="1">
      <c r="C132" s="2" t="s">
        <v>464</v>
      </c>
      <c r="O132" s="2">
        <f t="shared" si="15"/>
        <v>0</v>
      </c>
      <c r="P132" s="2">
        <f t="shared" si="16"/>
        <v>0</v>
      </c>
      <c r="Q132" s="2">
        <f t="shared" si="17"/>
        <v>0</v>
      </c>
      <c r="S132" s="2">
        <f t="shared" si="18"/>
        <v>0</v>
      </c>
      <c r="T132" s="2" t="str">
        <f t="shared" si="19"/>
        <v>0</v>
      </c>
    </row>
    <row r="133" spans="2:20" ht="15" customHeight="1">
      <c r="C133" s="2" t="s">
        <v>466</v>
      </c>
      <c r="O133" s="2">
        <f t="shared" si="15"/>
        <v>0</v>
      </c>
      <c r="P133" s="2">
        <f t="shared" si="16"/>
        <v>0</v>
      </c>
      <c r="Q133" s="2">
        <f t="shared" si="17"/>
        <v>0</v>
      </c>
      <c r="S133" s="2">
        <f t="shared" si="18"/>
        <v>0</v>
      </c>
      <c r="T133" s="2" t="str">
        <f t="shared" si="19"/>
        <v>0</v>
      </c>
    </row>
    <row r="134" spans="2:20" ht="15" customHeight="1">
      <c r="B134" s="2" t="s">
        <v>475</v>
      </c>
      <c r="C134" s="2" t="s">
        <v>470</v>
      </c>
      <c r="O134" s="2">
        <f t="shared" si="15"/>
        <v>0</v>
      </c>
      <c r="P134" s="2">
        <f t="shared" si="16"/>
        <v>0</v>
      </c>
      <c r="Q134" s="2">
        <f t="shared" si="17"/>
        <v>0</v>
      </c>
      <c r="S134" s="2">
        <f t="shared" si="18"/>
        <v>0</v>
      </c>
      <c r="T134" s="2" t="str">
        <f t="shared" si="19"/>
        <v>0</v>
      </c>
    </row>
    <row r="135" spans="2:20" ht="15" customHeight="1">
      <c r="C135" s="2" t="s">
        <v>471</v>
      </c>
      <c r="O135" s="2">
        <f t="shared" si="15"/>
        <v>0</v>
      </c>
      <c r="P135" s="2">
        <f t="shared" si="16"/>
        <v>0</v>
      </c>
      <c r="Q135" s="2">
        <f t="shared" si="17"/>
        <v>0</v>
      </c>
      <c r="S135" s="2">
        <f t="shared" si="18"/>
        <v>0</v>
      </c>
      <c r="T135" s="2" t="str">
        <f t="shared" si="19"/>
        <v>0</v>
      </c>
    </row>
    <row r="136" spans="2:20" ht="15" customHeight="1">
      <c r="C136" s="2" t="s">
        <v>464</v>
      </c>
      <c r="O136" s="2">
        <f t="shared" si="15"/>
        <v>0</v>
      </c>
      <c r="P136" s="2">
        <f t="shared" si="16"/>
        <v>0</v>
      </c>
      <c r="Q136" s="2">
        <f t="shared" si="17"/>
        <v>0</v>
      </c>
      <c r="S136" s="2">
        <f t="shared" si="18"/>
        <v>0</v>
      </c>
      <c r="T136" s="2" t="str">
        <f t="shared" si="19"/>
        <v>0</v>
      </c>
    </row>
    <row r="137" spans="2:20" ht="15" customHeight="1">
      <c r="C137" s="2" t="s">
        <v>472</v>
      </c>
      <c r="O137" s="2">
        <f t="shared" si="15"/>
        <v>0</v>
      </c>
      <c r="P137" s="2">
        <f t="shared" si="16"/>
        <v>0</v>
      </c>
      <c r="Q137" s="2">
        <f t="shared" si="17"/>
        <v>0</v>
      </c>
      <c r="S137" s="2">
        <f t="shared" si="18"/>
        <v>0</v>
      </c>
      <c r="T137" s="2" t="str">
        <f t="shared" si="19"/>
        <v>0</v>
      </c>
    </row>
    <row r="138" spans="2:20" ht="15" customHeight="1">
      <c r="B138" s="2" t="s">
        <v>476</v>
      </c>
      <c r="C138" s="2" t="s">
        <v>467</v>
      </c>
      <c r="O138" s="2">
        <f t="shared" si="15"/>
        <v>0</v>
      </c>
      <c r="P138" s="2">
        <f t="shared" si="16"/>
        <v>0</v>
      </c>
      <c r="Q138" s="2">
        <f t="shared" si="17"/>
        <v>0</v>
      </c>
      <c r="S138" s="2">
        <f t="shared" si="18"/>
        <v>0</v>
      </c>
      <c r="T138" s="2" t="str">
        <f t="shared" si="19"/>
        <v>0</v>
      </c>
    </row>
    <row r="139" spans="2:20" ht="15" customHeight="1"/>
    <row r="140" spans="2:20" ht="15" customHeight="1">
      <c r="B140" s="2" t="s">
        <v>477</v>
      </c>
    </row>
    <row r="141" spans="2:20" ht="15" customHeight="1"/>
    <row r="142" spans="2:20" ht="15" customHeight="1">
      <c r="B142" s="2" t="s">
        <v>439</v>
      </c>
      <c r="D142" s="2" t="s">
        <v>440</v>
      </c>
      <c r="I142" s="2" t="s">
        <v>441</v>
      </c>
      <c r="O142" s="2" t="s">
        <v>206</v>
      </c>
      <c r="S142" s="2" t="s">
        <v>207</v>
      </c>
    </row>
    <row r="143" spans="2:20" ht="15" customHeight="1">
      <c r="D143" s="2" t="s">
        <v>94</v>
      </c>
      <c r="E143" s="2" t="s">
        <v>95</v>
      </c>
      <c r="F143" s="2" t="s">
        <v>96</v>
      </c>
      <c r="G143" s="2" t="s">
        <v>97</v>
      </c>
      <c r="H143" s="2" t="s">
        <v>59</v>
      </c>
      <c r="I143" s="2" t="s">
        <v>208</v>
      </c>
      <c r="J143" s="2" t="s">
        <v>209</v>
      </c>
      <c r="K143" s="2" t="s">
        <v>210</v>
      </c>
      <c r="L143" s="2" t="s">
        <v>211</v>
      </c>
      <c r="M143" s="2" t="s">
        <v>460</v>
      </c>
      <c r="O143" s="2" t="s">
        <v>213</v>
      </c>
      <c r="P143" s="2" t="s">
        <v>214</v>
      </c>
      <c r="Q143" s="2" t="s">
        <v>215</v>
      </c>
      <c r="S143" s="2" t="s">
        <v>214</v>
      </c>
      <c r="T143" s="2" t="s">
        <v>216</v>
      </c>
    </row>
    <row r="144" spans="2:20" ht="15" customHeight="1">
      <c r="D144" s="2" t="s">
        <v>218</v>
      </c>
      <c r="E144" s="2" t="s">
        <v>218</v>
      </c>
      <c r="F144" s="2" t="s">
        <v>218</v>
      </c>
      <c r="G144" s="2" t="s">
        <v>218</v>
      </c>
      <c r="H144" s="2" t="s">
        <v>218</v>
      </c>
      <c r="I144" s="2" t="s">
        <v>218</v>
      </c>
      <c r="J144" s="2" t="s">
        <v>218</v>
      </c>
      <c r="K144" s="2" t="s">
        <v>218</v>
      </c>
      <c r="L144" s="2" t="s">
        <v>218</v>
      </c>
      <c r="M144" s="2" t="s">
        <v>218</v>
      </c>
    </row>
    <row r="145" spans="2:20" ht="15" customHeight="1">
      <c r="B145" s="2" t="s">
        <v>478</v>
      </c>
      <c r="C145" s="2" t="s">
        <v>479</v>
      </c>
    </row>
    <row r="146" spans="2:20" ht="15" customHeight="1">
      <c r="C146" s="2" t="s">
        <v>480</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481</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482</v>
      </c>
    </row>
    <row r="151" spans="2:20" ht="15" customHeight="1">
      <c r="C151" s="2" t="s">
        <v>480</v>
      </c>
      <c r="O151" s="2">
        <f t="shared" si="20"/>
        <v>0</v>
      </c>
      <c r="P151" s="2">
        <f t="shared" si="21"/>
        <v>0</v>
      </c>
      <c r="Q151" s="2">
        <f t="shared" si="22"/>
        <v>0</v>
      </c>
      <c r="S151" s="2">
        <f t="shared" si="23"/>
        <v>0</v>
      </c>
      <c r="T151" s="2" t="str">
        <f t="shared" si="24"/>
        <v>0</v>
      </c>
    </row>
    <row r="152" spans="2:20" ht="15" customHeight="1">
      <c r="C152" s="2" t="s">
        <v>481</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CC-MEAV</vt:lpstr>
      <vt:lpstr>CE-MEAV</vt:lpstr>
      <vt:lpstr>Calc-Units</vt:lpstr>
      <vt:lpstr>CC-Net capex</vt:lpstr>
      <vt:lpstr>CE-Net capex</vt:lpstr>
      <vt:lpstr>CC-Opex</vt:lpstr>
      <vt:lpstr>CE-Opex</vt:lpstr>
      <vt:lpstr>CC-Drivers</vt:lpstr>
      <vt:lpstr>CE-Drivers</vt:lpstr>
      <vt:lpstr>CC-Allocation</vt:lpstr>
      <vt:lpstr>CE-Allocation</vt:lpstr>
      <vt:lpstr>CC-Summary</vt:lpstr>
      <vt:lpstr>CE-Summary</vt:lpstr>
      <vt:lpstr>CDCM discounts</vt:lpstr>
      <vt:lpstr>EDCM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2015-04-28T13:53:32Z</dcterms:modified>
  <cp:category/>
</cp:coreProperties>
</file>