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580" windowHeight="16320" tabRatio="500"/>
  </bookViews>
  <sheets>
    <sheet name="4201" sheetId="1" r:id="rId1"/>
  </sheets>
  <definedNames>
    <definedName name="_xlnm._FilterDatabase" localSheetId="0" hidden="1">'4201'!$A$3:$M$30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D29" i="1"/>
  <c r="E29" i="1"/>
  <c r="J29" i="1"/>
  <c r="M29" i="1"/>
  <c r="L29" i="1"/>
  <c r="K29" i="1"/>
  <c r="D5" i="1"/>
  <c r="F5" i="1"/>
  <c r="E5" i="1"/>
  <c r="G5" i="1"/>
  <c r="H5" i="1"/>
  <c r="J5" i="1"/>
  <c r="L5" i="1"/>
  <c r="M5" i="1"/>
  <c r="D6" i="1"/>
  <c r="F6" i="1"/>
  <c r="E38" i="1"/>
  <c r="E6" i="1"/>
  <c r="G6" i="1"/>
  <c r="H6" i="1"/>
  <c r="J6" i="1"/>
  <c r="L6" i="1"/>
  <c r="M6" i="1"/>
  <c r="D7" i="1"/>
  <c r="F7" i="1"/>
  <c r="E7" i="1"/>
  <c r="G7" i="1"/>
  <c r="H7" i="1"/>
  <c r="J7" i="1"/>
  <c r="L7" i="1"/>
  <c r="M7" i="1"/>
  <c r="D8" i="1"/>
  <c r="F8" i="1"/>
  <c r="E8" i="1"/>
  <c r="G8" i="1"/>
  <c r="H8" i="1"/>
  <c r="J8" i="1"/>
  <c r="L8" i="1"/>
  <c r="M8" i="1"/>
  <c r="D9" i="1"/>
  <c r="F9" i="1"/>
  <c r="E9" i="1"/>
  <c r="G9" i="1"/>
  <c r="H9" i="1"/>
  <c r="J9" i="1"/>
  <c r="L9" i="1"/>
  <c r="M9" i="1"/>
  <c r="D10" i="1"/>
  <c r="F10" i="1"/>
  <c r="E10" i="1"/>
  <c r="G10" i="1"/>
  <c r="H10" i="1"/>
  <c r="J10" i="1"/>
  <c r="L10" i="1"/>
  <c r="M10" i="1"/>
  <c r="D11" i="1"/>
  <c r="F11" i="1"/>
  <c r="E11" i="1"/>
  <c r="G11" i="1"/>
  <c r="H11" i="1"/>
  <c r="J11" i="1"/>
  <c r="L11" i="1"/>
  <c r="M11" i="1"/>
  <c r="D12" i="1"/>
  <c r="F12" i="1"/>
  <c r="E12" i="1"/>
  <c r="G12" i="1"/>
  <c r="H12" i="1"/>
  <c r="J12" i="1"/>
  <c r="L12" i="1"/>
  <c r="M12" i="1"/>
  <c r="D13" i="1"/>
  <c r="F13" i="1"/>
  <c r="E13" i="1"/>
  <c r="G13" i="1"/>
  <c r="H13" i="1"/>
  <c r="J13" i="1"/>
  <c r="L13" i="1"/>
  <c r="M13" i="1"/>
  <c r="D14" i="1"/>
  <c r="F14" i="1"/>
  <c r="E14" i="1"/>
  <c r="G14" i="1"/>
  <c r="H14" i="1"/>
  <c r="J14" i="1"/>
  <c r="L14" i="1"/>
  <c r="M14" i="1"/>
  <c r="D15" i="1"/>
  <c r="F15" i="1"/>
  <c r="E15" i="1"/>
  <c r="G15" i="1"/>
  <c r="H15" i="1"/>
  <c r="J15" i="1"/>
  <c r="L15" i="1"/>
  <c r="M15" i="1"/>
  <c r="D16" i="1"/>
  <c r="F16" i="1"/>
  <c r="E16" i="1"/>
  <c r="G16" i="1"/>
  <c r="H16" i="1"/>
  <c r="J16" i="1"/>
  <c r="L16" i="1"/>
  <c r="M16" i="1"/>
  <c r="D17" i="1"/>
  <c r="F17" i="1"/>
  <c r="E17" i="1"/>
  <c r="G17" i="1"/>
  <c r="H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E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30" i="1"/>
  <c r="F30" i="1"/>
  <c r="E30" i="1"/>
  <c r="J30" i="1"/>
  <c r="L30" i="1"/>
  <c r="M30" i="1"/>
  <c r="D31" i="1"/>
  <c r="F31" i="1"/>
  <c r="E31" i="1"/>
  <c r="J31" i="1"/>
  <c r="L31" i="1"/>
  <c r="M31" i="1"/>
  <c r="F4" i="1"/>
  <c r="H4" i="1"/>
  <c r="D4" i="1"/>
  <c r="E4" i="1"/>
  <c r="G4" i="1"/>
  <c r="J4" i="1"/>
  <c r="M4" i="1"/>
  <c r="L4" i="1"/>
  <c r="K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4" i="1"/>
  <c r="B19" i="1"/>
  <c r="B25" i="1"/>
  <c r="B18" i="1"/>
  <c r="B24" i="1"/>
  <c r="B9" i="1"/>
  <c r="B15" i="1"/>
  <c r="B21" i="1"/>
  <c r="B8" i="1"/>
  <c r="B14" i="1"/>
  <c r="B20" i="1"/>
  <c r="B11" i="1"/>
  <c r="B17" i="1"/>
  <c r="B23" i="1"/>
  <c r="B10" i="1"/>
  <c r="B16" i="1"/>
  <c r="B22" i="1"/>
</calcChain>
</file>

<file path=xl/sharedStrings.xml><?xml version="1.0" encoding="utf-8"?>
<sst xmlns="http://schemas.openxmlformats.org/spreadsheetml/2006/main" count="93" uniqueCount="68">
  <si>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</si>
  <si>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</si>
  <si>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</si>
  <si>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</si>
  <si>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</si>
  <si>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</si>
  <si>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</si>
  <si>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</si>
  <si>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</si>
  <si>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</si>
  <si>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</si>
  <si>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</si>
  <si>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</si>
  <si>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</si>
  <si>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</si>
  <si>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</si>
  <si>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^(?:Small|LV).*(?:Non[- ]Domestic(?: [UT]|$)|HH Metered$)</t>
  </si>
  <si>
    <t>^(?:Small|LV).*Non[- ]Domestic(?: [UT]|$)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</si>
  <si>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</si>
  <si>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</si>
  <si>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</si>
  <si>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</si>
  <si>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</si>
  <si>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</si>
  <si>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</si>
  <si>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</si>
  <si>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</si>
  <si>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</si>
  <si>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</si>
  <si>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</si>
  <si>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</si>
  <si>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</si>
  <si>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</si>
  <si>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</si>
  <si>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</si>
  <si>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</si>
  <si>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</si>
  <si>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</si>
  <si>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</si>
  <si>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</si>
  <si>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</si>
  <si>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</si>
  <si>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</si>
  <si>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</si>
  <si>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</si>
  <si>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</si>
  <si>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</si>
  <si>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</si>
  <si>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</si>
  <si>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standard</t>
  </si>
  <si>
    <t>Domestic electric heat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</si>
  <si>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</si>
  <si>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</si>
  <si>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</si>
  <si>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</si>
  <si>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</si>
  <si>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</si>
  <si>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(?:^|: )(?:LV Network Domestic|Domestic [UT])</t>
  </si>
  <si>
    <t>4201. Consumption assumptions for illustrative customers</t>
  </si>
  <si>
    <t>Average kWh/year</t>
  </si>
  <si>
    <t>Average rate 2 kWh/year</t>
  </si>
  <si>
    <t>All-the-way generation</t>
  </si>
  <si>
    <t>^(?:|LDNO .*: )HV HH Metered$</t>
  </si>
  <si>
    <t>^(?:LV|LV Sub|HV|LDNO .*:) HH Metered$</t>
  </si>
  <si>
    <t>All-the-way demand</t>
  </si>
  <si>
    <t>Other demand (1)</t>
  </si>
  <si>
    <t>Other demand (2)</t>
  </si>
  <si>
    <t>Other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</si>
</sst>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  <numFmt numFmtId="169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49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 applyProtection="1">
      <alignment horizontal="left" vertical="center" wrapText="1"/>
      <protection locked="0"/>
    </xf>
    <xf numFmtId="165" fontId="0" fillId="7" borderId="0" xfId="1" applyNumberFormat="1" applyFont="1" applyFill="1" applyAlignment="1" applyProtection="1">
      <alignment horizontal="center" vertical="center" wrapText="1"/>
      <protection locked="0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  <xf numFmtId="169" fontId="0" fillId="3" borderId="0" xfId="1" applyNumberFormat="1" applyFont="1" applyFill="1" applyAlignment="1" applyProtection="1">
      <alignment horizontal="center" vertical="center" wrapText="1"/>
      <protection locked="0"/>
    </xf>
    <xf numFmtId="169" fontId="0" fillId="4" borderId="0" xfId="1" applyNumberFormat="1" applyFont="1" applyFill="1" applyAlignment="1">
      <alignment horizontal="center" vertical="center"/>
    </xf>
  </cellXfs>
  <cellStyles count="49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Normal" xfId="0" builtinId="0"/>
    <cellStyle name="Percent" xfId="1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tabSelected="1" workbookViewId="0">
      <selection activeCell="A2" sqref="A2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0.5" style="4" customWidth="1"/>
    <col min="4" max="9" width="13.83203125" style="4" customWidth="1"/>
    <col min="10" max="16384" width="14.1640625" style="4"/>
  </cols>
  <sheetData>
    <row r="1" spans="1:13" ht="19">
      <c r="A1" s="1" t="s">
        <v>58</v>
      </c>
      <c r="B1" s="1"/>
      <c r="C1" s="1"/>
      <c r="D1" s="1"/>
      <c r="E1" s="1"/>
      <c r="F1" s="1"/>
      <c r="G1" s="1"/>
      <c r="H1" s="1"/>
      <c r="I1" s="1"/>
    </row>
    <row r="3" spans="1:13" ht="28">
      <c r="B3" s="2" t="s">
        <v>15</v>
      </c>
      <c r="C3" s="2" t="s">
        <v>6</v>
      </c>
      <c r="D3" s="2" t="s">
        <v>4</v>
      </c>
      <c r="E3" s="2" t="s">
        <v>2</v>
      </c>
      <c r="F3" s="2" t="s">
        <v>3</v>
      </c>
      <c r="G3" s="2" t="s">
        <v>1</v>
      </c>
      <c r="H3" s="2" t="s">
        <v>5</v>
      </c>
      <c r="I3" s="2" t="s">
        <v>0</v>
      </c>
      <c r="J3" s="2" t="s">
        <v>59</v>
      </c>
      <c r="K3" s="2" t="s">
        <v>60</v>
      </c>
      <c r="L3" s="2" t="s">
        <v>7</v>
      </c>
      <c r="M3" s="2" t="s">
        <v>9</v>
      </c>
    </row>
    <row r="4" spans="1:13">
      <c r="A4" s="3" t="s">
        <v>34</v>
      </c>
      <c r="B4" s="7">
        <v>110</v>
      </c>
      <c r="C4" s="7" t="s">
        <v>17</v>
      </c>
      <c r="D4" s="5">
        <f>D$37</f>
        <v>66</v>
      </c>
      <c r="E4" s="5">
        <f>E$37</f>
        <v>0</v>
      </c>
      <c r="F4" s="6">
        <f>F$37*$I4</f>
        <v>16.099999999999998</v>
      </c>
      <c r="G4" s="6">
        <f>G$37*$I4</f>
        <v>0</v>
      </c>
      <c r="H4" s="6">
        <f>H$37*$I4</f>
        <v>4.7352941176470598</v>
      </c>
      <c r="I4" s="16">
        <v>23</v>
      </c>
      <c r="J4" s="17">
        <f>(D4*F4+E4*G4+(168-D4-E4)*H4)*365.25/7</f>
        <v>80647.199999999997</v>
      </c>
      <c r="K4" s="17">
        <f>E4*G4*365.25/7</f>
        <v>0</v>
      </c>
      <c r="L4" s="8">
        <f>J4/365.25/24/I4</f>
        <v>0.39999999999999997</v>
      </c>
      <c r="M4" s="9">
        <f>MAX(F4,H4)/J4*365.25*24</f>
        <v>1.7499999999999998</v>
      </c>
    </row>
    <row r="5" spans="1:13">
      <c r="A5" s="3" t="s">
        <v>33</v>
      </c>
      <c r="B5" s="7">
        <v>120</v>
      </c>
      <c r="C5" s="7" t="s">
        <v>17</v>
      </c>
      <c r="D5" s="5">
        <f>D$39</f>
        <v>0</v>
      </c>
      <c r="E5" s="5">
        <f>E$39</f>
        <v>0</v>
      </c>
      <c r="F5" s="6">
        <f>F$39*$I5</f>
        <v>0</v>
      </c>
      <c r="G5" s="6">
        <f>G$39*$I5</f>
        <v>0</v>
      </c>
      <c r="H5" s="6">
        <f>H$39*$I5</f>
        <v>20.7</v>
      </c>
      <c r="I5" s="16">
        <v>23</v>
      </c>
      <c r="J5" s="17">
        <f t="shared" ref="J5:J30" si="0">(D5*F5+E5*G5+(168-D5-E5)*H5)*365.25/7</f>
        <v>181456.19999999998</v>
      </c>
      <c r="K5" s="17">
        <f t="shared" ref="K5:K30" si="1">E5*G5*365.25/7</f>
        <v>0</v>
      </c>
      <c r="L5" s="8">
        <f t="shared" ref="L5:L31" si="2">J5/365.25/24/I5</f>
        <v>0.9</v>
      </c>
      <c r="M5" s="9">
        <f t="shared" ref="M5:M31" si="3">MAX(F5,H5)/J5*365.25*24</f>
        <v>1</v>
      </c>
    </row>
    <row r="6" spans="1:13">
      <c r="A6" s="3" t="s">
        <v>32</v>
      </c>
      <c r="B6" s="7">
        <v>130</v>
      </c>
      <c r="C6" s="7" t="s">
        <v>17</v>
      </c>
      <c r="D6" s="5">
        <f>D$38</f>
        <v>0</v>
      </c>
      <c r="E6" s="5">
        <f>E$38</f>
        <v>74.666666666666671</v>
      </c>
      <c r="F6" s="6">
        <f>F$38*$I6</f>
        <v>0</v>
      </c>
      <c r="G6" s="6">
        <f>G$38*$I6</f>
        <v>20.7</v>
      </c>
      <c r="H6" s="6">
        <f>H$38*$I6</f>
        <v>0</v>
      </c>
      <c r="I6" s="16">
        <v>23</v>
      </c>
      <c r="J6" s="17">
        <f t="shared" si="0"/>
        <v>80647.199999999997</v>
      </c>
      <c r="K6" s="17">
        <f t="shared" si="1"/>
        <v>80647.199999999997</v>
      </c>
      <c r="L6" s="8">
        <f t="shared" si="2"/>
        <v>0.39999999999999997</v>
      </c>
      <c r="M6" s="9">
        <f t="shared" si="3"/>
        <v>0</v>
      </c>
    </row>
    <row r="7" spans="1:13">
      <c r="A7" s="3" t="s">
        <v>35</v>
      </c>
      <c r="B7" s="7">
        <v>145</v>
      </c>
      <c r="C7" s="7" t="s">
        <v>17</v>
      </c>
      <c r="D7" s="5">
        <f>D$40</f>
        <v>0</v>
      </c>
      <c r="E7" s="5">
        <f>E$40</f>
        <v>0</v>
      </c>
      <c r="F7" s="6">
        <f>F$40*$I7</f>
        <v>0</v>
      </c>
      <c r="G7" s="6">
        <f>G$40*$I7</f>
        <v>0</v>
      </c>
      <c r="H7" s="6">
        <f>H$40*$I7</f>
        <v>9.2000000000000011</v>
      </c>
      <c r="I7" s="16">
        <v>23</v>
      </c>
      <c r="J7" s="17">
        <f t="shared" si="0"/>
        <v>80647.199999999997</v>
      </c>
      <c r="K7" s="17">
        <f t="shared" si="1"/>
        <v>0</v>
      </c>
      <c r="L7" s="8">
        <f t="shared" si="2"/>
        <v>0.39999999999999997</v>
      </c>
      <c r="M7" s="9">
        <f t="shared" si="3"/>
        <v>1</v>
      </c>
    </row>
    <row r="8" spans="1:13">
      <c r="A8" s="3" t="s">
        <v>38</v>
      </c>
      <c r="B8" s="7">
        <f>100+B4</f>
        <v>210</v>
      </c>
      <c r="C8" s="7" t="s">
        <v>16</v>
      </c>
      <c r="D8" s="5">
        <f>D$37</f>
        <v>66</v>
      </c>
      <c r="E8" s="5">
        <f>E$37</f>
        <v>0</v>
      </c>
      <c r="F8" s="6">
        <f>F$37*$I8</f>
        <v>48.3</v>
      </c>
      <c r="G8" s="6">
        <f>G$37*$I8</f>
        <v>0</v>
      </c>
      <c r="H8" s="6">
        <f>H$37*$I8</f>
        <v>14.205882352941179</v>
      </c>
      <c r="I8" s="16">
        <v>69</v>
      </c>
      <c r="J8" s="17">
        <f t="shared" si="0"/>
        <v>241941.6</v>
      </c>
      <c r="K8" s="17">
        <f t="shared" si="1"/>
        <v>0</v>
      </c>
      <c r="L8" s="8">
        <f t="shared" si="2"/>
        <v>0.39999999999999997</v>
      </c>
      <c r="M8" s="9">
        <f t="shared" si="3"/>
        <v>1.7499999999999998</v>
      </c>
    </row>
    <row r="9" spans="1:13">
      <c r="A9" s="3" t="s">
        <v>39</v>
      </c>
      <c r="B9" s="7">
        <f>100+B5</f>
        <v>220</v>
      </c>
      <c r="C9" s="7" t="s">
        <v>16</v>
      </c>
      <c r="D9" s="5">
        <f>D$39</f>
        <v>0</v>
      </c>
      <c r="E9" s="5">
        <f>E$39</f>
        <v>0</v>
      </c>
      <c r="F9" s="6">
        <f>F$39*$I9</f>
        <v>0</v>
      </c>
      <c r="G9" s="6">
        <f>G$39*$I9</f>
        <v>0</v>
      </c>
      <c r="H9" s="6">
        <f>H$39*$I9</f>
        <v>62.1</v>
      </c>
      <c r="I9" s="16">
        <v>69</v>
      </c>
      <c r="J9" s="17">
        <f t="shared" si="0"/>
        <v>544368.6</v>
      </c>
      <c r="K9" s="17">
        <f t="shared" si="1"/>
        <v>0</v>
      </c>
      <c r="L9" s="8">
        <f t="shared" si="2"/>
        <v>0.89999999999999991</v>
      </c>
      <c r="M9" s="9">
        <f t="shared" si="3"/>
        <v>1</v>
      </c>
    </row>
    <row r="10" spans="1:13">
      <c r="A10" s="3" t="s">
        <v>36</v>
      </c>
      <c r="B10" s="7">
        <f>100+B6</f>
        <v>230</v>
      </c>
      <c r="C10" s="7" t="s">
        <v>16</v>
      </c>
      <c r="D10" s="5">
        <f>D$38</f>
        <v>0</v>
      </c>
      <c r="E10" s="5">
        <f>E$38</f>
        <v>74.666666666666671</v>
      </c>
      <c r="F10" s="6">
        <f>F$38*$I10</f>
        <v>0</v>
      </c>
      <c r="G10" s="6">
        <f>G$38*$I10</f>
        <v>62.1</v>
      </c>
      <c r="H10" s="6">
        <f>H$38*$I10</f>
        <v>0</v>
      </c>
      <c r="I10" s="16">
        <v>69</v>
      </c>
      <c r="J10" s="17">
        <f t="shared" si="0"/>
        <v>241941.6</v>
      </c>
      <c r="K10" s="17">
        <f t="shared" si="1"/>
        <v>241941.6</v>
      </c>
      <c r="L10" s="8">
        <f t="shared" si="2"/>
        <v>0.39999999999999997</v>
      </c>
      <c r="M10" s="9">
        <f t="shared" si="3"/>
        <v>0</v>
      </c>
    </row>
    <row r="11" spans="1:13">
      <c r="A11" s="3" t="s">
        <v>37</v>
      </c>
      <c r="B11" s="7">
        <f>100+B7</f>
        <v>245</v>
      </c>
      <c r="C11" s="7" t="s">
        <v>16</v>
      </c>
      <c r="D11" s="5">
        <f>D$40</f>
        <v>0</v>
      </c>
      <c r="E11" s="5">
        <f>E$40</f>
        <v>0</v>
      </c>
      <c r="F11" s="6">
        <f>F$40*$I11</f>
        <v>0</v>
      </c>
      <c r="G11" s="6">
        <f>G$40*$I11</f>
        <v>0</v>
      </c>
      <c r="H11" s="6">
        <f>H$40*$I11</f>
        <v>27.6</v>
      </c>
      <c r="I11" s="16">
        <v>69</v>
      </c>
      <c r="J11" s="17">
        <f t="shared" si="0"/>
        <v>241941.6</v>
      </c>
      <c r="K11" s="17">
        <f t="shared" si="1"/>
        <v>0</v>
      </c>
      <c r="L11" s="8">
        <f t="shared" si="2"/>
        <v>0.39999999999999997</v>
      </c>
      <c r="M11" s="9">
        <f t="shared" si="3"/>
        <v>1</v>
      </c>
    </row>
    <row r="12" spans="1:13">
      <c r="A12" s="3" t="s">
        <v>51</v>
      </c>
      <c r="B12" s="7">
        <v>255</v>
      </c>
      <c r="C12" s="7" t="s">
        <v>16</v>
      </c>
      <c r="D12" s="5">
        <f>D$36</f>
        <v>35</v>
      </c>
      <c r="E12" s="5">
        <f>E$36</f>
        <v>49</v>
      </c>
      <c r="F12" s="6">
        <f>10*F$36</f>
        <v>11</v>
      </c>
      <c r="G12" s="6">
        <f>10*G$36</f>
        <v>16</v>
      </c>
      <c r="H12" s="6">
        <f>10*H$36</f>
        <v>4.3481735159817365</v>
      </c>
      <c r="I12" s="16">
        <v>69</v>
      </c>
      <c r="J12" s="17">
        <f t="shared" si="0"/>
        <v>80054.794520547948</v>
      </c>
      <c r="K12" s="17">
        <f t="shared" si="1"/>
        <v>40908</v>
      </c>
      <c r="L12" s="8">
        <f t="shared" si="2"/>
        <v>0.13235391436701741</v>
      </c>
      <c r="M12" s="9">
        <f t="shared" si="3"/>
        <v>1.2044999999999999</v>
      </c>
    </row>
    <row r="13" spans="1:13">
      <c r="A13" s="3" t="s">
        <v>52</v>
      </c>
      <c r="B13" s="7">
        <v>265</v>
      </c>
      <c r="C13" s="7" t="s">
        <v>16</v>
      </c>
      <c r="D13" s="5">
        <f>D$35</f>
        <v>35</v>
      </c>
      <c r="E13" s="5">
        <f>E$35</f>
        <v>49</v>
      </c>
      <c r="F13" s="6">
        <f>25*F$35</f>
        <v>20</v>
      </c>
      <c r="G13" s="6">
        <f>25*G$35</f>
        <v>6.25</v>
      </c>
      <c r="H13" s="6">
        <f>25*H$35</f>
        <v>9.7103310502283122</v>
      </c>
      <c r="I13" s="16">
        <v>69</v>
      </c>
      <c r="J13" s="17">
        <f t="shared" si="0"/>
        <v>95065.068493150713</v>
      </c>
      <c r="K13" s="17">
        <f t="shared" si="1"/>
        <v>15979.6875</v>
      </c>
      <c r="L13" s="8">
        <f t="shared" si="2"/>
        <v>0.15717027331083319</v>
      </c>
      <c r="M13" s="9">
        <f t="shared" si="3"/>
        <v>1.8442105263157886</v>
      </c>
    </row>
    <row r="14" spans="1:13">
      <c r="A14" s="3" t="s">
        <v>42</v>
      </c>
      <c r="B14" s="7">
        <f t="shared" ref="B14:B25" si="4">B8+100</f>
        <v>310</v>
      </c>
      <c r="C14" s="7" t="s">
        <v>63</v>
      </c>
      <c r="D14" s="5">
        <f>D$37</f>
        <v>66</v>
      </c>
      <c r="E14" s="5">
        <f>E$37</f>
        <v>0</v>
      </c>
      <c r="F14" s="6">
        <f>F$37*$I14</f>
        <v>350</v>
      </c>
      <c r="G14" s="6">
        <f>G$37*$I14</f>
        <v>0</v>
      </c>
      <c r="H14" s="6">
        <f>H$37*$I14</f>
        <v>102.94117647058826</v>
      </c>
      <c r="I14" s="16">
        <v>500</v>
      </c>
      <c r="J14" s="17">
        <f t="shared" si="0"/>
        <v>1753200</v>
      </c>
      <c r="K14" s="17">
        <f t="shared" si="1"/>
        <v>0</v>
      </c>
      <c r="L14" s="8">
        <f t="shared" si="2"/>
        <v>0.4</v>
      </c>
      <c r="M14" s="9">
        <f t="shared" si="3"/>
        <v>1.75</v>
      </c>
    </row>
    <row r="15" spans="1:13">
      <c r="A15" s="3" t="s">
        <v>43</v>
      </c>
      <c r="B15" s="7">
        <f t="shared" si="4"/>
        <v>320</v>
      </c>
      <c r="C15" s="7" t="s">
        <v>63</v>
      </c>
      <c r="D15" s="5">
        <f>D$39</f>
        <v>0</v>
      </c>
      <c r="E15" s="5">
        <f>E$39</f>
        <v>0</v>
      </c>
      <c r="F15" s="6">
        <f>F$39*$I15</f>
        <v>0</v>
      </c>
      <c r="G15" s="6">
        <f>G$39*$I15</f>
        <v>0</v>
      </c>
      <c r="H15" s="6">
        <f>H$39*$I15</f>
        <v>450</v>
      </c>
      <c r="I15" s="16">
        <v>500</v>
      </c>
      <c r="J15" s="17">
        <f t="shared" si="0"/>
        <v>3944700</v>
      </c>
      <c r="K15" s="17">
        <f t="shared" si="1"/>
        <v>0</v>
      </c>
      <c r="L15" s="8">
        <f t="shared" si="2"/>
        <v>0.9</v>
      </c>
      <c r="M15" s="9">
        <f t="shared" si="3"/>
        <v>1</v>
      </c>
    </row>
    <row r="16" spans="1:13">
      <c r="A16" s="10" t="s">
        <v>40</v>
      </c>
      <c r="B16" s="7">
        <f t="shared" si="4"/>
        <v>330</v>
      </c>
      <c r="C16" s="7" t="s">
        <v>63</v>
      </c>
      <c r="D16" s="5">
        <f>D$38</f>
        <v>0</v>
      </c>
      <c r="E16" s="5">
        <f>E$38</f>
        <v>74.666666666666671</v>
      </c>
      <c r="F16" s="6">
        <f>F$38*$I16</f>
        <v>0</v>
      </c>
      <c r="G16" s="6">
        <f>G$38*$I16</f>
        <v>450</v>
      </c>
      <c r="H16" s="6">
        <f>H$38*$I16</f>
        <v>0</v>
      </c>
      <c r="I16" s="16">
        <v>500</v>
      </c>
      <c r="J16" s="17">
        <f t="shared" si="0"/>
        <v>1753200</v>
      </c>
      <c r="K16" s="17">
        <f t="shared" si="1"/>
        <v>1753200</v>
      </c>
      <c r="L16" s="8">
        <f t="shared" si="2"/>
        <v>0.4</v>
      </c>
      <c r="M16" s="9">
        <f t="shared" si="3"/>
        <v>0</v>
      </c>
    </row>
    <row r="17" spans="1:13">
      <c r="A17" s="3" t="s">
        <v>41</v>
      </c>
      <c r="B17" s="7">
        <f t="shared" si="4"/>
        <v>345</v>
      </c>
      <c r="C17" s="7" t="s">
        <v>63</v>
      </c>
      <c r="D17" s="5">
        <f>D$40</f>
        <v>0</v>
      </c>
      <c r="E17" s="5">
        <f>E$40</f>
        <v>0</v>
      </c>
      <c r="F17" s="6">
        <f>F$40*$I17</f>
        <v>0</v>
      </c>
      <c r="G17" s="6">
        <f>G$40*$I17</f>
        <v>0</v>
      </c>
      <c r="H17" s="6">
        <f>H$40*$I17</f>
        <v>200</v>
      </c>
      <c r="I17" s="16">
        <v>500</v>
      </c>
      <c r="J17" s="17">
        <f t="shared" si="0"/>
        <v>1753200</v>
      </c>
      <c r="K17" s="17">
        <f t="shared" si="1"/>
        <v>0</v>
      </c>
      <c r="L17" s="8">
        <f t="shared" si="2"/>
        <v>0.4</v>
      </c>
      <c r="M17" s="9">
        <f t="shared" si="3"/>
        <v>1</v>
      </c>
    </row>
    <row r="18" spans="1:13">
      <c r="A18" s="10" t="s">
        <v>53</v>
      </c>
      <c r="B18" s="7">
        <f t="shared" si="4"/>
        <v>355</v>
      </c>
      <c r="C18" s="7" t="s">
        <v>63</v>
      </c>
      <c r="D18" s="5">
        <f>D$36</f>
        <v>35</v>
      </c>
      <c r="E18" s="5">
        <f>E$36</f>
        <v>49</v>
      </c>
      <c r="F18" s="6">
        <f>100*F$36</f>
        <v>110.00000000000001</v>
      </c>
      <c r="G18" s="6">
        <f>100*G$36</f>
        <v>160</v>
      </c>
      <c r="H18" s="6">
        <f>100*H$36</f>
        <v>43.481735159817362</v>
      </c>
      <c r="I18" s="16">
        <v>500</v>
      </c>
      <c r="J18" s="17">
        <f t="shared" si="0"/>
        <v>800547.94520547951</v>
      </c>
      <c r="K18" s="17">
        <f t="shared" si="1"/>
        <v>409080</v>
      </c>
      <c r="L18" s="8">
        <f t="shared" si="2"/>
        <v>0.18264840182648401</v>
      </c>
      <c r="M18" s="9">
        <f t="shared" si="3"/>
        <v>1.2045000000000001</v>
      </c>
    </row>
    <row r="19" spans="1:13">
      <c r="A19" s="3" t="s">
        <v>54</v>
      </c>
      <c r="B19" s="7">
        <f t="shared" si="4"/>
        <v>365</v>
      </c>
      <c r="C19" s="7" t="s">
        <v>63</v>
      </c>
      <c r="D19" s="5">
        <f>D$35</f>
        <v>35</v>
      </c>
      <c r="E19" s="5">
        <f>E$35</f>
        <v>49</v>
      </c>
      <c r="F19" s="6">
        <f>250*F$35</f>
        <v>200</v>
      </c>
      <c r="G19" s="6">
        <f>250*G$35</f>
        <v>62.5</v>
      </c>
      <c r="H19" s="6">
        <f>250*H$35</f>
        <v>97.103310502283136</v>
      </c>
      <c r="I19" s="16">
        <v>500</v>
      </c>
      <c r="J19" s="17">
        <f t="shared" si="0"/>
        <v>950650.6849315071</v>
      </c>
      <c r="K19" s="17">
        <f t="shared" si="1"/>
        <v>159796.875</v>
      </c>
      <c r="L19" s="8">
        <f t="shared" si="2"/>
        <v>0.21689497716894982</v>
      </c>
      <c r="M19" s="9">
        <f t="shared" si="3"/>
        <v>1.8442105263157891</v>
      </c>
    </row>
    <row r="20" spans="1:13">
      <c r="A20" s="3" t="s">
        <v>46</v>
      </c>
      <c r="B20" s="7">
        <f t="shared" si="4"/>
        <v>410</v>
      </c>
      <c r="C20" s="7" t="s">
        <v>62</v>
      </c>
      <c r="D20" s="5">
        <f>D$37</f>
        <v>66</v>
      </c>
      <c r="E20" s="5">
        <f>E$37</f>
        <v>0</v>
      </c>
      <c r="F20" s="6">
        <f>F$37*$I20</f>
        <v>3500</v>
      </c>
      <c r="G20" s="6">
        <f>G$37*$I20</f>
        <v>0</v>
      </c>
      <c r="H20" s="6">
        <f>H$37*$I20</f>
        <v>1029.4117647058827</v>
      </c>
      <c r="I20" s="16">
        <v>5000</v>
      </c>
      <c r="J20" s="17">
        <f t="shared" si="0"/>
        <v>17532000</v>
      </c>
      <c r="K20" s="17">
        <f t="shared" si="1"/>
        <v>0</v>
      </c>
      <c r="L20" s="8">
        <f t="shared" si="2"/>
        <v>0.4</v>
      </c>
      <c r="M20" s="9">
        <f t="shared" si="3"/>
        <v>1.75</v>
      </c>
    </row>
    <row r="21" spans="1:13">
      <c r="A21" s="3" t="s">
        <v>47</v>
      </c>
      <c r="B21" s="7">
        <f t="shared" si="4"/>
        <v>420</v>
      </c>
      <c r="C21" s="7" t="s">
        <v>62</v>
      </c>
      <c r="D21" s="5">
        <f>D$39</f>
        <v>0</v>
      </c>
      <c r="E21" s="5">
        <f>E$39</f>
        <v>0</v>
      </c>
      <c r="F21" s="6">
        <f>F$39*$I21</f>
        <v>0</v>
      </c>
      <c r="G21" s="6">
        <f>G$39*$I21</f>
        <v>0</v>
      </c>
      <c r="H21" s="6">
        <f>H$39*$I21</f>
        <v>4500</v>
      </c>
      <c r="I21" s="16">
        <v>5000</v>
      </c>
      <c r="J21" s="17">
        <f t="shared" si="0"/>
        <v>39447000</v>
      </c>
      <c r="K21" s="17">
        <f t="shared" si="1"/>
        <v>0</v>
      </c>
      <c r="L21" s="8">
        <f t="shared" si="2"/>
        <v>0.9</v>
      </c>
      <c r="M21" s="9">
        <f t="shared" si="3"/>
        <v>1</v>
      </c>
    </row>
    <row r="22" spans="1:13">
      <c r="A22" s="3" t="s">
        <v>44</v>
      </c>
      <c r="B22" s="7">
        <f t="shared" si="4"/>
        <v>430</v>
      </c>
      <c r="C22" s="7" t="s">
        <v>62</v>
      </c>
      <c r="D22" s="5">
        <f>D$38</f>
        <v>0</v>
      </c>
      <c r="E22" s="5">
        <f>E$38</f>
        <v>74.666666666666671</v>
      </c>
      <c r="F22" s="6">
        <f>F$38*$I22</f>
        <v>0</v>
      </c>
      <c r="G22" s="6">
        <f>G$38*$I22</f>
        <v>4500</v>
      </c>
      <c r="H22" s="6">
        <f>H$38*$I22</f>
        <v>0</v>
      </c>
      <c r="I22" s="16">
        <v>5000</v>
      </c>
      <c r="J22" s="17">
        <f t="shared" si="0"/>
        <v>17532000</v>
      </c>
      <c r="K22" s="17">
        <f t="shared" si="1"/>
        <v>17532000</v>
      </c>
      <c r="L22" s="8">
        <f t="shared" si="2"/>
        <v>0.4</v>
      </c>
      <c r="M22" s="9">
        <f t="shared" si="3"/>
        <v>0</v>
      </c>
    </row>
    <row r="23" spans="1:13">
      <c r="A23" s="3" t="s">
        <v>45</v>
      </c>
      <c r="B23" s="7">
        <f t="shared" si="4"/>
        <v>445</v>
      </c>
      <c r="C23" s="7" t="s">
        <v>62</v>
      </c>
      <c r="D23" s="5">
        <f>D$40</f>
        <v>0</v>
      </c>
      <c r="E23" s="5">
        <f>E$40</f>
        <v>0</v>
      </c>
      <c r="F23" s="6">
        <f>F$40*$I23</f>
        <v>0</v>
      </c>
      <c r="G23" s="6">
        <f>G$40*$I23</f>
        <v>0</v>
      </c>
      <c r="H23" s="6">
        <f>H$40*$I23</f>
        <v>2000</v>
      </c>
      <c r="I23" s="16">
        <v>5000</v>
      </c>
      <c r="J23" s="17">
        <f t="shared" si="0"/>
        <v>17532000</v>
      </c>
      <c r="K23" s="17">
        <f t="shared" si="1"/>
        <v>0</v>
      </c>
      <c r="L23" s="8">
        <f t="shared" si="2"/>
        <v>0.4</v>
      </c>
      <c r="M23" s="9">
        <f t="shared" si="3"/>
        <v>1</v>
      </c>
    </row>
    <row r="24" spans="1:13">
      <c r="A24" s="3" t="s">
        <v>55</v>
      </c>
      <c r="B24" s="7">
        <f t="shared" si="4"/>
        <v>455</v>
      </c>
      <c r="C24" s="7" t="s">
        <v>62</v>
      </c>
      <c r="D24" s="5">
        <f>D$36</f>
        <v>35</v>
      </c>
      <c r="E24" s="5">
        <f>E$36</f>
        <v>49</v>
      </c>
      <c r="F24" s="6">
        <f>1000*F$36</f>
        <v>1100</v>
      </c>
      <c r="G24" s="6">
        <f>1000*G$36</f>
        <v>1600</v>
      </c>
      <c r="H24" s="6">
        <f>1000*H$36</f>
        <v>434.81735159817362</v>
      </c>
      <c r="I24" s="16">
        <v>5000</v>
      </c>
      <c r="J24" s="17">
        <f t="shared" si="0"/>
        <v>8005479.4520547939</v>
      </c>
      <c r="K24" s="17">
        <f t="shared" si="1"/>
        <v>4090800</v>
      </c>
      <c r="L24" s="8">
        <f t="shared" si="2"/>
        <v>0.18264840182648401</v>
      </c>
      <c r="M24" s="9">
        <f t="shared" si="3"/>
        <v>1.2045000000000001</v>
      </c>
    </row>
    <row r="25" spans="1:13">
      <c r="A25" s="10" t="s">
        <v>56</v>
      </c>
      <c r="B25" s="7">
        <f t="shared" si="4"/>
        <v>465</v>
      </c>
      <c r="C25" s="7" t="s">
        <v>62</v>
      </c>
      <c r="D25" s="5">
        <f t="shared" ref="D25:E27" si="5">D$35</f>
        <v>35</v>
      </c>
      <c r="E25" s="5">
        <f t="shared" si="5"/>
        <v>49</v>
      </c>
      <c r="F25" s="6">
        <f>2500*F$35</f>
        <v>2000</v>
      </c>
      <c r="G25" s="6">
        <f>2500*G$35</f>
        <v>625</v>
      </c>
      <c r="H25" s="6">
        <f>2500*H$35</f>
        <v>971.03310502283125</v>
      </c>
      <c r="I25" s="16">
        <v>5000</v>
      </c>
      <c r="J25" s="17">
        <f t="shared" si="0"/>
        <v>9506506.8493150678</v>
      </c>
      <c r="K25" s="17">
        <f t="shared" si="1"/>
        <v>1597968.75</v>
      </c>
      <c r="L25" s="8">
        <f t="shared" si="2"/>
        <v>0.21689497716894976</v>
      </c>
      <c r="M25" s="9">
        <f t="shared" si="3"/>
        <v>1.8442105263157895</v>
      </c>
    </row>
    <row r="26" spans="1:13">
      <c r="A26" s="3" t="s">
        <v>48</v>
      </c>
      <c r="B26" s="7">
        <v>700</v>
      </c>
      <c r="C26" s="7" t="s">
        <v>57</v>
      </c>
      <c r="D26" s="5">
        <f t="shared" si="5"/>
        <v>35</v>
      </c>
      <c r="E26" s="5">
        <f t="shared" si="5"/>
        <v>49</v>
      </c>
      <c r="F26" s="6">
        <f>F$35/2</f>
        <v>0.4</v>
      </c>
      <c r="G26" s="6">
        <f>G$35/2</f>
        <v>0.125</v>
      </c>
      <c r="H26" s="6">
        <f>H$35/2</f>
        <v>0.19420662100456626</v>
      </c>
      <c r="I26" s="16">
        <v>6</v>
      </c>
      <c r="J26" s="17">
        <f t="shared" si="0"/>
        <v>1901.3013698630136</v>
      </c>
      <c r="K26" s="17">
        <f t="shared" si="1"/>
        <v>319.59375</v>
      </c>
      <c r="L26" s="8">
        <f t="shared" si="2"/>
        <v>3.6149162861491627E-2</v>
      </c>
      <c r="M26" s="9">
        <f t="shared" si="3"/>
        <v>1.8442105263157895</v>
      </c>
    </row>
    <row r="27" spans="1:13">
      <c r="A27" s="3" t="s">
        <v>49</v>
      </c>
      <c r="B27" s="7">
        <v>720</v>
      </c>
      <c r="C27" s="7" t="s">
        <v>57</v>
      </c>
      <c r="D27" s="5">
        <f t="shared" si="5"/>
        <v>35</v>
      </c>
      <c r="E27" s="5">
        <f t="shared" si="5"/>
        <v>49</v>
      </c>
      <c r="F27" s="6">
        <f>F$35</f>
        <v>0.8</v>
      </c>
      <c r="G27" s="6">
        <f>G$35</f>
        <v>0.25</v>
      </c>
      <c r="H27" s="6">
        <f>H$35</f>
        <v>0.38841324200913252</v>
      </c>
      <c r="I27" s="16">
        <v>9</v>
      </c>
      <c r="J27" s="17">
        <f t="shared" si="0"/>
        <v>3802.6027397260273</v>
      </c>
      <c r="K27" s="17">
        <f t="shared" si="1"/>
        <v>639.1875</v>
      </c>
      <c r="L27" s="8">
        <f t="shared" si="2"/>
        <v>4.8198883815322169E-2</v>
      </c>
      <c r="M27" s="9">
        <f t="shared" si="3"/>
        <v>1.8442105263157895</v>
      </c>
    </row>
    <row r="28" spans="1:13">
      <c r="A28" s="10" t="s">
        <v>50</v>
      </c>
      <c r="B28" s="7">
        <v>740</v>
      </c>
      <c r="C28" s="7" t="s">
        <v>57</v>
      </c>
      <c r="D28" s="5">
        <f>D$36</f>
        <v>35</v>
      </c>
      <c r="E28" s="5">
        <f>E$36</f>
        <v>49</v>
      </c>
      <c r="F28" s="6">
        <f>F$36</f>
        <v>1.1000000000000001</v>
      </c>
      <c r="G28" s="6">
        <f>G$36</f>
        <v>1.6</v>
      </c>
      <c r="H28" s="6">
        <f>H$36</f>
        <v>0.43481735159817364</v>
      </c>
      <c r="I28" s="16">
        <v>18</v>
      </c>
      <c r="J28" s="17">
        <f t="shared" si="0"/>
        <v>8005.4794520547957</v>
      </c>
      <c r="K28" s="17">
        <f t="shared" si="1"/>
        <v>4090.8</v>
      </c>
      <c r="L28" s="8">
        <f t="shared" si="2"/>
        <v>5.0735667174023343E-2</v>
      </c>
      <c r="M28" s="9">
        <f t="shared" si="3"/>
        <v>1.2044999999999999</v>
      </c>
    </row>
    <row r="29" spans="1:13">
      <c r="A29" s="3" t="s">
        <v>65</v>
      </c>
      <c r="B29" s="7">
        <v>815</v>
      </c>
      <c r="C29" s="7" t="s">
        <v>64</v>
      </c>
      <c r="D29" s="5">
        <f t="shared" ref="D29:E31" si="6">D$40</f>
        <v>0</v>
      </c>
      <c r="E29" s="5">
        <f t="shared" si="6"/>
        <v>0</v>
      </c>
      <c r="F29" s="6">
        <f t="shared" ref="F29:F31" si="7">F$40*$I29</f>
        <v>0</v>
      </c>
      <c r="G29" s="6">
        <v>0</v>
      </c>
      <c r="H29" s="6">
        <v>0.5</v>
      </c>
      <c r="I29" s="16">
        <v>0</v>
      </c>
      <c r="J29" s="17">
        <f t="shared" ref="J29" si="8">(D29*F29+E29*G29+(168-D29-E29)*H29)*365.25/7</f>
        <v>4383</v>
      </c>
      <c r="K29" s="17">
        <f t="shared" ref="K29" si="9">E29*G29*365.25/7</f>
        <v>0</v>
      </c>
      <c r="L29" s="8" t="e">
        <f t="shared" ref="L29" si="10">J29/365.25/24/I29</f>
        <v>#DIV/0!</v>
      </c>
      <c r="M29" s="9">
        <f t="shared" ref="M29" si="11">MAX(F29,H29)/J29*365.25*24</f>
        <v>1</v>
      </c>
    </row>
    <row r="30" spans="1:13">
      <c r="A30" s="3" t="s">
        <v>66</v>
      </c>
      <c r="B30" s="7">
        <v>825</v>
      </c>
      <c r="C30" s="7" t="s">
        <v>64</v>
      </c>
      <c r="D30" s="5">
        <f t="shared" si="6"/>
        <v>0</v>
      </c>
      <c r="E30" s="5">
        <f t="shared" si="6"/>
        <v>0</v>
      </c>
      <c r="F30" s="6">
        <f t="shared" si="7"/>
        <v>0</v>
      </c>
      <c r="G30" s="6">
        <v>0</v>
      </c>
      <c r="H30" s="6">
        <v>0.5</v>
      </c>
      <c r="I30" s="16">
        <v>0</v>
      </c>
      <c r="J30" s="17">
        <f t="shared" si="0"/>
        <v>4383</v>
      </c>
      <c r="K30" s="17">
        <f t="shared" si="1"/>
        <v>0</v>
      </c>
      <c r="L30" s="8" t="e">
        <f t="shared" si="2"/>
        <v>#DIV/0!</v>
      </c>
      <c r="M30" s="9">
        <f t="shared" si="3"/>
        <v>1</v>
      </c>
    </row>
    <row r="31" spans="1:13">
      <c r="A31" s="3" t="s">
        <v>67</v>
      </c>
      <c r="B31" s="7">
        <v>835</v>
      </c>
      <c r="C31" s="7" t="s">
        <v>61</v>
      </c>
      <c r="D31" s="5">
        <f t="shared" si="6"/>
        <v>0</v>
      </c>
      <c r="E31" s="5">
        <f t="shared" si="6"/>
        <v>0</v>
      </c>
      <c r="F31" s="6">
        <f t="shared" si="7"/>
        <v>0</v>
      </c>
      <c r="G31" s="6">
        <v>0</v>
      </c>
      <c r="H31" s="6">
        <v>0.5</v>
      </c>
      <c r="I31" s="16">
        <v>0</v>
      </c>
      <c r="J31" s="17">
        <f t="shared" ref="J31" si="12">(D31*F31+E31*G31+(168-D31-E31)*H31)*365.25/7</f>
        <v>4383</v>
      </c>
      <c r="K31" s="17">
        <f t="shared" ref="K31" si="13">E31*G31*365.25/7</f>
        <v>0</v>
      </c>
      <c r="L31" s="8" t="e">
        <f t="shared" si="2"/>
        <v>#DIV/0!</v>
      </c>
      <c r="M31" s="9">
        <f t="shared" si="3"/>
        <v>1</v>
      </c>
    </row>
    <row r="32" spans="1:13" ht="15" customHeight="1"/>
    <row r="33" spans="1:9" ht="15" customHeight="1">
      <c r="B33" s="11"/>
    </row>
    <row r="34" spans="1:9" ht="15" customHeight="1">
      <c r="C34" s="12" t="s">
        <v>30</v>
      </c>
      <c r="D34" s="2" t="s">
        <v>18</v>
      </c>
      <c r="E34" s="2" t="s">
        <v>19</v>
      </c>
      <c r="F34" s="2" t="s">
        <v>12</v>
      </c>
      <c r="G34" s="2" t="s">
        <v>13</v>
      </c>
      <c r="H34" s="2" t="s">
        <v>14</v>
      </c>
    </row>
    <row r="35" spans="1:9" ht="15" customHeight="1">
      <c r="B35" s="3" t="s">
        <v>26</v>
      </c>
      <c r="C35" s="13" t="s">
        <v>20</v>
      </c>
      <c r="D35" s="14">
        <v>35</v>
      </c>
      <c r="E35" s="14">
        <v>49</v>
      </c>
      <c r="F35" s="15">
        <v>0.8</v>
      </c>
      <c r="G35" s="15">
        <v>0.25</v>
      </c>
      <c r="H35" s="15">
        <v>0.38841324200913252</v>
      </c>
      <c r="I35" s="3" t="s">
        <v>10</v>
      </c>
    </row>
    <row r="36" spans="1:9" ht="15" customHeight="1">
      <c r="B36" s="3" t="s">
        <v>27</v>
      </c>
      <c r="C36" s="13" t="s">
        <v>63</v>
      </c>
      <c r="D36" s="14">
        <v>35</v>
      </c>
      <c r="E36" s="14">
        <v>49</v>
      </c>
      <c r="F36" s="15">
        <v>1.1000000000000001</v>
      </c>
      <c r="G36" s="15">
        <v>1.6</v>
      </c>
      <c r="H36" s="15">
        <v>0.43481735159817364</v>
      </c>
      <c r="I36" s="3" t="s">
        <v>8</v>
      </c>
    </row>
    <row r="37" spans="1:9" ht="15" customHeight="1">
      <c r="A37" s="1"/>
      <c r="B37" s="3" t="s">
        <v>28</v>
      </c>
      <c r="C37" s="13" t="s">
        <v>16</v>
      </c>
      <c r="D37" s="14">
        <v>66</v>
      </c>
      <c r="E37" s="14">
        <v>0</v>
      </c>
      <c r="F37" s="15">
        <v>0.7</v>
      </c>
      <c r="G37" s="15">
        <v>0</v>
      </c>
      <c r="H37" s="15">
        <v>0.20588235294117652</v>
      </c>
      <c r="I37" s="3" t="s">
        <v>11</v>
      </c>
    </row>
    <row r="38" spans="1:9" ht="15" customHeight="1">
      <c r="A38" s="1"/>
      <c r="B38" s="3" t="s">
        <v>29</v>
      </c>
      <c r="C38" s="13" t="s">
        <v>17</v>
      </c>
      <c r="D38" s="14">
        <v>0</v>
      </c>
      <c r="E38" s="14">
        <f>168/0.9*0.4</f>
        <v>74.666666666666671</v>
      </c>
      <c r="F38" s="15">
        <v>0</v>
      </c>
      <c r="G38" s="15">
        <v>0.9</v>
      </c>
      <c r="H38" s="15">
        <v>0</v>
      </c>
      <c r="I38" s="3" t="s">
        <v>21</v>
      </c>
    </row>
    <row r="39" spans="1:9" ht="15" customHeight="1">
      <c r="A39" s="1"/>
      <c r="B39" s="3" t="s">
        <v>24</v>
      </c>
      <c r="C39" s="13" t="s">
        <v>62</v>
      </c>
      <c r="D39" s="14">
        <v>0</v>
      </c>
      <c r="E39" s="14">
        <v>0</v>
      </c>
      <c r="F39" s="15">
        <v>0</v>
      </c>
      <c r="G39" s="15">
        <v>0</v>
      </c>
      <c r="H39" s="15">
        <v>0.9</v>
      </c>
      <c r="I39" s="3" t="s">
        <v>22</v>
      </c>
    </row>
    <row r="40" spans="1:9" ht="15" customHeight="1">
      <c r="A40" s="1"/>
      <c r="B40" s="3" t="s">
        <v>31</v>
      </c>
      <c r="C40" s="13" t="s">
        <v>25</v>
      </c>
      <c r="D40" s="14">
        <v>0</v>
      </c>
      <c r="E40" s="14">
        <v>0</v>
      </c>
      <c r="F40" s="15">
        <v>0</v>
      </c>
      <c r="G40" s="15">
        <v>0</v>
      </c>
      <c r="H40" s="15">
        <v>0.4</v>
      </c>
      <c r="I40" s="3" t="s">
        <v>23</v>
      </c>
    </row>
    <row r="41" spans="1:9" ht="15" customHeight="1">
      <c r="A41" s="1"/>
      <c r="B41" s="1"/>
      <c r="C41" s="1"/>
      <c r="D41" s="1"/>
      <c r="E41" s="1"/>
      <c r="F41" s="1"/>
      <c r="G41" s="1"/>
      <c r="H41" s="1"/>
      <c r="I41" s="1"/>
    </row>
    <row r="42" spans="1:9" ht="15" customHeight="1"/>
    <row r="43" spans="1:9" ht="15" customHeight="1"/>
    <row r="44" spans="1:9" ht="15" customHeight="1"/>
    <row r="45" spans="1:9" ht="15" customHeight="1"/>
    <row r="46" spans="1:9" ht="15" customHeight="1"/>
    <row r="47" spans="1:9" ht="15" customHeight="1"/>
  </sheetData>
  <sheetProtection sheet="1" objects="1" scenarios="1"/>
  <autoFilter ref="A3:M30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2014-12-15T14:34:14Z</dcterms:modified>
  <cp:category/>
</cp:coreProperties>
</file>