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7480" tabRatio="500"/>
  </bookViews>
  <sheets>
    <sheet name="Sheet1" sheetId="1" r:id="rId1"/>
  </sheets>
  <definedNames>
    <definedName name="_xlnm._FilterDatabase" localSheetId="0" hidden="1">Sheet1!$A$4:$K$21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F9" i="1"/>
  <c r="E9" i="1"/>
  <c r="I9" i="1"/>
  <c r="K9" i="1"/>
  <c r="J9" i="1"/>
  <c r="G14" i="1"/>
  <c r="F15" i="1"/>
  <c r="D15" i="1"/>
  <c r="G10" i="1"/>
  <c r="F11" i="1"/>
  <c r="D11" i="1"/>
  <c r="G6" i="1"/>
  <c r="F7" i="1"/>
  <c r="D7" i="1"/>
  <c r="G16" i="1"/>
  <c r="G13" i="1"/>
  <c r="F13" i="1"/>
  <c r="E13" i="1"/>
  <c r="E19" i="1"/>
  <c r="F19" i="1"/>
  <c r="G19" i="1"/>
  <c r="I19" i="1"/>
  <c r="K19" i="1"/>
  <c r="J19" i="1"/>
  <c r="E22" i="1"/>
  <c r="F22" i="1"/>
  <c r="G22" i="1"/>
  <c r="I22" i="1"/>
  <c r="K22" i="1"/>
  <c r="J22" i="1"/>
  <c r="G21" i="1"/>
  <c r="F21" i="1"/>
  <c r="E21" i="1"/>
  <c r="G18" i="1"/>
  <c r="F18" i="1"/>
  <c r="E18" i="1"/>
  <c r="I18" i="1"/>
  <c r="K18" i="1"/>
  <c r="J18" i="1"/>
  <c r="E5" i="1"/>
  <c r="F5" i="1"/>
  <c r="G5" i="1"/>
  <c r="J5" i="1"/>
  <c r="G12" i="1"/>
  <c r="I10" i="1"/>
  <c r="K10" i="1"/>
  <c r="J10" i="1"/>
  <c r="G8" i="1"/>
  <c r="I11" i="1"/>
  <c r="K11" i="1"/>
  <c r="I12" i="1"/>
  <c r="K12" i="1"/>
  <c r="I21" i="1"/>
  <c r="K21" i="1"/>
  <c r="I7" i="1"/>
  <c r="K7" i="1"/>
  <c r="I8" i="1"/>
  <c r="K8" i="1"/>
  <c r="I6" i="1"/>
  <c r="K6" i="1"/>
  <c r="I14" i="1"/>
  <c r="K14" i="1"/>
  <c r="I16" i="1"/>
  <c r="K16" i="1"/>
  <c r="I13" i="1"/>
  <c r="K13" i="1"/>
  <c r="I15" i="1"/>
  <c r="K15" i="1"/>
  <c r="I20" i="1"/>
  <c r="K20" i="1"/>
  <c r="I17" i="1"/>
  <c r="K17" i="1"/>
  <c r="I23" i="1"/>
  <c r="K23" i="1"/>
  <c r="J11" i="1"/>
  <c r="J12" i="1"/>
  <c r="J21" i="1"/>
  <c r="J7" i="1"/>
  <c r="J8" i="1"/>
  <c r="J6" i="1"/>
  <c r="J14" i="1"/>
  <c r="J16" i="1"/>
  <c r="J13" i="1"/>
  <c r="J15" i="1"/>
  <c r="J17" i="1"/>
  <c r="J23" i="1"/>
  <c r="J20" i="1"/>
  <c r="I5" i="1"/>
  <c r="K5" i="1"/>
</calcChain>
</file>

<file path=xl/sharedStrings.xml><?xml version="1.0" encoding="utf-8"?>
<sst xmlns="http://schemas.openxmlformats.org/spreadsheetml/2006/main" count="49" uniqueCount="36">
  <si>
    <t>Capacity (kVA)</t>
  </si>
  <si>
    <t>Off-peak load (kW)</t>
  </si>
  <si>
    <t>Off-peak hours/week</t>
  </si>
  <si>
    <t>Peak-time load (kW)</t>
  </si>
  <si>
    <t>Peak-time hours/week</t>
  </si>
  <si>
    <t>1202. Consumption assumptions for illustrative customers</t>
  </si>
  <si>
    <t>Load at other times (kW)</t>
  </si>
  <si>
    <t>Tariff selection</t>
  </si>
  <si>
    <t>^(?:|LDNO .*: |Margin.*: )(?:Domestic Unrestricted|LV Network Dom)</t>
  </si>
  <si>
    <t>^(?:|LDNO .*: |Margin.*: )(?:Small Non Domestic (?:Unrestricted|Two)|LV.*(?:HH Metered$|Medium)|LV Network)</t>
  </si>
  <si>
    <t>^(?:Small Non Domestic (?:Unrestricted|Two)|LV.*(?:HH Metered$|Medium)|LV Network)</t>
  </si>
  <si>
    <t>^(?:LV|LV Sub|HV|LDNO .*) HH Metered$</t>
  </si>
  <si>
    <t>^HV HH Metered$</t>
  </si>
  <si>
    <t>Total kWh/year</t>
  </si>
  <si>
    <t>Rate 2 kWh/year</t>
  </si>
  <si>
    <t>Load factor (kW/kVA)</t>
  </si>
  <si>
    <t>^(?:|LDNO .*: |Margin.*: )(?:Domestic (?:Unrestricted|Two)|LV Network Dom)</t>
  </si>
  <si>
    <t>Average home</t>
  </si>
  <si>
    <t>Average home x250</t>
  </si>
  <si>
    <t>Average home x2500</t>
  </si>
  <si>
    <t>Electric heating home</t>
  </si>
  <si>
    <t>Electric heating home x100</t>
  </si>
  <si>
    <t>Electric heating home x1000</t>
  </si>
  <si>
    <t>Low use home</t>
  </si>
  <si>
    <t>500kVA continuous</t>
  </si>
  <si>
    <t>5MVA continuous</t>
  </si>
  <si>
    <t>68kVA continuous</t>
  </si>
  <si>
    <t>500kVA business</t>
  </si>
  <si>
    <t>500kVA off-peak</t>
  </si>
  <si>
    <t>500kVA random</t>
  </si>
  <si>
    <t>5MVA off-peak</t>
  </si>
  <si>
    <t>5MVA random</t>
  </si>
  <si>
    <t>68kVA business</t>
  </si>
  <si>
    <t>68kVA off-peak</t>
  </si>
  <si>
    <t>68kVA random</t>
  </si>
  <si>
    <t>5MVA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</si>
</sst>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4" fontId="0" fillId="4" borderId="0" xfId="0" applyNumberFormat="1" applyFill="1" applyAlignment="1">
      <alignment horizontal="center" vertical="center"/>
    </xf>
    <xf numFmtId="167" fontId="0" fillId="4" borderId="0" xfId="132" applyNumberFormat="1" applyFont="1" applyFill="1" applyAlignment="1">
      <alignment horizontal="center" vertical="center"/>
    </xf>
  </cellXfs>
  <cellStyles count="2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showGridLines="0" tabSelected="1" workbookViewId="0">
      <selection activeCell="A8" sqref="A8"/>
    </sheetView>
  </sheetViews>
  <sheetFormatPr baseColWidth="10" defaultColWidth="14.1640625" defaultRowHeight="15" x14ac:dyDescent="0"/>
  <cols>
    <col min="1" max="1" width="29.33203125" style="4" customWidth="1"/>
    <col min="2" max="2" width="59.33203125" style="4" customWidth="1"/>
    <col min="3" max="8" width="13.83203125" style="4" customWidth="1"/>
    <col min="9" max="16384" width="14.1640625" style="4"/>
  </cols>
  <sheetData>
    <row r="2" spans="1:11" ht="19">
      <c r="A2" s="1" t="s">
        <v>5</v>
      </c>
    </row>
    <row r="4" spans="1:11" ht="28">
      <c r="B4" s="2" t="s">
        <v>7</v>
      </c>
      <c r="C4" s="2" t="s">
        <v>4</v>
      </c>
      <c r="D4" s="2" t="s">
        <v>2</v>
      </c>
      <c r="E4" s="2" t="s">
        <v>3</v>
      </c>
      <c r="F4" s="2" t="s">
        <v>1</v>
      </c>
      <c r="G4" s="2" t="s">
        <v>6</v>
      </c>
      <c r="H4" s="2" t="s">
        <v>0</v>
      </c>
      <c r="I4" s="2" t="s">
        <v>13</v>
      </c>
      <c r="J4" s="2" t="s">
        <v>14</v>
      </c>
      <c r="K4" s="2" t="s">
        <v>15</v>
      </c>
    </row>
    <row r="5" spans="1:11" ht="34" customHeight="1">
      <c r="A5" s="3" t="s">
        <v>27</v>
      </c>
      <c r="B5" s="8" t="s">
        <v>11</v>
      </c>
      <c r="C5" s="5">
        <v>66</v>
      </c>
      <c r="D5" s="5">
        <v>77</v>
      </c>
      <c r="E5" s="6">
        <f>0.71*H5</f>
        <v>355</v>
      </c>
      <c r="F5" s="6">
        <f>0.2*H5</f>
        <v>100</v>
      </c>
      <c r="G5" s="6">
        <f>0.2*H5</f>
        <v>100</v>
      </c>
      <c r="H5" s="7">
        <v>500</v>
      </c>
      <c r="I5" s="9">
        <f>(C5*E5+D5*F5+(168-C5-D5)*G5)*365/7</f>
        <v>1753564.2857142857</v>
      </c>
      <c r="J5" s="9">
        <f>D5*F5*365/7</f>
        <v>401500</v>
      </c>
      <c r="K5" s="10">
        <f>I5/365/24/H5</f>
        <v>0.40035714285714286</v>
      </c>
    </row>
    <row r="6" spans="1:11" ht="34" customHeight="1">
      <c r="A6" s="3" t="s">
        <v>24</v>
      </c>
      <c r="B6" s="8" t="s">
        <v>11</v>
      </c>
      <c r="C6" s="5"/>
      <c r="D6" s="5"/>
      <c r="E6" s="6"/>
      <c r="F6" s="6"/>
      <c r="G6" s="6">
        <f>0.9*H6</f>
        <v>450</v>
      </c>
      <c r="H6" s="7">
        <v>500</v>
      </c>
      <c r="I6" s="9">
        <f>(C6*E6+D6*F6+(168-C6-D6)*G6)*365/7</f>
        <v>3942000</v>
      </c>
      <c r="J6" s="9">
        <f>D6*F6*365/7</f>
        <v>0</v>
      </c>
      <c r="K6" s="10">
        <f>I6/365/24/H6</f>
        <v>0.9</v>
      </c>
    </row>
    <row r="7" spans="1:11" ht="34" customHeight="1">
      <c r="A7" s="3" t="s">
        <v>28</v>
      </c>
      <c r="B7" s="8" t="s">
        <v>11</v>
      </c>
      <c r="C7" s="5"/>
      <c r="D7" s="5">
        <f>0.4*168/0.9</f>
        <v>74.666666666666671</v>
      </c>
      <c r="E7" s="6"/>
      <c r="F7" s="6">
        <f>0.9*H7</f>
        <v>450</v>
      </c>
      <c r="G7" s="6"/>
      <c r="H7" s="7">
        <v>500</v>
      </c>
      <c r="I7" s="9">
        <f>(C7*E7+D7*F7+(168-C7-D7)*G7)*365/7</f>
        <v>1752000</v>
      </c>
      <c r="J7" s="9">
        <f>D7*F7*365/7</f>
        <v>1752000</v>
      </c>
      <c r="K7" s="10">
        <f>I7/365/24/H7</f>
        <v>0.4</v>
      </c>
    </row>
    <row r="8" spans="1:11" ht="34" customHeight="1">
      <c r="A8" s="3" t="s">
        <v>29</v>
      </c>
      <c r="B8" s="8" t="s">
        <v>11</v>
      </c>
      <c r="C8" s="5"/>
      <c r="D8" s="5"/>
      <c r="E8" s="6"/>
      <c r="F8" s="6"/>
      <c r="G8" s="6">
        <f>0.4*H8</f>
        <v>200</v>
      </c>
      <c r="H8" s="7">
        <v>500</v>
      </c>
      <c r="I8" s="9">
        <f>(C8*E8+D8*F8+(168-C8-D8)*G8)*365/7</f>
        <v>1752000</v>
      </c>
      <c r="J8" s="9">
        <f>D8*F8*365/7</f>
        <v>0</v>
      </c>
      <c r="K8" s="10">
        <f>I8/365/24/H8</f>
        <v>0.4</v>
      </c>
    </row>
    <row r="9" spans="1:11" ht="34" customHeight="1">
      <c r="A9" s="3" t="s">
        <v>35</v>
      </c>
      <c r="B9" s="8" t="s">
        <v>12</v>
      </c>
      <c r="C9" s="5">
        <v>66</v>
      </c>
      <c r="D9" s="5">
        <v>77</v>
      </c>
      <c r="E9" s="6">
        <f>0.71*H9</f>
        <v>3550</v>
      </c>
      <c r="F9" s="6">
        <f>0.2*H9</f>
        <v>1000</v>
      </c>
      <c r="G9" s="6">
        <f>0.2*H9</f>
        <v>1000</v>
      </c>
      <c r="H9" s="7">
        <v>5000</v>
      </c>
      <c r="I9" s="9">
        <f>(C9*E9+D9*F9+(168-C9-D9)*G9)*365/7</f>
        <v>17535642.857142858</v>
      </c>
      <c r="J9" s="9">
        <f>D9*F9*365/7</f>
        <v>4015000</v>
      </c>
      <c r="K9" s="10">
        <f>I9/365/24/H9</f>
        <v>0.40035714285714291</v>
      </c>
    </row>
    <row r="10" spans="1:11" ht="34" customHeight="1">
      <c r="A10" s="3" t="s">
        <v>25</v>
      </c>
      <c r="B10" s="8" t="s">
        <v>12</v>
      </c>
      <c r="C10" s="5"/>
      <c r="D10" s="5"/>
      <c r="E10" s="6"/>
      <c r="F10" s="6"/>
      <c r="G10" s="6">
        <f>0.9*H10</f>
        <v>4500</v>
      </c>
      <c r="H10" s="7">
        <v>5000</v>
      </c>
      <c r="I10" s="9">
        <f>(C10*E10+D10*F10+(168-C10-D10)*G10)*365/7</f>
        <v>39420000</v>
      </c>
      <c r="J10" s="9">
        <f>D10*F10*365/7</f>
        <v>0</v>
      </c>
      <c r="K10" s="10">
        <f>I10/365/24/H10</f>
        <v>0.9</v>
      </c>
    </row>
    <row r="11" spans="1:11" ht="34" customHeight="1">
      <c r="A11" s="3" t="s">
        <v>30</v>
      </c>
      <c r="B11" s="8" t="s">
        <v>12</v>
      </c>
      <c r="C11" s="5"/>
      <c r="D11" s="5">
        <f>0.4*168/0.9</f>
        <v>74.666666666666671</v>
      </c>
      <c r="E11" s="6"/>
      <c r="F11" s="6">
        <f>0.9*H11</f>
        <v>4500</v>
      </c>
      <c r="G11" s="6"/>
      <c r="H11" s="7">
        <v>5000</v>
      </c>
      <c r="I11" s="9">
        <f>(C11*E11+D11*F11+(168-C11-D11)*G11)*365/7</f>
        <v>17520000</v>
      </c>
      <c r="J11" s="9">
        <f>D11*F11*365/7</f>
        <v>17520000</v>
      </c>
      <c r="K11" s="10">
        <f>I11/365/24/H11</f>
        <v>0.4</v>
      </c>
    </row>
    <row r="12" spans="1:11" ht="34" customHeight="1">
      <c r="A12" s="3" t="s">
        <v>31</v>
      </c>
      <c r="B12" s="8" t="s">
        <v>12</v>
      </c>
      <c r="C12" s="5"/>
      <c r="D12" s="5"/>
      <c r="E12" s="6"/>
      <c r="F12" s="6"/>
      <c r="G12" s="6">
        <f>0.4*H12</f>
        <v>2000</v>
      </c>
      <c r="H12" s="7">
        <v>5000</v>
      </c>
      <c r="I12" s="9">
        <f>(C12*E12+D12*F12+(168-C12-D12)*G12)*365/7</f>
        <v>17520000</v>
      </c>
      <c r="J12" s="9">
        <f>D12*F12*365/7</f>
        <v>0</v>
      </c>
      <c r="K12" s="10">
        <f>I12/365/24/H12</f>
        <v>0.4</v>
      </c>
    </row>
    <row r="13" spans="1:11" ht="34" customHeight="1">
      <c r="A13" s="3" t="s">
        <v>32</v>
      </c>
      <c r="B13" s="8" t="s">
        <v>9</v>
      </c>
      <c r="C13" s="5">
        <v>66</v>
      </c>
      <c r="D13" s="5">
        <v>77</v>
      </c>
      <c r="E13" s="6">
        <f>0.71*H13</f>
        <v>48.28</v>
      </c>
      <c r="F13" s="6">
        <f>0.2*H13</f>
        <v>13.600000000000001</v>
      </c>
      <c r="G13" s="6">
        <f>0.2*H13</f>
        <v>13.600000000000001</v>
      </c>
      <c r="H13" s="7">
        <v>68</v>
      </c>
      <c r="I13" s="9">
        <f>(C13*E13+D13*F13+(168-C13-D13)*G13)*365/7</f>
        <v>238484.74285714288</v>
      </c>
      <c r="J13" s="9">
        <f>D13*F13*365/7</f>
        <v>54604</v>
      </c>
      <c r="K13" s="10">
        <f>I13/365/24/H13</f>
        <v>0.40035714285714291</v>
      </c>
    </row>
    <row r="14" spans="1:11" ht="34" customHeight="1">
      <c r="A14" s="3" t="s">
        <v>26</v>
      </c>
      <c r="B14" s="8" t="s">
        <v>10</v>
      </c>
      <c r="C14" s="5"/>
      <c r="D14" s="5"/>
      <c r="E14" s="6"/>
      <c r="F14" s="6"/>
      <c r="G14" s="6">
        <f>0.9*H14</f>
        <v>61.2</v>
      </c>
      <c r="H14" s="7">
        <v>68</v>
      </c>
      <c r="I14" s="9">
        <f>(C14*E14+D14*F14+(168-C14-D14)*G14)*365/7</f>
        <v>536112</v>
      </c>
      <c r="J14" s="9">
        <f>D14*F14*365/7</f>
        <v>0</v>
      </c>
      <c r="K14" s="10">
        <f>I14/365/24/H14</f>
        <v>0.89999999999999991</v>
      </c>
    </row>
    <row r="15" spans="1:11" ht="34" customHeight="1">
      <c r="A15" s="3" t="s">
        <v>33</v>
      </c>
      <c r="B15" s="8" t="s">
        <v>10</v>
      </c>
      <c r="C15" s="5"/>
      <c r="D15" s="5">
        <f>0.4*168/0.9</f>
        <v>74.666666666666671</v>
      </c>
      <c r="E15" s="6"/>
      <c r="F15" s="6">
        <f>0.9*H15</f>
        <v>61.2</v>
      </c>
      <c r="G15" s="6"/>
      <c r="H15" s="7">
        <v>68</v>
      </c>
      <c r="I15" s="9">
        <f>(C15*E15+D15*F15+(168-C15-D15)*G15)*365/7</f>
        <v>238272.00000000003</v>
      </c>
      <c r="J15" s="9">
        <f>D15*F15*365/7</f>
        <v>238272.00000000003</v>
      </c>
      <c r="K15" s="10">
        <f>I15/365/24/H15</f>
        <v>0.4</v>
      </c>
    </row>
    <row r="16" spans="1:11" ht="34" customHeight="1">
      <c r="A16" s="3" t="s">
        <v>34</v>
      </c>
      <c r="B16" s="8" t="s">
        <v>10</v>
      </c>
      <c r="C16" s="5"/>
      <c r="D16" s="5"/>
      <c r="E16" s="6"/>
      <c r="F16" s="6"/>
      <c r="G16" s="6">
        <f>0.4*H16</f>
        <v>27.200000000000003</v>
      </c>
      <c r="H16" s="7">
        <v>68</v>
      </c>
      <c r="I16" s="9">
        <f>(C16*E16+D16*F16+(168-C16-D16)*G16)*365/7</f>
        <v>238272.00000000003</v>
      </c>
      <c r="J16" s="9">
        <f>D16*F16*365/7</f>
        <v>0</v>
      </c>
      <c r="K16" s="10">
        <f>I16/365/24/H16</f>
        <v>0.4</v>
      </c>
    </row>
    <row r="17" spans="1:11" ht="34" customHeight="1">
      <c r="A17" s="3" t="s">
        <v>17</v>
      </c>
      <c r="B17" s="8" t="s">
        <v>8</v>
      </c>
      <c r="C17" s="5">
        <v>35</v>
      </c>
      <c r="D17" s="5">
        <v>49</v>
      </c>
      <c r="E17" s="6">
        <v>1</v>
      </c>
      <c r="F17" s="6">
        <v>0.1</v>
      </c>
      <c r="G17" s="6">
        <v>0.4</v>
      </c>
      <c r="H17" s="7">
        <v>6</v>
      </c>
      <c r="I17" s="9">
        <f>(C17*E17+D17*F17+(168-C17-D17)*G17)*365/7</f>
        <v>3832.5</v>
      </c>
      <c r="J17" s="9">
        <f>D17*F17*365/7</f>
        <v>255.50000000000003</v>
      </c>
      <c r="K17" s="10">
        <f>I17/365/24/H17</f>
        <v>7.2916666666666671E-2</v>
      </c>
    </row>
    <row r="18" spans="1:11" ht="34" customHeight="1">
      <c r="A18" s="3" t="s">
        <v>18</v>
      </c>
      <c r="B18" s="8" t="s">
        <v>11</v>
      </c>
      <c r="C18" s="5">
        <v>35</v>
      </c>
      <c r="D18" s="5">
        <v>49</v>
      </c>
      <c r="E18" s="6">
        <f>H18/2</f>
        <v>250</v>
      </c>
      <c r="F18" s="6">
        <f>H18/20</f>
        <v>25</v>
      </c>
      <c r="G18" s="6">
        <f>H18/5</f>
        <v>100</v>
      </c>
      <c r="H18" s="7">
        <v>500</v>
      </c>
      <c r="I18" s="9">
        <f>(C18*E18+D18*F18+(168-C18-D18)*G18)*365/7</f>
        <v>958125</v>
      </c>
      <c r="J18" s="9">
        <f>D18*F18*365/7</f>
        <v>63875</v>
      </c>
      <c r="K18" s="10">
        <f>I18/365/24/H18</f>
        <v>0.21875</v>
      </c>
    </row>
    <row r="19" spans="1:11" ht="34" customHeight="1">
      <c r="A19" s="3" t="s">
        <v>19</v>
      </c>
      <c r="B19" s="8" t="s">
        <v>12</v>
      </c>
      <c r="C19" s="5">
        <v>35</v>
      </c>
      <c r="D19" s="5">
        <v>49</v>
      </c>
      <c r="E19" s="6">
        <f>H19/2</f>
        <v>2500</v>
      </c>
      <c r="F19" s="6">
        <f>H19/20</f>
        <v>250</v>
      </c>
      <c r="G19" s="6">
        <f>H19/5</f>
        <v>1000</v>
      </c>
      <c r="H19" s="7">
        <v>5000</v>
      </c>
      <c r="I19" s="9">
        <f>(C19*E19+D19*F19+(168-C19-D19)*G19)*365/7</f>
        <v>9581250</v>
      </c>
      <c r="J19" s="9">
        <f>D19*F19*365/7</f>
        <v>638750</v>
      </c>
      <c r="K19" s="10">
        <f>I19/365/24/H19</f>
        <v>0.21875</v>
      </c>
    </row>
    <row r="20" spans="1:11" ht="34" customHeight="1">
      <c r="A20" s="3" t="s">
        <v>20</v>
      </c>
      <c r="B20" s="8" t="s">
        <v>16</v>
      </c>
      <c r="C20" s="5">
        <v>35</v>
      </c>
      <c r="D20" s="5">
        <v>49</v>
      </c>
      <c r="E20" s="6">
        <v>1.25</v>
      </c>
      <c r="F20" s="6">
        <v>1.5</v>
      </c>
      <c r="G20" s="6">
        <v>0.5</v>
      </c>
      <c r="H20" s="7">
        <v>18</v>
      </c>
      <c r="I20" s="9">
        <f>(C20*E20+D20*F20+(168-C20-D20)*G20)*365/7</f>
        <v>8303.75</v>
      </c>
      <c r="J20" s="9">
        <f>D20*F20*365/7</f>
        <v>3832.5</v>
      </c>
      <c r="K20" s="10">
        <f>I20/365/24/H20</f>
        <v>5.2662037037037035E-2</v>
      </c>
    </row>
    <row r="21" spans="1:11" ht="34" customHeight="1">
      <c r="A21" s="3" t="s">
        <v>21</v>
      </c>
      <c r="B21" s="8" t="s">
        <v>11</v>
      </c>
      <c r="C21" s="5">
        <v>35</v>
      </c>
      <c r="D21" s="5">
        <v>49</v>
      </c>
      <c r="E21" s="6">
        <f>1.25*H21/5</f>
        <v>125</v>
      </c>
      <c r="F21" s="6">
        <f>1.5*H21/5</f>
        <v>150</v>
      </c>
      <c r="G21" s="6">
        <f>0.5*H21/5</f>
        <v>50</v>
      </c>
      <c r="H21" s="7">
        <v>500</v>
      </c>
      <c r="I21" s="9">
        <f>(C21*E21+D21*F21+(168-C21-D21)*G21)*365/7</f>
        <v>830375</v>
      </c>
      <c r="J21" s="9">
        <f>D21*F21*365/7</f>
        <v>383250</v>
      </c>
      <c r="K21" s="10">
        <f>I21/365/24/H21</f>
        <v>0.18958333333333335</v>
      </c>
    </row>
    <row r="22" spans="1:11" ht="34" customHeight="1">
      <c r="A22" s="3" t="s">
        <v>22</v>
      </c>
      <c r="B22" s="8" t="s">
        <v>12</v>
      </c>
      <c r="C22" s="5">
        <v>35</v>
      </c>
      <c r="D22" s="5">
        <v>49</v>
      </c>
      <c r="E22" s="6">
        <f>1.25*H22/5</f>
        <v>1250</v>
      </c>
      <c r="F22" s="6">
        <f>1.5*H22/5</f>
        <v>1500</v>
      </c>
      <c r="G22" s="6">
        <f>0.5*H22/5</f>
        <v>500</v>
      </c>
      <c r="H22" s="7">
        <v>5000</v>
      </c>
      <c r="I22" s="9">
        <f>(C22*E22+D22*F22+(168-C22-D22)*G22)*365/7</f>
        <v>8303750</v>
      </c>
      <c r="J22" s="9">
        <f>D22*F22*365/7</f>
        <v>3832500</v>
      </c>
      <c r="K22" s="10">
        <f>I22/365/24/H22</f>
        <v>0.18958333333333333</v>
      </c>
    </row>
    <row r="23" spans="1:11" ht="34" customHeight="1">
      <c r="A23" s="3" t="s">
        <v>23</v>
      </c>
      <c r="B23" s="8" t="s">
        <v>8</v>
      </c>
      <c r="C23" s="5">
        <v>35</v>
      </c>
      <c r="D23" s="5">
        <v>49</v>
      </c>
      <c r="E23" s="6">
        <v>0.5</v>
      </c>
      <c r="F23" s="6">
        <v>0.05</v>
      </c>
      <c r="G23" s="6">
        <v>0.2</v>
      </c>
      <c r="H23" s="7">
        <v>3</v>
      </c>
      <c r="I23" s="9">
        <f>(C23*E23+D23*F23+(168-C23-D23)*G23)*365/7</f>
        <v>1916.25</v>
      </c>
      <c r="J23" s="9">
        <f>D23*F23*365/7</f>
        <v>127.75000000000001</v>
      </c>
      <c r="K23" s="10">
        <f>I23/365/24/H23</f>
        <v>7.2916666666666671E-2</v>
      </c>
    </row>
  </sheetData>
  <autoFilter ref="A4:K21">
    <sortState ref="A5:K23">
      <sortCondition ref="A4:A2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2014-09-26T13:07:06Z</dcterms:modified>
  <cp:category/>
</cp:coreProperties>
</file>