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05" yWindow="-75" windowWidth="18360" windowHeight="11760" tabRatio="779"/>
  </bookViews>
  <sheets>
    <sheet name="BHC Base" sheetId="1" r:id="rId1"/>
    <sheet name="BHC Base Input Quarterly" sheetId="12" r:id="rId2"/>
    <sheet name="BHC Downside" sheetId="13" r:id="rId3"/>
    <sheet name="BHC Downside Input Quarterly" sheetId="14" r:id="rId4"/>
  </sheets>
  <calcPr calcId="145621"/>
</workbook>
</file>

<file path=xl/calcChain.xml><?xml version="1.0" encoding="utf-8"?>
<calcChain xmlns="http://schemas.openxmlformats.org/spreadsheetml/2006/main">
  <c r="E56" i="13" l="1"/>
  <c r="E53" i="13"/>
  <c r="E54" i="13" s="1"/>
  <c r="E55" i="13" s="1"/>
  <c r="E50" i="13"/>
  <c r="E51" i="13" s="1"/>
  <c r="E52" i="13" s="1"/>
  <c r="E47" i="13"/>
  <c r="E48" i="13" s="1"/>
  <c r="E49" i="13" s="1"/>
  <c r="E44" i="13"/>
  <c r="E45" i="13" s="1"/>
  <c r="E46" i="13" s="1"/>
  <c r="E41" i="13"/>
  <c r="E42" i="13" s="1"/>
  <c r="E43" i="13" s="1"/>
  <c r="E38" i="13"/>
  <c r="E39" i="13" s="1"/>
  <c r="E40" i="13" s="1"/>
  <c r="E35" i="13"/>
  <c r="E36" i="13" s="1"/>
  <c r="E37" i="13" s="1"/>
  <c r="E32" i="13"/>
  <c r="E33" i="13" s="1"/>
  <c r="E34" i="13" s="1"/>
  <c r="E29" i="13"/>
  <c r="E30" i="13" s="1"/>
  <c r="E31" i="13" s="1"/>
  <c r="E41" i="1"/>
  <c r="E42" i="1" s="1"/>
  <c r="E43" i="1" s="1"/>
  <c r="E38" i="1"/>
  <c r="E39" i="1" s="1"/>
  <c r="E40" i="1" s="1"/>
  <c r="E35" i="1"/>
  <c r="E36" i="1" s="1"/>
  <c r="E37" i="1" s="1"/>
  <c r="E32" i="1"/>
  <c r="E33" i="1" s="1"/>
  <c r="E34" i="1" s="1"/>
  <c r="E29" i="1"/>
  <c r="E30" i="1" s="1"/>
  <c r="E31" i="1" s="1"/>
  <c r="E50" i="1"/>
  <c r="E51" i="1" s="1"/>
  <c r="E52" i="1" s="1"/>
  <c r="E47" i="1"/>
  <c r="E48" i="1" s="1"/>
  <c r="E49" i="1" s="1"/>
  <c r="E44" i="1"/>
  <c r="E45" i="1" s="1"/>
  <c r="E46" i="1" s="1"/>
  <c r="R44" i="1" l="1"/>
  <c r="R45" i="1"/>
  <c r="R46" i="1"/>
  <c r="R47" i="1"/>
  <c r="F88" i="13" l="1"/>
  <c r="F89" i="13" s="1"/>
  <c r="G88" i="13"/>
  <c r="G89" i="13" s="1"/>
  <c r="R44" i="13"/>
  <c r="R45" i="13"/>
  <c r="R46" i="13"/>
  <c r="R47" i="13"/>
  <c r="L20" i="13" l="1"/>
  <c r="L21" i="13" s="1"/>
  <c r="L22" i="13" s="1"/>
  <c r="L23" i="13"/>
  <c r="L24" i="13" s="1"/>
  <c r="L25" i="13" s="1"/>
  <c r="L26" i="13"/>
  <c r="L27" i="13" s="1"/>
  <c r="L28" i="13" s="1"/>
  <c r="L29" i="13"/>
  <c r="L30" i="13" s="1"/>
  <c r="L31" i="13" s="1"/>
  <c r="L32" i="13"/>
  <c r="L33" i="13" s="1"/>
  <c r="L34" i="13" s="1"/>
  <c r="L35" i="13"/>
  <c r="L36" i="13" s="1"/>
  <c r="L37" i="13" s="1"/>
  <c r="L38" i="13"/>
  <c r="L39" i="13" s="1"/>
  <c r="L40" i="13" s="1"/>
  <c r="L41" i="13"/>
  <c r="L42" i="13" s="1"/>
  <c r="L43" i="13" s="1"/>
  <c r="L44" i="13"/>
  <c r="L45" i="13" s="1"/>
  <c r="L46" i="13" s="1"/>
  <c r="L47" i="13"/>
  <c r="L48" i="13" s="1"/>
  <c r="L49" i="13" s="1"/>
  <c r="L50" i="13"/>
  <c r="L51" i="13" s="1"/>
  <c r="L52" i="13" s="1"/>
  <c r="L53" i="13"/>
  <c r="L54" i="13" s="1"/>
  <c r="L55" i="13" s="1"/>
  <c r="L56" i="13"/>
  <c r="L57" i="13" s="1"/>
  <c r="L58" i="13" s="1"/>
  <c r="L59" i="13"/>
  <c r="L60" i="13" s="1"/>
  <c r="L61" i="13" s="1"/>
  <c r="L62" i="13"/>
  <c r="L63" i="13" s="1"/>
  <c r="L64" i="13" s="1"/>
  <c r="L65" i="13"/>
  <c r="L66" i="13" s="1"/>
  <c r="L67" i="13" s="1"/>
  <c r="L68" i="13"/>
  <c r="L69" i="13" s="1"/>
  <c r="L70" i="13" s="1"/>
  <c r="L71" i="13"/>
  <c r="L72" i="13" s="1"/>
  <c r="L73" i="13" s="1"/>
  <c r="L74" i="13"/>
  <c r="L75" i="13" s="1"/>
  <c r="L76" i="13" s="1"/>
  <c r="L77" i="13"/>
  <c r="L78" i="13" s="1"/>
  <c r="L79" i="13" s="1"/>
  <c r="L80" i="13"/>
  <c r="L81" i="13" s="1"/>
  <c r="L82" i="13" s="1"/>
  <c r="L83" i="13"/>
  <c r="L84" i="13" s="1"/>
  <c r="L85" i="13" s="1"/>
  <c r="L86" i="13"/>
  <c r="L87" i="13" s="1"/>
  <c r="L88" i="13" s="1"/>
  <c r="L89" i="13"/>
  <c r="L90" i="13" s="1"/>
  <c r="L91" i="13" s="1"/>
  <c r="L92" i="13"/>
  <c r="L93" i="13" s="1"/>
  <c r="L94" i="13" s="1"/>
  <c r="L95" i="13"/>
  <c r="L96" i="13" s="1"/>
  <c r="L97" i="13" s="1"/>
  <c r="L98" i="13"/>
  <c r="L99" i="13" s="1"/>
  <c r="L100" i="13" s="1"/>
  <c r="L101" i="13"/>
  <c r="L102" i="13" s="1"/>
  <c r="L103" i="13" s="1"/>
  <c r="L104" i="13"/>
  <c r="L105" i="13" s="1"/>
  <c r="L106" i="13" s="1"/>
  <c r="L107" i="13"/>
  <c r="L108" i="13" s="1"/>
  <c r="L109" i="13" s="1"/>
  <c r="L110" i="13"/>
  <c r="L111" i="13" s="1"/>
  <c r="L112" i="13" s="1"/>
  <c r="L113" i="13"/>
  <c r="L114" i="13" s="1"/>
  <c r="L115" i="13" s="1"/>
  <c r="L116" i="13"/>
  <c r="L117" i="13" s="1"/>
  <c r="L118" i="13" s="1"/>
  <c r="L119" i="13"/>
  <c r="L120" i="13" s="1"/>
  <c r="L121" i="13" s="1"/>
  <c r="L122" i="13"/>
  <c r="L123" i="13" s="1"/>
  <c r="L124" i="13" s="1"/>
  <c r="L125" i="13"/>
  <c r="L126" i="13" s="1"/>
  <c r="L127" i="13" s="1"/>
  <c r="L128" i="13"/>
  <c r="L129" i="13" s="1"/>
  <c r="L130" i="13" s="1"/>
  <c r="L131" i="13"/>
  <c r="L132" i="13" s="1"/>
  <c r="L133" i="13" s="1"/>
  <c r="L134" i="13"/>
  <c r="L135" i="13" s="1"/>
  <c r="L136" i="13" s="1"/>
  <c r="L17" i="13"/>
  <c r="L18" i="13" s="1"/>
  <c r="L19" i="13" s="1"/>
  <c r="E125" i="13" l="1"/>
  <c r="E126" i="13" s="1"/>
  <c r="E127" i="13" s="1"/>
  <c r="E128" i="13"/>
  <c r="E129" i="13" s="1"/>
  <c r="E130" i="13" s="1"/>
  <c r="E131" i="13"/>
  <c r="E132" i="13" s="1"/>
  <c r="E133" i="13" s="1"/>
  <c r="E134" i="13"/>
  <c r="E135" i="13" s="1"/>
  <c r="E136" i="13" s="1"/>
  <c r="C136" i="13"/>
  <c r="C133" i="13"/>
  <c r="C130" i="13"/>
  <c r="C127" i="13"/>
  <c r="C124" i="13"/>
  <c r="C121" i="13"/>
  <c r="C118" i="13"/>
  <c r="C115" i="13"/>
  <c r="C112" i="13"/>
  <c r="C109" i="13"/>
  <c r="C106" i="13"/>
  <c r="C103" i="13"/>
  <c r="C100" i="13"/>
  <c r="C97" i="13"/>
  <c r="C94" i="13"/>
  <c r="C91" i="13"/>
  <c r="C88" i="13"/>
  <c r="C85" i="13"/>
  <c r="C82" i="13"/>
  <c r="C79" i="13"/>
  <c r="C76" i="13"/>
  <c r="C73" i="13"/>
  <c r="C70" i="13"/>
  <c r="C67" i="13"/>
  <c r="C64" i="13"/>
  <c r="C61" i="13"/>
  <c r="C58" i="13"/>
  <c r="C55" i="13"/>
  <c r="C52" i="13"/>
  <c r="C49" i="13"/>
  <c r="C46" i="13"/>
  <c r="C43" i="13"/>
  <c r="C40" i="13"/>
  <c r="C37" i="13"/>
  <c r="C34" i="13"/>
  <c r="C31" i="13"/>
  <c r="B136" i="13"/>
  <c r="B133" i="13"/>
  <c r="B130" i="13"/>
  <c r="B127" i="13"/>
  <c r="B124" i="13"/>
  <c r="B121" i="13"/>
  <c r="B118" i="13"/>
  <c r="B115" i="13"/>
  <c r="B112" i="13"/>
  <c r="B109" i="13"/>
  <c r="B106" i="13"/>
  <c r="B103" i="13"/>
  <c r="B100" i="13"/>
  <c r="B97" i="13"/>
  <c r="B94" i="13"/>
  <c r="B91" i="13"/>
  <c r="B88" i="13"/>
  <c r="B85" i="13"/>
  <c r="B82" i="13"/>
  <c r="B79" i="13"/>
  <c r="B76" i="13"/>
  <c r="B73" i="13"/>
  <c r="B70" i="13"/>
  <c r="B67" i="13"/>
  <c r="B64" i="13"/>
  <c r="B61" i="13"/>
  <c r="B58" i="13"/>
  <c r="B55" i="13"/>
  <c r="B52" i="13"/>
  <c r="B49" i="13"/>
  <c r="B46" i="13"/>
  <c r="B43" i="13"/>
  <c r="B40" i="13"/>
  <c r="B37" i="13"/>
  <c r="B34" i="13"/>
  <c r="B31" i="13"/>
  <c r="D125" i="13" l="1"/>
  <c r="D126" i="13" s="1"/>
  <c r="D127" i="13" s="1"/>
  <c r="D128" i="13"/>
  <c r="D129" i="13"/>
  <c r="D130" i="13" s="1"/>
  <c r="D131" i="13"/>
  <c r="D132" i="13" s="1"/>
  <c r="D133" i="13" s="1"/>
  <c r="D134" i="13"/>
  <c r="D135" i="13" s="1"/>
  <c r="D136" i="13" s="1"/>
  <c r="E122" i="13" l="1"/>
  <c r="E123" i="13" s="1"/>
  <c r="E124" i="13" s="1"/>
  <c r="E119" i="13"/>
  <c r="E120" i="13" s="1"/>
  <c r="E121" i="13" s="1"/>
  <c r="E116" i="13"/>
  <c r="E117" i="13" s="1"/>
  <c r="E118" i="13" s="1"/>
  <c r="E113" i="13"/>
  <c r="E114" i="13" s="1"/>
  <c r="E115" i="13" s="1"/>
  <c r="E110" i="13"/>
  <c r="E111" i="13" s="1"/>
  <c r="E112" i="13" s="1"/>
  <c r="E107" i="13"/>
  <c r="E108" i="13" s="1"/>
  <c r="E109" i="13" s="1"/>
  <c r="E104" i="13"/>
  <c r="E105" i="13" s="1"/>
  <c r="E106" i="13" s="1"/>
  <c r="E101" i="13"/>
  <c r="E102" i="13" s="1"/>
  <c r="E103" i="13" s="1"/>
  <c r="E98" i="13"/>
  <c r="E99" i="13" s="1"/>
  <c r="E100" i="13" s="1"/>
  <c r="E95" i="13"/>
  <c r="E96" i="13" s="1"/>
  <c r="E97" i="13" s="1"/>
  <c r="E92" i="13"/>
  <c r="E93" i="13" s="1"/>
  <c r="E94" i="13" s="1"/>
  <c r="E89" i="13"/>
  <c r="E90" i="13" s="1"/>
  <c r="E91" i="13" s="1"/>
  <c r="E86" i="13"/>
  <c r="E87" i="13" s="1"/>
  <c r="E88" i="13" s="1"/>
  <c r="E83" i="13"/>
  <c r="E84" i="13" s="1"/>
  <c r="E85" i="13" s="1"/>
  <c r="E80" i="13"/>
  <c r="E81" i="13" s="1"/>
  <c r="E82" i="13" s="1"/>
  <c r="E77" i="13"/>
  <c r="E78" i="13" s="1"/>
  <c r="E79" i="13" s="1"/>
  <c r="E74" i="13"/>
  <c r="E75" i="13" s="1"/>
  <c r="E76" i="13" s="1"/>
  <c r="E71" i="13"/>
  <c r="E72" i="13" s="1"/>
  <c r="E73" i="13" s="1"/>
  <c r="E68" i="13"/>
  <c r="E69" i="13" s="1"/>
  <c r="E70" i="13" s="1"/>
  <c r="E65" i="13"/>
  <c r="E66" i="13" s="1"/>
  <c r="E67" i="13" s="1"/>
  <c r="E62" i="13"/>
  <c r="E63" i="13" s="1"/>
  <c r="E64" i="13" s="1"/>
  <c r="E59" i="13"/>
  <c r="E60" i="13" s="1"/>
  <c r="E61" i="13" s="1"/>
  <c r="E57" i="13"/>
  <c r="E58" i="13" s="1"/>
  <c r="T6" i="14"/>
  <c r="T7" i="14" s="1"/>
  <c r="T5" i="14"/>
  <c r="B5" i="14"/>
  <c r="U4" i="14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G90" i="13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F90" i="13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R43" i="13"/>
  <c r="D122" i="13" s="1"/>
  <c r="D123" i="13" s="1"/>
  <c r="D124" i="13" s="1"/>
  <c r="R42" i="13"/>
  <c r="D119" i="13" s="1"/>
  <c r="D120" i="13" s="1"/>
  <c r="D121" i="13" s="1"/>
  <c r="R41" i="13"/>
  <c r="D116" i="13" s="1"/>
  <c r="D117" i="13" s="1"/>
  <c r="D118" i="13" s="1"/>
  <c r="R40" i="13"/>
  <c r="D113" i="13" s="1"/>
  <c r="D114" i="13" s="1"/>
  <c r="D115" i="13" s="1"/>
  <c r="R39" i="13"/>
  <c r="D110" i="13" s="1"/>
  <c r="D111" i="13" s="1"/>
  <c r="D112" i="13" s="1"/>
  <c r="R38" i="13"/>
  <c r="D107" i="13" s="1"/>
  <c r="D108" i="13" s="1"/>
  <c r="D109" i="13" s="1"/>
  <c r="R37" i="13"/>
  <c r="D104" i="13" s="1"/>
  <c r="D105" i="13" s="1"/>
  <c r="D106" i="13" s="1"/>
  <c r="R36" i="13"/>
  <c r="D101" i="13" s="1"/>
  <c r="D102" i="13" s="1"/>
  <c r="D103" i="13" s="1"/>
  <c r="R35" i="13"/>
  <c r="D98" i="13" s="1"/>
  <c r="D99" i="13" s="1"/>
  <c r="D100" i="13" s="1"/>
  <c r="R34" i="13"/>
  <c r="D95" i="13" s="1"/>
  <c r="D96" i="13" s="1"/>
  <c r="D97" i="13" s="1"/>
  <c r="R33" i="13"/>
  <c r="D92" i="13" s="1"/>
  <c r="D93" i="13" s="1"/>
  <c r="D94" i="13" s="1"/>
  <c r="R32" i="13"/>
  <c r="D89" i="13" s="1"/>
  <c r="D90" i="13" s="1"/>
  <c r="D91" i="13" s="1"/>
  <c r="R31" i="13"/>
  <c r="D86" i="13" s="1"/>
  <c r="D87" i="13" s="1"/>
  <c r="D88" i="13" s="1"/>
  <c r="R30" i="13"/>
  <c r="D83" i="13" s="1"/>
  <c r="D84" i="13" s="1"/>
  <c r="D85" i="13" s="1"/>
  <c r="R29" i="13"/>
  <c r="D80" i="13" s="1"/>
  <c r="D81" i="13" s="1"/>
  <c r="D82" i="13" s="1"/>
  <c r="R28" i="13"/>
  <c r="D77" i="13" s="1"/>
  <c r="D78" i="13" s="1"/>
  <c r="D79" i="13" s="1"/>
  <c r="R27" i="13"/>
  <c r="D74" i="13" s="1"/>
  <c r="D75" i="13" s="1"/>
  <c r="D76" i="13" s="1"/>
  <c r="R26" i="13"/>
  <c r="D71" i="13" s="1"/>
  <c r="D72" i="13" s="1"/>
  <c r="D73" i="13" s="1"/>
  <c r="R25" i="13"/>
  <c r="D68" i="13" s="1"/>
  <c r="D69" i="13" s="1"/>
  <c r="D70" i="13" s="1"/>
  <c r="R24" i="13"/>
  <c r="D65" i="13" s="1"/>
  <c r="D66" i="13" s="1"/>
  <c r="D67" i="13" s="1"/>
  <c r="R23" i="13"/>
  <c r="D62" i="13" s="1"/>
  <c r="D63" i="13" s="1"/>
  <c r="D64" i="13" s="1"/>
  <c r="R22" i="13"/>
  <c r="D59" i="13" s="1"/>
  <c r="D60" i="13" s="1"/>
  <c r="D61" i="13" s="1"/>
  <c r="R21" i="13"/>
  <c r="D56" i="13" s="1"/>
  <c r="D57" i="13" s="1"/>
  <c r="D58" i="13" s="1"/>
  <c r="R20" i="13"/>
  <c r="D53" i="13" s="1"/>
  <c r="D54" i="13" s="1"/>
  <c r="D55" i="13" s="1"/>
  <c r="R19" i="13"/>
  <c r="D50" i="13" s="1"/>
  <c r="D51" i="13" s="1"/>
  <c r="D52" i="13" s="1"/>
  <c r="R18" i="13"/>
  <c r="D47" i="13" s="1"/>
  <c r="D48" i="13" s="1"/>
  <c r="D49" i="13" s="1"/>
  <c r="R17" i="13"/>
  <c r="D44" i="13" s="1"/>
  <c r="D45" i="13" s="1"/>
  <c r="D46" i="13" s="1"/>
  <c r="R16" i="13"/>
  <c r="D41" i="13" s="1"/>
  <c r="D42" i="13" s="1"/>
  <c r="D43" i="13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T8" i="14" l="1"/>
  <c r="U7" i="14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A18" i="13"/>
  <c r="T9" i="14" l="1"/>
  <c r="U8" i="14"/>
  <c r="U5" i="14"/>
  <c r="U6" i="14" s="1"/>
  <c r="A19" i="13"/>
  <c r="T10" i="14" l="1"/>
  <c r="U9" i="14"/>
  <c r="A20" i="13"/>
  <c r="T11" i="14" l="1"/>
  <c r="U10" i="14"/>
  <c r="A21" i="13"/>
  <c r="T12" i="14" l="1"/>
  <c r="U11" i="14"/>
  <c r="A22" i="13"/>
  <c r="T13" i="14" l="1"/>
  <c r="U12" i="14"/>
  <c r="A23" i="13"/>
  <c r="T14" i="14" l="1"/>
  <c r="U13" i="14"/>
  <c r="A24" i="13"/>
  <c r="T15" i="14" l="1"/>
  <c r="U14" i="14"/>
  <c r="A25" i="13"/>
  <c r="T16" i="14" l="1"/>
  <c r="U15" i="14"/>
  <c r="A26" i="13"/>
  <c r="T17" i="14" l="1"/>
  <c r="U16" i="14"/>
  <c r="H29" i="13" s="1"/>
  <c r="A27" i="13"/>
  <c r="T18" i="14" l="1"/>
  <c r="U17" i="14"/>
  <c r="H30" i="13" s="1"/>
  <c r="A28" i="13"/>
  <c r="T19" i="14" l="1"/>
  <c r="U18" i="14"/>
  <c r="H31" i="13" s="1"/>
  <c r="A29" i="13"/>
  <c r="T20" i="14" l="1"/>
  <c r="U19" i="14"/>
  <c r="H32" i="13" s="1"/>
  <c r="A30" i="13"/>
  <c r="T21" i="14" l="1"/>
  <c r="U20" i="14"/>
  <c r="H33" i="13" s="1"/>
  <c r="A31" i="13"/>
  <c r="T22" i="14" l="1"/>
  <c r="U21" i="14"/>
  <c r="H34" i="13" s="1"/>
  <c r="A32" i="13"/>
  <c r="T23" i="14" l="1"/>
  <c r="U22" i="14"/>
  <c r="H35" i="13" s="1"/>
  <c r="A33" i="13"/>
  <c r="T24" i="14" l="1"/>
  <c r="U23" i="14"/>
  <c r="H36" i="13" s="1"/>
  <c r="B32" i="13"/>
  <c r="B33" i="13"/>
  <c r="A34" i="13"/>
  <c r="C32" i="13"/>
  <c r="C33" i="13"/>
  <c r="T25" i="14" l="1"/>
  <c r="U24" i="14"/>
  <c r="H37" i="13" s="1"/>
  <c r="A35" i="13"/>
  <c r="T26" i="14" l="1"/>
  <c r="U25" i="14"/>
  <c r="H38" i="13" s="1"/>
  <c r="A36" i="13"/>
  <c r="T27" i="14" l="1"/>
  <c r="U26" i="14"/>
  <c r="H39" i="13" s="1"/>
  <c r="C36" i="13"/>
  <c r="C35" i="13"/>
  <c r="A37" i="13"/>
  <c r="B36" i="13"/>
  <c r="B35" i="13"/>
  <c r="T28" i="14" l="1"/>
  <c r="U27" i="14"/>
  <c r="H40" i="13" s="1"/>
  <c r="A38" i="13"/>
  <c r="T29" i="14" l="1"/>
  <c r="U28" i="14"/>
  <c r="H41" i="13" s="1"/>
  <c r="A39" i="13"/>
  <c r="T30" i="14" l="1"/>
  <c r="U29" i="14"/>
  <c r="H42" i="13" s="1"/>
  <c r="C38" i="13"/>
  <c r="C39" i="13"/>
  <c r="A40" i="13"/>
  <c r="B38" i="13"/>
  <c r="B39" i="13"/>
  <c r="T31" i="14" l="1"/>
  <c r="U30" i="14"/>
  <c r="H43" i="13" s="1"/>
  <c r="A41" i="13"/>
  <c r="T32" i="14" l="1"/>
  <c r="U31" i="14"/>
  <c r="H44" i="13" s="1"/>
  <c r="A42" i="13"/>
  <c r="T33" i="14" l="1"/>
  <c r="U32" i="14"/>
  <c r="H45" i="13" s="1"/>
  <c r="A43" i="13"/>
  <c r="B41" i="13"/>
  <c r="B42" i="13"/>
  <c r="C42" i="13"/>
  <c r="C41" i="13"/>
  <c r="T34" i="14" l="1"/>
  <c r="U33" i="14"/>
  <c r="H46" i="13" s="1"/>
  <c r="A44" i="13"/>
  <c r="T35" i="14" l="1"/>
  <c r="U34" i="14"/>
  <c r="H47" i="13" s="1"/>
  <c r="A45" i="13"/>
  <c r="T36" i="14" l="1"/>
  <c r="U35" i="14"/>
  <c r="H48" i="13" s="1"/>
  <c r="A46" i="13"/>
  <c r="C44" i="13"/>
  <c r="C45" i="13"/>
  <c r="B44" i="13"/>
  <c r="B45" i="13"/>
  <c r="T37" i="14" l="1"/>
  <c r="U36" i="14"/>
  <c r="H49" i="13" s="1"/>
  <c r="A47" i="13"/>
  <c r="T38" i="14" l="1"/>
  <c r="U37" i="14"/>
  <c r="H50" i="13" s="1"/>
  <c r="A48" i="13"/>
  <c r="T39" i="14" l="1"/>
  <c r="U38" i="14"/>
  <c r="H51" i="13" s="1"/>
  <c r="C48" i="13"/>
  <c r="C47" i="13"/>
  <c r="A49" i="13"/>
  <c r="B47" i="13"/>
  <c r="B48" i="13"/>
  <c r="T40" i="14" l="1"/>
  <c r="U39" i="14"/>
  <c r="H52" i="13" s="1"/>
  <c r="A50" i="13"/>
  <c r="T41" i="14" l="1"/>
  <c r="U40" i="14"/>
  <c r="H53" i="13" s="1"/>
  <c r="A51" i="13"/>
  <c r="T42" i="14" l="1"/>
  <c r="U41" i="14"/>
  <c r="H54" i="13" s="1"/>
  <c r="A52" i="13"/>
  <c r="B50" i="13"/>
  <c r="B51" i="13"/>
  <c r="C51" i="13"/>
  <c r="C50" i="13"/>
  <c r="U42" i="14" l="1"/>
  <c r="H55" i="13" s="1"/>
  <c r="T43" i="14"/>
  <c r="A53" i="13"/>
  <c r="U43" i="14" l="1"/>
  <c r="H56" i="13" s="1"/>
  <c r="T44" i="14"/>
  <c r="A54" i="13"/>
  <c r="U44" i="14" l="1"/>
  <c r="H57" i="13" s="1"/>
  <c r="T45" i="14"/>
  <c r="C53" i="13"/>
  <c r="C54" i="13"/>
  <c r="A55" i="13"/>
  <c r="B53" i="13"/>
  <c r="B54" i="13"/>
  <c r="U45" i="14" l="1"/>
  <c r="H58" i="13" s="1"/>
  <c r="T46" i="14"/>
  <c r="A56" i="13"/>
  <c r="U46" i="14" l="1"/>
  <c r="H59" i="13" s="1"/>
  <c r="T47" i="14"/>
  <c r="A57" i="13"/>
  <c r="U47" i="14" l="1"/>
  <c r="H60" i="13" s="1"/>
  <c r="T48" i="14"/>
  <c r="B57" i="13"/>
  <c r="B56" i="13"/>
  <c r="A58" i="13"/>
  <c r="C56" i="13"/>
  <c r="C57" i="13"/>
  <c r="U48" i="14" l="1"/>
  <c r="H61" i="13" s="1"/>
  <c r="T49" i="14"/>
  <c r="A59" i="13"/>
  <c r="U49" i="14" l="1"/>
  <c r="H62" i="13" s="1"/>
  <c r="T50" i="14"/>
  <c r="A60" i="13"/>
  <c r="U50" i="14" l="1"/>
  <c r="H63" i="13" s="1"/>
  <c r="T51" i="14"/>
  <c r="B59" i="13"/>
  <c r="B60" i="13"/>
  <c r="A61" i="13"/>
  <c r="C59" i="13"/>
  <c r="C60" i="13"/>
  <c r="U51" i="14" l="1"/>
  <c r="H64" i="13" s="1"/>
  <c r="T52" i="14"/>
  <c r="A62" i="13"/>
  <c r="U52" i="14" l="1"/>
  <c r="H65" i="13" s="1"/>
  <c r="T53" i="14"/>
  <c r="A63" i="13"/>
  <c r="U53" i="14" l="1"/>
  <c r="H66" i="13" s="1"/>
  <c r="T54" i="14"/>
  <c r="C63" i="13"/>
  <c r="C62" i="13"/>
  <c r="B62" i="13"/>
  <c r="B63" i="13"/>
  <c r="A64" i="13"/>
  <c r="U54" i="14" l="1"/>
  <c r="H67" i="13" s="1"/>
  <c r="T55" i="14"/>
  <c r="A65" i="13"/>
  <c r="U55" i="14" l="1"/>
  <c r="H68" i="13" s="1"/>
  <c r="T56" i="14"/>
  <c r="A66" i="13"/>
  <c r="U56" i="14" l="1"/>
  <c r="H69" i="13" s="1"/>
  <c r="T57" i="14"/>
  <c r="A67" i="13"/>
  <c r="C65" i="13"/>
  <c r="C66" i="13"/>
  <c r="B65" i="13"/>
  <c r="B66" i="13"/>
  <c r="U57" i="14" l="1"/>
  <c r="H70" i="13" s="1"/>
  <c r="T58" i="14"/>
  <c r="A68" i="13"/>
  <c r="U58" i="14" l="1"/>
  <c r="H71" i="13" s="1"/>
  <c r="T59" i="14"/>
  <c r="A69" i="13"/>
  <c r="U59" i="14" l="1"/>
  <c r="H72" i="13" s="1"/>
  <c r="T60" i="14"/>
  <c r="B68" i="13"/>
  <c r="B69" i="13"/>
  <c r="C69" i="13"/>
  <c r="C68" i="13"/>
  <c r="A70" i="13"/>
  <c r="U60" i="14" l="1"/>
  <c r="H73" i="13" s="1"/>
  <c r="T61" i="14"/>
  <c r="A71" i="13"/>
  <c r="U61" i="14" l="1"/>
  <c r="H74" i="13" s="1"/>
  <c r="T62" i="14"/>
  <c r="A72" i="13"/>
  <c r="U62" i="14" l="1"/>
  <c r="H75" i="13" s="1"/>
  <c r="T63" i="14"/>
  <c r="A73" i="13"/>
  <c r="C72" i="13"/>
  <c r="C71" i="13"/>
  <c r="B71" i="13"/>
  <c r="B72" i="13"/>
  <c r="U63" i="14" l="1"/>
  <c r="H76" i="13" s="1"/>
  <c r="T64" i="14"/>
  <c r="A74" i="13"/>
  <c r="U64" i="14" l="1"/>
  <c r="H77" i="13" s="1"/>
  <c r="T65" i="14"/>
  <c r="A75" i="13"/>
  <c r="U65" i="14" l="1"/>
  <c r="H78" i="13" s="1"/>
  <c r="T66" i="14"/>
  <c r="B74" i="13"/>
  <c r="B75" i="13"/>
  <c r="C75" i="13"/>
  <c r="C74" i="13"/>
  <c r="A76" i="13"/>
  <c r="U66" i="14" l="1"/>
  <c r="H79" i="13" s="1"/>
  <c r="T67" i="14"/>
  <c r="A77" i="13"/>
  <c r="U67" i="14" l="1"/>
  <c r="H80" i="13" s="1"/>
  <c r="T68" i="14"/>
  <c r="A78" i="13"/>
  <c r="U68" i="14" l="1"/>
  <c r="H81" i="13" s="1"/>
  <c r="T69" i="14"/>
  <c r="A79" i="13"/>
  <c r="C78" i="13"/>
  <c r="C77" i="13"/>
  <c r="B77" i="13"/>
  <c r="B78" i="13"/>
  <c r="U69" i="14" l="1"/>
  <c r="H82" i="13" s="1"/>
  <c r="T70" i="14"/>
  <c r="A80" i="13"/>
  <c r="U70" i="14" l="1"/>
  <c r="H83" i="13" s="1"/>
  <c r="T71" i="14"/>
  <c r="A81" i="13"/>
  <c r="U71" i="14" l="1"/>
  <c r="H84" i="13" s="1"/>
  <c r="T72" i="14"/>
  <c r="B81" i="13"/>
  <c r="B80" i="13"/>
  <c r="C81" i="13"/>
  <c r="C80" i="13"/>
  <c r="A82" i="13"/>
  <c r="U72" i="14" l="1"/>
  <c r="H85" i="13" s="1"/>
  <c r="T73" i="14"/>
  <c r="A83" i="13"/>
  <c r="U73" i="14" l="1"/>
  <c r="H86" i="13" s="1"/>
  <c r="T74" i="14"/>
  <c r="A84" i="13"/>
  <c r="U74" i="14" l="1"/>
  <c r="H87" i="13" s="1"/>
  <c r="T75" i="14"/>
  <c r="A85" i="13"/>
  <c r="C84" i="13"/>
  <c r="C83" i="13"/>
  <c r="B83" i="13"/>
  <c r="B84" i="13"/>
  <c r="U75" i="14" l="1"/>
  <c r="H88" i="13" s="1"/>
  <c r="T76" i="14"/>
  <c r="A86" i="13"/>
  <c r="U76" i="14" l="1"/>
  <c r="H89" i="13" s="1"/>
  <c r="T77" i="14"/>
  <c r="A87" i="13"/>
  <c r="U77" i="14" l="1"/>
  <c r="H90" i="13" s="1"/>
  <c r="T78" i="14"/>
  <c r="B86" i="13"/>
  <c r="B87" i="13"/>
  <c r="C86" i="13"/>
  <c r="C87" i="13"/>
  <c r="A88" i="13"/>
  <c r="U78" i="14" l="1"/>
  <c r="H91" i="13" s="1"/>
  <c r="T79" i="14"/>
  <c r="A89" i="13"/>
  <c r="U79" i="14" l="1"/>
  <c r="H92" i="13" s="1"/>
  <c r="T80" i="14"/>
  <c r="A90" i="13"/>
  <c r="U80" i="14" l="1"/>
  <c r="H93" i="13" s="1"/>
  <c r="T81" i="14"/>
  <c r="A91" i="13"/>
  <c r="C90" i="13"/>
  <c r="C89" i="13"/>
  <c r="B89" i="13"/>
  <c r="B90" i="13"/>
  <c r="U81" i="14" l="1"/>
  <c r="H94" i="13" s="1"/>
  <c r="T82" i="14"/>
  <c r="A92" i="13"/>
  <c r="U82" i="14" l="1"/>
  <c r="H95" i="13" s="1"/>
  <c r="T83" i="14"/>
  <c r="A93" i="13"/>
  <c r="U83" i="14" l="1"/>
  <c r="H96" i="13" s="1"/>
  <c r="T84" i="14"/>
  <c r="B92" i="13"/>
  <c r="B93" i="13"/>
  <c r="C93" i="13"/>
  <c r="C92" i="13"/>
  <c r="A94" i="13"/>
  <c r="U84" i="14" l="1"/>
  <c r="H97" i="13" s="1"/>
  <c r="T85" i="14"/>
  <c r="A95" i="13"/>
  <c r="U85" i="14" l="1"/>
  <c r="H98" i="13" s="1"/>
  <c r="T86" i="14"/>
  <c r="A96" i="13"/>
  <c r="U86" i="14" l="1"/>
  <c r="H99" i="13" s="1"/>
  <c r="T87" i="14"/>
  <c r="A97" i="13"/>
  <c r="C96" i="13"/>
  <c r="C95" i="13"/>
  <c r="B95" i="13"/>
  <c r="B96" i="13"/>
  <c r="U87" i="14" l="1"/>
  <c r="H100" i="13" s="1"/>
  <c r="T88" i="14"/>
  <c r="A98" i="13"/>
  <c r="U88" i="14" l="1"/>
  <c r="H101" i="13" s="1"/>
  <c r="T89" i="14"/>
  <c r="A99" i="13"/>
  <c r="U89" i="14" l="1"/>
  <c r="H102" i="13" s="1"/>
  <c r="T90" i="14"/>
  <c r="B99" i="13"/>
  <c r="B98" i="13"/>
  <c r="C99" i="13"/>
  <c r="C98" i="13"/>
  <c r="A100" i="13"/>
  <c r="U90" i="14" l="1"/>
  <c r="H103" i="13" s="1"/>
  <c r="T91" i="14"/>
  <c r="A101" i="13"/>
  <c r="U91" i="14" l="1"/>
  <c r="H104" i="13" s="1"/>
  <c r="T92" i="14"/>
  <c r="A102" i="13"/>
  <c r="U92" i="14" l="1"/>
  <c r="H105" i="13" s="1"/>
  <c r="T93" i="14"/>
  <c r="B102" i="13"/>
  <c r="B101" i="13"/>
  <c r="C101" i="13"/>
  <c r="C102" i="13"/>
  <c r="A103" i="13"/>
  <c r="U93" i="14" l="1"/>
  <c r="H106" i="13" s="1"/>
  <c r="T94" i="14"/>
  <c r="A104" i="13"/>
  <c r="U94" i="14" l="1"/>
  <c r="H107" i="13" s="1"/>
  <c r="T95" i="14"/>
  <c r="A105" i="13"/>
  <c r="U95" i="14" l="1"/>
  <c r="H108" i="13" s="1"/>
  <c r="T96" i="14"/>
  <c r="B104" i="13"/>
  <c r="B105" i="13"/>
  <c r="A106" i="13"/>
  <c r="C105" i="13"/>
  <c r="C104" i="13"/>
  <c r="U96" i="14" l="1"/>
  <c r="H109" i="13" s="1"/>
  <c r="T97" i="14"/>
  <c r="A107" i="13"/>
  <c r="U97" i="14" l="1"/>
  <c r="H110" i="13" s="1"/>
  <c r="T98" i="14"/>
  <c r="A108" i="13"/>
  <c r="U98" i="14" l="1"/>
  <c r="H111" i="13" s="1"/>
  <c r="T99" i="14"/>
  <c r="C108" i="13"/>
  <c r="C107" i="13"/>
  <c r="A109" i="13"/>
  <c r="B108" i="13"/>
  <c r="B107" i="13"/>
  <c r="U99" i="14" l="1"/>
  <c r="H112" i="13" s="1"/>
  <c r="T100" i="14"/>
  <c r="A110" i="13"/>
  <c r="U100" i="14" l="1"/>
  <c r="H113" i="13" s="1"/>
  <c r="T101" i="14"/>
  <c r="A111" i="13"/>
  <c r="U101" i="14" l="1"/>
  <c r="H114" i="13" s="1"/>
  <c r="T102" i="14"/>
  <c r="A112" i="13"/>
  <c r="C111" i="13"/>
  <c r="C110" i="13"/>
  <c r="B111" i="13"/>
  <c r="B110" i="13"/>
  <c r="U102" i="14" l="1"/>
  <c r="H115" i="13" s="1"/>
  <c r="T103" i="14"/>
  <c r="A113" i="13"/>
  <c r="U103" i="14" l="1"/>
  <c r="H116" i="13" s="1"/>
  <c r="T104" i="14"/>
  <c r="A114" i="13"/>
  <c r="U104" i="14" l="1"/>
  <c r="H117" i="13" s="1"/>
  <c r="T105" i="14"/>
  <c r="B113" i="13"/>
  <c r="B114" i="13"/>
  <c r="C114" i="13"/>
  <c r="C113" i="13"/>
  <c r="A115" i="13"/>
  <c r="U105" i="14" l="1"/>
  <c r="H118" i="13" s="1"/>
  <c r="T106" i="14"/>
  <c r="A116" i="13"/>
  <c r="U106" i="14" l="1"/>
  <c r="H119" i="13" s="1"/>
  <c r="T107" i="14"/>
  <c r="A117" i="13"/>
  <c r="U107" i="14" l="1"/>
  <c r="H120" i="13" s="1"/>
  <c r="T108" i="14"/>
  <c r="A118" i="13"/>
  <c r="B116" i="13"/>
  <c r="B117" i="13"/>
  <c r="C117" i="13"/>
  <c r="C116" i="13"/>
  <c r="U108" i="14" l="1"/>
  <c r="H121" i="13" s="1"/>
  <c r="T109" i="14"/>
  <c r="A119" i="13"/>
  <c r="U109" i="14" l="1"/>
  <c r="H122" i="13" s="1"/>
  <c r="T110" i="14"/>
  <c r="A120" i="13"/>
  <c r="U110" i="14" l="1"/>
  <c r="H123" i="13" s="1"/>
  <c r="T111" i="14"/>
  <c r="C119" i="13"/>
  <c r="C120" i="13"/>
  <c r="A121" i="13"/>
  <c r="B120" i="13"/>
  <c r="B119" i="13"/>
  <c r="U111" i="14" l="1"/>
  <c r="H124" i="13" s="1"/>
  <c r="T112" i="14"/>
  <c r="A122" i="13"/>
  <c r="U112" i="14" l="1"/>
  <c r="H125" i="13" s="1"/>
  <c r="T113" i="14"/>
  <c r="A123" i="13"/>
  <c r="U113" i="14" l="1"/>
  <c r="H126" i="13" s="1"/>
  <c r="T114" i="14"/>
  <c r="A124" i="13"/>
  <c r="C123" i="13"/>
  <c r="C122" i="13"/>
  <c r="B123" i="13"/>
  <c r="B122" i="13"/>
  <c r="U114" i="14" l="1"/>
  <c r="H127" i="13" s="1"/>
  <c r="T115" i="14"/>
  <c r="A125" i="13"/>
  <c r="U115" i="14" l="1"/>
  <c r="H128" i="13" s="1"/>
  <c r="T116" i="14"/>
  <c r="A126" i="13"/>
  <c r="U116" i="14" l="1"/>
  <c r="H129" i="13" s="1"/>
  <c r="T117" i="14"/>
  <c r="B125" i="13"/>
  <c r="B126" i="13"/>
  <c r="C126" i="13"/>
  <c r="C125" i="13"/>
  <c r="A127" i="13"/>
  <c r="U117" i="14" l="1"/>
  <c r="H130" i="13" s="1"/>
  <c r="T118" i="14"/>
  <c r="A128" i="13"/>
  <c r="U118" i="14" l="1"/>
  <c r="H131" i="13" s="1"/>
  <c r="T119" i="14"/>
  <c r="A129" i="13"/>
  <c r="U119" i="14" l="1"/>
  <c r="H132" i="13" s="1"/>
  <c r="T120" i="14"/>
  <c r="B129" i="13"/>
  <c r="B128" i="13"/>
  <c r="A130" i="13"/>
  <c r="C128" i="13"/>
  <c r="C129" i="13"/>
  <c r="U120" i="14" l="1"/>
  <c r="H133" i="13" s="1"/>
  <c r="T121" i="14"/>
  <c r="A131" i="13"/>
  <c r="U121" i="14" l="1"/>
  <c r="H134" i="13" s="1"/>
  <c r="T122" i="14"/>
  <c r="A132" i="13"/>
  <c r="U122" i="14" l="1"/>
  <c r="H135" i="13" s="1"/>
  <c r="T123" i="14"/>
  <c r="B131" i="13"/>
  <c r="B132" i="13"/>
  <c r="C131" i="13"/>
  <c r="C132" i="13"/>
  <c r="A133" i="13"/>
  <c r="U123" i="14" l="1"/>
  <c r="H136" i="13" s="1"/>
  <c r="A134" i="13"/>
  <c r="A135" i="13" l="1"/>
  <c r="A136" i="13" l="1"/>
  <c r="B135" i="13"/>
  <c r="B134" i="13"/>
  <c r="C134" i="13"/>
  <c r="C135" i="13"/>
  <c r="R16" i="1" l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B5" i="12" l="1"/>
  <c r="T5" i="12"/>
  <c r="T6" i="12"/>
  <c r="B6" i="12" l="1"/>
  <c r="B7" i="12"/>
  <c r="T7" i="12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T8" i="12"/>
  <c r="T9" i="12" l="1"/>
  <c r="T10" i="12" l="1"/>
  <c r="T11" i="12" l="1"/>
  <c r="T12" i="12" l="1"/>
  <c r="T13" i="12" l="1"/>
  <c r="T14" i="12" l="1"/>
  <c r="T15" i="12" l="1"/>
  <c r="T16" i="12" l="1"/>
  <c r="T17" i="12" l="1"/>
  <c r="T18" i="12" l="1"/>
  <c r="T19" i="12" l="1"/>
  <c r="T20" i="12" l="1"/>
  <c r="T21" i="12" l="1"/>
  <c r="G88" i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T22" i="12" l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T23" i="12" l="1"/>
  <c r="T24" i="12" s="1"/>
  <c r="T25" i="12"/>
  <c r="T26" i="12" l="1"/>
  <c r="T27" i="12" s="1"/>
  <c r="T28" i="12" s="1"/>
  <c r="T29" i="12" l="1"/>
  <c r="T30" i="12" s="1"/>
  <c r="T31" i="12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T32" i="12" l="1"/>
  <c r="T33" i="12" s="1"/>
  <c r="T34" i="12" s="1"/>
  <c r="T35" i="12" l="1"/>
  <c r="T36" i="12" s="1"/>
  <c r="T37" i="12" s="1"/>
  <c r="T38" i="12" l="1"/>
  <c r="T39" i="12" s="1"/>
  <c r="T40" i="12" s="1"/>
  <c r="T41" i="12" l="1"/>
  <c r="T42" i="12" s="1"/>
  <c r="T43" i="12" s="1"/>
  <c r="T44" i="12" l="1"/>
  <c r="T45" i="12" l="1"/>
  <c r="T46" i="12" s="1"/>
  <c r="T47" i="12" l="1"/>
  <c r="T48" i="12" s="1"/>
  <c r="T49" i="12" s="1"/>
  <c r="T50" i="12" l="1"/>
  <c r="T51" i="12" s="1"/>
  <c r="T52" i="12" s="1"/>
  <c r="T53" i="12"/>
  <c r="T54" i="12" l="1"/>
  <c r="T55" i="12" s="1"/>
  <c r="T56" i="12" l="1"/>
  <c r="T57" i="12" l="1"/>
  <c r="T58" i="12" s="1"/>
  <c r="B24" i="12"/>
  <c r="T59" i="12"/>
  <c r="B25" i="12" l="1"/>
  <c r="T60" i="12"/>
  <c r="T61" i="12" s="1"/>
  <c r="B26" i="12" l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T62" i="12"/>
  <c r="T63" i="12" s="1"/>
  <c r="T64" i="12" s="1"/>
  <c r="T65" i="12" l="1"/>
  <c r="A6" i="1"/>
  <c r="T66" i="12" l="1"/>
  <c r="T67" i="12" s="1"/>
  <c r="T68" i="12" l="1"/>
  <c r="T69" i="12" l="1"/>
  <c r="T70" i="12" s="1"/>
  <c r="T71" i="12" l="1"/>
  <c r="T72" i="12" l="1"/>
  <c r="T73" i="12" s="1"/>
  <c r="T74" i="12"/>
  <c r="T75" i="12" s="1"/>
  <c r="T76" i="12" s="1"/>
  <c r="T77" i="12" l="1"/>
  <c r="T78" i="12" l="1"/>
  <c r="T79" i="12" s="1"/>
  <c r="T80" i="12" l="1"/>
  <c r="T81" i="12" s="1"/>
  <c r="T82" i="12" s="1"/>
  <c r="T83" i="12" l="1"/>
  <c r="T84" i="12" l="1"/>
  <c r="T85" i="12" s="1"/>
  <c r="T86" i="12" l="1"/>
  <c r="T87" i="12" s="1"/>
  <c r="T88" i="12" s="1"/>
  <c r="T89" i="12" l="1"/>
  <c r="T90" i="12" l="1"/>
  <c r="T91" i="12" s="1"/>
  <c r="T92" i="12" l="1"/>
  <c r="T93" i="12" l="1"/>
  <c r="T94" i="12" s="1"/>
  <c r="T95" i="12"/>
  <c r="T96" i="12" l="1"/>
  <c r="T97" i="12" s="1"/>
  <c r="T98" i="12" l="1"/>
  <c r="T99" i="12" s="1"/>
  <c r="T100" i="12" s="1"/>
  <c r="T101" i="12" l="1"/>
  <c r="T102" i="12" s="1"/>
  <c r="T103" i="12" s="1"/>
  <c r="T104" i="12" l="1"/>
  <c r="T105" i="12" l="1"/>
  <c r="T106" i="1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L17" i="1" s="1"/>
  <c r="T107" i="12" l="1"/>
  <c r="A18" i="1"/>
  <c r="L18" i="1" s="1"/>
  <c r="L19" i="1" l="1"/>
  <c r="T108" i="12"/>
  <c r="T109" i="12" s="1"/>
  <c r="A19" i="1"/>
  <c r="T110" i="12" l="1"/>
  <c r="T111" i="12" s="1"/>
  <c r="T112" i="12" s="1"/>
  <c r="A20" i="1"/>
  <c r="L20" i="1" s="1"/>
  <c r="T113" i="12" l="1"/>
  <c r="T114" i="12" s="1"/>
  <c r="T115" i="12" s="1"/>
  <c r="A21" i="1"/>
  <c r="L21" i="1" s="1"/>
  <c r="L22" i="1" l="1"/>
  <c r="T116" i="12"/>
  <c r="A22" i="1"/>
  <c r="T117" i="12" l="1"/>
  <c r="T118" i="12" s="1"/>
  <c r="A23" i="1"/>
  <c r="L23" i="1" s="1"/>
  <c r="T119" i="12" l="1"/>
  <c r="T120" i="12" s="1"/>
  <c r="T121" i="12" s="1"/>
  <c r="A24" i="1"/>
  <c r="L24" i="1" s="1"/>
  <c r="T122" i="12" l="1"/>
  <c r="A25" i="1"/>
  <c r="L25" i="1" s="1"/>
  <c r="T123" i="12" l="1"/>
  <c r="A26" i="1"/>
  <c r="L26" i="1" s="1"/>
  <c r="A27" i="1" l="1"/>
  <c r="L27" i="1" s="1"/>
  <c r="L28" i="1" l="1"/>
  <c r="A28" i="1"/>
  <c r="A29" i="1" l="1"/>
  <c r="L29" i="1" l="1"/>
  <c r="C31" i="1"/>
  <c r="B31" i="1"/>
  <c r="H29" i="1"/>
  <c r="A30" i="1"/>
  <c r="L30" i="1" l="1"/>
  <c r="H30" i="1"/>
  <c r="A31" i="1"/>
  <c r="H31" i="1" s="1"/>
  <c r="L31" i="1" l="1"/>
  <c r="A32" i="1"/>
  <c r="B34" i="1" l="1"/>
  <c r="L32" i="1"/>
  <c r="C34" i="1"/>
  <c r="H32" i="1"/>
  <c r="A33" i="1"/>
  <c r="L33" i="1" l="1"/>
  <c r="H33" i="1"/>
  <c r="C32" i="1"/>
  <c r="C33" i="1"/>
  <c r="B33" i="1"/>
  <c r="B32" i="1"/>
  <c r="A34" i="1"/>
  <c r="H34" i="1" s="1"/>
  <c r="L34" i="1" l="1"/>
  <c r="A35" i="1"/>
  <c r="L35" i="1" l="1"/>
  <c r="C37" i="1"/>
  <c r="B37" i="1"/>
  <c r="H35" i="1"/>
  <c r="A36" i="1"/>
  <c r="L36" i="1" l="1"/>
  <c r="L37" i="1" s="1"/>
  <c r="H36" i="1"/>
  <c r="B36" i="1"/>
  <c r="B35" i="1"/>
  <c r="C35" i="1"/>
  <c r="C36" i="1"/>
  <c r="A37" i="1"/>
  <c r="H37" i="1" s="1"/>
  <c r="A38" i="1" l="1"/>
  <c r="B40" i="1" l="1"/>
  <c r="C40" i="1"/>
  <c r="L38" i="1"/>
  <c r="H38" i="1"/>
  <c r="A39" i="1"/>
  <c r="L39" i="1" l="1"/>
  <c r="H39" i="1"/>
  <c r="B38" i="1"/>
  <c r="B39" i="1"/>
  <c r="C38" i="1"/>
  <c r="C39" i="1"/>
  <c r="A40" i="1"/>
  <c r="H40" i="1" s="1"/>
  <c r="L40" i="1" l="1"/>
  <c r="A41" i="1"/>
  <c r="D41" i="1" l="1"/>
  <c r="C43" i="1"/>
  <c r="B43" i="1"/>
  <c r="L41" i="1"/>
  <c r="H41" i="1"/>
  <c r="A42" i="1"/>
  <c r="L42" i="1" l="1"/>
  <c r="H42" i="1"/>
  <c r="D42" i="1"/>
  <c r="B41" i="1"/>
  <c r="B42" i="1"/>
  <c r="C42" i="1"/>
  <c r="C41" i="1"/>
  <c r="A43" i="1"/>
  <c r="H43" i="1" s="1"/>
  <c r="D43" i="1" l="1"/>
  <c r="L43" i="1"/>
  <c r="A44" i="1"/>
  <c r="D44" i="1" l="1"/>
  <c r="C46" i="1"/>
  <c r="L44" i="1"/>
  <c r="B46" i="1"/>
  <c r="H44" i="1"/>
  <c r="A45" i="1"/>
  <c r="L45" i="1" l="1"/>
  <c r="H45" i="1"/>
  <c r="D45" i="1"/>
  <c r="D46" i="1" s="1"/>
  <c r="B44" i="1"/>
  <c r="B45" i="1"/>
  <c r="C44" i="1"/>
  <c r="C45" i="1"/>
  <c r="A46" i="1"/>
  <c r="H46" i="1" s="1"/>
  <c r="L46" i="1" l="1"/>
  <c r="A47" i="1"/>
  <c r="D47" i="1" l="1"/>
  <c r="C49" i="1"/>
  <c r="L47" i="1"/>
  <c r="B49" i="1"/>
  <c r="H47" i="1"/>
  <c r="A48" i="1"/>
  <c r="L48" i="1" l="1"/>
  <c r="H48" i="1"/>
  <c r="D48" i="1"/>
  <c r="B47" i="1"/>
  <c r="B48" i="1"/>
  <c r="C48" i="1"/>
  <c r="C47" i="1"/>
  <c r="A49" i="1"/>
  <c r="H49" i="1" s="1"/>
  <c r="D49" i="1" l="1"/>
  <c r="L49" i="1"/>
  <c r="A50" i="1"/>
  <c r="D50" i="1" l="1"/>
  <c r="B52" i="1"/>
  <c r="L50" i="1"/>
  <c r="C52" i="1"/>
  <c r="H50" i="1"/>
  <c r="A51" i="1"/>
  <c r="D51" i="1" l="1"/>
  <c r="L51" i="1"/>
  <c r="L52" i="1" s="1"/>
  <c r="H51" i="1"/>
  <c r="B51" i="1"/>
  <c r="B50" i="1"/>
  <c r="C51" i="1"/>
  <c r="C50" i="1"/>
  <c r="A52" i="1"/>
  <c r="H52" i="1" s="1"/>
  <c r="D52" i="1" l="1"/>
  <c r="A53" i="1"/>
  <c r="D53" i="1" l="1"/>
  <c r="L53" i="1"/>
  <c r="E53" i="1"/>
  <c r="C55" i="1"/>
  <c r="B55" i="1"/>
  <c r="H53" i="1"/>
  <c r="A54" i="1"/>
  <c r="E54" i="1" l="1"/>
  <c r="L54" i="1"/>
  <c r="H54" i="1"/>
  <c r="D54" i="1"/>
  <c r="D55" i="1" s="1"/>
  <c r="C54" i="1"/>
  <c r="C53" i="1"/>
  <c r="B53" i="1"/>
  <c r="B54" i="1"/>
  <c r="A55" i="1"/>
  <c r="H55" i="1" s="1"/>
  <c r="L55" i="1" l="1"/>
  <c r="E55" i="1"/>
  <c r="A56" i="1"/>
  <c r="D56" i="1" l="1"/>
  <c r="L56" i="1"/>
  <c r="B58" i="1"/>
  <c r="E56" i="1"/>
  <c r="C58" i="1"/>
  <c r="H56" i="1"/>
  <c r="A57" i="1"/>
  <c r="L57" i="1" l="1"/>
  <c r="L58" i="1" s="1"/>
  <c r="E57" i="1"/>
  <c r="H57" i="1"/>
  <c r="D57" i="1"/>
  <c r="D58" i="1" s="1"/>
  <c r="B56" i="1"/>
  <c r="B57" i="1"/>
  <c r="C56" i="1"/>
  <c r="C57" i="1"/>
  <c r="A58" i="1"/>
  <c r="H58" i="1" s="1"/>
  <c r="E58" i="1" l="1"/>
  <c r="A59" i="1"/>
  <c r="D59" i="1" l="1"/>
  <c r="L59" i="1"/>
  <c r="B61" i="1"/>
  <c r="E59" i="1"/>
  <c r="C61" i="1"/>
  <c r="H59" i="1"/>
  <c r="A60" i="1"/>
  <c r="L60" i="1" l="1"/>
  <c r="E60" i="1"/>
  <c r="H60" i="1"/>
  <c r="D60" i="1"/>
  <c r="B59" i="1"/>
  <c r="B60" i="1"/>
  <c r="C59" i="1"/>
  <c r="C60" i="1"/>
  <c r="A61" i="1"/>
  <c r="H61" i="1" s="1"/>
  <c r="L61" i="1" l="1"/>
  <c r="D61" i="1"/>
  <c r="E61" i="1"/>
  <c r="A62" i="1"/>
  <c r="D62" i="1" l="1"/>
  <c r="C64" i="1"/>
  <c r="B64" i="1"/>
  <c r="E62" i="1"/>
  <c r="L62" i="1"/>
  <c r="H62" i="1"/>
  <c r="A63" i="1"/>
  <c r="D63" i="1" l="1"/>
  <c r="E63" i="1"/>
  <c r="L63" i="1"/>
  <c r="L64" i="1" s="1"/>
  <c r="H63" i="1"/>
  <c r="B62" i="1"/>
  <c r="B63" i="1"/>
  <c r="C62" i="1"/>
  <c r="C63" i="1"/>
  <c r="A64" i="1"/>
  <c r="H64" i="1" s="1"/>
  <c r="E64" i="1" l="1"/>
  <c r="D64" i="1"/>
  <c r="A65" i="1"/>
  <c r="D65" i="1" l="1"/>
  <c r="E65" i="1"/>
  <c r="B67" i="1"/>
  <c r="C67" i="1"/>
  <c r="L65" i="1"/>
  <c r="H65" i="1"/>
  <c r="A66" i="1"/>
  <c r="E66" i="1" l="1"/>
  <c r="E67" i="1" s="1"/>
  <c r="L66" i="1"/>
  <c r="H66" i="1"/>
  <c r="D66" i="1"/>
  <c r="D67" i="1" s="1"/>
  <c r="B65" i="1"/>
  <c r="B66" i="1"/>
  <c r="C65" i="1"/>
  <c r="C66" i="1"/>
  <c r="A67" i="1"/>
  <c r="H67" i="1" s="1"/>
  <c r="L67" i="1" l="1"/>
  <c r="A68" i="1"/>
  <c r="D68" i="1" l="1"/>
  <c r="L68" i="1"/>
  <c r="C70" i="1"/>
  <c r="E68" i="1"/>
  <c r="B70" i="1"/>
  <c r="H68" i="1"/>
  <c r="A69" i="1"/>
  <c r="E69" i="1" l="1"/>
  <c r="L69" i="1"/>
  <c r="H69" i="1"/>
  <c r="D69" i="1"/>
  <c r="D70" i="1" s="1"/>
  <c r="C68" i="1"/>
  <c r="C69" i="1"/>
  <c r="B68" i="1"/>
  <c r="B69" i="1"/>
  <c r="A70" i="1"/>
  <c r="H70" i="1" s="1"/>
  <c r="E70" i="1" l="1"/>
  <c r="L70" i="1"/>
  <c r="A71" i="1"/>
  <c r="D71" i="1" l="1"/>
  <c r="L71" i="1"/>
  <c r="C73" i="1"/>
  <c r="B73" i="1"/>
  <c r="E71" i="1"/>
  <c r="H71" i="1"/>
  <c r="A72" i="1"/>
  <c r="E72" i="1" l="1"/>
  <c r="E73" i="1" s="1"/>
  <c r="L72" i="1"/>
  <c r="H72" i="1"/>
  <c r="D72" i="1"/>
  <c r="D73" i="1" s="1"/>
  <c r="C72" i="1"/>
  <c r="C71" i="1"/>
  <c r="B72" i="1"/>
  <c r="B71" i="1"/>
  <c r="A73" i="1"/>
  <c r="H73" i="1" s="1"/>
  <c r="L73" i="1" l="1"/>
  <c r="A74" i="1"/>
  <c r="D74" i="1" l="1"/>
  <c r="B76" i="1"/>
  <c r="L74" i="1"/>
  <c r="C76" i="1"/>
  <c r="E74" i="1"/>
  <c r="H74" i="1"/>
  <c r="A75" i="1"/>
  <c r="L75" i="1" l="1"/>
  <c r="L76" i="1" s="1"/>
  <c r="E75" i="1"/>
  <c r="H75" i="1"/>
  <c r="D75" i="1"/>
  <c r="D76" i="1" s="1"/>
  <c r="C74" i="1"/>
  <c r="C75" i="1"/>
  <c r="B74" i="1"/>
  <c r="B75" i="1"/>
  <c r="A76" i="1"/>
  <c r="H76" i="1" s="1"/>
  <c r="E76" i="1" l="1"/>
  <c r="A77" i="1"/>
  <c r="D77" i="1" l="1"/>
  <c r="B79" i="1"/>
  <c r="E77" i="1"/>
  <c r="C79" i="1"/>
  <c r="L77" i="1"/>
  <c r="H77" i="1"/>
  <c r="A78" i="1"/>
  <c r="L78" i="1" l="1"/>
  <c r="E78" i="1"/>
  <c r="H78" i="1"/>
  <c r="D78" i="1"/>
  <c r="D79" i="1" s="1"/>
  <c r="C78" i="1"/>
  <c r="C77" i="1"/>
  <c r="B78" i="1"/>
  <c r="B77" i="1"/>
  <c r="A79" i="1"/>
  <c r="H79" i="1" s="1"/>
  <c r="L79" i="1" l="1"/>
  <c r="E79" i="1"/>
  <c r="A80" i="1"/>
  <c r="D80" i="1" l="1"/>
  <c r="L80" i="1"/>
  <c r="B82" i="1"/>
  <c r="C82" i="1"/>
  <c r="E80" i="1"/>
  <c r="H80" i="1"/>
  <c r="A81" i="1"/>
  <c r="E81" i="1" l="1"/>
  <c r="E82" i="1" s="1"/>
  <c r="L81" i="1"/>
  <c r="L82" i="1" s="1"/>
  <c r="H81" i="1"/>
  <c r="D81" i="1"/>
  <c r="D82" i="1" s="1"/>
  <c r="B81" i="1"/>
  <c r="B80" i="1"/>
  <c r="C80" i="1"/>
  <c r="C81" i="1"/>
  <c r="A82" i="1"/>
  <c r="H82" i="1" s="1"/>
  <c r="A83" i="1" l="1"/>
  <c r="D83" i="1" l="1"/>
  <c r="C85" i="1"/>
  <c r="B85" i="1"/>
  <c r="E83" i="1"/>
  <c r="L83" i="1"/>
  <c r="H83" i="1"/>
  <c r="A84" i="1"/>
  <c r="H84" i="1" s="1"/>
  <c r="L84" i="1" l="1"/>
  <c r="E84" i="1"/>
  <c r="D84" i="1"/>
  <c r="B84" i="1"/>
  <c r="B83" i="1"/>
  <c r="C83" i="1"/>
  <c r="C84" i="1"/>
  <c r="A85" i="1"/>
  <c r="H85" i="1" s="1"/>
  <c r="E85" i="1" l="1"/>
  <c r="L85" i="1"/>
  <c r="D85" i="1"/>
  <c r="A86" i="1"/>
  <c r="D86" i="1" l="1"/>
  <c r="C88" i="1"/>
  <c r="B88" i="1"/>
  <c r="L86" i="1"/>
  <c r="E86" i="1"/>
  <c r="H86" i="1"/>
  <c r="A87" i="1"/>
  <c r="D87" i="1" l="1"/>
  <c r="D88" i="1" s="1"/>
  <c r="H87" i="1"/>
  <c r="E87" i="1"/>
  <c r="E88" i="1" s="1"/>
  <c r="L87" i="1"/>
  <c r="L88" i="1" s="1"/>
  <c r="B87" i="1"/>
  <c r="B86" i="1"/>
  <c r="A88" i="1"/>
  <c r="H88" i="1" s="1"/>
  <c r="A89" i="1" l="1"/>
  <c r="D89" i="1" l="1"/>
  <c r="E89" i="1"/>
  <c r="C91" i="1"/>
  <c r="B91" i="1"/>
  <c r="L89" i="1"/>
  <c r="H89" i="1"/>
  <c r="A90" i="1"/>
  <c r="E90" i="1" l="1"/>
  <c r="E91" i="1" s="1"/>
  <c r="H90" i="1"/>
  <c r="L90" i="1"/>
  <c r="L91" i="1" s="1"/>
  <c r="D90" i="1"/>
  <c r="B89" i="1"/>
  <c r="B90" i="1"/>
  <c r="C89" i="1"/>
  <c r="C90" i="1"/>
  <c r="A91" i="1"/>
  <c r="H91" i="1" s="1"/>
  <c r="D91" i="1" l="1"/>
  <c r="A92" i="1"/>
  <c r="D92" i="1" l="1"/>
  <c r="D93" i="1" s="1"/>
  <c r="L92" i="1"/>
  <c r="E92" i="1"/>
  <c r="C94" i="1"/>
  <c r="B94" i="1"/>
  <c r="H92" i="1"/>
  <c r="A93" i="1"/>
  <c r="H93" i="1" s="1"/>
  <c r="E93" i="1" l="1"/>
  <c r="L93" i="1"/>
  <c r="D94" i="1"/>
  <c r="B92" i="1"/>
  <c r="B93" i="1"/>
  <c r="C93" i="1"/>
  <c r="C92" i="1"/>
  <c r="A94" i="1"/>
  <c r="H94" i="1" s="1"/>
  <c r="L94" i="1" l="1"/>
  <c r="E94" i="1"/>
  <c r="A95" i="1"/>
  <c r="D95" i="1" l="1"/>
  <c r="E95" i="1"/>
  <c r="B97" i="1"/>
  <c r="C97" i="1"/>
  <c r="L95" i="1"/>
  <c r="H95" i="1"/>
  <c r="A96" i="1"/>
  <c r="H96" i="1" s="1"/>
  <c r="E96" i="1" l="1"/>
  <c r="E97" i="1" s="1"/>
  <c r="L96" i="1"/>
  <c r="D96" i="1"/>
  <c r="D97" i="1" s="1"/>
  <c r="C96" i="1"/>
  <c r="C95" i="1"/>
  <c r="B96" i="1"/>
  <c r="B95" i="1"/>
  <c r="A97" i="1"/>
  <c r="H97" i="1" s="1"/>
  <c r="L97" i="1" l="1"/>
  <c r="A98" i="1"/>
  <c r="D98" i="1" l="1"/>
  <c r="B100" i="1"/>
  <c r="C100" i="1"/>
  <c r="E98" i="1"/>
  <c r="L98" i="1"/>
  <c r="H98" i="1"/>
  <c r="A99" i="1"/>
  <c r="H99" i="1" s="1"/>
  <c r="L99" i="1" l="1"/>
  <c r="L100" i="1" s="1"/>
  <c r="E99" i="1"/>
  <c r="E100" i="1" s="1"/>
  <c r="D99" i="1"/>
  <c r="D100" i="1" s="1"/>
  <c r="B98" i="1"/>
  <c r="B99" i="1"/>
  <c r="C99" i="1"/>
  <c r="C98" i="1"/>
  <c r="A100" i="1"/>
  <c r="H100" i="1" s="1"/>
  <c r="A101" i="1" l="1"/>
  <c r="D101" i="1" l="1"/>
  <c r="B103" i="1"/>
  <c r="L101" i="1"/>
  <c r="C103" i="1"/>
  <c r="E101" i="1"/>
  <c r="H101" i="1"/>
  <c r="A102" i="1"/>
  <c r="H102" i="1" s="1"/>
  <c r="E102" i="1" l="1"/>
  <c r="E103" i="1" s="1"/>
  <c r="L102" i="1"/>
  <c r="D102" i="1"/>
  <c r="D103" i="1" s="1"/>
  <c r="B101" i="1"/>
  <c r="B102" i="1"/>
  <c r="C102" i="1"/>
  <c r="C101" i="1"/>
  <c r="A103" i="1"/>
  <c r="H103" i="1" s="1"/>
  <c r="L103" i="1" l="1"/>
  <c r="A104" i="1"/>
  <c r="D104" i="1" l="1"/>
  <c r="L104" i="1"/>
  <c r="B106" i="1"/>
  <c r="C106" i="1"/>
  <c r="E104" i="1"/>
  <c r="H104" i="1"/>
  <c r="A105" i="1"/>
  <c r="H105" i="1" s="1"/>
  <c r="E105" i="1" l="1"/>
  <c r="E106" i="1" s="1"/>
  <c r="L105" i="1"/>
  <c r="L106" i="1" s="1"/>
  <c r="D105" i="1"/>
  <c r="D106" i="1" s="1"/>
  <c r="B105" i="1"/>
  <c r="B104" i="1"/>
  <c r="C105" i="1"/>
  <c r="C104" i="1"/>
  <c r="A106" i="1"/>
  <c r="H106" i="1" s="1"/>
  <c r="A107" i="1" l="1"/>
  <c r="D107" i="1" l="1"/>
  <c r="L107" i="1"/>
  <c r="B109" i="1"/>
  <c r="C109" i="1"/>
  <c r="E107" i="1"/>
  <c r="H107" i="1"/>
  <c r="A108" i="1"/>
  <c r="H108" i="1" s="1"/>
  <c r="L108" i="1" l="1"/>
  <c r="L109" i="1" s="1"/>
  <c r="E108" i="1"/>
  <c r="D108" i="1"/>
  <c r="D109" i="1" s="1"/>
  <c r="B108" i="1"/>
  <c r="B107" i="1"/>
  <c r="C107" i="1"/>
  <c r="C108" i="1"/>
  <c r="A109" i="1"/>
  <c r="H109" i="1" s="1"/>
  <c r="E109" i="1" l="1"/>
  <c r="A110" i="1"/>
  <c r="D110" i="1" l="1"/>
  <c r="E110" i="1"/>
  <c r="C112" i="1"/>
  <c r="B112" i="1"/>
  <c r="L110" i="1"/>
  <c r="H110" i="1"/>
  <c r="A111" i="1"/>
  <c r="H111" i="1" s="1"/>
  <c r="L111" i="1" l="1"/>
  <c r="L112" i="1" s="1"/>
  <c r="E111" i="1"/>
  <c r="E112" i="1" s="1"/>
  <c r="D111" i="1"/>
  <c r="D112" i="1" s="1"/>
  <c r="B111" i="1"/>
  <c r="B110" i="1"/>
  <c r="C111" i="1"/>
  <c r="C110" i="1"/>
  <c r="A112" i="1"/>
  <c r="H112" i="1" s="1"/>
  <c r="A113" i="1" l="1"/>
  <c r="D113" i="1" l="1"/>
  <c r="C115" i="1"/>
  <c r="L113" i="1"/>
  <c r="B115" i="1"/>
  <c r="E113" i="1"/>
  <c r="H113" i="1"/>
  <c r="A114" i="1"/>
  <c r="C113" i="1"/>
  <c r="C87" i="1"/>
  <c r="C86" i="1"/>
  <c r="D114" i="1" l="1"/>
  <c r="H114" i="1"/>
  <c r="E114" i="1"/>
  <c r="L114" i="1"/>
  <c r="C114" i="1"/>
  <c r="A115" i="1"/>
  <c r="H115" i="1" s="1"/>
  <c r="B113" i="1"/>
  <c r="B114" i="1"/>
  <c r="L115" i="1" l="1"/>
  <c r="E115" i="1"/>
  <c r="D115" i="1"/>
  <c r="A116" i="1"/>
  <c r="D116" i="1" l="1"/>
  <c r="C118" i="1"/>
  <c r="L116" i="1"/>
  <c r="B118" i="1"/>
  <c r="E116" i="1"/>
  <c r="H116" i="1"/>
  <c r="A117" i="1"/>
  <c r="E117" i="1" l="1"/>
  <c r="D117" i="1"/>
  <c r="D118" i="1" s="1"/>
  <c r="H117" i="1"/>
  <c r="L117" i="1"/>
  <c r="L118" i="1" s="1"/>
  <c r="C116" i="1"/>
  <c r="C117" i="1"/>
  <c r="A118" i="1"/>
  <c r="H118" i="1" s="1"/>
  <c r="B117" i="1"/>
  <c r="B116" i="1"/>
  <c r="E118" i="1" l="1"/>
  <c r="A119" i="1"/>
  <c r="D119" i="1" l="1"/>
  <c r="B121" i="1"/>
  <c r="E119" i="1"/>
  <c r="L119" i="1"/>
  <c r="C121" i="1"/>
  <c r="H119" i="1"/>
  <c r="A120" i="1"/>
  <c r="H120" i="1" s="1"/>
  <c r="L120" i="1" l="1"/>
  <c r="L121" i="1" s="1"/>
  <c r="E120" i="1"/>
  <c r="D120" i="1"/>
  <c r="D121" i="1" s="1"/>
  <c r="A121" i="1"/>
  <c r="H121" i="1" s="1"/>
  <c r="C120" i="1"/>
  <c r="C119" i="1"/>
  <c r="B120" i="1"/>
  <c r="B119" i="1"/>
  <c r="E121" i="1" l="1"/>
  <c r="A122" i="1"/>
  <c r="D122" i="1" l="1"/>
  <c r="E122" i="1"/>
  <c r="C124" i="1"/>
  <c r="L122" i="1"/>
  <c r="B124" i="1"/>
  <c r="H122" i="1"/>
  <c r="A123" i="1"/>
  <c r="L123" i="1" l="1"/>
  <c r="E123" i="1"/>
  <c r="H123" i="1"/>
  <c r="D123" i="1"/>
  <c r="C123" i="1"/>
  <c r="C122" i="1"/>
  <c r="B122" i="1"/>
  <c r="B123" i="1"/>
  <c r="A124" i="1"/>
  <c r="H124" i="1" s="1"/>
  <c r="L124" i="1" l="1"/>
  <c r="D124" i="1"/>
  <c r="E124" i="1"/>
  <c r="A125" i="1"/>
  <c r="D125" i="1" l="1"/>
  <c r="B127" i="1"/>
  <c r="C127" i="1"/>
  <c r="L125" i="1"/>
  <c r="E125" i="1"/>
  <c r="H125" i="1"/>
  <c r="A126" i="1"/>
  <c r="H126" i="1" s="1"/>
  <c r="E126" i="1" l="1"/>
  <c r="E127" i="1" s="1"/>
  <c r="L126" i="1"/>
  <c r="D126" i="1"/>
  <c r="D127" i="1" s="1"/>
  <c r="C125" i="1"/>
  <c r="C126" i="1"/>
  <c r="B125" i="1"/>
  <c r="B126" i="1"/>
  <c r="A127" i="1"/>
  <c r="H127" i="1" s="1"/>
  <c r="L127" i="1" l="1"/>
  <c r="A128" i="1"/>
  <c r="D128" i="1" l="1"/>
  <c r="L128" i="1"/>
  <c r="B130" i="1"/>
  <c r="C130" i="1"/>
  <c r="E128" i="1"/>
  <c r="H128" i="1"/>
  <c r="A129" i="1"/>
  <c r="E129" i="1" l="1"/>
  <c r="L129" i="1"/>
  <c r="H129" i="1"/>
  <c r="D129" i="1"/>
  <c r="B129" i="1"/>
  <c r="B128" i="1"/>
  <c r="A130" i="1"/>
  <c r="H130" i="1" s="1"/>
  <c r="C129" i="1"/>
  <c r="C128" i="1"/>
  <c r="D130" i="1" l="1"/>
  <c r="L130" i="1"/>
  <c r="E130" i="1"/>
  <c r="A131" i="1"/>
  <c r="D131" i="1" l="1"/>
  <c r="E131" i="1"/>
  <c r="B133" i="1"/>
  <c r="L131" i="1"/>
  <c r="C133" i="1"/>
  <c r="H131" i="1"/>
  <c r="A132" i="1"/>
  <c r="H132" i="1" s="1"/>
  <c r="L132" i="1" l="1"/>
  <c r="L133" i="1" s="1"/>
  <c r="E132" i="1"/>
  <c r="D132" i="1"/>
  <c r="D133" i="1" s="1"/>
  <c r="C132" i="1"/>
  <c r="C131" i="1"/>
  <c r="A133" i="1"/>
  <c r="H133" i="1" s="1"/>
  <c r="B132" i="1"/>
  <c r="B131" i="1"/>
  <c r="E133" i="1" l="1"/>
  <c r="A134" i="1"/>
  <c r="D134" i="1" l="1"/>
  <c r="E134" i="1"/>
  <c r="L134" i="1"/>
  <c r="B136" i="1"/>
  <c r="C136" i="1"/>
  <c r="H134" i="1"/>
  <c r="A135" i="1"/>
  <c r="H135" i="1" s="1"/>
  <c r="E135" i="1" l="1"/>
  <c r="E136" i="1" s="1"/>
  <c r="L135" i="1"/>
  <c r="D135" i="1"/>
  <c r="D136" i="1" s="1"/>
  <c r="B135" i="1"/>
  <c r="B134" i="1"/>
  <c r="A136" i="1"/>
  <c r="H136" i="1" s="1"/>
  <c r="C134" i="1"/>
  <c r="C135" i="1"/>
  <c r="L136" i="1" l="1"/>
</calcChain>
</file>

<file path=xl/comments1.xml><?xml version="1.0" encoding="utf-8"?>
<comments xmlns="http://schemas.openxmlformats.org/spreadsheetml/2006/main">
  <authors>
    <author>Author</author>
  </authors>
  <commentList>
    <comment ref="H5" authorId="0">
      <text>
        <r>
          <rPr>
            <sz val="9"/>
            <color indexed="81"/>
            <rFont val="Tahoma"/>
            <family val="2"/>
          </rPr>
          <t xml:space="preserve">The cells highlighted in orange are sourced from historical data from estimation data set.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5" authorId="0">
      <text>
        <r>
          <rPr>
            <sz val="9"/>
            <color indexed="81"/>
            <rFont val="Tahoma"/>
            <family val="2"/>
          </rPr>
          <t xml:space="preserve">The cells highlighted in orange are sourced from historical data from estimation data set.
</t>
        </r>
      </text>
    </comment>
  </commentList>
</comments>
</file>

<file path=xl/sharedStrings.xml><?xml version="1.0" encoding="utf-8"?>
<sst xmlns="http://schemas.openxmlformats.org/spreadsheetml/2006/main" count="222" uniqueCount="61">
  <si>
    <t>Unemployment</t>
  </si>
  <si>
    <t>CPI Index</t>
  </si>
  <si>
    <t>HPI</t>
  </si>
  <si>
    <t>dGDP YoY</t>
  </si>
  <si>
    <t>Mortgage Rate</t>
  </si>
  <si>
    <t>Index Rate 1</t>
  </si>
  <si>
    <t>Index Rate 2</t>
  </si>
  <si>
    <t>Date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</si>
  <si>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</si>
  <si>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</si>
  <si>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</si>
  <si>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</si>
  <si>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</si>
  <si>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</si>
  <si>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</si>
  <si>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</si>
  <si>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</si>
  <si>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</si>
  <si>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</si>
  <si>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</si>
  <si>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</si>
  <si>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</si>
  <si>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</si>
  <si>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</si>
  <si>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</si>
  <si>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</si>
  <si>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</si>
  <si>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</si>
  <si>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</si>
  <si>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</si>
  <si>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</si>
  <si>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</si>
  <si>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</si>
  <si>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</si>
  <si>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</si>
  <si>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</si>
  <si>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</si>
  <si>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</si>
  <si>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</si>
  <si>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</si>
  <si>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Quarterly data</t>
  </si>
  <si>
    <t>Tab</t>
  </si>
  <si>
    <t>Description</t>
  </si>
  <si>
    <t>Rate 3M</t>
  </si>
  <si>
    <t>Monthly</t>
  </si>
  <si>
    <t xml:space="preserve">GDP (SA, Mil.Chn.)  </t>
  </si>
  <si>
    <t xml:space="preserve"> </t>
  </si>
  <si>
    <t>Prices_CPI</t>
  </si>
  <si>
    <t>Min Wage</t>
  </si>
  <si>
    <t>MX Min Wage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</si>
  <si>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</si>
  <si>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</si>
  <si>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</si>
  <si>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</si>
  <si>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</si>
  <si>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</si>
  <si>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</si>
  <si>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</si>
  <si>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GDP</t>
  </si>
  <si>
    <t>Run time</t>
  </si>
  <si>
    <t xml:space="preserve">Paste index rate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</si>
</sst>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000"/>
    <numFmt numFmtId="166" formatCode="#,##0.0000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0"/>
      <color theme="1"/>
      <name val="Arial"/>
      <family val="2"/>
      <charset val="136"/>
    </font>
    <font>
      <u/>
      <sz val="10"/>
      <color theme="10"/>
      <name val="Arial"/>
      <family val="2"/>
      <charset val="136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" fillId="0" borderId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/>
    <xf numFmtId="0" fontId="7" fillId="0" borderId="0" applyFill="0" applyBorder="0" applyAlignment="0" applyProtection="0"/>
    <xf numFmtId="0" fontId="7" fillId="0" borderId="0" applyFill="0" applyBorder="0" applyAlignment="0" applyProtection="0"/>
  </cellStyleXfs>
  <cellXfs count="58">
    <xf numFmtId="0" fontId="0" fillId="0" borderId="0" xfId="0"/>
    <xf numFmtId="0" fontId="9" fillId="0" borderId="0" xfId="8" applyFont="1" applyAlignment="1">
      <alignment horizontal="left" vertical="top"/>
    </xf>
    <xf numFmtId="2" fontId="10" fillId="0" borderId="0" xfId="0" applyNumberFormat="1" applyFont="1" applyFill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9" fillId="2" borderId="1" xfId="8" applyFont="1" applyFill="1" applyBorder="1" applyAlignment="1">
      <alignment horizontal="left" vertical="top"/>
    </xf>
    <xf numFmtId="15" fontId="10" fillId="5" borderId="0" xfId="0" applyNumberFormat="1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2" fontId="10" fillId="5" borderId="0" xfId="0" applyNumberFormat="1" applyFont="1" applyFill="1" applyAlignment="1">
      <alignment horizontal="left" vertical="top"/>
    </xf>
    <xf numFmtId="10" fontId="10" fillId="5" borderId="0" xfId="0" applyNumberFormat="1" applyFont="1" applyFill="1" applyAlignment="1">
      <alignment horizontal="left" vertical="top"/>
    </xf>
    <xf numFmtId="0" fontId="9" fillId="5" borderId="0" xfId="8" applyFont="1" applyFill="1" applyAlignment="1">
      <alignment horizontal="left" vertical="top"/>
    </xf>
    <xf numFmtId="4" fontId="9" fillId="5" borderId="0" xfId="8" applyNumberFormat="1" applyFont="1" applyFill="1" applyAlignment="1">
      <alignment horizontal="left" vertical="top"/>
    </xf>
    <xf numFmtId="10" fontId="9" fillId="5" borderId="0" xfId="8" applyNumberFormat="1" applyFont="1" applyFill="1" applyAlignment="1">
      <alignment horizontal="left" vertical="top"/>
    </xf>
    <xf numFmtId="15" fontId="9" fillId="0" borderId="0" xfId="8" applyNumberFormat="1" applyFont="1" applyAlignment="1">
      <alignment horizontal="left" vertical="top"/>
    </xf>
    <xf numFmtId="2" fontId="10" fillId="4" borderId="0" xfId="0" applyNumberFormat="1" applyFont="1" applyFill="1" applyAlignment="1">
      <alignment horizontal="left" vertical="top"/>
    </xf>
    <xf numFmtId="0" fontId="9" fillId="4" borderId="0" xfId="8" applyFont="1" applyFill="1" applyAlignment="1">
      <alignment horizontal="left" vertical="top"/>
    </xf>
    <xf numFmtId="0" fontId="9" fillId="2" borderId="0" xfId="8" applyFont="1" applyFill="1" applyAlignment="1">
      <alignment horizontal="left" vertical="top"/>
    </xf>
    <xf numFmtId="10" fontId="9" fillId="2" borderId="0" xfId="8" applyNumberFormat="1" applyFont="1" applyFill="1" applyAlignment="1">
      <alignment horizontal="left" vertical="top"/>
    </xf>
    <xf numFmtId="165" fontId="9" fillId="5" borderId="0" xfId="8" applyNumberFormat="1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14" fontId="12" fillId="2" borderId="1" xfId="0" applyNumberFormat="1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15" fontId="10" fillId="5" borderId="1" xfId="0" applyNumberFormat="1" applyFont="1" applyFill="1" applyBorder="1" applyAlignment="1">
      <alignment horizontal="left" vertical="top"/>
    </xf>
    <xf numFmtId="4" fontId="9" fillId="0" borderId="1" xfId="0" applyNumberFormat="1" applyFont="1" applyFill="1" applyBorder="1" applyAlignment="1">
      <alignment horizontal="left" vertical="top"/>
    </xf>
    <xf numFmtId="10" fontId="9" fillId="0" borderId="1" xfId="1" applyNumberFormat="1" applyFont="1" applyFill="1" applyBorder="1" applyAlignment="1">
      <alignment horizontal="left" vertical="top"/>
    </xf>
    <xf numFmtId="164" fontId="9" fillId="0" borderId="1" xfId="1" applyNumberFormat="1" applyFont="1" applyFill="1" applyBorder="1" applyAlignment="1">
      <alignment horizontal="left" vertical="top"/>
    </xf>
    <xf numFmtId="4" fontId="9" fillId="4" borderId="1" xfId="0" applyNumberFormat="1" applyFont="1" applyFill="1" applyBorder="1" applyAlignment="1">
      <alignment horizontal="left" vertical="top"/>
    </xf>
    <xf numFmtId="10" fontId="9" fillId="5" borderId="2" xfId="1" applyNumberFormat="1" applyFont="1" applyFill="1" applyBorder="1" applyAlignment="1">
      <alignment horizontal="left" vertical="top"/>
    </xf>
    <xf numFmtId="3" fontId="10" fillId="5" borderId="0" xfId="0" applyNumberFormat="1" applyFont="1" applyFill="1" applyAlignment="1">
      <alignment horizontal="left" vertical="top"/>
    </xf>
    <xf numFmtId="3" fontId="10" fillId="4" borderId="0" xfId="0" applyNumberFormat="1" applyFont="1" applyFill="1" applyAlignment="1">
      <alignment horizontal="left" vertical="top"/>
    </xf>
    <xf numFmtId="10" fontId="10" fillId="2" borderId="0" xfId="0" applyNumberFormat="1" applyFont="1" applyFill="1" applyAlignment="1">
      <alignment horizontal="left" vertical="top"/>
    </xf>
    <xf numFmtId="4" fontId="9" fillId="2" borderId="1" xfId="0" applyNumberFormat="1" applyFont="1" applyFill="1" applyBorder="1" applyAlignment="1">
      <alignment horizontal="left" vertical="top"/>
    </xf>
    <xf numFmtId="14" fontId="10" fillId="5" borderId="0" xfId="0" applyNumberFormat="1" applyFont="1" applyFill="1" applyAlignment="1">
      <alignment horizontal="left" vertical="top"/>
    </xf>
    <xf numFmtId="10" fontId="10" fillId="0" borderId="1" xfId="0" applyNumberFormat="1" applyFont="1" applyFill="1" applyBorder="1" applyAlignment="1">
      <alignment horizontal="left" vertical="top"/>
    </xf>
    <xf numFmtId="10" fontId="10" fillId="5" borderId="2" xfId="0" applyNumberFormat="1" applyFont="1" applyFill="1" applyBorder="1" applyAlignment="1">
      <alignment horizontal="left" vertical="top"/>
    </xf>
    <xf numFmtId="10" fontId="9" fillId="0" borderId="1" xfId="0" applyNumberFormat="1" applyFont="1" applyFill="1" applyBorder="1" applyAlignment="1">
      <alignment horizontal="left" vertical="top"/>
    </xf>
    <xf numFmtId="10" fontId="10" fillId="2" borderId="1" xfId="0" applyNumberFormat="1" applyFont="1" applyFill="1" applyBorder="1" applyAlignment="1">
      <alignment horizontal="left" vertical="top"/>
    </xf>
    <xf numFmtId="10" fontId="10" fillId="4" borderId="2" xfId="0" applyNumberFormat="1" applyFont="1" applyFill="1" applyBorder="1" applyAlignment="1">
      <alignment horizontal="left" vertical="top"/>
    </xf>
    <xf numFmtId="10" fontId="9" fillId="2" borderId="1" xfId="0" applyNumberFormat="1" applyFont="1" applyFill="1" applyBorder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10" fontId="10" fillId="0" borderId="0" xfId="0" applyNumberFormat="1" applyFont="1" applyAlignment="1">
      <alignment horizontal="left" vertical="top"/>
    </xf>
    <xf numFmtId="14" fontId="10" fillId="0" borderId="0" xfId="0" applyNumberFormat="1" applyFont="1" applyFill="1" applyAlignment="1">
      <alignment horizontal="left" vertical="top"/>
    </xf>
    <xf numFmtId="10" fontId="10" fillId="4" borderId="1" xfId="0" applyNumberFormat="1" applyFont="1" applyFill="1" applyBorder="1" applyAlignment="1">
      <alignment horizontal="left" vertical="top"/>
    </xf>
    <xf numFmtId="10" fontId="9" fillId="4" borderId="1" xfId="1" applyNumberFormat="1" applyFont="1" applyFill="1" applyBorder="1" applyAlignment="1">
      <alignment horizontal="left" vertical="top"/>
    </xf>
    <xf numFmtId="10" fontId="9" fillId="2" borderId="1" xfId="1" applyNumberFormat="1" applyFont="1" applyFill="1" applyBorder="1" applyAlignment="1">
      <alignment horizontal="left" vertical="top"/>
    </xf>
    <xf numFmtId="165" fontId="10" fillId="0" borderId="0" xfId="0" applyNumberFormat="1" applyFont="1" applyAlignment="1">
      <alignment horizontal="left" vertical="top"/>
    </xf>
    <xf numFmtId="166" fontId="10" fillId="0" borderId="0" xfId="0" applyNumberFormat="1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" fontId="9" fillId="2" borderId="0" xfId="8" applyNumberFormat="1" applyFont="1" applyFill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1" fillId="2" borderId="1" xfId="8" applyFont="1" applyFill="1" applyBorder="1" applyAlignment="1">
      <alignment horizontal="left" vertical="top"/>
    </xf>
    <xf numFmtId="4" fontId="10" fillId="0" borderId="0" xfId="0" applyNumberFormat="1" applyFont="1" applyAlignment="1">
      <alignment horizontal="left" vertical="top"/>
    </xf>
    <xf numFmtId="4" fontId="11" fillId="2" borderId="1" xfId="0" applyNumberFormat="1" applyFont="1" applyFill="1" applyBorder="1" applyAlignment="1">
      <alignment horizontal="left" vertical="top"/>
    </xf>
    <xf numFmtId="4" fontId="9" fillId="0" borderId="1" xfId="1" applyNumberFormat="1" applyFont="1" applyFill="1" applyBorder="1" applyAlignment="1">
      <alignment horizontal="left" vertical="top"/>
    </xf>
    <xf numFmtId="4" fontId="10" fillId="0" borderId="1" xfId="0" applyNumberFormat="1" applyFont="1" applyFill="1" applyBorder="1" applyAlignment="1">
      <alignment horizontal="left" vertical="top"/>
    </xf>
    <xf numFmtId="4" fontId="10" fillId="2" borderId="1" xfId="0" applyNumberFormat="1" applyFont="1" applyFill="1" applyBorder="1" applyAlignment="1">
      <alignment horizontal="left" vertical="top"/>
    </xf>
  </cellXfs>
  <cellStyles count="11">
    <cellStyle name="Comma 7" xfId="6"/>
    <cellStyle name="Hyperlink 2" xfId="7"/>
    <cellStyle name="Normal" xfId="0" builtinId="0"/>
    <cellStyle name="Normal 2" xfId="4"/>
    <cellStyle name="Normal 260" xfId="10"/>
    <cellStyle name="Normal 295" xfId="9"/>
    <cellStyle name="Normal 3" xfId="8"/>
    <cellStyle name="Normal 8" xfId="5"/>
    <cellStyle name="Percent" xfId="1" builtinId="5"/>
    <cellStyle name="Percent 2 2" xfId="2"/>
    <cellStyle name="Percent 2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2:T136"/>
  <sheetViews>
    <sheetView tabSelected="1" zoomScale="80" zoomScaleNormal="80" workbookViewId="0">
      <pane xSplit="1" ySplit="4" topLeftCell="B5" activePane="bottomRight" state="frozen"/>
      <selection activeCell="I23" sqref="I23"/>
      <selection pane="topRight" activeCell="I23" sqref="I23"/>
      <selection pane="bottomLeft" activeCell="I23" sqref="I23"/>
      <selection pane="bottomRight" activeCell="B5" sqref="B5"/>
    </sheetView>
  </sheetViews>
  <sheetFormatPr defaultRowHeight="12.75"/>
  <cols>
    <col min="1" max="1" width="9.42578125" style="18" bestFit="1" customWidth="1"/>
    <col min="2" max="2" width="7.140625" style="18" bestFit="1" customWidth="1"/>
    <col min="3" max="3" width="16.42578125" style="53" bestFit="1" customWidth="1"/>
    <col min="4" max="4" width="10.7109375" style="18" bestFit="1" customWidth="1"/>
    <col min="5" max="5" width="15.7109375" style="18" bestFit="1" customWidth="1"/>
    <col min="6" max="7" width="13" style="18" bestFit="1" customWidth="1"/>
    <col min="8" max="8" width="10.28515625" style="18" bestFit="1" customWidth="1"/>
    <col min="9" max="9" width="20.5703125" style="18" bestFit="1" customWidth="1"/>
    <col min="10" max="10" width="8.85546875" style="18" bestFit="1" customWidth="1"/>
    <col min="11" max="11" width="9.140625" style="18"/>
    <col min="12" max="12" width="10.7109375" style="18" bestFit="1" customWidth="1"/>
    <col min="13" max="13" width="1.7109375" style="18" bestFit="1" customWidth="1"/>
    <col min="14" max="14" width="10.140625" style="18" bestFit="1" customWidth="1"/>
    <col min="15" max="15" width="9.140625" style="18" bestFit="1" customWidth="1"/>
    <col min="16" max="16" width="10.85546875" style="18" bestFit="1" customWidth="1"/>
    <col min="17" max="17" width="18.7109375" style="18" bestFit="1" customWidth="1"/>
    <col min="18" max="18" width="6.7109375" style="18" bestFit="1" customWidth="1"/>
    <col min="19" max="19" width="9.140625" style="18"/>
    <col min="20" max="20" width="1.7109375" style="18" bestFit="1" customWidth="1"/>
    <col min="21" max="16384" width="9.140625" style="18"/>
  </cols>
  <sheetData>
    <row r="2" spans="1:20">
      <c r="J2" s="18" t="s">
        <v>44</v>
      </c>
      <c r="P2" s="18" t="s">
        <v>41</v>
      </c>
      <c r="Q2" s="19" t="s">
        <v>40</v>
      </c>
    </row>
    <row r="3" spans="1:20">
      <c r="E3" s="20"/>
      <c r="P3" s="21" t="s">
        <v>42</v>
      </c>
      <c r="Q3" s="20" t="s">
        <v>45</v>
      </c>
    </row>
    <row r="4" spans="1:20">
      <c r="A4" s="22" t="s">
        <v>7</v>
      </c>
      <c r="B4" s="3" t="s">
        <v>2</v>
      </c>
      <c r="C4" s="54" t="s">
        <v>0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1</v>
      </c>
      <c r="J4" s="23" t="s">
        <v>43</v>
      </c>
      <c r="L4" s="3" t="s">
        <v>48</v>
      </c>
    </row>
    <row r="5" spans="1:20">
      <c r="A5" s="24">
        <v>40179</v>
      </c>
      <c r="B5" s="25"/>
      <c r="C5" s="55"/>
      <c r="D5" s="27"/>
      <c r="E5" s="26"/>
      <c r="F5" s="26"/>
      <c r="G5" s="26"/>
      <c r="H5" s="28">
        <v>97.773099999999999</v>
      </c>
      <c r="J5" s="29"/>
      <c r="L5" s="25"/>
      <c r="M5" s="18" t="s">
        <v>46</v>
      </c>
    </row>
    <row r="6" spans="1:20">
      <c r="A6" s="24">
        <f>EDATE(A5,1)</f>
        <v>40210</v>
      </c>
      <c r="B6" s="25"/>
      <c r="C6" s="55"/>
      <c r="D6" s="27"/>
      <c r="E6" s="26"/>
      <c r="F6" s="26"/>
      <c r="G6" s="26"/>
      <c r="H6" s="28">
        <v>96.636200000000002</v>
      </c>
      <c r="J6" s="29"/>
      <c r="L6" s="25"/>
    </row>
    <row r="7" spans="1:20" ht="15" customHeight="1">
      <c r="A7" s="24">
        <f>EDATE(A6,1)</f>
        <v>40238</v>
      </c>
      <c r="B7" s="25"/>
      <c r="C7" s="55"/>
      <c r="D7" s="27"/>
      <c r="E7" s="26"/>
      <c r="F7" s="26"/>
      <c r="G7" s="26"/>
      <c r="H7" s="28">
        <v>96.636200000000002</v>
      </c>
      <c r="J7" s="29"/>
      <c r="L7" s="25"/>
      <c r="O7" s="51" t="s">
        <v>7</v>
      </c>
      <c r="P7" s="51"/>
      <c r="Q7" s="51" t="s">
        <v>58</v>
      </c>
      <c r="R7" s="51"/>
    </row>
    <row r="8" spans="1:20">
      <c r="A8" s="24">
        <f t="shared" ref="A8:A71" si="0">EDATE(A7,1)</f>
        <v>40269</v>
      </c>
      <c r="B8" s="25"/>
      <c r="C8" s="55"/>
      <c r="D8" s="27"/>
      <c r="E8" s="26"/>
      <c r="F8" s="26"/>
      <c r="G8" s="26"/>
      <c r="H8" s="28">
        <v>96.636200000000002</v>
      </c>
      <c r="J8" s="29"/>
      <c r="L8" s="25"/>
      <c r="O8" s="5">
        <v>40544</v>
      </c>
      <c r="P8" s="6" t="s">
        <v>8</v>
      </c>
      <c r="Q8" s="30"/>
      <c r="R8" s="8"/>
    </row>
    <row r="9" spans="1:20">
      <c r="A9" s="24">
        <f t="shared" si="0"/>
        <v>40299</v>
      </c>
      <c r="B9" s="25"/>
      <c r="C9" s="55"/>
      <c r="D9" s="27"/>
      <c r="E9" s="26"/>
      <c r="F9" s="26"/>
      <c r="G9" s="26"/>
      <c r="H9" s="28">
        <v>97.773099999999999</v>
      </c>
      <c r="J9" s="29"/>
      <c r="L9" s="25"/>
      <c r="O9" s="5">
        <f>EDATE(O8,3)</f>
        <v>40634</v>
      </c>
      <c r="P9" s="6" t="s">
        <v>9</v>
      </c>
      <c r="Q9" s="30"/>
      <c r="R9" s="8"/>
    </row>
    <row r="10" spans="1:20">
      <c r="A10" s="24">
        <f t="shared" si="0"/>
        <v>40330</v>
      </c>
      <c r="B10" s="25"/>
      <c r="C10" s="55"/>
      <c r="D10" s="27"/>
      <c r="E10" s="26"/>
      <c r="F10" s="26"/>
      <c r="G10" s="26"/>
      <c r="H10" s="28">
        <v>98.91</v>
      </c>
      <c r="J10" s="29"/>
      <c r="L10" s="25"/>
      <c r="O10" s="5">
        <f>EDATE(O9,3)</f>
        <v>40725</v>
      </c>
      <c r="P10" s="6" t="s">
        <v>10</v>
      </c>
      <c r="Q10" s="30"/>
      <c r="R10" s="8"/>
    </row>
    <row r="11" spans="1:20">
      <c r="A11" s="24">
        <f t="shared" si="0"/>
        <v>40360</v>
      </c>
      <c r="B11" s="25"/>
      <c r="C11" s="55"/>
      <c r="D11" s="27"/>
      <c r="E11" s="26"/>
      <c r="F11" s="26"/>
      <c r="G11" s="26"/>
      <c r="H11" s="28">
        <v>101.184</v>
      </c>
      <c r="J11" s="29"/>
      <c r="L11" s="25"/>
      <c r="O11" s="5">
        <f>EDATE(O10,3)</f>
        <v>40817</v>
      </c>
      <c r="P11" s="6" t="s">
        <v>11</v>
      </c>
      <c r="Q11" s="30"/>
      <c r="R11" s="8"/>
      <c r="T11" s="18" t="s">
        <v>46</v>
      </c>
    </row>
    <row r="12" spans="1:20">
      <c r="A12" s="24">
        <f t="shared" si="0"/>
        <v>40391</v>
      </c>
      <c r="B12" s="25"/>
      <c r="C12" s="55"/>
      <c r="D12" s="27"/>
      <c r="E12" s="26"/>
      <c r="F12" s="26"/>
      <c r="G12" s="26"/>
      <c r="H12" s="28">
        <v>101.184</v>
      </c>
      <c r="J12" s="29"/>
      <c r="L12" s="25"/>
      <c r="O12" s="5">
        <f t="shared" ref="O12:O47" si="1">EDATE(O11,3)</f>
        <v>40909</v>
      </c>
      <c r="P12" s="6" t="s">
        <v>12</v>
      </c>
      <c r="Q12" s="31">
        <v>23648.05</v>
      </c>
      <c r="R12" s="32"/>
    </row>
    <row r="13" spans="1:20">
      <c r="A13" s="24">
        <f t="shared" si="0"/>
        <v>40422</v>
      </c>
      <c r="B13" s="25"/>
      <c r="C13" s="55"/>
      <c r="D13" s="27"/>
      <c r="E13" s="26"/>
      <c r="F13" s="26"/>
      <c r="G13" s="26"/>
      <c r="H13" s="28">
        <v>101.752</v>
      </c>
      <c r="J13" s="29"/>
      <c r="L13" s="25"/>
      <c r="O13" s="5">
        <f t="shared" si="1"/>
        <v>41000</v>
      </c>
      <c r="P13" s="6" t="s">
        <v>13</v>
      </c>
      <c r="Q13" s="31">
        <v>22110.51</v>
      </c>
      <c r="R13" s="32"/>
    </row>
    <row r="14" spans="1:20">
      <c r="A14" s="24">
        <f t="shared" si="0"/>
        <v>40452</v>
      </c>
      <c r="B14" s="25"/>
      <c r="C14" s="55"/>
      <c r="D14" s="27"/>
      <c r="E14" s="26"/>
      <c r="F14" s="26"/>
      <c r="G14" s="26"/>
      <c r="H14" s="28">
        <v>102.889</v>
      </c>
      <c r="J14" s="29"/>
      <c r="L14" s="25"/>
      <c r="O14" s="5">
        <f t="shared" si="1"/>
        <v>41091</v>
      </c>
      <c r="P14" s="6" t="s">
        <v>14</v>
      </c>
      <c r="Q14" s="31">
        <v>21987.89</v>
      </c>
      <c r="R14" s="32"/>
    </row>
    <row r="15" spans="1:20">
      <c r="A15" s="24">
        <f t="shared" si="0"/>
        <v>40483</v>
      </c>
      <c r="B15" s="25"/>
      <c r="C15" s="55"/>
      <c r="D15" s="27"/>
      <c r="E15" s="26"/>
      <c r="F15" s="26"/>
      <c r="G15" s="26"/>
      <c r="H15" s="28">
        <v>103.458</v>
      </c>
      <c r="J15" s="29"/>
      <c r="L15" s="25"/>
      <c r="O15" s="5">
        <f t="shared" si="1"/>
        <v>41183</v>
      </c>
      <c r="P15" s="6" t="s">
        <v>15</v>
      </c>
      <c r="Q15" s="31">
        <v>23444.5</v>
      </c>
      <c r="R15" s="32"/>
    </row>
    <row r="16" spans="1:20">
      <c r="A16" s="24">
        <f t="shared" si="0"/>
        <v>40513</v>
      </c>
      <c r="B16" s="25"/>
      <c r="C16" s="55"/>
      <c r="D16" s="27"/>
      <c r="E16" s="26"/>
      <c r="F16" s="26"/>
      <c r="G16" s="26"/>
      <c r="H16" s="28">
        <v>105.163</v>
      </c>
      <c r="J16" s="29"/>
      <c r="L16" s="25"/>
      <c r="O16" s="5">
        <f t="shared" si="1"/>
        <v>41275</v>
      </c>
      <c r="P16" s="6" t="s">
        <v>16</v>
      </c>
      <c r="Q16" s="31">
        <v>24725.88</v>
      </c>
      <c r="R16" s="32">
        <f t="shared" ref="R16:R47" si="2">Q16/Q12-1</f>
        <v>4.5577965202204807E-2</v>
      </c>
    </row>
    <row r="17" spans="1:18">
      <c r="A17" s="24">
        <f t="shared" si="0"/>
        <v>40544</v>
      </c>
      <c r="B17" s="25"/>
      <c r="C17" s="56"/>
      <c r="D17" s="27"/>
      <c r="E17" s="26"/>
      <c r="F17" s="26"/>
      <c r="G17" s="26"/>
      <c r="H17" s="28">
        <v>106.86799999999999</v>
      </c>
      <c r="J17" s="29"/>
      <c r="L17" s="33">
        <f>VLOOKUP($A17,'BHC Base Input Quarterly'!$B$4:$W$43,22,FALSE)</f>
        <v>0</v>
      </c>
      <c r="O17" s="5">
        <f t="shared" si="1"/>
        <v>41365</v>
      </c>
      <c r="P17" s="6" t="s">
        <v>17</v>
      </c>
      <c r="Q17" s="31">
        <v>23587.99</v>
      </c>
      <c r="R17" s="32">
        <f t="shared" si="2"/>
        <v>6.682252014991974E-2</v>
      </c>
    </row>
    <row r="18" spans="1:18">
      <c r="A18" s="24">
        <f t="shared" si="0"/>
        <v>40575</v>
      </c>
      <c r="B18" s="25"/>
      <c r="C18" s="56"/>
      <c r="D18" s="27"/>
      <c r="E18" s="26"/>
      <c r="F18" s="26"/>
      <c r="G18" s="26"/>
      <c r="H18" s="28">
        <v>105.163</v>
      </c>
      <c r="J18" s="29"/>
      <c r="L18" s="33">
        <f>IFERROR(VLOOKUP($A18,'BHC Base Input Quarterly'!$B$4:$W$43,22,FALSE),L17)</f>
        <v>0</v>
      </c>
      <c r="O18" s="5">
        <f t="shared" si="1"/>
        <v>41456</v>
      </c>
      <c r="P18" s="34" t="s">
        <v>18</v>
      </c>
      <c r="Q18" s="31">
        <v>23702.05</v>
      </c>
      <c r="R18" s="32">
        <f t="shared" si="2"/>
        <v>7.7959276674569589E-2</v>
      </c>
    </row>
    <row r="19" spans="1:18">
      <c r="A19" s="24">
        <f t="shared" si="0"/>
        <v>40603</v>
      </c>
      <c r="B19" s="25"/>
      <c r="C19" s="56"/>
      <c r="D19" s="27"/>
      <c r="E19" s="26"/>
      <c r="F19" s="35"/>
      <c r="G19" s="26"/>
      <c r="H19" s="28">
        <v>105.163</v>
      </c>
      <c r="J19" s="36"/>
      <c r="L19" s="33">
        <f>IFERROR(VLOOKUP($A19,'BHC Base Input Quarterly'!$B$4:$W$43,22,FALSE),L18)</f>
        <v>0</v>
      </c>
      <c r="O19" s="5">
        <f t="shared" si="1"/>
        <v>41548</v>
      </c>
      <c r="P19" s="34" t="s">
        <v>19</v>
      </c>
      <c r="Q19" s="31">
        <v>24955.23</v>
      </c>
      <c r="R19" s="32">
        <f t="shared" si="2"/>
        <v>6.4438567681119219E-2</v>
      </c>
    </row>
    <row r="20" spans="1:18">
      <c r="A20" s="24">
        <f t="shared" si="0"/>
        <v>40634</v>
      </c>
      <c r="B20" s="25"/>
      <c r="C20" s="56"/>
      <c r="D20" s="27"/>
      <c r="E20" s="26"/>
      <c r="F20" s="35"/>
      <c r="G20" s="26"/>
      <c r="H20" s="28">
        <v>105.73099999999999</v>
      </c>
      <c r="J20" s="36"/>
      <c r="L20" s="33">
        <f>IFERROR(VLOOKUP($A20,'BHC Base Input Quarterly'!$B$4:$W$43,22,FALSE),L19)</f>
        <v>0</v>
      </c>
      <c r="O20" s="5">
        <f t="shared" si="1"/>
        <v>41640</v>
      </c>
      <c r="P20" s="34" t="s">
        <v>20</v>
      </c>
      <c r="Q20" s="31">
        <v>26149.06</v>
      </c>
      <c r="R20" s="32">
        <f t="shared" si="2"/>
        <v>5.7558315416883055E-2</v>
      </c>
    </row>
    <row r="21" spans="1:18">
      <c r="A21" s="24">
        <f t="shared" si="0"/>
        <v>40664</v>
      </c>
      <c r="B21" s="25"/>
      <c r="C21" s="56"/>
      <c r="D21" s="27"/>
      <c r="E21" s="26"/>
      <c r="F21" s="35"/>
      <c r="G21" s="26"/>
      <c r="H21" s="28">
        <v>106.3</v>
      </c>
      <c r="J21" s="36"/>
      <c r="L21" s="33">
        <f>IFERROR(VLOOKUP($A21,'BHC Base Input Quarterly'!$B$4:$W$43,22,FALSE),L20)</f>
        <v>0</v>
      </c>
      <c r="O21" s="5">
        <f t="shared" si="1"/>
        <v>41730</v>
      </c>
      <c r="P21" s="34" t="s">
        <v>21</v>
      </c>
      <c r="Q21" s="31">
        <v>25349.03</v>
      </c>
      <c r="R21" s="32">
        <f t="shared" si="2"/>
        <v>7.4658332481911227E-2</v>
      </c>
    </row>
    <row r="22" spans="1:18">
      <c r="A22" s="24">
        <f t="shared" si="0"/>
        <v>40695</v>
      </c>
      <c r="B22" s="25"/>
      <c r="C22" s="56"/>
      <c r="D22" s="27"/>
      <c r="E22" s="26"/>
      <c r="F22" s="35"/>
      <c r="G22" s="26"/>
      <c r="H22" s="28">
        <v>107.437</v>
      </c>
      <c r="J22" s="36"/>
      <c r="L22" s="33">
        <f>IFERROR(VLOOKUP($A22,'BHC Base Input Quarterly'!$B$4:$W$43,22,FALSE),L21)</f>
        <v>0</v>
      </c>
      <c r="O22" s="5">
        <f t="shared" si="1"/>
        <v>41821</v>
      </c>
      <c r="P22" s="34" t="s">
        <v>22</v>
      </c>
      <c r="Q22" s="31">
        <v>25677.78</v>
      </c>
      <c r="R22" s="32">
        <f t="shared" si="2"/>
        <v>8.3356924822958423E-2</v>
      </c>
    </row>
    <row r="23" spans="1:18">
      <c r="A23" s="24">
        <f t="shared" si="0"/>
        <v>40725</v>
      </c>
      <c r="B23" s="25"/>
      <c r="C23" s="56"/>
      <c r="D23" s="27"/>
      <c r="E23" s="26"/>
      <c r="F23" s="35"/>
      <c r="G23" s="26"/>
      <c r="H23" s="28">
        <v>109.711</v>
      </c>
      <c r="J23" s="36"/>
      <c r="L23" s="33">
        <f>IFERROR(VLOOKUP($A23,'BHC Base Input Quarterly'!$B$4:$W$43,22,FALSE),L22)</f>
        <v>0</v>
      </c>
      <c r="O23" s="5">
        <f t="shared" si="1"/>
        <v>41913</v>
      </c>
      <c r="P23" s="34" t="s">
        <v>23</v>
      </c>
      <c r="Q23" s="31">
        <v>26591.85</v>
      </c>
      <c r="R23" s="32">
        <f t="shared" si="2"/>
        <v>6.5582244683779711E-2</v>
      </c>
    </row>
    <row r="24" spans="1:18">
      <c r="A24" s="24">
        <f t="shared" si="0"/>
        <v>40756</v>
      </c>
      <c r="B24" s="25"/>
      <c r="C24" s="56"/>
      <c r="D24" s="27"/>
      <c r="E24" s="26"/>
      <c r="F24" s="35"/>
      <c r="G24" s="26"/>
      <c r="H24" s="28">
        <v>110.279</v>
      </c>
      <c r="J24" s="36"/>
      <c r="L24" s="33">
        <f>IFERROR(VLOOKUP($A24,'BHC Base Input Quarterly'!$B$4:$W$43,22,FALSE),L23)</f>
        <v>0</v>
      </c>
      <c r="O24" s="5">
        <f t="shared" si="1"/>
        <v>42005</v>
      </c>
      <c r="P24" s="34" t="s">
        <v>24</v>
      </c>
      <c r="Q24" s="31">
        <v>27902.85</v>
      </c>
      <c r="R24" s="32">
        <f t="shared" si="2"/>
        <v>6.706895008845426E-2</v>
      </c>
    </row>
    <row r="25" spans="1:18">
      <c r="A25" s="24">
        <f t="shared" si="0"/>
        <v>40787</v>
      </c>
      <c r="B25" s="25"/>
      <c r="C25" s="56"/>
      <c r="D25" s="27"/>
      <c r="E25" s="26"/>
      <c r="F25" s="35"/>
      <c r="G25" s="26"/>
      <c r="H25" s="28">
        <v>111.98399999999999</v>
      </c>
      <c r="J25" s="36"/>
      <c r="L25" s="33">
        <f>IFERROR(VLOOKUP($A25,'BHC Base Input Quarterly'!$B$4:$W$43,22,FALSE),L24)</f>
        <v>0</v>
      </c>
      <c r="O25" s="5">
        <f t="shared" si="1"/>
        <v>42095</v>
      </c>
      <c r="P25" s="34" t="s">
        <v>25</v>
      </c>
      <c r="Q25" s="31">
        <v>27241.88</v>
      </c>
      <c r="R25" s="32">
        <f t="shared" si="2"/>
        <v>7.4671496305775964E-2</v>
      </c>
    </row>
    <row r="26" spans="1:18">
      <c r="A26" s="24">
        <f t="shared" si="0"/>
        <v>40817</v>
      </c>
      <c r="B26" s="25"/>
      <c r="C26" s="56"/>
      <c r="D26" s="27"/>
      <c r="E26" s="26"/>
      <c r="F26" s="35"/>
      <c r="G26" s="26"/>
      <c r="H26" s="28">
        <v>112.553</v>
      </c>
      <c r="J26" s="36"/>
      <c r="L26" s="33">
        <f>IFERROR(VLOOKUP($A26,'BHC Base Input Quarterly'!$B$4:$W$43,22,FALSE),L25)</f>
        <v>0</v>
      </c>
      <c r="O26" s="5">
        <f t="shared" si="1"/>
        <v>42186</v>
      </c>
      <c r="P26" s="34" t="s">
        <v>26</v>
      </c>
      <c r="Q26" s="31">
        <v>27623.5</v>
      </c>
      <c r="R26" s="32">
        <f t="shared" si="2"/>
        <v>7.577446336871807E-2</v>
      </c>
    </row>
    <row r="27" spans="1:18">
      <c r="A27" s="24">
        <f t="shared" si="0"/>
        <v>40848</v>
      </c>
      <c r="B27" s="25"/>
      <c r="C27" s="56"/>
      <c r="D27" s="27"/>
      <c r="E27" s="26"/>
      <c r="F27" s="35"/>
      <c r="G27" s="26"/>
      <c r="H27" s="28">
        <v>113.121</v>
      </c>
      <c r="J27" s="36"/>
      <c r="L27" s="33">
        <f>IFERROR(VLOOKUP($A27,'BHC Base Input Quarterly'!$B$4:$W$43,22,FALSE),L26)</f>
        <v>0</v>
      </c>
      <c r="O27" s="5">
        <f t="shared" si="1"/>
        <v>42278</v>
      </c>
      <c r="P27" s="34" t="s">
        <v>27</v>
      </c>
      <c r="Q27" s="31">
        <v>28516.82</v>
      </c>
      <c r="R27" s="32">
        <f t="shared" si="2"/>
        <v>7.238947271438434E-2</v>
      </c>
    </row>
    <row r="28" spans="1:18">
      <c r="A28" s="24">
        <f t="shared" si="0"/>
        <v>40878</v>
      </c>
      <c r="B28" s="25"/>
      <c r="C28" s="56"/>
      <c r="D28" s="27"/>
      <c r="E28" s="26"/>
      <c r="F28" s="35"/>
      <c r="G28" s="26"/>
      <c r="H28" s="28">
        <v>111.98399999999999</v>
      </c>
      <c r="J28" s="36"/>
      <c r="L28" s="33">
        <f>IFERROR(VLOOKUP($A28,'BHC Base Input Quarterly'!$B$4:$W$43,22,FALSE),L27)</f>
        <v>0</v>
      </c>
      <c r="O28" s="5">
        <f t="shared" si="1"/>
        <v>42370</v>
      </c>
      <c r="P28" s="34" t="s">
        <v>28</v>
      </c>
      <c r="Q28" s="31">
        <v>30120.29</v>
      </c>
      <c r="R28" s="32">
        <f t="shared" si="2"/>
        <v>7.947001829562228E-2</v>
      </c>
    </row>
    <row r="29" spans="1:18">
      <c r="A29" s="24">
        <f t="shared" si="0"/>
        <v>40909</v>
      </c>
      <c r="B29" s="25"/>
      <c r="C29" s="56"/>
      <c r="D29" s="37"/>
      <c r="E29" s="40">
        <f>IFERROR(VLOOKUP($A29,'BHC Base Input Quarterly'!$B$4:$G$43,6,FALSE), E28)</f>
        <v>0</v>
      </c>
      <c r="F29" s="35"/>
      <c r="G29" s="26"/>
      <c r="H29" s="33">
        <f>H17*(1+VLOOKUP(A29,'BHC Base Input Quarterly'!$T$4:$U$123,2,0))</f>
        <v>106.86799999999999</v>
      </c>
      <c r="J29" s="36"/>
      <c r="L29" s="33">
        <f>IFERROR(VLOOKUP($A29,'BHC Base Input Quarterly'!$B$4:$W$43,22,FALSE),L28)</f>
        <v>0</v>
      </c>
      <c r="O29" s="5">
        <f t="shared" si="1"/>
        <v>42461</v>
      </c>
      <c r="P29" s="34" t="s">
        <v>29</v>
      </c>
      <c r="Q29" s="31">
        <v>29173.48</v>
      </c>
      <c r="R29" s="32">
        <f t="shared" si="2"/>
        <v>7.0905532217306444E-2</v>
      </c>
    </row>
    <row r="30" spans="1:18">
      <c r="A30" s="24">
        <f t="shared" si="0"/>
        <v>40940</v>
      </c>
      <c r="B30" s="25"/>
      <c r="C30" s="56"/>
      <c r="D30" s="37"/>
      <c r="E30" s="40">
        <f>IFERROR(VLOOKUP($A30,'BHC Base Input Quarterly'!$B$4:$G$43,6,FALSE), E29)</f>
        <v>0</v>
      </c>
      <c r="F30" s="35"/>
      <c r="G30" s="26"/>
      <c r="H30" s="33">
        <f>H18*(1+VLOOKUP(A30,'BHC Base Input Quarterly'!$T$4:$U$123,2,0))</f>
        <v>105.163</v>
      </c>
      <c r="J30" s="36"/>
      <c r="L30" s="33">
        <f>IFERROR(VLOOKUP($A30,'BHC Base Input Quarterly'!$B$4:$W$43,22,FALSE),L29)</f>
        <v>0</v>
      </c>
      <c r="O30" s="5">
        <f t="shared" si="1"/>
        <v>42552</v>
      </c>
      <c r="P30" s="34" t="s">
        <v>30</v>
      </c>
      <c r="Q30" s="31">
        <v>29628.34</v>
      </c>
      <c r="R30" s="32">
        <f t="shared" si="2"/>
        <v>7.2577334515901315E-2</v>
      </c>
    </row>
    <row r="31" spans="1:18">
      <c r="A31" s="24">
        <f t="shared" si="0"/>
        <v>40969</v>
      </c>
      <c r="B31" s="33">
        <f>(VLOOKUP($A29,'BHC Base Input Quarterly'!$B$4:$G$43,3,FALSE))</f>
        <v>0</v>
      </c>
      <c r="C31" s="57">
        <f>(VLOOKUP($A29,'BHC Base Input Quarterly'!$B$4:$G$43,4,FALSE))/100</f>
        <v>0</v>
      </c>
      <c r="D31" s="37"/>
      <c r="E31" s="40">
        <f>IFERROR(VLOOKUP($A31,'BHC Base Input Quarterly'!$B$4:$G$43,6,FALSE), E30)</f>
        <v>0</v>
      </c>
      <c r="F31" s="35"/>
      <c r="G31" s="26"/>
      <c r="H31" s="33">
        <f>H19*(1+VLOOKUP(A31,'BHC Base Input Quarterly'!$T$4:$U$123,2,0))</f>
        <v>105.163</v>
      </c>
      <c r="J31" s="39"/>
      <c r="L31" s="33">
        <f>IFERROR(VLOOKUP($A31,'BHC Base Input Quarterly'!$B$4:$W$43,22,FALSE),L30)</f>
        <v>0</v>
      </c>
      <c r="O31" s="5">
        <f t="shared" si="1"/>
        <v>42644</v>
      </c>
      <c r="P31" s="34" t="s">
        <v>31</v>
      </c>
      <c r="Q31" s="31">
        <v>30655.5815</v>
      </c>
      <c r="R31" s="32">
        <f t="shared" si="2"/>
        <v>7.4999999999999956E-2</v>
      </c>
    </row>
    <row r="32" spans="1:18">
      <c r="A32" s="24">
        <f t="shared" si="0"/>
        <v>41000</v>
      </c>
      <c r="B32" s="33">
        <f>B31+((B34-B31)/3)</f>
        <v>0</v>
      </c>
      <c r="C32" s="57">
        <f>C31+((C34-C31)/3)</f>
        <v>0</v>
      </c>
      <c r="D32" s="37"/>
      <c r="E32" s="40">
        <f>IFERROR(VLOOKUP($A32,'BHC Base Input Quarterly'!$B$4:$G$43,6,FALSE), E31)</f>
        <v>0</v>
      </c>
      <c r="F32" s="35"/>
      <c r="G32" s="26"/>
      <c r="H32" s="33">
        <f>H20*(1+VLOOKUP(A32,'BHC Base Input Quarterly'!$T$4:$U$123,2,0))</f>
        <v>105.73099999999999</v>
      </c>
      <c r="J32" s="39"/>
      <c r="L32" s="33">
        <f>IFERROR(VLOOKUP($A32,'BHC Base Input Quarterly'!$B$4:$W$43,22,FALSE),L31)</f>
        <v>0</v>
      </c>
      <c r="O32" s="5">
        <f t="shared" si="1"/>
        <v>42736</v>
      </c>
      <c r="P32" s="34" t="s">
        <v>32</v>
      </c>
      <c r="Q32" s="31">
        <v>32108.229139999999</v>
      </c>
      <c r="R32" s="32">
        <f t="shared" si="2"/>
        <v>6.6000000000000059E-2</v>
      </c>
    </row>
    <row r="33" spans="1:18">
      <c r="A33" s="24">
        <f t="shared" si="0"/>
        <v>41030</v>
      </c>
      <c r="B33" s="33">
        <f>B31+2*((B34-B31)/3)</f>
        <v>0</v>
      </c>
      <c r="C33" s="57">
        <f>C31+2*((C34-C31)/3)</f>
        <v>0</v>
      </c>
      <c r="D33" s="37"/>
      <c r="E33" s="40">
        <f>IFERROR(VLOOKUP($A33,'BHC Base Input Quarterly'!$B$4:$G$43,6,FALSE), E32)</f>
        <v>0</v>
      </c>
      <c r="F33" s="35"/>
      <c r="G33" s="26"/>
      <c r="H33" s="33">
        <f>H21*(1+VLOOKUP(A33,'BHC Base Input Quarterly'!$T$4:$U$123,2,0))</f>
        <v>106.3</v>
      </c>
      <c r="J33" s="39"/>
      <c r="L33" s="33">
        <f>IFERROR(VLOOKUP($A33,'BHC Base Input Quarterly'!$B$4:$W$43,22,FALSE),L32)</f>
        <v>0</v>
      </c>
      <c r="O33" s="5">
        <f t="shared" si="1"/>
        <v>42826</v>
      </c>
      <c r="P33" s="34" t="s">
        <v>33</v>
      </c>
      <c r="Q33" s="31">
        <v>31055.169460000001</v>
      </c>
      <c r="R33" s="32">
        <f t="shared" si="2"/>
        <v>6.4500000000000002E-2</v>
      </c>
    </row>
    <row r="34" spans="1:18">
      <c r="A34" s="24">
        <f t="shared" si="0"/>
        <v>41061</v>
      </c>
      <c r="B34" s="33">
        <f>(VLOOKUP($A32,'BHC Base Input Quarterly'!$B$4:$G$43,3,FALSE))</f>
        <v>0</v>
      </c>
      <c r="C34" s="57">
        <f>(VLOOKUP($A32,'BHC Base Input Quarterly'!$B$4:$G$43,4,FALSE))/100</f>
        <v>0</v>
      </c>
      <c r="D34" s="37"/>
      <c r="E34" s="40">
        <f>IFERROR(VLOOKUP($A34,'BHC Base Input Quarterly'!$B$4:$G$43,6,FALSE), E33)</f>
        <v>0</v>
      </c>
      <c r="F34" s="35"/>
      <c r="G34" s="26"/>
      <c r="H34" s="33">
        <f>H22*(1+VLOOKUP(A34,'BHC Base Input Quarterly'!$T$4:$U$123,2,0))</f>
        <v>107.437</v>
      </c>
      <c r="J34" s="39"/>
      <c r="L34" s="33">
        <f>IFERROR(VLOOKUP($A34,'BHC Base Input Quarterly'!$B$4:$W$43,22,FALSE),L33)</f>
        <v>0</v>
      </c>
      <c r="O34" s="5">
        <f t="shared" si="1"/>
        <v>42917</v>
      </c>
      <c r="P34" s="34" t="s">
        <v>34</v>
      </c>
      <c r="Q34" s="31">
        <v>31554.182100000002</v>
      </c>
      <c r="R34" s="32">
        <f t="shared" si="2"/>
        <v>6.4999999999999947E-2</v>
      </c>
    </row>
    <row r="35" spans="1:18">
      <c r="A35" s="24">
        <f t="shared" si="0"/>
        <v>41091</v>
      </c>
      <c r="B35" s="33">
        <f>B34+((B37-B34)/3)</f>
        <v>0</v>
      </c>
      <c r="C35" s="57">
        <f>C34+((C37-C34)/3)</f>
        <v>0</v>
      </c>
      <c r="D35" s="37"/>
      <c r="E35" s="40">
        <f>IFERROR(VLOOKUP($A35,'BHC Base Input Quarterly'!$B$4:$G$43,6,FALSE), E34)</f>
        <v>0</v>
      </c>
      <c r="F35" s="35"/>
      <c r="G35" s="26"/>
      <c r="H35" s="33">
        <f>H23*(1+VLOOKUP(A35,'BHC Base Input Quarterly'!$T$4:$U$123,2,0))</f>
        <v>109.711</v>
      </c>
      <c r="J35" s="39"/>
      <c r="L35" s="33">
        <f>IFERROR(VLOOKUP($A35,'BHC Base Input Quarterly'!$B$4:$W$43,22,FALSE),L34)</f>
        <v>0</v>
      </c>
      <c r="O35" s="5">
        <f t="shared" si="1"/>
        <v>43009</v>
      </c>
      <c r="P35" s="34" t="s">
        <v>35</v>
      </c>
      <c r="Q35" s="31">
        <v>32678.849879000001</v>
      </c>
      <c r="R35" s="32">
        <f t="shared" si="2"/>
        <v>6.6000000000000059E-2</v>
      </c>
    </row>
    <row r="36" spans="1:18">
      <c r="A36" s="24">
        <f t="shared" si="0"/>
        <v>41122</v>
      </c>
      <c r="B36" s="33">
        <f>B34+2*((B37-B34)/3)</f>
        <v>0</v>
      </c>
      <c r="C36" s="57">
        <f>C34+2*((C37-C34)/3)</f>
        <v>0</v>
      </c>
      <c r="D36" s="37"/>
      <c r="E36" s="40">
        <f>IFERROR(VLOOKUP($A36,'BHC Base Input Quarterly'!$B$4:$G$43,6,FALSE), E35)</f>
        <v>0</v>
      </c>
      <c r="F36" s="35"/>
      <c r="G36" s="26"/>
      <c r="H36" s="33">
        <f>H24*(1+VLOOKUP(A36,'BHC Base Input Quarterly'!$T$4:$U$123,2,0))</f>
        <v>110.279</v>
      </c>
      <c r="J36" s="39"/>
      <c r="L36" s="33">
        <f>IFERROR(VLOOKUP($A36,'BHC Base Input Quarterly'!$B$4:$W$43,22,FALSE),L35)</f>
        <v>0</v>
      </c>
      <c r="O36" s="5">
        <f t="shared" si="1"/>
        <v>43101</v>
      </c>
      <c r="P36" s="34" t="s">
        <v>36</v>
      </c>
      <c r="Q36" s="31">
        <v>34355.805179800001</v>
      </c>
      <c r="R36" s="32">
        <f t="shared" si="2"/>
        <v>7.0000000000000062E-2</v>
      </c>
    </row>
    <row r="37" spans="1:18">
      <c r="A37" s="24">
        <f t="shared" si="0"/>
        <v>41153</v>
      </c>
      <c r="B37" s="33">
        <f>(VLOOKUP($A35,'BHC Base Input Quarterly'!$B$4:$G$43,3,FALSE))</f>
        <v>0</v>
      </c>
      <c r="C37" s="57">
        <f>(VLOOKUP($A35,'BHC Base Input Quarterly'!$B$4:$G$43,4,FALSE))/100</f>
        <v>0</v>
      </c>
      <c r="D37" s="37"/>
      <c r="E37" s="40">
        <f>IFERROR(VLOOKUP($A37,'BHC Base Input Quarterly'!$B$4:$G$43,6,FALSE), E36)</f>
        <v>0</v>
      </c>
      <c r="F37" s="35"/>
      <c r="G37" s="26"/>
      <c r="H37" s="33">
        <f>H25*(1+VLOOKUP(A37,'BHC Base Input Quarterly'!$T$4:$U$123,2,0))</f>
        <v>111.98399999999999</v>
      </c>
      <c r="J37" s="39"/>
      <c r="L37" s="33">
        <f>IFERROR(VLOOKUP($A37,'BHC Base Input Quarterly'!$B$4:$W$43,22,FALSE),L36)</f>
        <v>0</v>
      </c>
      <c r="O37" s="5">
        <f t="shared" si="1"/>
        <v>43191</v>
      </c>
      <c r="P37" s="34" t="s">
        <v>37</v>
      </c>
      <c r="Q37" s="31">
        <v>33291.141661119997</v>
      </c>
      <c r="R37" s="32">
        <f t="shared" si="2"/>
        <v>7.1999999999999842E-2</v>
      </c>
    </row>
    <row r="38" spans="1:18">
      <c r="A38" s="24">
        <f t="shared" si="0"/>
        <v>41183</v>
      </c>
      <c r="B38" s="33">
        <f>B37+((B40-B37)/3)</f>
        <v>0</v>
      </c>
      <c r="C38" s="57">
        <f>C37+((C40-C37)/3)</f>
        <v>0</v>
      </c>
      <c r="D38" s="37"/>
      <c r="E38" s="40">
        <f>IFERROR(VLOOKUP($A38,'BHC Base Input Quarterly'!$B$4:$G$43,6,FALSE), E37)</f>
        <v>0</v>
      </c>
      <c r="F38" s="35"/>
      <c r="G38" s="26"/>
      <c r="H38" s="33">
        <f>H26*(1+VLOOKUP(A38,'BHC Base Input Quarterly'!$T$4:$U$123,2,0))</f>
        <v>112.553</v>
      </c>
      <c r="J38" s="39"/>
      <c r="L38" s="33">
        <f>IFERROR(VLOOKUP($A38,'BHC Base Input Quarterly'!$B$4:$W$43,22,FALSE),L37)</f>
        <v>0</v>
      </c>
      <c r="O38" s="5">
        <f t="shared" si="1"/>
        <v>43282</v>
      </c>
      <c r="P38" s="34" t="s">
        <v>38</v>
      </c>
      <c r="Q38" s="31">
        <v>33857.6373933</v>
      </c>
      <c r="R38" s="32">
        <f t="shared" si="2"/>
        <v>7.2999999999999954E-2</v>
      </c>
    </row>
    <row r="39" spans="1:18">
      <c r="A39" s="24">
        <f t="shared" si="0"/>
        <v>41214</v>
      </c>
      <c r="B39" s="33">
        <f>B37+2*((B40-B37)/3)</f>
        <v>0</v>
      </c>
      <c r="C39" s="57">
        <f>C37+2*((C40-C37)/3)</f>
        <v>0</v>
      </c>
      <c r="D39" s="37"/>
      <c r="E39" s="40">
        <f>IFERROR(VLOOKUP($A39,'BHC Base Input Quarterly'!$B$4:$G$43,6,FALSE), E38)</f>
        <v>0</v>
      </c>
      <c r="F39" s="35"/>
      <c r="G39" s="26"/>
      <c r="H39" s="33">
        <f>H27*(1+VLOOKUP(A39,'BHC Base Input Quarterly'!$T$4:$U$123,2,0))</f>
        <v>113.121</v>
      </c>
      <c r="J39" s="39"/>
      <c r="L39" s="33">
        <f>IFERROR(VLOOKUP($A39,'BHC Base Input Quarterly'!$B$4:$W$43,22,FALSE),L38)</f>
        <v>0</v>
      </c>
      <c r="O39" s="5">
        <f t="shared" si="1"/>
        <v>43374</v>
      </c>
      <c r="P39" s="34" t="s">
        <v>39</v>
      </c>
      <c r="Q39" s="31">
        <v>35178.781894740001</v>
      </c>
      <c r="R39" s="32">
        <f t="shared" si="2"/>
        <v>7.6499999999892987E-2</v>
      </c>
    </row>
    <row r="40" spans="1:18">
      <c r="A40" s="24">
        <f t="shared" si="0"/>
        <v>41244</v>
      </c>
      <c r="B40" s="33">
        <f>(VLOOKUP($A38,'BHC Base Input Quarterly'!$B$4:$G$43,3,FALSE))</f>
        <v>0</v>
      </c>
      <c r="C40" s="57">
        <f>(VLOOKUP($A38,'BHC Base Input Quarterly'!$B$4:$G$43,4,FALSE))/100</f>
        <v>0</v>
      </c>
      <c r="D40" s="37"/>
      <c r="E40" s="40">
        <f>IFERROR(VLOOKUP($A40,'BHC Base Input Quarterly'!$B$4:$G$43,6,FALSE), E39)</f>
        <v>0</v>
      </c>
      <c r="F40" s="35"/>
      <c r="G40" s="26"/>
      <c r="H40" s="33">
        <f>H28*(1+VLOOKUP(A40,'BHC Base Input Quarterly'!$T$4:$U$123,2,0))</f>
        <v>111.98399999999999</v>
      </c>
      <c r="J40" s="39"/>
      <c r="L40" s="33">
        <f>IFERROR(VLOOKUP($A40,'BHC Base Input Quarterly'!$B$4:$W$43,22,FALSE),L39)</f>
        <v>0</v>
      </c>
      <c r="O40" s="5">
        <f t="shared" si="1"/>
        <v>43466</v>
      </c>
      <c r="P40" s="34" t="s">
        <v>50</v>
      </c>
      <c r="Q40" s="31">
        <v>37001.20217864</v>
      </c>
      <c r="R40" s="32">
        <f t="shared" si="2"/>
        <v>7.6999999999866064E-2</v>
      </c>
    </row>
    <row r="41" spans="1:18">
      <c r="A41" s="24">
        <f t="shared" si="0"/>
        <v>41275</v>
      </c>
      <c r="B41" s="33">
        <f>B40+((B43-B40)/3)</f>
        <v>0</v>
      </c>
      <c r="C41" s="57">
        <f>C40+((C43-C40)/3)</f>
        <v>0</v>
      </c>
      <c r="D41" s="40">
        <f t="shared" ref="D41:D93" si="3">IFERROR(VLOOKUP(A41,$O$12:$R$47,4,0),D40)</f>
        <v>4.5577965202204807E-2</v>
      </c>
      <c r="E41" s="40">
        <f>IFERROR(VLOOKUP($A41,'BHC Base Input Quarterly'!$B$4:$G$43,6,FALSE), E40)</f>
        <v>0</v>
      </c>
      <c r="F41" s="35"/>
      <c r="G41" s="26"/>
      <c r="H41" s="33">
        <f>H29*(1+VLOOKUP(A41,'BHC Base Input Quarterly'!$T$4:$U$123,2,0))</f>
        <v>106.86799999999999</v>
      </c>
      <c r="J41" s="39"/>
      <c r="L41" s="33">
        <f>IFERROR(VLOOKUP($A41,'BHC Base Input Quarterly'!$B$4:$W$43,22,FALSE),L40)</f>
        <v>0</v>
      </c>
      <c r="O41" s="5">
        <f t="shared" si="1"/>
        <v>43556</v>
      </c>
      <c r="P41" s="34" t="s">
        <v>51</v>
      </c>
      <c r="Q41" s="31">
        <v>35857.888683190002</v>
      </c>
      <c r="R41" s="32">
        <f t="shared" si="2"/>
        <v>7.7099999999929558E-2</v>
      </c>
    </row>
    <row r="42" spans="1:18">
      <c r="A42" s="24">
        <f t="shared" si="0"/>
        <v>41306</v>
      </c>
      <c r="B42" s="33">
        <f>B40+2*((B43-B40)/3)</f>
        <v>0</v>
      </c>
      <c r="C42" s="57">
        <f>C40+2*((C43-C40)/3)</f>
        <v>0</v>
      </c>
      <c r="D42" s="40">
        <f t="shared" si="3"/>
        <v>4.5577965202204807E-2</v>
      </c>
      <c r="E42" s="40">
        <f>IFERROR(VLOOKUP($A42,'BHC Base Input Quarterly'!$B$4:$G$43,6,FALSE), E41)</f>
        <v>0</v>
      </c>
      <c r="F42" s="35"/>
      <c r="G42" s="26"/>
      <c r="H42" s="33">
        <f>H30*(1+VLOOKUP(A42,'BHC Base Input Quarterly'!$T$4:$U$123,2,0))</f>
        <v>105.163</v>
      </c>
      <c r="J42" s="39"/>
      <c r="L42" s="33">
        <f>IFERROR(VLOOKUP($A42,'BHC Base Input Quarterly'!$B$4:$W$43,22,FALSE),L41)</f>
        <v>0</v>
      </c>
      <c r="O42" s="5">
        <f t="shared" si="1"/>
        <v>43647</v>
      </c>
      <c r="P42" s="34" t="s">
        <v>52</v>
      </c>
      <c r="Q42" s="31">
        <v>36471.447000059998</v>
      </c>
      <c r="R42" s="32">
        <f t="shared" si="2"/>
        <v>7.7199999999918445E-2</v>
      </c>
    </row>
    <row r="43" spans="1:18">
      <c r="A43" s="24">
        <f t="shared" si="0"/>
        <v>41334</v>
      </c>
      <c r="B43" s="33">
        <f>(VLOOKUP($A41,'BHC Base Input Quarterly'!$B$4:$G$43,3,FALSE))</f>
        <v>0</v>
      </c>
      <c r="C43" s="57">
        <f>(VLOOKUP($A41,'BHC Base Input Quarterly'!$B$4:$G$43,4,FALSE))/100</f>
        <v>0</v>
      </c>
      <c r="D43" s="40">
        <f t="shared" si="3"/>
        <v>4.5577965202204807E-2</v>
      </c>
      <c r="E43" s="40">
        <f>IFERROR(VLOOKUP($A43,'BHC Base Input Quarterly'!$B$4:$G$43,6,FALSE), E42)</f>
        <v>0</v>
      </c>
      <c r="F43" s="35"/>
      <c r="G43" s="26"/>
      <c r="H43" s="33">
        <f>H31*(1+VLOOKUP(A43,'BHC Base Input Quarterly'!$T$4:$U$123,2,0))</f>
        <v>105.163</v>
      </c>
      <c r="J43" s="39"/>
      <c r="L43" s="33">
        <f>IFERROR(VLOOKUP($A43,'BHC Base Input Quarterly'!$B$4:$W$43,22,FALSE),L42)</f>
        <v>0</v>
      </c>
      <c r="O43" s="5">
        <f t="shared" si="1"/>
        <v>43739</v>
      </c>
      <c r="P43" s="34" t="s">
        <v>53</v>
      </c>
      <c r="Q43" s="31">
        <v>37898.101735210003</v>
      </c>
      <c r="R43" s="32">
        <f t="shared" si="2"/>
        <v>7.7300000000187552E-2</v>
      </c>
    </row>
    <row r="44" spans="1:18">
      <c r="A44" s="24">
        <f t="shared" si="0"/>
        <v>41365</v>
      </c>
      <c r="B44" s="33">
        <f>B43+((B46-B43)/3)</f>
        <v>0</v>
      </c>
      <c r="C44" s="57">
        <f>C43+((C46-C43)/3)</f>
        <v>0</v>
      </c>
      <c r="D44" s="40">
        <f t="shared" si="3"/>
        <v>6.682252014991974E-2</v>
      </c>
      <c r="E44" s="40">
        <f>IFERROR(VLOOKUP($A44,'BHC Base Input Quarterly'!$B$4:$G$43,6,FALSE), E43)</f>
        <v>0</v>
      </c>
      <c r="F44" s="35"/>
      <c r="G44" s="26"/>
      <c r="H44" s="33">
        <f>H32*(1+VLOOKUP(A44,'BHC Base Input Quarterly'!$T$4:$U$123,2,0))</f>
        <v>105.73099999999999</v>
      </c>
      <c r="J44" s="39"/>
      <c r="L44" s="33">
        <f>IFERROR(VLOOKUP($A44,'BHC Base Input Quarterly'!$B$4:$W$43,22,FALSE),L43)</f>
        <v>0</v>
      </c>
      <c r="O44" s="5">
        <f t="shared" si="1"/>
        <v>43831</v>
      </c>
      <c r="P44" s="6" t="s">
        <v>54</v>
      </c>
      <c r="Q44" s="31">
        <v>39868.795347489999</v>
      </c>
      <c r="R44" s="32">
        <f t="shared" si="2"/>
        <v>7.7500000000146008E-2</v>
      </c>
    </row>
    <row r="45" spans="1:18">
      <c r="A45" s="24">
        <f t="shared" si="0"/>
        <v>41395</v>
      </c>
      <c r="B45" s="33">
        <f>B43+2*((B46-B43)/3)</f>
        <v>0</v>
      </c>
      <c r="C45" s="57">
        <f>C43+2*((C46-C43)/3)</f>
        <v>0</v>
      </c>
      <c r="D45" s="40">
        <f t="shared" si="3"/>
        <v>6.682252014991974E-2</v>
      </c>
      <c r="E45" s="40">
        <f>IFERROR(VLOOKUP($A45,'BHC Base Input Quarterly'!$B$4:$G$43,6,FALSE), E44)</f>
        <v>0</v>
      </c>
      <c r="F45" s="35"/>
      <c r="G45" s="26"/>
      <c r="H45" s="33">
        <f>H33*(1+VLOOKUP(A45,'BHC Base Input Quarterly'!$T$4:$U$123,2,0))</f>
        <v>106.3</v>
      </c>
      <c r="J45" s="39"/>
      <c r="L45" s="33">
        <f>IFERROR(VLOOKUP($A45,'BHC Base Input Quarterly'!$B$4:$W$43,22,FALSE),L44)</f>
        <v>0</v>
      </c>
      <c r="O45" s="5">
        <f t="shared" si="1"/>
        <v>43922</v>
      </c>
      <c r="P45" s="6" t="s">
        <v>55</v>
      </c>
      <c r="Q45" s="31">
        <v>38636.875056140001</v>
      </c>
      <c r="R45" s="32">
        <f t="shared" si="2"/>
        <v>7.7500000000077396E-2</v>
      </c>
    </row>
    <row r="46" spans="1:18">
      <c r="A46" s="24">
        <f t="shared" si="0"/>
        <v>41426</v>
      </c>
      <c r="B46" s="33">
        <f>(VLOOKUP($A44,'BHC Base Input Quarterly'!$B$4:$G$43,3,FALSE))</f>
        <v>0</v>
      </c>
      <c r="C46" s="57">
        <f>(VLOOKUP($A44,'BHC Base Input Quarterly'!$B$4:$G$43,4,FALSE))/100</f>
        <v>0</v>
      </c>
      <c r="D46" s="40">
        <f t="shared" si="3"/>
        <v>6.682252014991974E-2</v>
      </c>
      <c r="E46" s="40">
        <f>IFERROR(VLOOKUP($A46,'BHC Base Input Quarterly'!$B$4:$G$43,6,FALSE), E45)</f>
        <v>0</v>
      </c>
      <c r="F46" s="35"/>
      <c r="G46" s="26"/>
      <c r="H46" s="33">
        <f>H34*(1+VLOOKUP(A46,'BHC Base Input Quarterly'!$T$4:$U$123,2,0))</f>
        <v>107.437</v>
      </c>
      <c r="J46" s="39"/>
      <c r="L46" s="33">
        <f>IFERROR(VLOOKUP($A46,'BHC Base Input Quarterly'!$B$4:$W$43,22,FALSE),L45)</f>
        <v>0</v>
      </c>
      <c r="O46" s="5">
        <f t="shared" si="1"/>
        <v>44013</v>
      </c>
      <c r="P46" s="6" t="s">
        <v>56</v>
      </c>
      <c r="Q46" s="31">
        <v>39297.98414257</v>
      </c>
      <c r="R46" s="32">
        <f t="shared" si="2"/>
        <v>7.7500000000146674E-2</v>
      </c>
    </row>
    <row r="47" spans="1:18">
      <c r="A47" s="24">
        <f t="shared" si="0"/>
        <v>41456</v>
      </c>
      <c r="B47" s="33">
        <f>B46+((B49-B46)/3)</f>
        <v>0</v>
      </c>
      <c r="C47" s="57">
        <f>C46+((C49-C46)/3)</f>
        <v>0</v>
      </c>
      <c r="D47" s="40">
        <f t="shared" si="3"/>
        <v>7.7959276674569589E-2</v>
      </c>
      <c r="E47" s="40">
        <f>IFERROR(VLOOKUP($A47,'BHC Base Input Quarterly'!$B$4:$G$43,6,FALSE), E46)</f>
        <v>0</v>
      </c>
      <c r="F47" s="35"/>
      <c r="G47" s="26"/>
      <c r="H47" s="33">
        <f>H35*(1+VLOOKUP(A47,'BHC Base Input Quarterly'!$T$4:$U$123,2,0))</f>
        <v>109.711</v>
      </c>
      <c r="J47" s="39"/>
      <c r="L47" s="33">
        <f>IFERROR(VLOOKUP($A47,'BHC Base Input Quarterly'!$B$4:$W$43,22,FALSE),L46)</f>
        <v>0</v>
      </c>
      <c r="O47" s="5">
        <f t="shared" si="1"/>
        <v>44105</v>
      </c>
      <c r="P47" s="6" t="s">
        <v>57</v>
      </c>
      <c r="Q47" s="31">
        <v>40835.204619689997</v>
      </c>
      <c r="R47" s="32">
        <f t="shared" si="2"/>
        <v>7.7500000000032099E-2</v>
      </c>
    </row>
    <row r="48" spans="1:18">
      <c r="A48" s="24">
        <f t="shared" si="0"/>
        <v>41487</v>
      </c>
      <c r="B48" s="33">
        <f>B46+2*((B49-B46)/3)</f>
        <v>0</v>
      </c>
      <c r="C48" s="57">
        <f>C46+2*((C49-C46)/3)</f>
        <v>0</v>
      </c>
      <c r="D48" s="40">
        <f t="shared" si="3"/>
        <v>7.7959276674569589E-2</v>
      </c>
      <c r="E48" s="40">
        <f>IFERROR(VLOOKUP($A48,'BHC Base Input Quarterly'!$B$4:$G$43,6,FALSE), E47)</f>
        <v>0</v>
      </c>
      <c r="F48" s="35"/>
      <c r="G48" s="26"/>
      <c r="H48" s="33">
        <f>H36*(1+VLOOKUP(A48,'BHC Base Input Quarterly'!$T$4:$U$123,2,0))</f>
        <v>110.279</v>
      </c>
      <c r="J48" s="39"/>
      <c r="L48" s="33">
        <f>IFERROR(VLOOKUP($A48,'BHC Base Input Quarterly'!$B$4:$W$43,22,FALSE),L47)</f>
        <v>0</v>
      </c>
      <c r="P48" s="41"/>
      <c r="Q48" s="42"/>
    </row>
    <row r="49" spans="1:17">
      <c r="A49" s="24">
        <f t="shared" si="0"/>
        <v>41518</v>
      </c>
      <c r="B49" s="33">
        <f>(VLOOKUP($A47,'BHC Base Input Quarterly'!$B$4:$G$43,3,FALSE))</f>
        <v>0</v>
      </c>
      <c r="C49" s="57">
        <f>(VLOOKUP($A47,'BHC Base Input Quarterly'!$B$4:$G$43,4,FALSE))/100</f>
        <v>0</v>
      </c>
      <c r="D49" s="40">
        <f t="shared" si="3"/>
        <v>7.7959276674569589E-2</v>
      </c>
      <c r="E49" s="40">
        <f>IFERROR(VLOOKUP($A49,'BHC Base Input Quarterly'!$B$4:$G$43,6,FALSE), E48)</f>
        <v>0</v>
      </c>
      <c r="F49" s="35"/>
      <c r="G49" s="26"/>
      <c r="H49" s="33">
        <f>H37*(1+VLOOKUP(A49,'BHC Base Input Quarterly'!$T$4:$U$123,2,0))</f>
        <v>111.98399999999999</v>
      </c>
      <c r="J49" s="39"/>
      <c r="L49" s="33">
        <f>IFERROR(VLOOKUP($A49,'BHC Base Input Quarterly'!$B$4:$W$43,22,FALSE),L48)</f>
        <v>0</v>
      </c>
      <c r="P49" s="41"/>
      <c r="Q49" s="42"/>
    </row>
    <row r="50" spans="1:17">
      <c r="A50" s="24">
        <f t="shared" si="0"/>
        <v>41548</v>
      </c>
      <c r="B50" s="33">
        <f>B49+((B52-B49)/3)</f>
        <v>0</v>
      </c>
      <c r="C50" s="57">
        <f>C49+((C52-C49)/3)</f>
        <v>0</v>
      </c>
      <c r="D50" s="40">
        <f t="shared" si="3"/>
        <v>6.4438567681119219E-2</v>
      </c>
      <c r="E50" s="40">
        <f>IFERROR(VLOOKUP($A50,'BHC Base Input Quarterly'!$B$4:$G$43,6,FALSE), E49)</f>
        <v>0</v>
      </c>
      <c r="F50" s="35"/>
      <c r="G50" s="26"/>
      <c r="H50" s="33">
        <f>H38*(1+VLOOKUP(A50,'BHC Base Input Quarterly'!$T$4:$U$123,2,0))</f>
        <v>112.553</v>
      </c>
      <c r="J50" s="39"/>
      <c r="L50" s="33">
        <f>IFERROR(VLOOKUP($A50,'BHC Base Input Quarterly'!$B$4:$W$43,22,FALSE),L49)</f>
        <v>0</v>
      </c>
      <c r="P50" s="41"/>
      <c r="Q50" s="42"/>
    </row>
    <row r="51" spans="1:17">
      <c r="A51" s="24">
        <f t="shared" si="0"/>
        <v>41579</v>
      </c>
      <c r="B51" s="33">
        <f>B49+2*((B52-B49)/3)</f>
        <v>0</v>
      </c>
      <c r="C51" s="57">
        <f>C49+2*((C52-C49)/3)</f>
        <v>0</v>
      </c>
      <c r="D51" s="40">
        <f t="shared" si="3"/>
        <v>6.4438567681119219E-2</v>
      </c>
      <c r="E51" s="40">
        <f>IFERROR(VLOOKUP($A51,'BHC Base Input Quarterly'!$B$4:$G$43,6,FALSE), E50)</f>
        <v>0</v>
      </c>
      <c r="F51" s="35"/>
      <c r="G51" s="26"/>
      <c r="H51" s="33">
        <f>H39*(1+VLOOKUP(A51,'BHC Base Input Quarterly'!$T$4:$U$123,2,0))</f>
        <v>113.121</v>
      </c>
      <c r="J51" s="39"/>
      <c r="L51" s="33">
        <f>IFERROR(VLOOKUP($A51,'BHC Base Input Quarterly'!$B$4:$W$43,22,FALSE),L50)</f>
        <v>0</v>
      </c>
      <c r="P51" s="41"/>
      <c r="Q51" s="42"/>
    </row>
    <row r="52" spans="1:17">
      <c r="A52" s="24">
        <f t="shared" si="0"/>
        <v>41609</v>
      </c>
      <c r="B52" s="33">
        <f>(VLOOKUP($A50,'BHC Base Input Quarterly'!$B$4:$G$43,3,FALSE))</f>
        <v>0</v>
      </c>
      <c r="C52" s="57">
        <f>(VLOOKUP($A50,'BHC Base Input Quarterly'!$B$4:$G$43,4,FALSE))/100</f>
        <v>0</v>
      </c>
      <c r="D52" s="40">
        <f t="shared" si="3"/>
        <v>6.4438567681119219E-2</v>
      </c>
      <c r="E52" s="40">
        <f>IFERROR(VLOOKUP($A52,'BHC Base Input Quarterly'!$B$4:$G$43,6,FALSE), E51)</f>
        <v>0</v>
      </c>
      <c r="F52" s="35"/>
      <c r="G52" s="26"/>
      <c r="H52" s="33">
        <f>H40*(1+VLOOKUP(A52,'BHC Base Input Quarterly'!$T$4:$U$123,2,0))</f>
        <v>111.98399999999999</v>
      </c>
      <c r="J52" s="39"/>
      <c r="L52" s="33">
        <f>IFERROR(VLOOKUP($A52,'BHC Base Input Quarterly'!$B$4:$W$43,22,FALSE),L51)</f>
        <v>0</v>
      </c>
      <c r="P52" s="41"/>
      <c r="Q52" s="42"/>
    </row>
    <row r="53" spans="1:17">
      <c r="A53" s="24">
        <f t="shared" si="0"/>
        <v>41640</v>
      </c>
      <c r="B53" s="33">
        <f>B52+((B55-B52)/3)</f>
        <v>0</v>
      </c>
      <c r="C53" s="57">
        <f>C52+((C55-C52)/3)</f>
        <v>0</v>
      </c>
      <c r="D53" s="40">
        <f t="shared" si="3"/>
        <v>5.7558315416883055E-2</v>
      </c>
      <c r="E53" s="40">
        <f>IFERROR(VLOOKUP($A53,'BHC Base Input Quarterly'!$B$4:$G$43,6,FALSE), E52)</f>
        <v>0</v>
      </c>
      <c r="F53" s="35"/>
      <c r="G53" s="26"/>
      <c r="H53" s="33">
        <f>H41*(1+VLOOKUP(A53,'BHC Base Input Quarterly'!$T$4:$U$123,2,0))</f>
        <v>106.86799999999999</v>
      </c>
      <c r="J53" s="39"/>
      <c r="L53" s="33">
        <f>IFERROR(VLOOKUP($A53,'BHC Base Input Quarterly'!$B$4:$W$43,22,FALSE),L52)</f>
        <v>0</v>
      </c>
      <c r="P53" s="41"/>
      <c r="Q53" s="42"/>
    </row>
    <row r="54" spans="1:17">
      <c r="A54" s="24">
        <f t="shared" si="0"/>
        <v>41671</v>
      </c>
      <c r="B54" s="33">
        <f>B52+2*((B55-B52)/3)</f>
        <v>0</v>
      </c>
      <c r="C54" s="57">
        <f>C52+2*((C55-C52)/3)</f>
        <v>0</v>
      </c>
      <c r="D54" s="40">
        <f t="shared" si="3"/>
        <v>5.7558315416883055E-2</v>
      </c>
      <c r="E54" s="40">
        <f>IFERROR(VLOOKUP($A54,'BHC Base Input Quarterly'!$B$4:$G$43,6,FALSE), E53)</f>
        <v>0</v>
      </c>
      <c r="F54" s="35"/>
      <c r="G54" s="26"/>
      <c r="H54" s="33">
        <f>H42*(1+VLOOKUP(A54,'BHC Base Input Quarterly'!$T$4:$U$123,2,0))</f>
        <v>105.163</v>
      </c>
      <c r="J54" s="39"/>
      <c r="L54" s="33">
        <f>IFERROR(VLOOKUP($A54,'BHC Base Input Quarterly'!$B$4:$W$43,22,FALSE),L53)</f>
        <v>0</v>
      </c>
      <c r="P54" s="41"/>
      <c r="Q54" s="42"/>
    </row>
    <row r="55" spans="1:17">
      <c r="A55" s="24">
        <f t="shared" si="0"/>
        <v>41699</v>
      </c>
      <c r="B55" s="33">
        <f>(VLOOKUP($A53,'BHC Base Input Quarterly'!$B$4:$G$43,3,FALSE))</f>
        <v>0</v>
      </c>
      <c r="C55" s="57">
        <f>(VLOOKUP($A53,'BHC Base Input Quarterly'!$B$4:$G$43,4,FALSE))/100</f>
        <v>0</v>
      </c>
      <c r="D55" s="40">
        <f t="shared" si="3"/>
        <v>5.7558315416883055E-2</v>
      </c>
      <c r="E55" s="40">
        <f>IFERROR(VLOOKUP($A55,'BHC Base Input Quarterly'!$B$4:$G$43,6,FALSE), E54)</f>
        <v>0</v>
      </c>
      <c r="F55" s="35"/>
      <c r="G55" s="26"/>
      <c r="H55" s="33">
        <f>H43*(1+VLOOKUP(A55,'BHC Base Input Quarterly'!$T$4:$U$123,2,0))</f>
        <v>105.163</v>
      </c>
      <c r="J55" s="39"/>
      <c r="L55" s="33">
        <f>IFERROR(VLOOKUP($A55,'BHC Base Input Quarterly'!$B$4:$W$43,22,FALSE),L54)</f>
        <v>0</v>
      </c>
      <c r="P55" s="41"/>
      <c r="Q55" s="42"/>
    </row>
    <row r="56" spans="1:17">
      <c r="A56" s="24">
        <f t="shared" si="0"/>
        <v>41730</v>
      </c>
      <c r="B56" s="33">
        <f>B55+((B58-B55)/3)</f>
        <v>0</v>
      </c>
      <c r="C56" s="57">
        <f>C55+((C58-C55)/3)</f>
        <v>0</v>
      </c>
      <c r="D56" s="40">
        <f t="shared" si="3"/>
        <v>7.4658332481911227E-2</v>
      </c>
      <c r="E56" s="40">
        <f>IFERROR(VLOOKUP($A56,'BHC Base Input Quarterly'!$B$4:$G$43,6,FALSE), E55)</f>
        <v>0</v>
      </c>
      <c r="F56" s="35"/>
      <c r="G56" s="26"/>
      <c r="H56" s="33">
        <f>H44*(1+VLOOKUP(A56,'BHC Base Input Quarterly'!$T$4:$U$123,2,0))</f>
        <v>105.73099999999999</v>
      </c>
      <c r="J56" s="39"/>
      <c r="L56" s="33">
        <f>IFERROR(VLOOKUP($A56,'BHC Base Input Quarterly'!$B$4:$W$43,22,FALSE),L55)</f>
        <v>0</v>
      </c>
      <c r="P56" s="41"/>
      <c r="Q56" s="42"/>
    </row>
    <row r="57" spans="1:17">
      <c r="A57" s="24">
        <f t="shared" si="0"/>
        <v>41760</v>
      </c>
      <c r="B57" s="33">
        <f>B55+2*((B58-B55)/3)</f>
        <v>0</v>
      </c>
      <c r="C57" s="57">
        <f>C55+2*((C58-C55)/3)</f>
        <v>0</v>
      </c>
      <c r="D57" s="40">
        <f t="shared" si="3"/>
        <v>7.4658332481911227E-2</v>
      </c>
      <c r="E57" s="40">
        <f>IFERROR(VLOOKUP($A57,'BHC Base Input Quarterly'!$B$4:$G$43,6,FALSE), E56)</f>
        <v>0</v>
      </c>
      <c r="F57" s="35"/>
      <c r="G57" s="26"/>
      <c r="H57" s="33">
        <f>H45*(1+VLOOKUP(A57,'BHC Base Input Quarterly'!$T$4:$U$123,2,0))</f>
        <v>106.3</v>
      </c>
      <c r="J57" s="39"/>
      <c r="L57" s="33">
        <f>IFERROR(VLOOKUP($A57,'BHC Base Input Quarterly'!$B$4:$W$43,22,FALSE),L56)</f>
        <v>0</v>
      </c>
      <c r="P57" s="41"/>
      <c r="Q57" s="42"/>
    </row>
    <row r="58" spans="1:17">
      <c r="A58" s="24">
        <f t="shared" si="0"/>
        <v>41791</v>
      </c>
      <c r="B58" s="33">
        <f>(VLOOKUP($A56,'BHC Base Input Quarterly'!$B$4:$G$43,3,FALSE))</f>
        <v>0</v>
      </c>
      <c r="C58" s="57">
        <f>(VLOOKUP($A56,'BHC Base Input Quarterly'!$B$4:$G$43,4,FALSE))/100</f>
        <v>0</v>
      </c>
      <c r="D58" s="40">
        <f t="shared" si="3"/>
        <v>7.4658332481911227E-2</v>
      </c>
      <c r="E58" s="40">
        <f>IFERROR(VLOOKUP($A58,'BHC Base Input Quarterly'!$B$4:$G$43,6,FALSE), E57)</f>
        <v>0</v>
      </c>
      <c r="F58" s="35"/>
      <c r="G58" s="26"/>
      <c r="H58" s="33">
        <f>H46*(1+VLOOKUP(A58,'BHC Base Input Quarterly'!$T$4:$U$123,2,0))</f>
        <v>107.437</v>
      </c>
      <c r="J58" s="39"/>
      <c r="L58" s="33">
        <f>IFERROR(VLOOKUP($A58,'BHC Base Input Quarterly'!$B$4:$W$43,22,FALSE),L57)</f>
        <v>0</v>
      </c>
      <c r="P58" s="41"/>
      <c r="Q58" s="42"/>
    </row>
    <row r="59" spans="1:17">
      <c r="A59" s="24">
        <f t="shared" si="0"/>
        <v>41821</v>
      </c>
      <c r="B59" s="33">
        <f>B58+((B61-B58)/3)</f>
        <v>0</v>
      </c>
      <c r="C59" s="57">
        <f>C58+((C61-C58)/3)</f>
        <v>0</v>
      </c>
      <c r="D59" s="40">
        <f t="shared" si="3"/>
        <v>8.3356924822958423E-2</v>
      </c>
      <c r="E59" s="40">
        <f>IFERROR(VLOOKUP($A59,'BHC Base Input Quarterly'!$B$4:$G$43,6,FALSE), E58)</f>
        <v>0</v>
      </c>
      <c r="F59" s="35"/>
      <c r="G59" s="26"/>
      <c r="H59" s="33">
        <f>H47*(1+VLOOKUP(A59,'BHC Base Input Quarterly'!$T$4:$U$123,2,0))</f>
        <v>109.711</v>
      </c>
      <c r="J59" s="39"/>
      <c r="L59" s="33">
        <f>IFERROR(VLOOKUP($A59,'BHC Base Input Quarterly'!$B$4:$W$43,22,FALSE),L58)</f>
        <v>0</v>
      </c>
      <c r="P59" s="41"/>
      <c r="Q59" s="42"/>
    </row>
    <row r="60" spans="1:17">
      <c r="A60" s="24">
        <f t="shared" si="0"/>
        <v>41852</v>
      </c>
      <c r="B60" s="33">
        <f>B58+2*((B61-B58)/3)</f>
        <v>0</v>
      </c>
      <c r="C60" s="57">
        <f>C58+2*((C61-C58)/3)</f>
        <v>0</v>
      </c>
      <c r="D60" s="40">
        <f t="shared" si="3"/>
        <v>8.3356924822958423E-2</v>
      </c>
      <c r="E60" s="40">
        <f>IFERROR(VLOOKUP($A60,'BHC Base Input Quarterly'!$B$4:$G$43,6,FALSE), E59)</f>
        <v>0</v>
      </c>
      <c r="F60" s="35"/>
      <c r="G60" s="26"/>
      <c r="H60" s="33">
        <f>H48*(1+VLOOKUP(A60,'BHC Base Input Quarterly'!$T$4:$U$123,2,0))</f>
        <v>110.279</v>
      </c>
      <c r="J60" s="39"/>
      <c r="L60" s="33">
        <f>IFERROR(VLOOKUP($A60,'BHC Base Input Quarterly'!$B$4:$W$43,22,FALSE),L59)</f>
        <v>0</v>
      </c>
      <c r="P60" s="41"/>
      <c r="Q60" s="42"/>
    </row>
    <row r="61" spans="1:17">
      <c r="A61" s="24">
        <f t="shared" si="0"/>
        <v>41883</v>
      </c>
      <c r="B61" s="33">
        <f>(VLOOKUP($A59,'BHC Base Input Quarterly'!$B$4:$G$43,3,FALSE))</f>
        <v>0</v>
      </c>
      <c r="C61" s="57">
        <f>(VLOOKUP($A59,'BHC Base Input Quarterly'!$B$4:$G$43,4,FALSE))/100</f>
        <v>0</v>
      </c>
      <c r="D61" s="40">
        <f t="shared" si="3"/>
        <v>8.3356924822958423E-2</v>
      </c>
      <c r="E61" s="40">
        <f>IFERROR(VLOOKUP($A61,'BHC Base Input Quarterly'!$B$4:$G$43,6,FALSE), E60)</f>
        <v>0</v>
      </c>
      <c r="F61" s="35"/>
      <c r="G61" s="26"/>
      <c r="H61" s="33">
        <f>H49*(1+VLOOKUP(A61,'BHC Base Input Quarterly'!$T$4:$U$123,2,0))</f>
        <v>111.98399999999999</v>
      </c>
      <c r="J61" s="39"/>
      <c r="L61" s="33">
        <f>IFERROR(VLOOKUP($A61,'BHC Base Input Quarterly'!$B$4:$W$43,22,FALSE),L60)</f>
        <v>0</v>
      </c>
      <c r="P61" s="41"/>
      <c r="Q61" s="42"/>
    </row>
    <row r="62" spans="1:17">
      <c r="A62" s="24">
        <f t="shared" si="0"/>
        <v>41913</v>
      </c>
      <c r="B62" s="33">
        <f>B61+((B64-B61)/3)</f>
        <v>0</v>
      </c>
      <c r="C62" s="57">
        <f>C61+((C64-C61)/3)</f>
        <v>0</v>
      </c>
      <c r="D62" s="40">
        <f t="shared" si="3"/>
        <v>6.5582244683779711E-2</v>
      </c>
      <c r="E62" s="40">
        <f>IFERROR(VLOOKUP($A62,'BHC Base Input Quarterly'!$B$4:$G$43,6,FALSE), E61)</f>
        <v>0</v>
      </c>
      <c r="F62" s="35"/>
      <c r="G62" s="26"/>
      <c r="H62" s="33">
        <f>H50*(1+VLOOKUP(A62,'BHC Base Input Quarterly'!$T$4:$U$123,2,0))</f>
        <v>112.553</v>
      </c>
      <c r="J62" s="39"/>
      <c r="L62" s="33">
        <f>IFERROR(VLOOKUP($A62,'BHC Base Input Quarterly'!$B$4:$W$43,22,FALSE),L61)</f>
        <v>0</v>
      </c>
      <c r="P62" s="41"/>
    </row>
    <row r="63" spans="1:17">
      <c r="A63" s="24">
        <f t="shared" si="0"/>
        <v>41944</v>
      </c>
      <c r="B63" s="33">
        <f>B61+2*((B64-B61)/3)</f>
        <v>0</v>
      </c>
      <c r="C63" s="57">
        <f>C61+2*((C64-C61)/3)</f>
        <v>0</v>
      </c>
      <c r="D63" s="40">
        <f t="shared" si="3"/>
        <v>6.5582244683779711E-2</v>
      </c>
      <c r="E63" s="40">
        <f>IFERROR(VLOOKUP($A63,'BHC Base Input Quarterly'!$B$4:$G$43,6,FALSE), E62)</f>
        <v>0</v>
      </c>
      <c r="F63" s="35"/>
      <c r="G63" s="26"/>
      <c r="H63" s="33">
        <f>H51*(1+VLOOKUP(A63,'BHC Base Input Quarterly'!$T$4:$U$123,2,0))</f>
        <v>113.121</v>
      </c>
      <c r="J63" s="39"/>
      <c r="L63" s="33">
        <f>IFERROR(VLOOKUP($A63,'BHC Base Input Quarterly'!$B$4:$W$43,22,FALSE),L62)</f>
        <v>0</v>
      </c>
      <c r="P63" s="41"/>
    </row>
    <row r="64" spans="1:17">
      <c r="A64" s="24">
        <f t="shared" si="0"/>
        <v>41974</v>
      </c>
      <c r="B64" s="33">
        <f>(VLOOKUP($A62,'BHC Base Input Quarterly'!$B$4:$G$43,3,FALSE))</f>
        <v>0</v>
      </c>
      <c r="C64" s="57">
        <f>(VLOOKUP($A62,'BHC Base Input Quarterly'!$B$4:$G$43,4,FALSE))/100</f>
        <v>0</v>
      </c>
      <c r="D64" s="40">
        <f t="shared" si="3"/>
        <v>6.5582244683779711E-2</v>
      </c>
      <c r="E64" s="40">
        <f>IFERROR(VLOOKUP($A64,'BHC Base Input Quarterly'!$B$4:$G$43,6,FALSE), E63)</f>
        <v>0</v>
      </c>
      <c r="F64" s="35"/>
      <c r="G64" s="26"/>
      <c r="H64" s="33">
        <f>H52*(1+VLOOKUP(A64,'BHC Base Input Quarterly'!$T$4:$U$123,2,0))</f>
        <v>111.98399999999999</v>
      </c>
      <c r="J64" s="39"/>
      <c r="L64" s="33">
        <f>IFERROR(VLOOKUP($A64,'BHC Base Input Quarterly'!$B$4:$W$43,22,FALSE),L63)</f>
        <v>0</v>
      </c>
      <c r="P64" s="41"/>
    </row>
    <row r="65" spans="1:16">
      <c r="A65" s="24">
        <f t="shared" si="0"/>
        <v>42005</v>
      </c>
      <c r="B65" s="33">
        <f>B64+((B67-B64)/3)</f>
        <v>0</v>
      </c>
      <c r="C65" s="57">
        <f>C64+((C67-C64)/3)</f>
        <v>0</v>
      </c>
      <c r="D65" s="40">
        <f t="shared" si="3"/>
        <v>6.706895008845426E-2</v>
      </c>
      <c r="E65" s="40">
        <f>IFERROR(VLOOKUP($A65,'BHC Base Input Quarterly'!$B$4:$G$43,6,FALSE), E64)</f>
        <v>0</v>
      </c>
      <c r="F65" s="35"/>
      <c r="G65" s="26"/>
      <c r="H65" s="33">
        <f>H53*(1+VLOOKUP(A65,'BHC Base Input Quarterly'!$T$4:$U$123,2,0))</f>
        <v>106.86799999999999</v>
      </c>
      <c r="J65" s="39"/>
      <c r="L65" s="33">
        <f>IFERROR(VLOOKUP($A65,'BHC Base Input Quarterly'!$B$4:$W$43,22,FALSE),L64)</f>
        <v>0</v>
      </c>
      <c r="P65" s="41"/>
    </row>
    <row r="66" spans="1:16">
      <c r="A66" s="24">
        <f t="shared" si="0"/>
        <v>42036</v>
      </c>
      <c r="B66" s="33">
        <f>B64+2*((B67-B64)/3)</f>
        <v>0</v>
      </c>
      <c r="C66" s="57">
        <f>C64+2*((C67-C64)/3)</f>
        <v>0</v>
      </c>
      <c r="D66" s="40">
        <f t="shared" si="3"/>
        <v>6.706895008845426E-2</v>
      </c>
      <c r="E66" s="40">
        <f>IFERROR(VLOOKUP($A66,'BHC Base Input Quarterly'!$B$4:$G$43,6,FALSE), E65)</f>
        <v>0</v>
      </c>
      <c r="F66" s="35"/>
      <c r="G66" s="26"/>
      <c r="H66" s="33">
        <f>H54*(1+VLOOKUP(A66,'BHC Base Input Quarterly'!$T$4:$U$123,2,0))</f>
        <v>105.163</v>
      </c>
      <c r="J66" s="39"/>
      <c r="L66" s="33">
        <f>IFERROR(VLOOKUP($A66,'BHC Base Input Quarterly'!$B$4:$W$43,22,FALSE),L65)</f>
        <v>0</v>
      </c>
      <c r="P66" s="41"/>
    </row>
    <row r="67" spans="1:16" s="20" customFormat="1">
      <c r="A67" s="24">
        <f t="shared" si="0"/>
        <v>42064</v>
      </c>
      <c r="B67" s="33">
        <f>(VLOOKUP($A65,'BHC Base Input Quarterly'!$B$4:$G$43,3,FALSE))</f>
        <v>0</v>
      </c>
      <c r="C67" s="57">
        <f>(VLOOKUP($A65,'BHC Base Input Quarterly'!$B$4:$G$43,4,FALSE))/100</f>
        <v>0</v>
      </c>
      <c r="D67" s="40">
        <f t="shared" si="3"/>
        <v>6.706895008845426E-2</v>
      </c>
      <c r="E67" s="40">
        <f>IFERROR(VLOOKUP($A67,'BHC Base Input Quarterly'!$B$4:$G$43,6,FALSE), E66)</f>
        <v>0</v>
      </c>
      <c r="F67" s="35"/>
      <c r="G67" s="26"/>
      <c r="H67" s="33">
        <f>H55*(1+VLOOKUP(A67,'BHC Base Input Quarterly'!$T$4:$U$123,2,0))</f>
        <v>105.163</v>
      </c>
      <c r="J67" s="39"/>
      <c r="K67" s="18"/>
      <c r="L67" s="33">
        <f>IFERROR(VLOOKUP($A67,'BHC Base Input Quarterly'!$B$4:$W$43,22,FALSE),L66)</f>
        <v>0</v>
      </c>
      <c r="P67" s="43"/>
    </row>
    <row r="68" spans="1:16" s="20" customFormat="1">
      <c r="A68" s="24">
        <f t="shared" si="0"/>
        <v>42095</v>
      </c>
      <c r="B68" s="33">
        <f>B67+((B70-B67)/3)</f>
        <v>0</v>
      </c>
      <c r="C68" s="57">
        <f>C67+((C70-C67)/3)</f>
        <v>0</v>
      </c>
      <c r="D68" s="40">
        <f t="shared" si="3"/>
        <v>7.4671496305775964E-2</v>
      </c>
      <c r="E68" s="40">
        <f>IFERROR(VLOOKUP($A68,'BHC Base Input Quarterly'!$B$4:$G$43,6,FALSE), E67)</f>
        <v>0</v>
      </c>
      <c r="F68" s="35"/>
      <c r="G68" s="26"/>
      <c r="H68" s="33">
        <f>H56*(1+VLOOKUP(A68,'BHC Base Input Quarterly'!$T$4:$U$123,2,0))</f>
        <v>105.73099999999999</v>
      </c>
      <c r="J68" s="39"/>
      <c r="K68" s="18"/>
      <c r="L68" s="33">
        <f>IFERROR(VLOOKUP($A68,'BHC Base Input Quarterly'!$B$4:$W$43,22,FALSE),L67)</f>
        <v>0</v>
      </c>
      <c r="P68" s="43"/>
    </row>
    <row r="69" spans="1:16" s="20" customFormat="1">
      <c r="A69" s="24">
        <f t="shared" si="0"/>
        <v>42125</v>
      </c>
      <c r="B69" s="33">
        <f>B67+2*((B70-B67)/3)</f>
        <v>0</v>
      </c>
      <c r="C69" s="57">
        <f>C67+2*((C70-C67)/3)</f>
        <v>0</v>
      </c>
      <c r="D69" s="40">
        <f t="shared" si="3"/>
        <v>7.4671496305775964E-2</v>
      </c>
      <c r="E69" s="40">
        <f>IFERROR(VLOOKUP($A69,'BHC Base Input Quarterly'!$B$4:$G$43,6,FALSE), E68)</f>
        <v>0</v>
      </c>
      <c r="F69" s="35"/>
      <c r="G69" s="26"/>
      <c r="H69" s="33">
        <f>H57*(1+VLOOKUP(A69,'BHC Base Input Quarterly'!$T$4:$U$123,2,0))</f>
        <v>106.3</v>
      </c>
      <c r="J69" s="39"/>
      <c r="K69" s="18"/>
      <c r="L69" s="33">
        <f>IFERROR(VLOOKUP($A69,'BHC Base Input Quarterly'!$B$4:$W$43,22,FALSE),L68)</f>
        <v>0</v>
      </c>
    </row>
    <row r="70" spans="1:16" s="20" customFormat="1">
      <c r="A70" s="24">
        <f t="shared" si="0"/>
        <v>42156</v>
      </c>
      <c r="B70" s="33">
        <f>(VLOOKUP($A68,'BHC Base Input Quarterly'!$B$4:$G$43,3,FALSE))</f>
        <v>0</v>
      </c>
      <c r="C70" s="57">
        <f>(VLOOKUP($A68,'BHC Base Input Quarterly'!$B$4:$G$43,4,FALSE))/100</f>
        <v>0</v>
      </c>
      <c r="D70" s="40">
        <f t="shared" si="3"/>
        <v>7.4671496305775964E-2</v>
      </c>
      <c r="E70" s="40">
        <f>IFERROR(VLOOKUP($A70,'BHC Base Input Quarterly'!$B$4:$G$43,6,FALSE), E69)</f>
        <v>0</v>
      </c>
      <c r="F70" s="35"/>
      <c r="G70" s="26"/>
      <c r="H70" s="33">
        <f>H58*(1+VLOOKUP(A70,'BHC Base Input Quarterly'!$T$4:$U$123,2,0))</f>
        <v>107.437</v>
      </c>
      <c r="J70" s="39"/>
      <c r="K70" s="18"/>
      <c r="L70" s="33">
        <f>IFERROR(VLOOKUP($A70,'BHC Base Input Quarterly'!$B$4:$W$43,22,FALSE),L69)</f>
        <v>0</v>
      </c>
    </row>
    <row r="71" spans="1:16" s="20" customFormat="1">
      <c r="A71" s="24">
        <f t="shared" si="0"/>
        <v>42186</v>
      </c>
      <c r="B71" s="33">
        <f>B70+((B73-B70)/3)</f>
        <v>0</v>
      </c>
      <c r="C71" s="57">
        <f>C70+((C73-C70)/3)</f>
        <v>0</v>
      </c>
      <c r="D71" s="40">
        <f t="shared" si="3"/>
        <v>7.577446336871807E-2</v>
      </c>
      <c r="E71" s="40">
        <f>IFERROR(VLOOKUP($A71,'BHC Base Input Quarterly'!$B$4:$G$43,6,FALSE), E70)</f>
        <v>0</v>
      </c>
      <c r="F71" s="35"/>
      <c r="G71" s="26"/>
      <c r="H71" s="33">
        <f>H59*(1+VLOOKUP(A71,'BHC Base Input Quarterly'!$T$4:$U$123,2,0))</f>
        <v>109.711</v>
      </c>
      <c r="J71" s="39"/>
      <c r="K71" s="18"/>
      <c r="L71" s="33">
        <f>IFERROR(VLOOKUP($A71,'BHC Base Input Quarterly'!$B$4:$W$43,22,FALSE),L70)</f>
        <v>0</v>
      </c>
    </row>
    <row r="72" spans="1:16" s="20" customFormat="1">
      <c r="A72" s="24">
        <f t="shared" ref="A72:A135" si="4">EDATE(A71,1)</f>
        <v>42217</v>
      </c>
      <c r="B72" s="33">
        <f>B70+2*((B73-B70)/3)</f>
        <v>0</v>
      </c>
      <c r="C72" s="57">
        <f>C70+2*((C73-C70)/3)</f>
        <v>0</v>
      </c>
      <c r="D72" s="40">
        <f t="shared" si="3"/>
        <v>7.577446336871807E-2</v>
      </c>
      <c r="E72" s="40">
        <f>IFERROR(VLOOKUP($A72,'BHC Base Input Quarterly'!$B$4:$G$43,6,FALSE), E71)</f>
        <v>0</v>
      </c>
      <c r="F72" s="35"/>
      <c r="G72" s="26"/>
      <c r="H72" s="33">
        <f>H60*(1+VLOOKUP(A72,'BHC Base Input Quarterly'!$T$4:$U$123,2,0))</f>
        <v>110.279</v>
      </c>
      <c r="J72" s="39"/>
      <c r="K72" s="18"/>
      <c r="L72" s="33">
        <f>IFERROR(VLOOKUP($A72,'BHC Base Input Quarterly'!$B$4:$W$43,22,FALSE),L71)</f>
        <v>0</v>
      </c>
    </row>
    <row r="73" spans="1:16" s="20" customFormat="1">
      <c r="A73" s="24">
        <f t="shared" si="4"/>
        <v>42248</v>
      </c>
      <c r="B73" s="33">
        <f>(VLOOKUP($A71,'BHC Base Input Quarterly'!$B$4:$G$43,3,FALSE))</f>
        <v>0</v>
      </c>
      <c r="C73" s="57">
        <f>(VLOOKUP($A71,'BHC Base Input Quarterly'!$B$4:$G$43,4,FALSE))/100</f>
        <v>0</v>
      </c>
      <c r="D73" s="40">
        <f t="shared" si="3"/>
        <v>7.577446336871807E-2</v>
      </c>
      <c r="E73" s="40">
        <f>IFERROR(VLOOKUP($A73,'BHC Base Input Quarterly'!$B$4:$G$43,6,FALSE), E72)</f>
        <v>0</v>
      </c>
      <c r="F73" s="35"/>
      <c r="G73" s="26"/>
      <c r="H73" s="33">
        <f>H61*(1+VLOOKUP(A73,'BHC Base Input Quarterly'!$T$4:$U$123,2,0))</f>
        <v>111.98399999999999</v>
      </c>
      <c r="J73" s="39"/>
      <c r="K73" s="18"/>
      <c r="L73" s="33">
        <f>IFERROR(VLOOKUP($A73,'BHC Base Input Quarterly'!$B$4:$W$43,22,FALSE),L72)</f>
        <v>0</v>
      </c>
    </row>
    <row r="74" spans="1:16" s="20" customFormat="1">
      <c r="A74" s="24">
        <f t="shared" si="4"/>
        <v>42278</v>
      </c>
      <c r="B74" s="33">
        <f>B73+((B76-B73)/3)</f>
        <v>61.033333333333331</v>
      </c>
      <c r="C74" s="57">
        <f>C73+((C76-C73)/3)</f>
        <v>1.6666666666666667</v>
      </c>
      <c r="D74" s="40">
        <f t="shared" si="3"/>
        <v>7.238947271438434E-2</v>
      </c>
      <c r="E74" s="40">
        <f>IFERROR(VLOOKUP($A74,'BHC Base Input Quarterly'!$B$4:$G$43,6,FALSE), E73)</f>
        <v>0</v>
      </c>
      <c r="F74" s="35"/>
      <c r="G74" s="26"/>
      <c r="H74" s="33">
        <f>H62*(1+VLOOKUP(A74,'BHC Base Input Quarterly'!$T$4:$U$123,2,0))</f>
        <v>112.553</v>
      </c>
      <c r="J74" s="39"/>
      <c r="K74" s="18"/>
      <c r="L74" s="33">
        <f>IFERROR(VLOOKUP($A74,'BHC Base Input Quarterly'!$B$4:$W$43,22,FALSE),L73)</f>
        <v>0</v>
      </c>
    </row>
    <row r="75" spans="1:16" s="20" customFormat="1">
      <c r="A75" s="24">
        <f t="shared" si="4"/>
        <v>42309</v>
      </c>
      <c r="B75" s="33">
        <f>B73+2*((B76-B73)/3)</f>
        <v>122.06666666666666</v>
      </c>
      <c r="C75" s="57">
        <f>C73+2*((C76-C73)/3)</f>
        <v>3.3333333333333335</v>
      </c>
      <c r="D75" s="40">
        <f t="shared" si="3"/>
        <v>7.238947271438434E-2</v>
      </c>
      <c r="E75" s="40">
        <f>IFERROR(VLOOKUP($A75,'BHC Base Input Quarterly'!$B$4:$G$43,6,FALSE), E74)</f>
        <v>0</v>
      </c>
      <c r="F75" s="44">
        <v>9.2179481199999996E-2</v>
      </c>
      <c r="G75" s="45">
        <v>0.16002706620000001</v>
      </c>
      <c r="H75" s="33">
        <f>H63*(1+VLOOKUP(A75,'BHC Base Input Quarterly'!$T$4:$U$123,2,0))</f>
        <v>113.121</v>
      </c>
      <c r="J75" s="39"/>
      <c r="K75" s="18"/>
      <c r="L75" s="33">
        <f>IFERROR(VLOOKUP($A75,'BHC Base Input Quarterly'!$B$4:$W$43,22,FALSE),L74)</f>
        <v>0</v>
      </c>
    </row>
    <row r="76" spans="1:16" s="20" customFormat="1">
      <c r="A76" s="24">
        <f t="shared" si="4"/>
        <v>42339</v>
      </c>
      <c r="B76" s="33">
        <f>(VLOOKUP($A74,'BHC Base Input Quarterly'!$B$4:$G$43,3,FALSE))</f>
        <v>183.1</v>
      </c>
      <c r="C76" s="57">
        <f>(VLOOKUP($A74,'BHC Base Input Quarterly'!$B$4:$G$43,4,FALSE))/100</f>
        <v>5</v>
      </c>
      <c r="D76" s="40">
        <f t="shared" si="3"/>
        <v>7.238947271438434E-2</v>
      </c>
      <c r="E76" s="40">
        <f>IFERROR(VLOOKUP($A76,'BHC Base Input Quarterly'!$B$4:$G$43,6,FALSE), E75)</f>
        <v>0</v>
      </c>
      <c r="F76" s="44">
        <v>9.2526810799999998E-2</v>
      </c>
      <c r="G76" s="45">
        <v>0.16</v>
      </c>
      <c r="H76" s="33">
        <f>H64*(1+VLOOKUP(A76,'BHC Base Input Quarterly'!$T$4:$U$123,2,0))</f>
        <v>111.98399999999999</v>
      </c>
      <c r="J76" s="39"/>
      <c r="K76" s="18"/>
      <c r="L76" s="33">
        <f>IFERROR(VLOOKUP($A76,'BHC Base Input Quarterly'!$B$4:$W$43,22,FALSE),L75)</f>
        <v>0</v>
      </c>
    </row>
    <row r="77" spans="1:16" s="20" customFormat="1">
      <c r="A77" s="24">
        <f t="shared" si="4"/>
        <v>42370</v>
      </c>
      <c r="B77" s="33">
        <f>B76+((B79-B76)/3)</f>
        <v>183.4</v>
      </c>
      <c r="C77" s="57">
        <f>C76+((C79-C76)/3)</f>
        <v>4.9666666666666668</v>
      </c>
      <c r="D77" s="40">
        <f t="shared" si="3"/>
        <v>7.947001829562228E-2</v>
      </c>
      <c r="E77" s="40">
        <f>IFERROR(VLOOKUP($A77,'BHC Base Input Quarterly'!$B$4:$G$43,6,FALSE), E76)</f>
        <v>0</v>
      </c>
      <c r="F77" s="44">
        <v>9.2517076300000001E-2</v>
      </c>
      <c r="G77" s="45">
        <v>0.16</v>
      </c>
      <c r="H77" s="33">
        <f>H65*(1+VLOOKUP(A77,'BHC Base Input Quarterly'!$T$4:$U$123,2,0))</f>
        <v>106.86799999999999</v>
      </c>
      <c r="J77" s="39"/>
      <c r="K77" s="18"/>
      <c r="L77" s="33">
        <f>IFERROR(VLOOKUP($A77,'BHC Base Input Quarterly'!$B$4:$W$43,22,FALSE),L76)</f>
        <v>0</v>
      </c>
    </row>
    <row r="78" spans="1:16" s="20" customFormat="1">
      <c r="A78" s="24">
        <f t="shared" si="4"/>
        <v>42401</v>
      </c>
      <c r="B78" s="33">
        <f>B76+2*((B79-B76)/3)</f>
        <v>183.7</v>
      </c>
      <c r="C78" s="57">
        <f>C76+2*((C79-C76)/3)</f>
        <v>4.9333333333333336</v>
      </c>
      <c r="D78" s="40">
        <f t="shared" si="3"/>
        <v>7.947001829562228E-2</v>
      </c>
      <c r="E78" s="40">
        <f>IFERROR(VLOOKUP($A78,'BHC Base Input Quarterly'!$B$4:$G$43,6,FALSE), E77)</f>
        <v>0</v>
      </c>
      <c r="F78" s="44">
        <v>9.2516782800000003E-2</v>
      </c>
      <c r="G78" s="45">
        <v>0.16</v>
      </c>
      <c r="H78" s="33">
        <f>H66*(1+VLOOKUP(A78,'BHC Base Input Quarterly'!$T$4:$U$123,2,0))</f>
        <v>105.163</v>
      </c>
      <c r="J78" s="39"/>
      <c r="K78" s="18"/>
      <c r="L78" s="33">
        <f>IFERROR(VLOOKUP($A78,'BHC Base Input Quarterly'!$B$4:$W$43,22,FALSE),L77)</f>
        <v>0</v>
      </c>
    </row>
    <row r="79" spans="1:16" s="20" customFormat="1">
      <c r="A79" s="24">
        <f t="shared" si="4"/>
        <v>42430</v>
      </c>
      <c r="B79" s="33">
        <f>(VLOOKUP($A77,'BHC Base Input Quarterly'!$B$4:$G$43,3,FALSE))</f>
        <v>184</v>
      </c>
      <c r="C79" s="57">
        <f>(VLOOKUP($A77,'BHC Base Input Quarterly'!$B$4:$G$43,4,FALSE))/100</f>
        <v>4.9000000000000004</v>
      </c>
      <c r="D79" s="40">
        <f t="shared" si="3"/>
        <v>7.947001829562228E-2</v>
      </c>
      <c r="E79" s="40">
        <f>IFERROR(VLOOKUP($A79,'BHC Base Input Quarterly'!$B$4:$G$43,6,FALSE), E78)</f>
        <v>0</v>
      </c>
      <c r="F79" s="44">
        <v>9.2517586900000004E-2</v>
      </c>
      <c r="G79" s="45">
        <v>0.16</v>
      </c>
      <c r="H79" s="33">
        <f>H67*(1+VLOOKUP(A79,'BHC Base Input Quarterly'!$T$4:$U$123,2,0))</f>
        <v>105.163</v>
      </c>
      <c r="J79" s="39"/>
      <c r="K79" s="18"/>
      <c r="L79" s="33">
        <f>IFERROR(VLOOKUP($A79,'BHC Base Input Quarterly'!$B$4:$W$43,22,FALSE),L78)</f>
        <v>0</v>
      </c>
    </row>
    <row r="80" spans="1:16" s="20" customFormat="1">
      <c r="A80" s="24">
        <f t="shared" si="4"/>
        <v>42461</v>
      </c>
      <c r="B80" s="33">
        <f>B79+((B82-B79)/3)</f>
        <v>184.4</v>
      </c>
      <c r="C80" s="57">
        <f>C79+((C82-C79)/3)</f>
        <v>4.8666666666666671</v>
      </c>
      <c r="D80" s="40">
        <f t="shared" si="3"/>
        <v>7.0905532217306444E-2</v>
      </c>
      <c r="E80" s="40">
        <f>IFERROR(VLOOKUP($A80,'BHC Base Input Quarterly'!$B$4:$G$43,6,FALSE), E79)</f>
        <v>0</v>
      </c>
      <c r="F80" s="44">
        <v>9.2516627000000004E-2</v>
      </c>
      <c r="G80" s="45">
        <v>0.16</v>
      </c>
      <c r="H80" s="33">
        <f>H68*(1+VLOOKUP(A80,'BHC Base Input Quarterly'!$T$4:$U$123,2,0))</f>
        <v>105.73099999999999</v>
      </c>
      <c r="J80" s="39"/>
      <c r="K80" s="18"/>
      <c r="L80" s="33">
        <f>IFERROR(VLOOKUP($A80,'BHC Base Input Quarterly'!$B$4:$W$43,22,FALSE),L79)</f>
        <v>0</v>
      </c>
    </row>
    <row r="81" spans="1:12" s="20" customFormat="1">
      <c r="A81" s="24">
        <f t="shared" si="4"/>
        <v>42491</v>
      </c>
      <c r="B81" s="33">
        <f>B79+2*((B82-B79)/3)</f>
        <v>184.79999999999998</v>
      </c>
      <c r="C81" s="57">
        <f>C79+2*((C82-C79)/3)</f>
        <v>4.833333333333333</v>
      </c>
      <c r="D81" s="40">
        <f t="shared" si="3"/>
        <v>7.0905532217306444E-2</v>
      </c>
      <c r="E81" s="40">
        <f>IFERROR(VLOOKUP($A81,'BHC Base Input Quarterly'!$B$4:$G$43,6,FALSE), E80)</f>
        <v>0</v>
      </c>
      <c r="F81" s="44">
        <v>9.2490047300000003E-2</v>
      </c>
      <c r="G81" s="45">
        <v>0.16</v>
      </c>
      <c r="H81" s="33">
        <f>H69*(1+VLOOKUP(A81,'BHC Base Input Quarterly'!$T$4:$U$123,2,0))</f>
        <v>106.3</v>
      </c>
      <c r="J81" s="39"/>
      <c r="K81" s="18"/>
      <c r="L81" s="33">
        <f>IFERROR(VLOOKUP($A81,'BHC Base Input Quarterly'!$B$4:$W$43,22,FALSE),L80)</f>
        <v>0</v>
      </c>
    </row>
    <row r="82" spans="1:12" s="20" customFormat="1">
      <c r="A82" s="24">
        <f t="shared" si="4"/>
        <v>42522</v>
      </c>
      <c r="B82" s="33">
        <f>(VLOOKUP($A80,'BHC Base Input Quarterly'!$B$4:$G$43,3,FALSE))</f>
        <v>185.2</v>
      </c>
      <c r="C82" s="57">
        <f>(VLOOKUP($A80,'BHC Base Input Quarterly'!$B$4:$G$43,4,FALSE))/100</f>
        <v>4.8</v>
      </c>
      <c r="D82" s="40">
        <f t="shared" si="3"/>
        <v>7.0905532217306444E-2</v>
      </c>
      <c r="E82" s="40">
        <f>IFERROR(VLOOKUP($A82,'BHC Base Input Quarterly'!$B$4:$G$43,6,FALSE), E81)</f>
        <v>0</v>
      </c>
      <c r="F82" s="44">
        <v>9.1445572099999997E-2</v>
      </c>
      <c r="G82" s="45">
        <v>0.159</v>
      </c>
      <c r="H82" s="33">
        <f>H70*(1+VLOOKUP(A82,'BHC Base Input Quarterly'!$T$4:$U$123,2,0))</f>
        <v>107.437</v>
      </c>
      <c r="J82" s="39"/>
      <c r="K82" s="18"/>
      <c r="L82" s="33">
        <f>IFERROR(VLOOKUP($A82,'BHC Base Input Quarterly'!$B$4:$W$43,22,FALSE),L81)</f>
        <v>0</v>
      </c>
    </row>
    <row r="83" spans="1:12" s="20" customFormat="1">
      <c r="A83" s="24">
        <f t="shared" si="4"/>
        <v>42552</v>
      </c>
      <c r="B83" s="33">
        <f>B82+((B85-B82)/3)</f>
        <v>185.56666666666666</v>
      </c>
      <c r="C83" s="57">
        <f>C82+((C85-C82)/3)</f>
        <v>4.7666666666666666</v>
      </c>
      <c r="D83" s="40">
        <f t="shared" si="3"/>
        <v>7.2577334515901315E-2</v>
      </c>
      <c r="E83" s="40">
        <f>IFERROR(VLOOKUP($A83,'BHC Base Input Quarterly'!$B$4:$G$43,6,FALSE), E82)</f>
        <v>0</v>
      </c>
      <c r="F83" s="44">
        <v>9.1274646900000006E-2</v>
      </c>
      <c r="G83" s="45">
        <v>0.159</v>
      </c>
      <c r="H83" s="33">
        <f>H71*(1+VLOOKUP(A83,'BHC Base Input Quarterly'!$T$4:$U$123,2,0))</f>
        <v>109.711</v>
      </c>
      <c r="J83" s="39"/>
      <c r="K83" s="18"/>
      <c r="L83" s="33">
        <f>IFERROR(VLOOKUP($A83,'BHC Base Input Quarterly'!$B$4:$W$43,22,FALSE),L82)</f>
        <v>0</v>
      </c>
    </row>
    <row r="84" spans="1:12" s="20" customFormat="1">
      <c r="A84" s="24">
        <f t="shared" si="4"/>
        <v>42583</v>
      </c>
      <c r="B84" s="33">
        <f>B82+2*((B85-B82)/3)</f>
        <v>185.93333333333334</v>
      </c>
      <c r="C84" s="57">
        <f>C82+2*((C85-C82)/3)</f>
        <v>4.7333333333333334</v>
      </c>
      <c r="D84" s="40">
        <f t="shared" si="3"/>
        <v>7.2577334515901315E-2</v>
      </c>
      <c r="E84" s="40">
        <f>IFERROR(VLOOKUP($A84,'BHC Base Input Quarterly'!$B$4:$G$43,6,FALSE), E83)</f>
        <v>0</v>
      </c>
      <c r="F84" s="44">
        <v>9.1163015900000005E-2</v>
      </c>
      <c r="G84" s="45">
        <v>0.159</v>
      </c>
      <c r="H84" s="33">
        <f>H72*(1+VLOOKUP(A84,'BHC Base Input Quarterly'!$T$4:$U$123,2,0))</f>
        <v>110.279</v>
      </c>
      <c r="J84" s="39"/>
      <c r="K84" s="18"/>
      <c r="L84" s="33">
        <f>IFERROR(VLOOKUP($A84,'BHC Base Input Quarterly'!$B$4:$W$43,22,FALSE),L83)</f>
        <v>0</v>
      </c>
    </row>
    <row r="85" spans="1:12" s="20" customFormat="1">
      <c r="A85" s="24">
        <f t="shared" si="4"/>
        <v>42614</v>
      </c>
      <c r="B85" s="33">
        <f>(VLOOKUP($A83,'BHC Base Input Quarterly'!$B$4:$G$43,3,FALSE))</f>
        <v>186.3</v>
      </c>
      <c r="C85" s="57">
        <f>(VLOOKUP($A83,'BHC Base Input Quarterly'!$B$4:$G$43,4,FALSE))/100</f>
        <v>4.7</v>
      </c>
      <c r="D85" s="40">
        <f t="shared" si="3"/>
        <v>7.2577334515901315E-2</v>
      </c>
      <c r="E85" s="40">
        <f>IFERROR(VLOOKUP($A85,'BHC Base Input Quarterly'!$B$4:$G$43,6,FALSE), E84)</f>
        <v>0</v>
      </c>
      <c r="F85" s="44">
        <v>9.0521223100000006E-2</v>
      </c>
      <c r="G85" s="45">
        <v>0.1585</v>
      </c>
      <c r="H85" s="33">
        <f>H73*(1+VLOOKUP(A85,'BHC Base Input Quarterly'!$T$4:$U$123,2,0))</f>
        <v>111.98399999999999</v>
      </c>
      <c r="J85" s="39"/>
      <c r="K85" s="18"/>
      <c r="L85" s="33">
        <f>IFERROR(VLOOKUP($A85,'BHC Base Input Quarterly'!$B$4:$W$43,22,FALSE),L84)</f>
        <v>0</v>
      </c>
    </row>
    <row r="86" spans="1:12" s="20" customFormat="1">
      <c r="A86" s="24">
        <f t="shared" si="4"/>
        <v>42644</v>
      </c>
      <c r="B86" s="33">
        <f>B85+((B88-B85)/3)</f>
        <v>186.70000000000002</v>
      </c>
      <c r="C86" s="57">
        <f>C85+((C88-C85)/3)</f>
        <v>4.666666666666667</v>
      </c>
      <c r="D86" s="40">
        <f t="shared" si="3"/>
        <v>7.4999999999999956E-2</v>
      </c>
      <c r="E86" s="40">
        <f>IFERROR(VLOOKUP($A86,'BHC Base Input Quarterly'!$B$4:$G$43,6,FALSE), E85)</f>
        <v>0</v>
      </c>
      <c r="F86" s="44">
        <v>9.0278287499999998E-2</v>
      </c>
      <c r="G86" s="45">
        <v>0.1585</v>
      </c>
      <c r="H86" s="33">
        <f>H74*(1+VLOOKUP(A86,'BHC Base Input Quarterly'!$T$4:$U$123,2,0))</f>
        <v>112.553</v>
      </c>
      <c r="J86" s="39"/>
      <c r="K86" s="18"/>
      <c r="L86" s="33">
        <f>IFERROR(VLOOKUP($A86,'BHC Base Input Quarterly'!$B$4:$W$43,22,FALSE),L85)</f>
        <v>0</v>
      </c>
    </row>
    <row r="87" spans="1:12" s="20" customFormat="1">
      <c r="A87" s="24">
        <f t="shared" si="4"/>
        <v>42675</v>
      </c>
      <c r="B87" s="33">
        <f>B85+2*((B88-B85)/3)</f>
        <v>187.1</v>
      </c>
      <c r="C87" s="57">
        <f>C85+2*((C88-C85)/3)</f>
        <v>4.6333333333333329</v>
      </c>
      <c r="D87" s="40">
        <f t="shared" si="3"/>
        <v>7.4999999999999956E-2</v>
      </c>
      <c r="E87" s="40">
        <f>IFERROR(VLOOKUP($A87,'BHC Base Input Quarterly'!$B$4:$G$43,6,FALSE), E86)</f>
        <v>0</v>
      </c>
      <c r="F87" s="44">
        <v>9.0117264700000005E-2</v>
      </c>
      <c r="G87" s="45">
        <v>0.1585</v>
      </c>
      <c r="H87" s="33">
        <f>H75*(1+VLOOKUP(A87,'BHC Base Input Quarterly'!$T$4:$U$123,2,0))</f>
        <v>113.121</v>
      </c>
      <c r="I87" s="49" t="s">
        <v>60</v>
      </c>
      <c r="J87" s="39">
        <v>6.3916666666666663E-2</v>
      </c>
      <c r="K87" s="18"/>
      <c r="L87" s="33">
        <f>IFERROR(VLOOKUP($A87,'BHC Base Input Quarterly'!$B$4:$W$43,22,FALSE),L86)</f>
        <v>0</v>
      </c>
    </row>
    <row r="88" spans="1:12" s="20" customFormat="1">
      <c r="A88" s="24">
        <f t="shared" si="4"/>
        <v>42705</v>
      </c>
      <c r="B88" s="33">
        <f>(VLOOKUP($A86,'BHC Base Input Quarterly'!$B$4:$G$43,3,FALSE))</f>
        <v>187.5</v>
      </c>
      <c r="C88" s="57">
        <f>(VLOOKUP($A86,'BHC Base Input Quarterly'!$B$4:$G$43,4,FALSE))/100</f>
        <v>4.5999999999999996</v>
      </c>
      <c r="D88" s="40">
        <f t="shared" si="3"/>
        <v>7.4999999999999956E-2</v>
      </c>
      <c r="E88" s="40">
        <f>IFERROR(VLOOKUP($A88,'BHC Base Input Quarterly'!$B$4:$G$43,6,FALSE), E87)</f>
        <v>0</v>
      </c>
      <c r="F88" s="38">
        <f t="shared" ref="F88:G101" si="5">F87+($J88-$J87)</f>
        <v>8.985059803333334E-2</v>
      </c>
      <c r="G88" s="46">
        <f t="shared" si="5"/>
        <v>0.15823333333333334</v>
      </c>
      <c r="H88" s="33">
        <f>H76*(1+VLOOKUP(A88,'BHC Base Input Quarterly'!$T$4:$U$123,2,0))</f>
        <v>111.98399999999999</v>
      </c>
      <c r="I88" s="49" t="s">
        <v>59</v>
      </c>
      <c r="J88" s="39">
        <v>6.3649999999999998E-2</v>
      </c>
      <c r="K88" s="18"/>
      <c r="L88" s="33">
        <f>IFERROR(VLOOKUP($A88,'BHC Base Input Quarterly'!$B$4:$W$43,22,FALSE),L87)</f>
        <v>0</v>
      </c>
    </row>
    <row r="89" spans="1:12" s="20" customFormat="1">
      <c r="A89" s="24">
        <f t="shared" si="4"/>
        <v>42736</v>
      </c>
      <c r="B89" s="33">
        <f>B88+((B91-B88)/3)</f>
        <v>187.9</v>
      </c>
      <c r="C89" s="57">
        <f>C88+((C91-C88)/3)</f>
        <v>4.5999999999999996</v>
      </c>
      <c r="D89" s="40">
        <f t="shared" si="3"/>
        <v>6.6000000000000059E-2</v>
      </c>
      <c r="E89" s="40">
        <f>IFERROR(VLOOKUP($A89,'BHC Base Input Quarterly'!$B$4:$G$43,6,FALSE), E88)</f>
        <v>0</v>
      </c>
      <c r="F89" s="38">
        <f t="shared" si="5"/>
        <v>8.8534798033333334E-2</v>
      </c>
      <c r="G89" s="46">
        <f t="shared" si="5"/>
        <v>0.15691753333333333</v>
      </c>
      <c r="H89" s="33">
        <f>H77*(1+VLOOKUP(A89,'BHC Base Input Quarterly'!$T$4:$U$123,2,0))</f>
        <v>106.86799999999999</v>
      </c>
      <c r="J89" s="39">
        <v>6.2334199999999999E-2</v>
      </c>
      <c r="K89" s="18"/>
      <c r="L89" s="33">
        <f>IFERROR(VLOOKUP($A89,'BHC Base Input Quarterly'!$B$4:$W$43,22,FALSE),L88)</f>
        <v>0</v>
      </c>
    </row>
    <row r="90" spans="1:12" s="20" customFormat="1">
      <c r="A90" s="24">
        <f t="shared" si="4"/>
        <v>42767</v>
      </c>
      <c r="B90" s="33">
        <f>B88+2*((B91-B88)/3)</f>
        <v>188.29999999999998</v>
      </c>
      <c r="C90" s="57">
        <f>C88+2*((C91-C88)/3)</f>
        <v>4.5999999999999996</v>
      </c>
      <c r="D90" s="40">
        <f t="shared" si="3"/>
        <v>6.6000000000000059E-2</v>
      </c>
      <c r="E90" s="40">
        <f>IFERROR(VLOOKUP($A90,'BHC Base Input Quarterly'!$B$4:$G$43,6,FALSE), E89)</f>
        <v>0</v>
      </c>
      <c r="F90" s="38">
        <f t="shared" si="5"/>
        <v>8.7218998033333328E-2</v>
      </c>
      <c r="G90" s="46">
        <f t="shared" si="5"/>
        <v>0.15560173333333333</v>
      </c>
      <c r="H90" s="33">
        <f>H78*(1+VLOOKUP(A90,'BHC Base Input Quarterly'!$T$4:$U$123,2,0))</f>
        <v>105.163</v>
      </c>
      <c r="J90" s="39">
        <v>6.1018399999999993E-2</v>
      </c>
      <c r="K90" s="18"/>
      <c r="L90" s="33">
        <f>IFERROR(VLOOKUP($A90,'BHC Base Input Quarterly'!$B$4:$W$43,22,FALSE),L89)</f>
        <v>0</v>
      </c>
    </row>
    <row r="91" spans="1:12" s="20" customFormat="1">
      <c r="A91" s="24">
        <f t="shared" si="4"/>
        <v>42795</v>
      </c>
      <c r="B91" s="33">
        <f>(VLOOKUP($A89,'BHC Base Input Quarterly'!$B$4:$G$43,3,FALSE))</f>
        <v>188.7</v>
      </c>
      <c r="C91" s="57">
        <f>(VLOOKUP($A89,'BHC Base Input Quarterly'!$B$4:$G$43,4,FALSE))/100</f>
        <v>4.5999999999999996</v>
      </c>
      <c r="D91" s="40">
        <f t="shared" si="3"/>
        <v>6.6000000000000059E-2</v>
      </c>
      <c r="E91" s="40">
        <f>IFERROR(VLOOKUP($A91,'BHC Base Input Quarterly'!$B$4:$G$43,6,FALSE), E90)</f>
        <v>0</v>
      </c>
      <c r="F91" s="38">
        <f t="shared" si="5"/>
        <v>8.5903198033333322E-2</v>
      </c>
      <c r="G91" s="46">
        <f t="shared" si="5"/>
        <v>0.15428593333333332</v>
      </c>
      <c r="H91" s="33">
        <f>H79*(1+VLOOKUP(A91,'BHC Base Input Quarterly'!$T$4:$U$123,2,0))</f>
        <v>105.163</v>
      </c>
      <c r="J91" s="39">
        <v>5.9702599999999995E-2</v>
      </c>
      <c r="K91" s="18"/>
      <c r="L91" s="33">
        <f>IFERROR(VLOOKUP($A91,'BHC Base Input Quarterly'!$B$4:$W$43,22,FALSE),L90)</f>
        <v>0</v>
      </c>
    </row>
    <row r="92" spans="1:12" s="20" customFormat="1">
      <c r="A92" s="24">
        <f t="shared" si="4"/>
        <v>42826</v>
      </c>
      <c r="B92" s="33">
        <f>B91+((B94-B91)/3)</f>
        <v>189.1</v>
      </c>
      <c r="C92" s="57">
        <f>C91+((C94-C91)/3)</f>
        <v>4.5999999999999996</v>
      </c>
      <c r="D92" s="40">
        <f t="shared" si="3"/>
        <v>6.4500000000000002E-2</v>
      </c>
      <c r="E92" s="40">
        <f>IFERROR(VLOOKUP($A92,'BHC Base Input Quarterly'!$B$4:$G$43,6,FALSE), E91)</f>
        <v>0</v>
      </c>
      <c r="F92" s="38">
        <f t="shared" si="5"/>
        <v>8.5999998033333316E-2</v>
      </c>
      <c r="G92" s="46">
        <f t="shared" si="5"/>
        <v>0.1543827333333333</v>
      </c>
      <c r="H92" s="33">
        <f>H80*(1+VLOOKUP(A92,'BHC Base Input Quarterly'!$T$4:$U$123,2,0))</f>
        <v>105.73099999999999</v>
      </c>
      <c r="J92" s="39">
        <v>5.9799399999999989E-2</v>
      </c>
      <c r="K92" s="18"/>
      <c r="L92" s="33">
        <f>IFERROR(VLOOKUP($A92,'BHC Base Input Quarterly'!$B$4:$W$43,22,FALSE),L91)</f>
        <v>0</v>
      </c>
    </row>
    <row r="93" spans="1:12" s="20" customFormat="1">
      <c r="A93" s="24">
        <f t="shared" si="4"/>
        <v>42856</v>
      </c>
      <c r="B93" s="33">
        <f>B91+2*((B94-B91)/3)</f>
        <v>189.5</v>
      </c>
      <c r="C93" s="57">
        <f>C91+2*((C94-C91)/3)</f>
        <v>4.5999999999999996</v>
      </c>
      <c r="D93" s="40">
        <f t="shared" si="3"/>
        <v>6.4500000000000002E-2</v>
      </c>
      <c r="E93" s="40">
        <f>IFERROR(VLOOKUP($A93,'BHC Base Input Quarterly'!$B$4:$G$43,6,FALSE), E92)</f>
        <v>0</v>
      </c>
      <c r="F93" s="38">
        <f t="shared" si="5"/>
        <v>8.6096798033333324E-2</v>
      </c>
      <c r="G93" s="46">
        <f t="shared" si="5"/>
        <v>0.15447953333333331</v>
      </c>
      <c r="H93" s="33">
        <f>H81*(1+VLOOKUP(A93,'BHC Base Input Quarterly'!$T$4:$U$123,2,0))</f>
        <v>106.3</v>
      </c>
      <c r="J93" s="39">
        <v>5.9896199999999997E-2</v>
      </c>
      <c r="K93" s="18"/>
      <c r="L93" s="33">
        <f>IFERROR(VLOOKUP($A93,'BHC Base Input Quarterly'!$B$4:$W$43,22,FALSE),L92)</f>
        <v>0</v>
      </c>
    </row>
    <row r="94" spans="1:12" s="20" customFormat="1">
      <c r="A94" s="24">
        <f t="shared" si="4"/>
        <v>42887</v>
      </c>
      <c r="B94" s="33">
        <f>(VLOOKUP($A92,'BHC Base Input Quarterly'!$B$4:$G$43,3,FALSE))</f>
        <v>189.9</v>
      </c>
      <c r="C94" s="57">
        <f>(VLOOKUP($A92,'BHC Base Input Quarterly'!$B$4:$G$43,4,FALSE))/100</f>
        <v>4.5999999999999996</v>
      </c>
      <c r="D94" s="40">
        <f t="shared" ref="D94:D136" si="6">IFERROR(VLOOKUP(A94,$O$12:$R$47,4,0),D93)</f>
        <v>6.4500000000000002E-2</v>
      </c>
      <c r="E94" s="40">
        <f>IFERROR(VLOOKUP($A94,'BHC Base Input Quarterly'!$B$4:$G$43,6,FALSE), E93)</f>
        <v>0</v>
      </c>
      <c r="F94" s="38">
        <f t="shared" si="5"/>
        <v>8.6193598033333318E-2</v>
      </c>
      <c r="G94" s="46">
        <f t="shared" si="5"/>
        <v>0.15457633333333332</v>
      </c>
      <c r="H94" s="33">
        <f>H82*(1+VLOOKUP(A94,'BHC Base Input Quarterly'!$T$4:$U$123,2,0))</f>
        <v>107.437</v>
      </c>
      <c r="J94" s="39">
        <v>5.9992999999999998E-2</v>
      </c>
      <c r="K94" s="18"/>
      <c r="L94" s="33">
        <f>IFERROR(VLOOKUP($A94,'BHC Base Input Quarterly'!$B$4:$W$43,22,FALSE),L93)</f>
        <v>0</v>
      </c>
    </row>
    <row r="95" spans="1:12" s="20" customFormat="1">
      <c r="A95" s="24">
        <f t="shared" si="4"/>
        <v>42917</v>
      </c>
      <c r="B95" s="33">
        <f>B94+((B97-B94)/3)</f>
        <v>190.3</v>
      </c>
      <c r="C95" s="57">
        <f>C94+((C97-C94)/3)</f>
        <v>4.5666666666666664</v>
      </c>
      <c r="D95" s="40">
        <f t="shared" si="6"/>
        <v>6.4999999999999947E-2</v>
      </c>
      <c r="E95" s="40">
        <f>IFERROR(VLOOKUP($A95,'BHC Base Input Quarterly'!$B$4:$G$43,6,FALSE), E94)</f>
        <v>0</v>
      </c>
      <c r="F95" s="38">
        <f t="shared" si="5"/>
        <v>8.5709064699999976E-2</v>
      </c>
      <c r="G95" s="46">
        <f t="shared" si="5"/>
        <v>0.15409179999999997</v>
      </c>
      <c r="H95" s="33">
        <f>H83*(1+VLOOKUP(A95,'BHC Base Input Quarterly'!$T$4:$U$123,2,0))</f>
        <v>109.711</v>
      </c>
      <c r="J95" s="39">
        <v>5.9508466666666662E-2</v>
      </c>
      <c r="K95" s="18"/>
      <c r="L95" s="33">
        <f>IFERROR(VLOOKUP($A95,'BHC Base Input Quarterly'!$B$4:$W$43,22,FALSE),L94)</f>
        <v>0</v>
      </c>
    </row>
    <row r="96" spans="1:12" s="20" customFormat="1">
      <c r="A96" s="24">
        <f t="shared" si="4"/>
        <v>42948</v>
      </c>
      <c r="B96" s="33">
        <f>B94+2*((B97-B94)/3)</f>
        <v>190.7</v>
      </c>
      <c r="C96" s="57">
        <f>C94+2*((C97-C94)/3)</f>
        <v>4.5333333333333332</v>
      </c>
      <c r="D96" s="40">
        <f t="shared" si="6"/>
        <v>6.4999999999999947E-2</v>
      </c>
      <c r="E96" s="40">
        <f>IFERROR(VLOOKUP($A96,'BHC Base Input Quarterly'!$B$4:$G$43,6,FALSE), E95)</f>
        <v>0</v>
      </c>
      <c r="F96" s="38">
        <f t="shared" si="5"/>
        <v>8.5224531366666634E-2</v>
      </c>
      <c r="G96" s="46">
        <f t="shared" si="5"/>
        <v>0.15360726666666663</v>
      </c>
      <c r="H96" s="33">
        <f>H84*(1+VLOOKUP(A96,'BHC Base Input Quarterly'!$T$4:$U$123,2,0))</f>
        <v>110.279</v>
      </c>
      <c r="J96" s="39">
        <v>5.9023933333333327E-2</v>
      </c>
      <c r="K96" s="18"/>
      <c r="L96" s="33">
        <f>IFERROR(VLOOKUP($A96,'BHC Base Input Quarterly'!$B$4:$W$43,22,FALSE),L95)</f>
        <v>0</v>
      </c>
    </row>
    <row r="97" spans="1:16" s="20" customFormat="1">
      <c r="A97" s="24">
        <f t="shared" si="4"/>
        <v>42979</v>
      </c>
      <c r="B97" s="33">
        <f>(VLOOKUP($A95,'BHC Base Input Quarterly'!$B$4:$G$43,3,FALSE))</f>
        <v>191.1</v>
      </c>
      <c r="C97" s="57">
        <f>(VLOOKUP($A95,'BHC Base Input Quarterly'!$B$4:$G$43,4,FALSE))/100</f>
        <v>4.5</v>
      </c>
      <c r="D97" s="40">
        <f t="shared" si="6"/>
        <v>6.4999999999999947E-2</v>
      </c>
      <c r="E97" s="40">
        <f>IFERROR(VLOOKUP($A97,'BHC Base Input Quarterly'!$B$4:$G$43,6,FALSE), E96)</f>
        <v>0</v>
      </c>
      <c r="F97" s="38">
        <f t="shared" si="5"/>
        <v>8.4739998033333305E-2</v>
      </c>
      <c r="G97" s="46">
        <f t="shared" si="5"/>
        <v>0.15312273333333332</v>
      </c>
      <c r="H97" s="33">
        <f>H85*(1+VLOOKUP(A97,'BHC Base Input Quarterly'!$T$4:$U$123,2,0))</f>
        <v>111.98399999999999</v>
      </c>
      <c r="J97" s="39">
        <v>5.8539399999999998E-2</v>
      </c>
      <c r="K97" s="18"/>
      <c r="L97" s="33">
        <f>IFERROR(VLOOKUP($A97,'BHC Base Input Quarterly'!$B$4:$W$43,22,FALSE),L96)</f>
        <v>0</v>
      </c>
    </row>
    <row r="98" spans="1:16" s="20" customFormat="1">
      <c r="A98" s="24">
        <f t="shared" si="4"/>
        <v>43009</v>
      </c>
      <c r="B98" s="33">
        <f>B97+((B100-B97)/3)</f>
        <v>191.46666666666667</v>
      </c>
      <c r="C98" s="57">
        <f>C97+((C100-C97)/3)</f>
        <v>4.5</v>
      </c>
      <c r="D98" s="40">
        <f t="shared" si="6"/>
        <v>6.6000000000000059E-2</v>
      </c>
      <c r="E98" s="40">
        <f>IFERROR(VLOOKUP($A98,'BHC Base Input Quarterly'!$B$4:$G$43,6,FALSE), E97)</f>
        <v>0</v>
      </c>
      <c r="F98" s="38">
        <f t="shared" si="5"/>
        <v>8.506743136666664E-2</v>
      </c>
      <c r="G98" s="46">
        <f t="shared" si="5"/>
        <v>0.15345016666666667</v>
      </c>
      <c r="H98" s="33">
        <f>H86*(1+VLOOKUP(A98,'BHC Base Input Quarterly'!$T$4:$U$123,2,0))</f>
        <v>112.553</v>
      </c>
      <c r="J98" s="39">
        <v>5.8866833333333334E-2</v>
      </c>
      <c r="K98" s="18"/>
      <c r="L98" s="33">
        <f>IFERROR(VLOOKUP($A98,'BHC Base Input Quarterly'!$B$4:$W$43,22,FALSE),L97)</f>
        <v>0</v>
      </c>
    </row>
    <row r="99" spans="1:16" s="20" customFormat="1">
      <c r="A99" s="24">
        <f t="shared" si="4"/>
        <v>43040</v>
      </c>
      <c r="B99" s="33">
        <f>B97+2*((B100-B97)/3)</f>
        <v>191.83333333333331</v>
      </c>
      <c r="C99" s="57">
        <f>C97+2*((C100-C97)/3)</f>
        <v>4.5</v>
      </c>
      <c r="D99" s="40">
        <f t="shared" si="6"/>
        <v>6.6000000000000059E-2</v>
      </c>
      <c r="E99" s="40">
        <f>IFERROR(VLOOKUP($A99,'BHC Base Input Quarterly'!$B$4:$G$43,6,FALSE), E98)</f>
        <v>0</v>
      </c>
      <c r="F99" s="38">
        <f t="shared" si="5"/>
        <v>8.5394864699999962E-2</v>
      </c>
      <c r="G99" s="46">
        <f t="shared" si="5"/>
        <v>0.15377759999999999</v>
      </c>
      <c r="H99" s="33">
        <f>H87*(1+VLOOKUP(A99,'BHC Base Input Quarterly'!$T$4:$U$123,2,0))</f>
        <v>113.121</v>
      </c>
      <c r="J99" s="39">
        <v>5.9194266666666662E-2</v>
      </c>
      <c r="K99" s="18"/>
      <c r="L99" s="33">
        <f>IFERROR(VLOOKUP($A99,'BHC Base Input Quarterly'!$B$4:$W$43,22,FALSE),L98)</f>
        <v>0</v>
      </c>
    </row>
    <row r="100" spans="1:16">
      <c r="A100" s="24">
        <f t="shared" si="4"/>
        <v>43070</v>
      </c>
      <c r="B100" s="33">
        <f>(VLOOKUP($A98,'BHC Base Input Quarterly'!$B$4:$G$43,3,FALSE))</f>
        <v>192.2</v>
      </c>
      <c r="C100" s="57">
        <f>(VLOOKUP($A98,'BHC Base Input Quarterly'!$B$4:$G$43,4,FALSE))/100</f>
        <v>4.5</v>
      </c>
      <c r="D100" s="40">
        <f t="shared" si="6"/>
        <v>6.6000000000000059E-2</v>
      </c>
      <c r="E100" s="40">
        <f>IFERROR(VLOOKUP($A100,'BHC Base Input Quarterly'!$B$4:$G$43,6,FALSE), E99)</f>
        <v>0</v>
      </c>
      <c r="F100" s="38">
        <f t="shared" si="5"/>
        <v>8.5722298033333297E-2</v>
      </c>
      <c r="G100" s="46">
        <f t="shared" si="5"/>
        <v>0.15410503333333331</v>
      </c>
      <c r="H100" s="33">
        <f>H88*(1+VLOOKUP(A100,'BHC Base Input Quarterly'!$T$4:$U$123,2,0))</f>
        <v>111.98399999999999</v>
      </c>
      <c r="J100" s="39">
        <v>5.9521699999999997E-2</v>
      </c>
      <c r="L100" s="33">
        <f>IFERROR(VLOOKUP($A100,'BHC Base Input Quarterly'!$B$4:$W$43,22,FALSE),L99)</f>
        <v>0</v>
      </c>
    </row>
    <row r="101" spans="1:16">
      <c r="A101" s="24">
        <f t="shared" si="4"/>
        <v>43101</v>
      </c>
      <c r="B101" s="33">
        <f>B100+((B103-B100)/3)</f>
        <v>192.7</v>
      </c>
      <c r="C101" s="57">
        <f>C100+((C103-C100)/3)</f>
        <v>4.5</v>
      </c>
      <c r="D101" s="40">
        <f t="shared" si="6"/>
        <v>7.0000000000000062E-2</v>
      </c>
      <c r="E101" s="40">
        <f>IFERROR(VLOOKUP($A101,'BHC Base Input Quarterly'!$B$4:$G$43,6,FALSE), E100)</f>
        <v>0</v>
      </c>
      <c r="F101" s="38">
        <f t="shared" si="5"/>
        <v>8.5601831366666631E-2</v>
      </c>
      <c r="G101" s="46">
        <f t="shared" si="5"/>
        <v>0.15398456666666666</v>
      </c>
      <c r="H101" s="33">
        <f>H89*(1+VLOOKUP(A101,'BHC Base Input Quarterly'!$T$4:$U$123,2,0))</f>
        <v>106.86799999999999</v>
      </c>
      <c r="J101" s="39">
        <v>5.9401233333333331E-2</v>
      </c>
      <c r="L101" s="33">
        <f>IFERROR(VLOOKUP($A101,'BHC Base Input Quarterly'!$B$4:$W$43,22,FALSE),L100)</f>
        <v>0</v>
      </c>
    </row>
    <row r="102" spans="1:16">
      <c r="A102" s="24">
        <f t="shared" si="4"/>
        <v>43132</v>
      </c>
      <c r="B102" s="33">
        <f>B100+2*((B103-B100)/3)</f>
        <v>193.2</v>
      </c>
      <c r="C102" s="57">
        <f>C100+2*((C103-C100)/3)</f>
        <v>4.5</v>
      </c>
      <c r="D102" s="40">
        <f t="shared" si="6"/>
        <v>7.0000000000000062E-2</v>
      </c>
      <c r="E102" s="40">
        <f>IFERROR(VLOOKUP($A102,'BHC Base Input Quarterly'!$B$4:$G$43,6,FALSE), E101)</f>
        <v>0</v>
      </c>
      <c r="F102" s="38">
        <f t="shared" ref="F102:G114" si="7">F101+($J102-$J101)</f>
        <v>8.5481364699999965E-2</v>
      </c>
      <c r="G102" s="46">
        <f t="shared" si="7"/>
        <v>0.1538641</v>
      </c>
      <c r="H102" s="33">
        <f>H90*(1+VLOOKUP(A102,'BHC Base Input Quarterly'!$T$4:$U$123,2,0))</f>
        <v>105.163</v>
      </c>
      <c r="J102" s="39">
        <v>5.9280766666666665E-2</v>
      </c>
      <c r="L102" s="33">
        <f>IFERROR(VLOOKUP($A102,'BHC Base Input Quarterly'!$B$4:$W$43,22,FALSE),L101)</f>
        <v>0</v>
      </c>
    </row>
    <row r="103" spans="1:16">
      <c r="A103" s="24">
        <f t="shared" si="4"/>
        <v>43160</v>
      </c>
      <c r="B103" s="33">
        <f>(VLOOKUP($A101,'BHC Base Input Quarterly'!$B$4:$G$43,3,FALSE))</f>
        <v>193.7</v>
      </c>
      <c r="C103" s="57">
        <f>(VLOOKUP($A101,'BHC Base Input Quarterly'!$B$4:$G$43,4,FALSE))/100</f>
        <v>4.5</v>
      </c>
      <c r="D103" s="40">
        <f t="shared" si="6"/>
        <v>7.0000000000000062E-2</v>
      </c>
      <c r="E103" s="40">
        <f>IFERROR(VLOOKUP($A103,'BHC Base Input Quarterly'!$B$4:$G$43,6,FALSE), E102)</f>
        <v>0</v>
      </c>
      <c r="F103" s="38">
        <f t="shared" si="7"/>
        <v>8.5360898033333299E-2</v>
      </c>
      <c r="G103" s="46">
        <f t="shared" si="7"/>
        <v>0.15374363333333335</v>
      </c>
      <c r="H103" s="33">
        <f>H91*(1+VLOOKUP(A103,'BHC Base Input Quarterly'!$T$4:$U$123,2,0))</f>
        <v>105.163</v>
      </c>
      <c r="J103" s="39">
        <v>5.9160299999999999E-2</v>
      </c>
      <c r="L103" s="33">
        <f>IFERROR(VLOOKUP($A103,'BHC Base Input Quarterly'!$B$4:$W$43,22,FALSE),L102)</f>
        <v>0</v>
      </c>
    </row>
    <row r="104" spans="1:16">
      <c r="A104" s="24">
        <f t="shared" si="4"/>
        <v>43191</v>
      </c>
      <c r="B104" s="33">
        <f>B103+((B106-B103)/3)</f>
        <v>194.2</v>
      </c>
      <c r="C104" s="57">
        <f>C103+((C106-C103)/3)</f>
        <v>4.5333333333333332</v>
      </c>
      <c r="D104" s="40">
        <f t="shared" si="6"/>
        <v>7.1999999999999842E-2</v>
      </c>
      <c r="E104" s="40">
        <f>IFERROR(VLOOKUP($A104,'BHC Base Input Quarterly'!$B$4:$G$43,6,FALSE), E103)</f>
        <v>0</v>
      </c>
      <c r="F104" s="38">
        <f t="shared" si="7"/>
        <v>8.5241098033333296E-2</v>
      </c>
      <c r="G104" s="46">
        <f t="shared" si="7"/>
        <v>0.15362383333333335</v>
      </c>
      <c r="H104" s="33">
        <f>H92*(1+VLOOKUP(A104,'BHC Base Input Quarterly'!$T$4:$U$123,2,0))</f>
        <v>105.73099999999999</v>
      </c>
      <c r="J104" s="39">
        <v>5.9040499999999996E-2</v>
      </c>
      <c r="L104" s="33">
        <f>IFERROR(VLOOKUP($A104,'BHC Base Input Quarterly'!$B$4:$W$43,22,FALSE),L103)</f>
        <v>0</v>
      </c>
    </row>
    <row r="105" spans="1:16">
      <c r="A105" s="24">
        <f t="shared" si="4"/>
        <v>43221</v>
      </c>
      <c r="B105" s="33">
        <f>B103+2*((B106-B103)/3)</f>
        <v>194.7</v>
      </c>
      <c r="C105" s="57">
        <f>C103+2*((C106-C103)/3)</f>
        <v>4.5666666666666664</v>
      </c>
      <c r="D105" s="40">
        <f t="shared" si="6"/>
        <v>7.1999999999999842E-2</v>
      </c>
      <c r="E105" s="40">
        <f>IFERROR(VLOOKUP($A105,'BHC Base Input Quarterly'!$B$4:$G$43,6,FALSE), E104)</f>
        <v>0</v>
      </c>
      <c r="F105" s="38">
        <f t="shared" si="7"/>
        <v>8.5121298033333306E-2</v>
      </c>
      <c r="G105" s="46">
        <f t="shared" si="7"/>
        <v>0.15350403333333335</v>
      </c>
      <c r="H105" s="33">
        <f>H93*(1+VLOOKUP(A105,'BHC Base Input Quarterly'!$T$4:$U$123,2,0))</f>
        <v>106.3</v>
      </c>
      <c r="J105" s="39">
        <v>5.8920700000000006E-2</v>
      </c>
      <c r="L105" s="33">
        <f>IFERROR(VLOOKUP($A105,'BHC Base Input Quarterly'!$B$4:$W$43,22,FALSE),L104)</f>
        <v>0</v>
      </c>
    </row>
    <row r="106" spans="1:16">
      <c r="A106" s="24">
        <f t="shared" si="4"/>
        <v>43252</v>
      </c>
      <c r="B106" s="33">
        <f>(VLOOKUP($A104,'BHC Base Input Quarterly'!$B$4:$G$43,3,FALSE))</f>
        <v>195.2</v>
      </c>
      <c r="C106" s="57">
        <f>(VLOOKUP($A104,'BHC Base Input Quarterly'!$B$4:$G$43,4,FALSE))/100</f>
        <v>4.5999999999999996</v>
      </c>
      <c r="D106" s="40">
        <f t="shared" si="6"/>
        <v>7.1999999999999842E-2</v>
      </c>
      <c r="E106" s="40">
        <f>IFERROR(VLOOKUP($A106,'BHC Base Input Quarterly'!$B$4:$G$43,6,FALSE), E105)</f>
        <v>0</v>
      </c>
      <c r="F106" s="38">
        <f t="shared" si="7"/>
        <v>8.5001498033333303E-2</v>
      </c>
      <c r="G106" s="46">
        <f t="shared" si="7"/>
        <v>0.15338423333333334</v>
      </c>
      <c r="H106" s="33">
        <f>H94*(1+VLOOKUP(A106,'BHC Base Input Quarterly'!$T$4:$U$123,2,0))</f>
        <v>107.437</v>
      </c>
      <c r="J106" s="39">
        <v>5.8800900000000003E-2</v>
      </c>
      <c r="L106" s="33">
        <f>IFERROR(VLOOKUP($A106,'BHC Base Input Quarterly'!$B$4:$W$43,22,FALSE),L105)</f>
        <v>0</v>
      </c>
    </row>
    <row r="107" spans="1:16">
      <c r="A107" s="24">
        <f t="shared" si="4"/>
        <v>43282</v>
      </c>
      <c r="B107" s="33">
        <f>B106+((B109-B106)/3)</f>
        <v>195.66666666666666</v>
      </c>
      <c r="C107" s="57">
        <f>C106+((C109-C106)/3)</f>
        <v>4.5999999999999996</v>
      </c>
      <c r="D107" s="40">
        <f t="shared" si="6"/>
        <v>7.2999999999999954E-2</v>
      </c>
      <c r="E107" s="40">
        <f>IFERROR(VLOOKUP($A107,'BHC Base Input Quarterly'!$B$4:$G$43,6,FALSE), E106)</f>
        <v>0</v>
      </c>
      <c r="F107" s="38">
        <f t="shared" si="7"/>
        <v>8.4887931366666641E-2</v>
      </c>
      <c r="G107" s="46">
        <f t="shared" si="7"/>
        <v>0.15327066666666667</v>
      </c>
      <c r="H107" s="33">
        <f>H95*(1+VLOOKUP(A107,'BHC Base Input Quarterly'!$T$4:$U$123,2,0))</f>
        <v>109.711</v>
      </c>
      <c r="J107" s="39">
        <v>5.8687333333333334E-2</v>
      </c>
      <c r="L107" s="33">
        <f>IFERROR(VLOOKUP($A107,'BHC Base Input Quarterly'!$B$4:$W$43,22,FALSE),L106)</f>
        <v>0</v>
      </c>
    </row>
    <row r="108" spans="1:16">
      <c r="A108" s="24">
        <f t="shared" si="4"/>
        <v>43313</v>
      </c>
      <c r="B108" s="33">
        <f>B106+2*((B109-B106)/3)</f>
        <v>196.13333333333333</v>
      </c>
      <c r="C108" s="57">
        <f>C106+2*((C109-C106)/3)</f>
        <v>4.5999999999999996</v>
      </c>
      <c r="D108" s="40">
        <f t="shared" si="6"/>
        <v>7.2999999999999954E-2</v>
      </c>
      <c r="E108" s="40">
        <f>IFERROR(VLOOKUP($A108,'BHC Base Input Quarterly'!$B$4:$G$43,6,FALSE), E107)</f>
        <v>0</v>
      </c>
      <c r="F108" s="38">
        <f t="shared" si="7"/>
        <v>8.4774364699999966E-2</v>
      </c>
      <c r="G108" s="46">
        <f t="shared" si="7"/>
        <v>0.15315709999999999</v>
      </c>
      <c r="H108" s="33">
        <f>H96*(1+VLOOKUP(A108,'BHC Base Input Quarterly'!$T$4:$U$123,2,0))</f>
        <v>110.279</v>
      </c>
      <c r="J108" s="39">
        <v>5.8573766666666666E-2</v>
      </c>
      <c r="L108" s="33">
        <f>IFERROR(VLOOKUP($A108,'BHC Base Input Quarterly'!$B$4:$W$43,22,FALSE),L107)</f>
        <v>0</v>
      </c>
    </row>
    <row r="109" spans="1:16">
      <c r="A109" s="24">
        <f t="shared" si="4"/>
        <v>43344</v>
      </c>
      <c r="B109" s="33">
        <f>(VLOOKUP($A107,'BHC Base Input Quarterly'!$B$4:$G$43,3,FALSE))</f>
        <v>196.6</v>
      </c>
      <c r="C109" s="57">
        <f>(VLOOKUP($A107,'BHC Base Input Quarterly'!$B$4:$G$43,4,FALSE))/100</f>
        <v>4.5999999999999996</v>
      </c>
      <c r="D109" s="40">
        <f t="shared" si="6"/>
        <v>7.2999999999999954E-2</v>
      </c>
      <c r="E109" s="40">
        <f>IFERROR(VLOOKUP($A109,'BHC Base Input Quarterly'!$B$4:$G$43,6,FALSE), E108)</f>
        <v>0</v>
      </c>
      <c r="F109" s="38">
        <f t="shared" si="7"/>
        <v>8.4660798033333304E-2</v>
      </c>
      <c r="G109" s="46">
        <f t="shared" si="7"/>
        <v>0.15304353333333331</v>
      </c>
      <c r="H109" s="33">
        <f>H97*(1+VLOOKUP(A109,'BHC Base Input Quarterly'!$T$4:$U$123,2,0))</f>
        <v>111.98399999999999</v>
      </c>
      <c r="J109" s="39">
        <v>5.8460200000000004E-2</v>
      </c>
      <c r="L109" s="33">
        <f>IFERROR(VLOOKUP($A109,'BHC Base Input Quarterly'!$B$4:$W$43,22,FALSE),L108)</f>
        <v>0</v>
      </c>
    </row>
    <row r="110" spans="1:16">
      <c r="A110" s="24">
        <f t="shared" si="4"/>
        <v>43374</v>
      </c>
      <c r="B110" s="33">
        <f>B109+((B112-B109)/3)</f>
        <v>197.1</v>
      </c>
      <c r="C110" s="57">
        <f>C109+((C112-C109)/3)</f>
        <v>4.6333333333333329</v>
      </c>
      <c r="D110" s="40">
        <f t="shared" si="6"/>
        <v>7.6499999999892987E-2</v>
      </c>
      <c r="E110" s="40">
        <f>IFERROR(VLOOKUP($A110,'BHC Base Input Quarterly'!$B$4:$G$43,6,FALSE), E109)</f>
        <v>0</v>
      </c>
      <c r="F110" s="38">
        <f t="shared" si="7"/>
        <v>8.5599964699999961E-2</v>
      </c>
      <c r="G110" s="46">
        <f t="shared" si="7"/>
        <v>0.15398269999999997</v>
      </c>
      <c r="H110" s="33">
        <f>H98*(1+VLOOKUP(A110,'BHC Base Input Quarterly'!$T$4:$U$123,2,0))</f>
        <v>112.553</v>
      </c>
      <c r="J110" s="39">
        <v>5.9399366666666661E-2</v>
      </c>
      <c r="L110" s="33">
        <f>IFERROR(VLOOKUP($A110,'BHC Base Input Quarterly'!$B$4:$W$43,22,FALSE),L109)</f>
        <v>0</v>
      </c>
    </row>
    <row r="111" spans="1:16">
      <c r="A111" s="24">
        <f t="shared" si="4"/>
        <v>43405</v>
      </c>
      <c r="B111" s="33">
        <f>B109+2*((B112-B109)/3)</f>
        <v>197.6</v>
      </c>
      <c r="C111" s="57">
        <f>C109+2*((C112-C109)/3)</f>
        <v>4.666666666666667</v>
      </c>
      <c r="D111" s="40">
        <f t="shared" si="6"/>
        <v>7.6499999999892987E-2</v>
      </c>
      <c r="E111" s="40">
        <f>IFERROR(VLOOKUP($A111,'BHC Base Input Quarterly'!$B$4:$G$43,6,FALSE), E110)</f>
        <v>0</v>
      </c>
      <c r="F111" s="38">
        <f t="shared" si="7"/>
        <v>8.6539131366666633E-2</v>
      </c>
      <c r="G111" s="46">
        <f t="shared" si="7"/>
        <v>0.15492186666666663</v>
      </c>
      <c r="H111" s="33">
        <f>H99*(1+VLOOKUP(A111,'BHC Base Input Quarterly'!$T$4:$U$123,2,0))</f>
        <v>113.121</v>
      </c>
      <c r="J111" s="39">
        <v>6.0338533333333333E-2</v>
      </c>
      <c r="L111" s="33">
        <f>IFERROR(VLOOKUP($A111,'BHC Base Input Quarterly'!$B$4:$W$43,22,FALSE),L110)</f>
        <v>0</v>
      </c>
    </row>
    <row r="112" spans="1:16">
      <c r="A112" s="24">
        <f t="shared" si="4"/>
        <v>43435</v>
      </c>
      <c r="B112" s="33">
        <f>(VLOOKUP($A110,'BHC Base Input Quarterly'!$B$4:$G$43,3,FALSE))</f>
        <v>198.1</v>
      </c>
      <c r="C112" s="57">
        <f>(VLOOKUP($A110,'BHC Base Input Quarterly'!$B$4:$G$43,4,FALSE))/100</f>
        <v>4.7</v>
      </c>
      <c r="D112" s="40">
        <f t="shared" si="6"/>
        <v>7.6499999999892987E-2</v>
      </c>
      <c r="E112" s="40">
        <f>IFERROR(VLOOKUP($A112,'BHC Base Input Quarterly'!$B$4:$G$43,6,FALSE), E111)</f>
        <v>0</v>
      </c>
      <c r="F112" s="38">
        <f t="shared" si="7"/>
        <v>8.747829803333329E-2</v>
      </c>
      <c r="G112" s="46">
        <f t="shared" si="7"/>
        <v>0.15586103333333329</v>
      </c>
      <c r="H112" s="33">
        <f>H100*(1+VLOOKUP(A112,'BHC Base Input Quarterly'!$T$4:$U$123,2,0))</f>
        <v>111.98399999999999</v>
      </c>
      <c r="J112" s="39">
        <v>6.1277699999999997E-2</v>
      </c>
      <c r="L112" s="33">
        <f>IFERROR(VLOOKUP($A112,'BHC Base Input Quarterly'!$B$4:$W$43,22,FALSE),L111)</f>
        <v>0</v>
      </c>
      <c r="N112" s="47"/>
      <c r="P112" s="47"/>
    </row>
    <row r="113" spans="1:14">
      <c r="A113" s="24">
        <f t="shared" si="4"/>
        <v>43466</v>
      </c>
      <c r="B113" s="33">
        <f>B112+((B115-B112)/3)</f>
        <v>198.6</v>
      </c>
      <c r="C113" s="57">
        <f>C112+((C115-C112)/3)</f>
        <v>4.7</v>
      </c>
      <c r="D113" s="40">
        <f t="shared" si="6"/>
        <v>7.6999999999866064E-2</v>
      </c>
      <c r="E113" s="40">
        <f>IFERROR(VLOOKUP($A113,'BHC Base Input Quarterly'!$B$4:$G$43,6,FALSE), E112)</f>
        <v>0</v>
      </c>
      <c r="F113" s="38">
        <f t="shared" si="7"/>
        <v>8.7564098033333287E-2</v>
      </c>
      <c r="G113" s="46">
        <f t="shared" si="7"/>
        <v>0.15594683333333328</v>
      </c>
      <c r="H113" s="33">
        <f>H101*(1+VLOOKUP(A113,'BHC Base Input Quarterly'!$T$4:$U$123,2,0))</f>
        <v>106.86799999999999</v>
      </c>
      <c r="J113" s="39">
        <v>6.1363499999999994E-2</v>
      </c>
      <c r="L113" s="33">
        <f>IFERROR(VLOOKUP($A113,'BHC Base Input Quarterly'!$B$4:$W$43,22,FALSE),L112)</f>
        <v>0</v>
      </c>
      <c r="N113" s="48"/>
    </row>
    <row r="114" spans="1:14">
      <c r="A114" s="24">
        <f t="shared" si="4"/>
        <v>43497</v>
      </c>
      <c r="B114" s="33">
        <f>B112+2*((B115-B112)/3)</f>
        <v>199.1</v>
      </c>
      <c r="C114" s="57">
        <f>C112+2*((C115-C112)/3)</f>
        <v>4.7</v>
      </c>
      <c r="D114" s="40">
        <f t="shared" si="6"/>
        <v>7.6999999999866064E-2</v>
      </c>
      <c r="E114" s="40">
        <f>IFERROR(VLOOKUP($A114,'BHC Base Input Quarterly'!$B$4:$G$43,6,FALSE), E113)</f>
        <v>0</v>
      </c>
      <c r="F114" s="38">
        <f t="shared" si="7"/>
        <v>8.7649898033333284E-2</v>
      </c>
      <c r="G114" s="46">
        <f t="shared" si="7"/>
        <v>0.15603263333333328</v>
      </c>
      <c r="H114" s="33">
        <f>H102*(1+VLOOKUP(A114,'BHC Base Input Quarterly'!$T$4:$U$123,2,0))</f>
        <v>105.163</v>
      </c>
      <c r="J114" s="39">
        <v>6.1449299999999998E-2</v>
      </c>
      <c r="L114" s="33">
        <f>IFERROR(VLOOKUP($A114,'BHC Base Input Quarterly'!$B$4:$W$43,22,FALSE),L113)</f>
        <v>0</v>
      </c>
    </row>
    <row r="115" spans="1:14">
      <c r="A115" s="24">
        <f t="shared" si="4"/>
        <v>43525</v>
      </c>
      <c r="B115" s="33">
        <f>(VLOOKUP($A113,'BHC Base Input Quarterly'!$B$4:$G$43,3,FALSE))</f>
        <v>199.6</v>
      </c>
      <c r="C115" s="57">
        <f>(VLOOKUP($A113,'BHC Base Input Quarterly'!$B$4:$G$43,4,FALSE))/100</f>
        <v>4.7</v>
      </c>
      <c r="D115" s="40">
        <f t="shared" si="6"/>
        <v>7.6999999999866064E-2</v>
      </c>
      <c r="E115" s="40">
        <f>IFERROR(VLOOKUP($A115,'BHC Base Input Quarterly'!$B$4:$G$43,6,FALSE), E114)</f>
        <v>0</v>
      </c>
      <c r="F115" s="38">
        <f t="shared" ref="F115:F123" si="8">F114+($J115-$J114)</f>
        <v>8.7735698033333281E-2</v>
      </c>
      <c r="G115" s="46">
        <f t="shared" ref="G115:G123" si="9">G114+($J115-$J114)</f>
        <v>0.15611843333333328</v>
      </c>
      <c r="H115" s="33">
        <f>H103*(1+VLOOKUP(A115,'BHC Base Input Quarterly'!$T$4:$U$123,2,0))</f>
        <v>105.163</v>
      </c>
      <c r="J115" s="39">
        <v>6.1535099999999995E-2</v>
      </c>
      <c r="L115" s="33">
        <f>IFERROR(VLOOKUP($A115,'BHC Base Input Quarterly'!$B$4:$W$43,22,FALSE),L114)</f>
        <v>0</v>
      </c>
      <c r="N115" s="48"/>
    </row>
    <row r="116" spans="1:14">
      <c r="A116" s="24">
        <f t="shared" si="4"/>
        <v>43556</v>
      </c>
      <c r="B116" s="33">
        <f>B115+((B118-B115)/3)</f>
        <v>133.06666666666666</v>
      </c>
      <c r="C116" s="57">
        <f>C115+((C118-C115)/3)</f>
        <v>3.1333333333333337</v>
      </c>
      <c r="D116" s="40">
        <f t="shared" si="6"/>
        <v>7.7099999999929558E-2</v>
      </c>
      <c r="E116" s="40">
        <f>IFERROR(VLOOKUP($A116,'BHC Base Input Quarterly'!$B$4:$G$43,6,FALSE), E115)</f>
        <v>0</v>
      </c>
      <c r="F116" s="38">
        <f t="shared" si="8"/>
        <v>8.7816064699999946E-2</v>
      </c>
      <c r="G116" s="46">
        <f t="shared" si="9"/>
        <v>0.15619879999999994</v>
      </c>
      <c r="H116" s="33">
        <f>H104*(1+VLOOKUP(A116,'BHC Base Input Quarterly'!$T$4:$U$123,2,0))</f>
        <v>105.73099999999999</v>
      </c>
      <c r="J116" s="39">
        <v>6.161546666666666E-2</v>
      </c>
      <c r="L116" s="33">
        <f>IFERROR(VLOOKUP($A116,'BHC Base Input Quarterly'!$B$4:$W$43,22,FALSE),L115)</f>
        <v>0</v>
      </c>
    </row>
    <row r="117" spans="1:14">
      <c r="A117" s="24">
        <f t="shared" si="4"/>
        <v>43586</v>
      </c>
      <c r="B117" s="33">
        <f>B115+2*((B118-B115)/3)</f>
        <v>66.533333333333331</v>
      </c>
      <c r="C117" s="57">
        <f>C115+2*((C118-C115)/3)</f>
        <v>1.5666666666666669</v>
      </c>
      <c r="D117" s="40">
        <f t="shared" si="6"/>
        <v>7.7099999999929558E-2</v>
      </c>
      <c r="E117" s="40">
        <f>IFERROR(VLOOKUP($A117,'BHC Base Input Quarterly'!$B$4:$G$43,6,FALSE), E116)</f>
        <v>0</v>
      </c>
      <c r="F117" s="38">
        <f t="shared" si="8"/>
        <v>8.7896431366666611E-2</v>
      </c>
      <c r="G117" s="46">
        <f t="shared" si="9"/>
        <v>0.15627916666666661</v>
      </c>
      <c r="H117" s="33">
        <f>H105*(1+VLOOKUP(A117,'BHC Base Input Quarterly'!$T$4:$U$123,2,0))</f>
        <v>106.3</v>
      </c>
      <c r="J117" s="39">
        <v>6.1695833333333325E-2</v>
      </c>
      <c r="L117" s="33">
        <f>IFERROR(VLOOKUP($A117,'BHC Base Input Quarterly'!$B$4:$W$43,22,FALSE),L116)</f>
        <v>0</v>
      </c>
    </row>
    <row r="118" spans="1:14">
      <c r="A118" s="24">
        <f t="shared" si="4"/>
        <v>43617</v>
      </c>
      <c r="B118" s="33">
        <f>(VLOOKUP($A116,'BHC Base Input Quarterly'!$B$4:$G$43,3,FALSE))</f>
        <v>0</v>
      </c>
      <c r="C118" s="57">
        <f>(VLOOKUP($A116,'BHC Base Input Quarterly'!$B$4:$G$43,4,FALSE))/100</f>
        <v>0</v>
      </c>
      <c r="D118" s="40">
        <f t="shared" si="6"/>
        <v>7.7099999999929558E-2</v>
      </c>
      <c r="E118" s="40">
        <f>IFERROR(VLOOKUP($A118,'BHC Base Input Quarterly'!$B$4:$G$43,6,FALSE), E117)</f>
        <v>0</v>
      </c>
      <c r="F118" s="38">
        <f t="shared" si="8"/>
        <v>8.7976798033333289E-2</v>
      </c>
      <c r="G118" s="46">
        <f t="shared" si="9"/>
        <v>0.1563595333333333</v>
      </c>
      <c r="H118" s="33">
        <f>H106*(1+VLOOKUP(A118,'BHC Base Input Quarterly'!$T$4:$U$123,2,0))</f>
        <v>107.437</v>
      </c>
      <c r="J118" s="39">
        <v>6.1776200000000003E-2</v>
      </c>
      <c r="L118" s="33">
        <f>IFERROR(VLOOKUP($A118,'BHC Base Input Quarterly'!$B$4:$W$43,22,FALSE),L117)</f>
        <v>0</v>
      </c>
    </row>
    <row r="119" spans="1:14">
      <c r="A119" s="24">
        <f t="shared" si="4"/>
        <v>43647</v>
      </c>
      <c r="B119" s="33">
        <f>B118+((B121-B118)/3)</f>
        <v>0</v>
      </c>
      <c r="C119" s="57">
        <f>C118+((C121-C118)/3)</f>
        <v>0</v>
      </c>
      <c r="D119" s="40">
        <f t="shared" si="6"/>
        <v>7.7199999999918445E-2</v>
      </c>
      <c r="E119" s="40">
        <f>IFERROR(VLOOKUP($A119,'BHC Base Input Quarterly'!$B$4:$G$43,6,FALSE), E118)</f>
        <v>0</v>
      </c>
      <c r="F119" s="38">
        <f t="shared" si="8"/>
        <v>8.8048131366666615E-2</v>
      </c>
      <c r="G119" s="46">
        <f t="shared" si="9"/>
        <v>0.15643086666666661</v>
      </c>
      <c r="H119" s="33">
        <f>H107*(1+VLOOKUP(A119,'BHC Base Input Quarterly'!$T$4:$U$123,2,0))</f>
        <v>109.711</v>
      </c>
      <c r="J119" s="39">
        <v>6.1847533333333329E-2</v>
      </c>
      <c r="L119" s="33">
        <f>IFERROR(VLOOKUP($A119,'BHC Base Input Quarterly'!$B$4:$W$43,22,FALSE),L118)</f>
        <v>0</v>
      </c>
    </row>
    <row r="120" spans="1:14">
      <c r="A120" s="24">
        <f t="shared" si="4"/>
        <v>43678</v>
      </c>
      <c r="B120" s="33">
        <f>B118+2*((B121-B118)/3)</f>
        <v>0</v>
      </c>
      <c r="C120" s="57">
        <f>C118+2*((C121-C118)/3)</f>
        <v>0</v>
      </c>
      <c r="D120" s="40">
        <f t="shared" si="6"/>
        <v>7.7199999999918445E-2</v>
      </c>
      <c r="E120" s="40">
        <f>IFERROR(VLOOKUP($A120,'BHC Base Input Quarterly'!$B$4:$G$43,6,FALSE), E119)</f>
        <v>0</v>
      </c>
      <c r="F120" s="38">
        <f t="shared" si="8"/>
        <v>8.8119464699999955E-2</v>
      </c>
      <c r="G120" s="46">
        <f t="shared" si="9"/>
        <v>0.15650219999999995</v>
      </c>
      <c r="H120" s="33">
        <f>H108*(1+VLOOKUP(A120,'BHC Base Input Quarterly'!$T$4:$U$123,2,0))</f>
        <v>110.279</v>
      </c>
      <c r="J120" s="39">
        <v>6.1918866666666662E-2</v>
      </c>
      <c r="L120" s="33">
        <f>IFERROR(VLOOKUP($A120,'BHC Base Input Quarterly'!$B$4:$W$43,22,FALSE),L119)</f>
        <v>0</v>
      </c>
    </row>
    <row r="121" spans="1:14">
      <c r="A121" s="24">
        <f t="shared" si="4"/>
        <v>43709</v>
      </c>
      <c r="B121" s="33">
        <f>(VLOOKUP($A119,'BHC Base Input Quarterly'!$B$4:$G$43,3,FALSE))</f>
        <v>0</v>
      </c>
      <c r="C121" s="57">
        <f>(VLOOKUP($A119,'BHC Base Input Quarterly'!$B$4:$G$43,4,FALSE))/100</f>
        <v>0</v>
      </c>
      <c r="D121" s="40">
        <f t="shared" si="6"/>
        <v>7.7199999999918445E-2</v>
      </c>
      <c r="E121" s="40">
        <f>IFERROR(VLOOKUP($A121,'BHC Base Input Quarterly'!$B$4:$G$43,6,FALSE), E120)</f>
        <v>0</v>
      </c>
      <c r="F121" s="38">
        <f t="shared" si="8"/>
        <v>8.8190798033333295E-2</v>
      </c>
      <c r="G121" s="46">
        <f t="shared" si="9"/>
        <v>0.15657353333333329</v>
      </c>
      <c r="H121" s="33">
        <f>H109*(1+VLOOKUP(A121,'BHC Base Input Quarterly'!$T$4:$U$123,2,0))</f>
        <v>111.98399999999999</v>
      </c>
      <c r="J121" s="39">
        <v>6.1990200000000002E-2</v>
      </c>
      <c r="L121" s="33">
        <f>IFERROR(VLOOKUP($A121,'BHC Base Input Quarterly'!$B$4:$W$43,22,FALSE),L120)</f>
        <v>0</v>
      </c>
    </row>
    <row r="122" spans="1:14">
      <c r="A122" s="24">
        <f t="shared" si="4"/>
        <v>43739</v>
      </c>
      <c r="B122" s="33">
        <f>B121+((B124-B121)/3)</f>
        <v>0</v>
      </c>
      <c r="C122" s="57">
        <f>C121+((C124-C121)/3)</f>
        <v>0</v>
      </c>
      <c r="D122" s="40">
        <f t="shared" si="6"/>
        <v>7.7300000000187552E-2</v>
      </c>
      <c r="E122" s="40">
        <f>IFERROR(VLOOKUP($A122,'BHC Base Input Quarterly'!$B$4:$G$43,6,FALSE), E121)</f>
        <v>0</v>
      </c>
      <c r="F122" s="38">
        <f t="shared" si="8"/>
        <v>8.8644764699999962E-2</v>
      </c>
      <c r="G122" s="46">
        <f t="shared" si="9"/>
        <v>0.15702749999999996</v>
      </c>
      <c r="H122" s="33">
        <f>H110*(1+VLOOKUP(A122,'BHC Base Input Quarterly'!$T$4:$U$123,2,0))</f>
        <v>112.553</v>
      </c>
      <c r="J122" s="39">
        <v>6.2444166666666662E-2</v>
      </c>
      <c r="L122" s="33">
        <f>IFERROR(VLOOKUP($A122,'BHC Base Input Quarterly'!$B$4:$W$43,22,FALSE),L121)</f>
        <v>0</v>
      </c>
    </row>
    <row r="123" spans="1:14">
      <c r="A123" s="24">
        <f t="shared" si="4"/>
        <v>43770</v>
      </c>
      <c r="B123" s="33">
        <f>B121+2*((B124-B121)/3)</f>
        <v>0</v>
      </c>
      <c r="C123" s="57">
        <f>C121+2*((C124-C121)/3)</f>
        <v>0</v>
      </c>
      <c r="D123" s="40">
        <f t="shared" si="6"/>
        <v>7.7300000000187552E-2</v>
      </c>
      <c r="E123" s="40">
        <f>IFERROR(VLOOKUP($A123,'BHC Base Input Quarterly'!$B$4:$G$43,6,FALSE), E122)</f>
        <v>0</v>
      </c>
      <c r="F123" s="38">
        <f t="shared" si="8"/>
        <v>8.9098731366666628E-2</v>
      </c>
      <c r="G123" s="46">
        <f t="shared" si="9"/>
        <v>0.15748146666666663</v>
      </c>
      <c r="H123" s="33">
        <f>H111*(1+VLOOKUP(A123,'BHC Base Input Quarterly'!$T$4:$U$123,2,0))</f>
        <v>113.121</v>
      </c>
      <c r="J123" s="39">
        <v>6.2898133333333328E-2</v>
      </c>
      <c r="L123" s="33">
        <f>IFERROR(VLOOKUP($A123,'BHC Base Input Quarterly'!$B$4:$W$43,22,FALSE),L122)</f>
        <v>0</v>
      </c>
    </row>
    <row r="124" spans="1:14">
      <c r="A124" s="24">
        <f t="shared" si="4"/>
        <v>43800</v>
      </c>
      <c r="B124" s="33">
        <f>(VLOOKUP($A122,'BHC Base Input Quarterly'!$B$4:$G$43,3,FALSE))</f>
        <v>0</v>
      </c>
      <c r="C124" s="57">
        <f>(VLOOKUP($A122,'BHC Base Input Quarterly'!$B$4:$G$43,4,FALSE))/100</f>
        <v>0</v>
      </c>
      <c r="D124" s="40">
        <f t="shared" si="6"/>
        <v>7.7300000000187552E-2</v>
      </c>
      <c r="E124" s="40">
        <f>IFERROR(VLOOKUP($A124,'BHC Base Input Quarterly'!$B$4:$G$43,6,FALSE), E123)</f>
        <v>0</v>
      </c>
      <c r="F124" s="38">
        <f t="shared" ref="F124:G124" si="10">F123+($J124-$J123)</f>
        <v>8.9552698033333294E-2</v>
      </c>
      <c r="G124" s="46">
        <f t="shared" si="10"/>
        <v>0.15793543333333329</v>
      </c>
      <c r="H124" s="33">
        <f>H112*(1+VLOOKUP(A124,'BHC Base Input Quarterly'!$T$4:$U$123,2,0))</f>
        <v>111.98399999999999</v>
      </c>
      <c r="J124" s="39">
        <v>6.3352099999999995E-2</v>
      </c>
      <c r="L124" s="33">
        <f>IFERROR(VLOOKUP($A124,'BHC Base Input Quarterly'!$B$4:$W$43,22,FALSE),L123)</f>
        <v>0</v>
      </c>
    </row>
    <row r="125" spans="1:14">
      <c r="A125" s="24">
        <f t="shared" si="4"/>
        <v>43831</v>
      </c>
      <c r="B125" s="33">
        <f>B124+((B127-B124)/3)</f>
        <v>0</v>
      </c>
      <c r="C125" s="57">
        <f>C124+((C127-C124)/3)</f>
        <v>0</v>
      </c>
      <c r="D125" s="40">
        <f t="shared" si="6"/>
        <v>7.7500000000146008E-2</v>
      </c>
      <c r="E125" s="40">
        <f>IFERROR(VLOOKUP($A125,'BHC Base Input Quarterly'!$B$4:$G$43,6,FALSE), E124)</f>
        <v>0</v>
      </c>
      <c r="F125" s="38">
        <f t="shared" ref="F125:G125" si="11">F124+($J125-$J124)</f>
        <v>8.9552698033333294E-2</v>
      </c>
      <c r="G125" s="46">
        <f t="shared" si="11"/>
        <v>0.15793543333333329</v>
      </c>
      <c r="H125" s="33">
        <f>H113*(1+VLOOKUP(A125,'BHC Base Input Quarterly'!$T$4:$U$123,2,0))</f>
        <v>106.86799999999999</v>
      </c>
      <c r="J125" s="39">
        <v>6.3352099999999995E-2</v>
      </c>
      <c r="L125" s="33">
        <f>IFERROR(VLOOKUP($A125,'BHC Base Input Quarterly'!$B$4:$W$43,22,FALSE),L124)</f>
        <v>0</v>
      </c>
    </row>
    <row r="126" spans="1:14">
      <c r="A126" s="24">
        <f t="shared" si="4"/>
        <v>43862</v>
      </c>
      <c r="B126" s="33">
        <f>B124+2*((B127-B124)/3)</f>
        <v>0</v>
      </c>
      <c r="C126" s="57">
        <f>C124+2*((C127-C124)/3)</f>
        <v>0</v>
      </c>
      <c r="D126" s="40">
        <f t="shared" si="6"/>
        <v>7.7500000000146008E-2</v>
      </c>
      <c r="E126" s="40">
        <f>IFERROR(VLOOKUP($A126,'BHC Base Input Quarterly'!$B$4:$G$43,6,FALSE), E125)</f>
        <v>0</v>
      </c>
      <c r="F126" s="38">
        <f t="shared" ref="F126:G126" si="12">F125+($J126-$J125)</f>
        <v>8.9552698033333294E-2</v>
      </c>
      <c r="G126" s="46">
        <f t="shared" si="12"/>
        <v>0.15793543333333329</v>
      </c>
      <c r="H126" s="33">
        <f>H114*(1+VLOOKUP(A126,'BHC Base Input Quarterly'!$T$4:$U$123,2,0))</f>
        <v>105.163</v>
      </c>
      <c r="J126" s="39">
        <v>6.3352099999999995E-2</v>
      </c>
      <c r="L126" s="33">
        <f>IFERROR(VLOOKUP($A126,'BHC Base Input Quarterly'!$B$4:$W$43,22,FALSE),L125)</f>
        <v>0</v>
      </c>
    </row>
    <row r="127" spans="1:14">
      <c r="A127" s="24">
        <f t="shared" si="4"/>
        <v>43891</v>
      </c>
      <c r="B127" s="33">
        <f>(VLOOKUP($A125,'BHC Base Input Quarterly'!$B$4:$G$43,3,FALSE))</f>
        <v>0</v>
      </c>
      <c r="C127" s="57">
        <f>(VLOOKUP($A125,'BHC Base Input Quarterly'!$B$4:$G$43,4,FALSE))/100</f>
        <v>0</v>
      </c>
      <c r="D127" s="40">
        <f t="shared" si="6"/>
        <v>7.7500000000146008E-2</v>
      </c>
      <c r="E127" s="40">
        <f>IFERROR(VLOOKUP($A127,'BHC Base Input Quarterly'!$B$4:$G$43,6,FALSE), E126)</f>
        <v>0</v>
      </c>
      <c r="F127" s="38">
        <f t="shared" ref="F127:G127" si="13">F126+($J127-$J126)</f>
        <v>8.9552698033333294E-2</v>
      </c>
      <c r="G127" s="46">
        <f t="shared" si="13"/>
        <v>0.15793543333333329</v>
      </c>
      <c r="H127" s="33">
        <f>H115*(1+VLOOKUP(A127,'BHC Base Input Quarterly'!$T$4:$U$123,2,0))</f>
        <v>105.163</v>
      </c>
      <c r="J127" s="39">
        <v>6.3352099999999995E-2</v>
      </c>
      <c r="L127" s="33">
        <f>IFERROR(VLOOKUP($A127,'BHC Base Input Quarterly'!$B$4:$W$43,22,FALSE),L126)</f>
        <v>0</v>
      </c>
    </row>
    <row r="128" spans="1:14">
      <c r="A128" s="24">
        <f t="shared" si="4"/>
        <v>43922</v>
      </c>
      <c r="B128" s="33">
        <f>B127+((B130-B127)/3)</f>
        <v>0</v>
      </c>
      <c r="C128" s="57">
        <f>C127+((C130-C127)/3)</f>
        <v>0</v>
      </c>
      <c r="D128" s="40">
        <f t="shared" si="6"/>
        <v>7.7500000000077396E-2</v>
      </c>
      <c r="E128" s="40">
        <f>IFERROR(VLOOKUP($A128,'BHC Base Input Quarterly'!$B$4:$G$43,6,FALSE), E127)</f>
        <v>0</v>
      </c>
      <c r="F128" s="38">
        <f t="shared" ref="F128:G128" si="14">F127+($J128-$J127)</f>
        <v>8.9552698033333294E-2</v>
      </c>
      <c r="G128" s="46">
        <f t="shared" si="14"/>
        <v>0.15793543333333329</v>
      </c>
      <c r="H128" s="33">
        <f>H116*(1+VLOOKUP(A128,'BHC Base Input Quarterly'!$T$4:$U$123,2,0))</f>
        <v>105.73099999999999</v>
      </c>
      <c r="J128" s="39">
        <v>6.3352099999999995E-2</v>
      </c>
      <c r="L128" s="33">
        <f>IFERROR(VLOOKUP($A128,'BHC Base Input Quarterly'!$B$4:$W$43,22,FALSE),L127)</f>
        <v>0</v>
      </c>
    </row>
    <row r="129" spans="1:12">
      <c r="A129" s="24">
        <f t="shared" si="4"/>
        <v>43952</v>
      </c>
      <c r="B129" s="33">
        <f>B127+2*((B130-B127)/3)</f>
        <v>0</v>
      </c>
      <c r="C129" s="57">
        <f>C127+2*((C130-C127)/3)</f>
        <v>0</v>
      </c>
      <c r="D129" s="40">
        <f t="shared" si="6"/>
        <v>7.7500000000077396E-2</v>
      </c>
      <c r="E129" s="40">
        <f>IFERROR(VLOOKUP($A129,'BHC Base Input Quarterly'!$B$4:$G$43,6,FALSE), E128)</f>
        <v>0</v>
      </c>
      <c r="F129" s="38">
        <f t="shared" ref="F129:G129" si="15">F128+($J129-$J128)</f>
        <v>8.9552698033333294E-2</v>
      </c>
      <c r="G129" s="46">
        <f t="shared" si="15"/>
        <v>0.15793543333333329</v>
      </c>
      <c r="H129" s="33">
        <f>H117*(1+VLOOKUP(A129,'BHC Base Input Quarterly'!$T$4:$U$123,2,0))</f>
        <v>106.3</v>
      </c>
      <c r="J129" s="39">
        <v>6.3352099999999995E-2</v>
      </c>
      <c r="L129" s="33">
        <f>IFERROR(VLOOKUP($A129,'BHC Base Input Quarterly'!$B$4:$W$43,22,FALSE),L128)</f>
        <v>0</v>
      </c>
    </row>
    <row r="130" spans="1:12">
      <c r="A130" s="24">
        <f t="shared" si="4"/>
        <v>43983</v>
      </c>
      <c r="B130" s="33">
        <f>(VLOOKUP($A128,'BHC Base Input Quarterly'!$B$4:$G$43,3,FALSE))</f>
        <v>0</v>
      </c>
      <c r="C130" s="57">
        <f>(VLOOKUP($A128,'BHC Base Input Quarterly'!$B$4:$G$43,4,FALSE))/100</f>
        <v>0</v>
      </c>
      <c r="D130" s="40">
        <f t="shared" si="6"/>
        <v>7.7500000000077396E-2</v>
      </c>
      <c r="E130" s="40">
        <f>IFERROR(VLOOKUP($A130,'BHC Base Input Quarterly'!$B$4:$G$43,6,FALSE), E129)</f>
        <v>0</v>
      </c>
      <c r="F130" s="38">
        <f t="shared" ref="F130:G130" si="16">F129+($J130-$J129)</f>
        <v>8.9552698033333294E-2</v>
      </c>
      <c r="G130" s="46">
        <f t="shared" si="16"/>
        <v>0.15793543333333329</v>
      </c>
      <c r="H130" s="33">
        <f>H118*(1+VLOOKUP(A130,'BHC Base Input Quarterly'!$T$4:$U$123,2,0))</f>
        <v>107.437</v>
      </c>
      <c r="J130" s="39">
        <v>6.3352099999999995E-2</v>
      </c>
      <c r="L130" s="33">
        <f>IFERROR(VLOOKUP($A130,'BHC Base Input Quarterly'!$B$4:$W$43,22,FALSE),L129)</f>
        <v>0</v>
      </c>
    </row>
    <row r="131" spans="1:12">
      <c r="A131" s="24">
        <f t="shared" si="4"/>
        <v>44013</v>
      </c>
      <c r="B131" s="33">
        <f>B130+((B133-B130)/3)</f>
        <v>0</v>
      </c>
      <c r="C131" s="57">
        <f>C130+((C133-C130)/3)</f>
        <v>0</v>
      </c>
      <c r="D131" s="40">
        <f t="shared" si="6"/>
        <v>7.7500000000146674E-2</v>
      </c>
      <c r="E131" s="40">
        <f>IFERROR(VLOOKUP($A131,'BHC Base Input Quarterly'!$B$4:$G$43,6,FALSE), E130)</f>
        <v>0</v>
      </c>
      <c r="F131" s="38">
        <f t="shared" ref="F131:G131" si="17">F130+($J131-$J130)</f>
        <v>8.9552698033333294E-2</v>
      </c>
      <c r="G131" s="46">
        <f t="shared" si="17"/>
        <v>0.15793543333333329</v>
      </c>
      <c r="H131" s="33">
        <f>H119*(1+VLOOKUP(A131,'BHC Base Input Quarterly'!$T$4:$U$123,2,0))</f>
        <v>109.711</v>
      </c>
      <c r="J131" s="39">
        <v>6.3352099999999995E-2</v>
      </c>
      <c r="L131" s="33">
        <f>IFERROR(VLOOKUP($A131,'BHC Base Input Quarterly'!$B$4:$W$43,22,FALSE),L130)</f>
        <v>0</v>
      </c>
    </row>
    <row r="132" spans="1:12">
      <c r="A132" s="24">
        <f t="shared" si="4"/>
        <v>44044</v>
      </c>
      <c r="B132" s="33">
        <f>B130+2*((B133-B130)/3)</f>
        <v>0</v>
      </c>
      <c r="C132" s="57">
        <f>C130+2*((C133-C130)/3)</f>
        <v>0</v>
      </c>
      <c r="D132" s="40">
        <f t="shared" si="6"/>
        <v>7.7500000000146674E-2</v>
      </c>
      <c r="E132" s="40">
        <f>IFERROR(VLOOKUP($A132,'BHC Base Input Quarterly'!$B$4:$G$43,6,FALSE), E131)</f>
        <v>0</v>
      </c>
      <c r="F132" s="38">
        <f t="shared" ref="F132:G132" si="18">F131+($J132-$J131)</f>
        <v>8.9552698033333294E-2</v>
      </c>
      <c r="G132" s="46">
        <f t="shared" si="18"/>
        <v>0.15793543333333329</v>
      </c>
      <c r="H132" s="33">
        <f>H120*(1+VLOOKUP(A132,'BHC Base Input Quarterly'!$T$4:$U$123,2,0))</f>
        <v>110.279</v>
      </c>
      <c r="J132" s="39">
        <v>6.3352099999999995E-2</v>
      </c>
      <c r="L132" s="33">
        <f>IFERROR(VLOOKUP($A132,'BHC Base Input Quarterly'!$B$4:$W$43,22,FALSE),L131)</f>
        <v>0</v>
      </c>
    </row>
    <row r="133" spans="1:12">
      <c r="A133" s="24">
        <f t="shared" si="4"/>
        <v>44075</v>
      </c>
      <c r="B133" s="33">
        <f>(VLOOKUP($A131,'BHC Base Input Quarterly'!$B$4:$G$43,3,FALSE))</f>
        <v>0</v>
      </c>
      <c r="C133" s="57">
        <f>(VLOOKUP($A131,'BHC Base Input Quarterly'!$B$4:$G$43,4,FALSE))/100</f>
        <v>0</v>
      </c>
      <c r="D133" s="40">
        <f t="shared" si="6"/>
        <v>7.7500000000146674E-2</v>
      </c>
      <c r="E133" s="40">
        <f>IFERROR(VLOOKUP($A133,'BHC Base Input Quarterly'!$B$4:$G$43,6,FALSE), E132)</f>
        <v>0</v>
      </c>
      <c r="F133" s="38">
        <f t="shared" ref="F133:G133" si="19">F132+($J133-$J132)</f>
        <v>8.9552698033333294E-2</v>
      </c>
      <c r="G133" s="46">
        <f t="shared" si="19"/>
        <v>0.15793543333333329</v>
      </c>
      <c r="H133" s="33">
        <f>H121*(1+VLOOKUP(A133,'BHC Base Input Quarterly'!$T$4:$U$123,2,0))</f>
        <v>111.98399999999999</v>
      </c>
      <c r="J133" s="39">
        <v>6.3352099999999995E-2</v>
      </c>
      <c r="L133" s="33">
        <f>IFERROR(VLOOKUP($A133,'BHC Base Input Quarterly'!$B$4:$W$43,22,FALSE),L132)</f>
        <v>0</v>
      </c>
    </row>
    <row r="134" spans="1:12">
      <c r="A134" s="24">
        <f t="shared" si="4"/>
        <v>44105</v>
      </c>
      <c r="B134" s="33">
        <f>B133+((B136-B133)/3)</f>
        <v>0</v>
      </c>
      <c r="C134" s="57">
        <f>C133+((C136-C133)/3)</f>
        <v>0</v>
      </c>
      <c r="D134" s="40">
        <f t="shared" si="6"/>
        <v>7.7500000000032099E-2</v>
      </c>
      <c r="E134" s="40">
        <f>IFERROR(VLOOKUP($A134,'BHC Base Input Quarterly'!$B$4:$G$43,6,FALSE), E133)</f>
        <v>0</v>
      </c>
      <c r="F134" s="38">
        <f t="shared" ref="F134:G134" si="20">F133+($J134-$J133)</f>
        <v>8.9552698033333294E-2</v>
      </c>
      <c r="G134" s="46">
        <f t="shared" si="20"/>
        <v>0.15793543333333329</v>
      </c>
      <c r="H134" s="33">
        <f>H122*(1+VLOOKUP(A134,'BHC Base Input Quarterly'!$T$4:$U$123,2,0))</f>
        <v>112.553</v>
      </c>
      <c r="J134" s="39">
        <v>6.3352099999999995E-2</v>
      </c>
      <c r="L134" s="33">
        <f>IFERROR(VLOOKUP($A134,'BHC Base Input Quarterly'!$B$4:$W$43,22,FALSE),L133)</f>
        <v>0</v>
      </c>
    </row>
    <row r="135" spans="1:12">
      <c r="A135" s="24">
        <f t="shared" si="4"/>
        <v>44136</v>
      </c>
      <c r="B135" s="33">
        <f>B133+2*((B136-B133)/3)</f>
        <v>0</v>
      </c>
      <c r="C135" s="57">
        <f>C133+2*((C136-C133)/3)</f>
        <v>0</v>
      </c>
      <c r="D135" s="40">
        <f t="shared" si="6"/>
        <v>7.7500000000032099E-2</v>
      </c>
      <c r="E135" s="40">
        <f>IFERROR(VLOOKUP($A135,'BHC Base Input Quarterly'!$B$4:$G$43,6,FALSE), E134)</f>
        <v>0</v>
      </c>
      <c r="F135" s="38">
        <f t="shared" ref="F135:G135" si="21">F134+($J135-$J134)</f>
        <v>8.9552698033333294E-2</v>
      </c>
      <c r="G135" s="46">
        <f t="shared" si="21"/>
        <v>0.15793543333333329</v>
      </c>
      <c r="H135" s="33">
        <f>H123*(1+VLOOKUP(A135,'BHC Base Input Quarterly'!$T$4:$U$123,2,0))</f>
        <v>113.121</v>
      </c>
      <c r="J135" s="39">
        <v>6.3352099999999995E-2</v>
      </c>
      <c r="L135" s="33">
        <f>IFERROR(VLOOKUP($A135,'BHC Base Input Quarterly'!$B$4:$W$43,22,FALSE),L134)</f>
        <v>0</v>
      </c>
    </row>
    <row r="136" spans="1:12">
      <c r="A136" s="24">
        <f t="shared" ref="A136" si="22">EDATE(A135,1)</f>
        <v>44166</v>
      </c>
      <c r="B136" s="33">
        <f>(VLOOKUP($A134,'BHC Base Input Quarterly'!$B$4:$G$43,3,FALSE))</f>
        <v>0</v>
      </c>
      <c r="C136" s="57">
        <f>(VLOOKUP($A134,'BHC Base Input Quarterly'!$B$4:$G$43,4,FALSE))/100</f>
        <v>0</v>
      </c>
      <c r="D136" s="40">
        <f t="shared" si="6"/>
        <v>7.7500000000032099E-2</v>
      </c>
      <c r="E136" s="40">
        <f>IFERROR(VLOOKUP($A136,'BHC Base Input Quarterly'!$B$4:$G$43,6,FALSE), E135)</f>
        <v>0</v>
      </c>
      <c r="F136" s="38">
        <f t="shared" ref="F136:G136" si="23">F135+($J136-$J135)</f>
        <v>8.9552698033333294E-2</v>
      </c>
      <c r="G136" s="46">
        <f t="shared" si="23"/>
        <v>0.15793543333333329</v>
      </c>
      <c r="H136" s="33">
        <f>H124*(1+VLOOKUP(A136,'BHC Base Input Quarterly'!$T$4:$U$123,2,0))</f>
        <v>111.98399999999999</v>
      </c>
      <c r="J136" s="39">
        <v>6.3352099999999995E-2</v>
      </c>
      <c r="L136" s="33">
        <f>IFERROR(VLOOKUP($A136,'BHC Base Input Quarterly'!$B$4:$W$43,22,FALSE),L135)</f>
        <v>0</v>
      </c>
    </row>
  </sheetData>
  <mergeCells count="2">
    <mergeCell ref="O7:P7"/>
    <mergeCell ref="Q7:R7"/>
  </mergeCells>
  <pageMargins left="0.7" right="0.7" top="0.75" bottom="0.75" header="0.3" footer="0.3"/>
  <pageSetup orientation="portrait" horizontalDpi="90" verticalDpi="90" r:id="rId1"/>
  <ignoredErrors>
    <ignoredError sqref="F88:G115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/>
  </sheetPr>
  <dimension ref="B2:AL123"/>
  <sheetViews>
    <sheetView zoomScale="80" zoomScaleNormal="80" workbookViewId="0"/>
  </sheetViews>
  <sheetFormatPr defaultRowHeight="12.75"/>
  <cols>
    <col min="1" max="1" width="9.140625" style="1"/>
    <col min="2" max="2" width="8.42578125" style="1" bestFit="1" customWidth="1"/>
    <col min="3" max="3" width="7.7109375" style="1" bestFit="1" customWidth="1"/>
    <col min="4" max="4" width="13" style="1" bestFit="1" customWidth="1"/>
    <col min="5" max="5" width="14.42578125" style="1" bestFit="1" customWidth="1"/>
    <col min="6" max="6" width="10.7109375" style="1" bestFit="1" customWidth="1"/>
    <col min="7" max="8" width="13.42578125" style="1" bestFit="1" customWidth="1"/>
    <col min="9" max="10" width="2.28515625" style="1" bestFit="1" customWidth="1"/>
    <col min="11" max="16" width="3.42578125" style="1" bestFit="1" customWidth="1"/>
    <col min="17" max="17" width="12" style="1" bestFit="1" customWidth="1"/>
    <col min="18" max="18" width="9.85546875" style="1" bestFit="1" customWidth="1"/>
    <col min="19" max="19" width="3.42578125" style="1" bestFit="1" customWidth="1"/>
    <col min="20" max="20" width="9.140625" style="1"/>
    <col min="21" max="21" width="7.42578125" style="1" customWidth="1"/>
    <col min="22" max="22" width="3.42578125" style="1" bestFit="1" customWidth="1"/>
    <col min="23" max="23" width="13" style="1" bestFit="1" customWidth="1"/>
    <col min="24" max="16384" width="9.140625" style="1"/>
  </cols>
  <sheetData>
    <row r="2" spans="2:38">
      <c r="B2" s="1">
        <v>1</v>
      </c>
      <c r="C2" s="1">
        <f>B2+1</f>
        <v>2</v>
      </c>
      <c r="D2" s="1">
        <f t="shared" ref="D2:W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2:38">
      <c r="B3" s="52" t="s">
        <v>7</v>
      </c>
      <c r="C3" s="52"/>
      <c r="D3" s="3" t="s">
        <v>2</v>
      </c>
      <c r="E3" s="3" t="s">
        <v>0</v>
      </c>
      <c r="F3" s="3" t="s">
        <v>3</v>
      </c>
      <c r="G3" s="3" t="s">
        <v>4</v>
      </c>
      <c r="H3" s="3" t="s">
        <v>4</v>
      </c>
      <c r="I3" s="4" t="s">
        <v>46</v>
      </c>
      <c r="J3" s="4"/>
      <c r="K3" s="4"/>
      <c r="L3" s="4"/>
      <c r="M3" s="4"/>
      <c r="N3" s="4"/>
      <c r="O3" s="4"/>
      <c r="P3" s="4"/>
      <c r="Q3" s="3" t="s">
        <v>47</v>
      </c>
      <c r="R3" s="3" t="s">
        <v>47</v>
      </c>
      <c r="W3" s="3" t="s">
        <v>49</v>
      </c>
    </row>
    <row r="4" spans="2:38">
      <c r="B4" s="5">
        <v>40544</v>
      </c>
      <c r="C4" s="6" t="s">
        <v>8</v>
      </c>
      <c r="D4" s="7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1"/>
      <c r="T4" s="12">
        <v>40544</v>
      </c>
      <c r="U4" s="16"/>
      <c r="W4" s="9"/>
    </row>
    <row r="5" spans="2:38">
      <c r="B5" s="5">
        <f>EDATE(B4,3)</f>
        <v>40634</v>
      </c>
      <c r="C5" s="6" t="s">
        <v>9</v>
      </c>
      <c r="D5" s="7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T5" s="12">
        <f>EDATE(T4,1)</f>
        <v>40575</v>
      </c>
      <c r="U5" s="16"/>
      <c r="W5" s="9"/>
    </row>
    <row r="6" spans="2:38">
      <c r="B6" s="5">
        <f t="shared" ref="B6:B43" si="1">EDATE(B5,3)</f>
        <v>40725</v>
      </c>
      <c r="C6" s="6" t="s">
        <v>10</v>
      </c>
      <c r="D6" s="7"/>
      <c r="E6" s="7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T6" s="12">
        <f t="shared" ref="T6:T69" si="2">EDATE(T5,1)</f>
        <v>40603</v>
      </c>
      <c r="U6" s="16"/>
      <c r="W6" s="9"/>
    </row>
    <row r="7" spans="2:38">
      <c r="B7" s="5">
        <f t="shared" si="1"/>
        <v>40817</v>
      </c>
      <c r="C7" s="6" t="s">
        <v>11</v>
      </c>
      <c r="D7" s="7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T7" s="12">
        <f t="shared" si="2"/>
        <v>40634</v>
      </c>
      <c r="U7" s="16"/>
      <c r="W7" s="9"/>
    </row>
    <row r="8" spans="2:38">
      <c r="B8" s="5">
        <f t="shared" si="1"/>
        <v>40909</v>
      </c>
      <c r="C8" s="6" t="s">
        <v>12</v>
      </c>
      <c r="D8" s="13"/>
      <c r="E8" s="13"/>
      <c r="F8" s="32"/>
      <c r="G8" s="15"/>
      <c r="H8" s="15"/>
      <c r="I8" s="15"/>
      <c r="J8" s="15"/>
      <c r="K8" s="15"/>
      <c r="L8" s="15"/>
      <c r="M8" s="15"/>
      <c r="N8" s="15"/>
      <c r="O8" s="15"/>
      <c r="P8" s="15"/>
      <c r="Q8" s="50"/>
      <c r="R8" s="16"/>
      <c r="T8" s="12">
        <f t="shared" si="2"/>
        <v>40664</v>
      </c>
      <c r="U8" s="16"/>
      <c r="W8" s="9"/>
    </row>
    <row r="9" spans="2:38">
      <c r="B9" s="5">
        <f t="shared" si="1"/>
        <v>41000</v>
      </c>
      <c r="C9" s="6" t="s">
        <v>13</v>
      </c>
      <c r="D9" s="13"/>
      <c r="E9" s="13"/>
      <c r="F9" s="32"/>
      <c r="G9" s="15"/>
      <c r="H9" s="15"/>
      <c r="I9" s="15"/>
      <c r="J9" s="15"/>
      <c r="K9" s="15"/>
      <c r="L9" s="15"/>
      <c r="M9" s="15"/>
      <c r="N9" s="15"/>
      <c r="O9" s="15"/>
      <c r="P9" s="15"/>
      <c r="Q9" s="50"/>
      <c r="R9" s="16"/>
      <c r="T9" s="12">
        <f t="shared" si="2"/>
        <v>40695</v>
      </c>
      <c r="U9" s="16"/>
      <c r="W9" s="9"/>
    </row>
    <row r="10" spans="2:38">
      <c r="B10" s="5">
        <f t="shared" si="1"/>
        <v>41091</v>
      </c>
      <c r="C10" s="6" t="s">
        <v>14</v>
      </c>
      <c r="D10" s="13"/>
      <c r="E10" s="13"/>
      <c r="F10" s="32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50"/>
      <c r="R10" s="16"/>
      <c r="T10" s="12">
        <f t="shared" si="2"/>
        <v>40725</v>
      </c>
      <c r="U10" s="16"/>
      <c r="W10" s="9"/>
    </row>
    <row r="11" spans="2:38">
      <c r="B11" s="5">
        <f t="shared" si="1"/>
        <v>41183</v>
      </c>
      <c r="C11" s="6" t="s">
        <v>15</v>
      </c>
      <c r="D11" s="13"/>
      <c r="E11" s="13"/>
      <c r="F11" s="32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50"/>
      <c r="R11" s="16"/>
      <c r="T11" s="12">
        <f t="shared" si="2"/>
        <v>40756</v>
      </c>
      <c r="U11" s="16"/>
      <c r="W11" s="9"/>
    </row>
    <row r="12" spans="2:38">
      <c r="B12" s="5">
        <f t="shared" si="1"/>
        <v>41275</v>
      </c>
      <c r="C12" s="6" t="s">
        <v>16</v>
      </c>
      <c r="D12" s="13"/>
      <c r="E12" s="13"/>
      <c r="F12" s="32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50"/>
      <c r="R12" s="16"/>
      <c r="T12" s="12">
        <f t="shared" si="2"/>
        <v>40787</v>
      </c>
      <c r="U12" s="16"/>
      <c r="W12" s="9"/>
    </row>
    <row r="13" spans="2:38">
      <c r="B13" s="5">
        <f t="shared" si="1"/>
        <v>41365</v>
      </c>
      <c r="C13" s="6" t="s">
        <v>17</v>
      </c>
      <c r="D13" s="13"/>
      <c r="E13" s="13"/>
      <c r="F13" s="32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50"/>
      <c r="R13" s="16"/>
      <c r="T13" s="12">
        <f t="shared" si="2"/>
        <v>40817</v>
      </c>
      <c r="U13" s="16"/>
      <c r="W13" s="9"/>
    </row>
    <row r="14" spans="2:38">
      <c r="B14" s="5">
        <f t="shared" si="1"/>
        <v>41456</v>
      </c>
      <c r="C14" s="6" t="s">
        <v>18</v>
      </c>
      <c r="D14" s="13"/>
      <c r="E14" s="13"/>
      <c r="F14" s="32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50"/>
      <c r="R14" s="16"/>
      <c r="T14" s="12">
        <f t="shared" si="2"/>
        <v>40848</v>
      </c>
      <c r="U14" s="16"/>
      <c r="W14" s="9"/>
    </row>
    <row r="15" spans="2:38">
      <c r="B15" s="5">
        <f t="shared" si="1"/>
        <v>41548</v>
      </c>
      <c r="C15" s="6" t="s">
        <v>19</v>
      </c>
      <c r="D15" s="13"/>
      <c r="E15" s="13"/>
      <c r="F15" s="32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50"/>
      <c r="R15" s="16"/>
      <c r="T15" s="12">
        <f t="shared" si="2"/>
        <v>40878</v>
      </c>
      <c r="U15" s="16"/>
      <c r="W15" s="9"/>
    </row>
    <row r="16" spans="2:38">
      <c r="B16" s="5">
        <f t="shared" si="1"/>
        <v>41640</v>
      </c>
      <c r="C16" s="6" t="s">
        <v>20</v>
      </c>
      <c r="D16" s="13"/>
      <c r="E16" s="13"/>
      <c r="F16" s="3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50"/>
      <c r="R16" s="16"/>
      <c r="T16" s="12">
        <f t="shared" si="2"/>
        <v>40909</v>
      </c>
      <c r="U16" s="16"/>
      <c r="W16" s="9"/>
    </row>
    <row r="17" spans="2:23">
      <c r="B17" s="5">
        <f t="shared" si="1"/>
        <v>41730</v>
      </c>
      <c r="C17" s="6" t="s">
        <v>21</v>
      </c>
      <c r="D17" s="13"/>
      <c r="E17" s="13"/>
      <c r="F17" s="32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50"/>
      <c r="R17" s="16"/>
      <c r="T17" s="12">
        <f t="shared" si="2"/>
        <v>40940</v>
      </c>
      <c r="U17" s="16"/>
      <c r="W17" s="9"/>
    </row>
    <row r="18" spans="2:23">
      <c r="B18" s="5">
        <f t="shared" si="1"/>
        <v>41821</v>
      </c>
      <c r="C18" s="6" t="s">
        <v>22</v>
      </c>
      <c r="D18" s="13"/>
      <c r="E18" s="13"/>
      <c r="F18" s="32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50"/>
      <c r="R18" s="16"/>
      <c r="T18" s="12">
        <f t="shared" si="2"/>
        <v>40969</v>
      </c>
      <c r="U18" s="16"/>
      <c r="W18" s="9"/>
    </row>
    <row r="19" spans="2:23">
      <c r="B19" s="5">
        <f t="shared" si="1"/>
        <v>41913</v>
      </c>
      <c r="C19" s="6" t="s">
        <v>23</v>
      </c>
      <c r="D19" s="13"/>
      <c r="E19" s="13"/>
      <c r="F19" s="32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50"/>
      <c r="R19" s="16"/>
      <c r="T19" s="12">
        <f t="shared" si="2"/>
        <v>41000</v>
      </c>
      <c r="U19" s="16"/>
      <c r="W19" s="9"/>
    </row>
    <row r="20" spans="2:23">
      <c r="B20" s="5">
        <f t="shared" si="1"/>
        <v>42005</v>
      </c>
      <c r="C20" s="6" t="s">
        <v>24</v>
      </c>
      <c r="D20" s="14"/>
      <c r="E20" s="14"/>
      <c r="F20" s="32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50"/>
      <c r="R20" s="16"/>
      <c r="T20" s="12">
        <f t="shared" si="2"/>
        <v>41030</v>
      </c>
      <c r="U20" s="16"/>
      <c r="W20" s="9"/>
    </row>
    <row r="21" spans="2:23">
      <c r="B21" s="5">
        <f t="shared" si="1"/>
        <v>42095</v>
      </c>
      <c r="C21" s="6" t="s">
        <v>25</v>
      </c>
      <c r="D21" s="14"/>
      <c r="E21" s="14"/>
      <c r="F21" s="32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50"/>
      <c r="R21" s="16"/>
      <c r="T21" s="12">
        <f t="shared" si="2"/>
        <v>41061</v>
      </c>
      <c r="U21" s="16"/>
      <c r="W21" s="9"/>
    </row>
    <row r="22" spans="2:23">
      <c r="B22" s="5">
        <f t="shared" si="1"/>
        <v>42186</v>
      </c>
      <c r="C22" s="6" t="s">
        <v>26</v>
      </c>
      <c r="D22" s="14"/>
      <c r="E22" s="14"/>
      <c r="F22" s="32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50"/>
      <c r="R22" s="16"/>
      <c r="T22" s="12">
        <f t="shared" si="2"/>
        <v>41091</v>
      </c>
      <c r="U22" s="16"/>
      <c r="W22" s="9"/>
    </row>
    <row r="23" spans="2:23">
      <c r="B23" s="5">
        <f t="shared" si="1"/>
        <v>42278</v>
      </c>
      <c r="C23" s="6" t="s">
        <v>27</v>
      </c>
      <c r="D23" s="14">
        <v>183.1</v>
      </c>
      <c r="E23" s="14">
        <v>500</v>
      </c>
      <c r="F23" s="32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50"/>
      <c r="R23" s="16"/>
      <c r="T23" s="12">
        <f t="shared" si="2"/>
        <v>41122</v>
      </c>
      <c r="U23" s="16"/>
      <c r="W23" s="9"/>
    </row>
    <row r="24" spans="2:23">
      <c r="B24" s="5">
        <f>EDATE(B23,3)</f>
        <v>42370</v>
      </c>
      <c r="C24" s="6" t="s">
        <v>28</v>
      </c>
      <c r="D24" s="14">
        <v>184</v>
      </c>
      <c r="E24" s="14">
        <v>490.00000000000006</v>
      </c>
      <c r="F24" s="32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50"/>
      <c r="R24" s="16"/>
      <c r="T24" s="12">
        <f>EDATE(T23,1)</f>
        <v>41153</v>
      </c>
      <c r="U24" s="16"/>
      <c r="W24" s="9"/>
    </row>
    <row r="25" spans="2:23">
      <c r="B25" s="5">
        <f t="shared" si="1"/>
        <v>42461</v>
      </c>
      <c r="C25" s="6" t="s">
        <v>29</v>
      </c>
      <c r="D25" s="14">
        <v>185.2</v>
      </c>
      <c r="E25" s="14">
        <v>480</v>
      </c>
      <c r="F25" s="32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50"/>
      <c r="R25" s="16"/>
      <c r="T25" s="12">
        <f t="shared" si="2"/>
        <v>41183</v>
      </c>
      <c r="U25" s="16"/>
      <c r="W25" s="9"/>
    </row>
    <row r="26" spans="2:23">
      <c r="B26" s="5">
        <f t="shared" si="1"/>
        <v>42552</v>
      </c>
      <c r="C26" s="6" t="s">
        <v>30</v>
      </c>
      <c r="D26" s="14">
        <v>186.3</v>
      </c>
      <c r="E26" s="14">
        <v>470</v>
      </c>
      <c r="F26" s="32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50"/>
      <c r="R26" s="16"/>
      <c r="T26" s="12">
        <f t="shared" si="2"/>
        <v>41214</v>
      </c>
      <c r="U26" s="16"/>
      <c r="W26" s="9"/>
    </row>
    <row r="27" spans="2:23">
      <c r="B27" s="5">
        <f t="shared" si="1"/>
        <v>42644</v>
      </c>
      <c r="C27" s="6" t="s">
        <v>31</v>
      </c>
      <c r="D27" s="14">
        <v>187.5</v>
      </c>
      <c r="E27" s="14">
        <v>459.99999999999994</v>
      </c>
      <c r="F27" s="32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50"/>
      <c r="R27" s="16"/>
      <c r="T27" s="12">
        <f t="shared" si="2"/>
        <v>41244</v>
      </c>
      <c r="U27" s="16"/>
      <c r="W27" s="9"/>
    </row>
    <row r="28" spans="2:23">
      <c r="B28" s="5">
        <f t="shared" si="1"/>
        <v>42736</v>
      </c>
      <c r="C28" s="6" t="s">
        <v>32</v>
      </c>
      <c r="D28" s="14">
        <v>188.7</v>
      </c>
      <c r="E28" s="14">
        <v>459.99999999999994</v>
      </c>
      <c r="F28" s="32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50"/>
      <c r="R28" s="16"/>
      <c r="T28" s="12">
        <f t="shared" si="2"/>
        <v>41275</v>
      </c>
      <c r="U28" s="16"/>
      <c r="W28" s="9"/>
    </row>
    <row r="29" spans="2:23">
      <c r="B29" s="5">
        <f t="shared" si="1"/>
        <v>42826</v>
      </c>
      <c r="C29" s="6" t="s">
        <v>33</v>
      </c>
      <c r="D29" s="14">
        <v>189.9</v>
      </c>
      <c r="E29" s="14">
        <v>459.99999999999994</v>
      </c>
      <c r="F29" s="32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50"/>
      <c r="R29" s="16"/>
      <c r="T29" s="12">
        <f t="shared" si="2"/>
        <v>41306</v>
      </c>
      <c r="U29" s="16"/>
      <c r="W29" s="9"/>
    </row>
    <row r="30" spans="2:23">
      <c r="B30" s="5">
        <f t="shared" si="1"/>
        <v>42917</v>
      </c>
      <c r="C30" s="6" t="s">
        <v>34</v>
      </c>
      <c r="D30" s="14">
        <v>191.1</v>
      </c>
      <c r="E30" s="14">
        <v>450</v>
      </c>
      <c r="F30" s="32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50"/>
      <c r="R30" s="16"/>
      <c r="T30" s="12">
        <f t="shared" si="2"/>
        <v>41334</v>
      </c>
      <c r="U30" s="16"/>
      <c r="W30" s="9"/>
    </row>
    <row r="31" spans="2:23">
      <c r="B31" s="5">
        <f t="shared" si="1"/>
        <v>43009</v>
      </c>
      <c r="C31" s="6" t="s">
        <v>35</v>
      </c>
      <c r="D31" s="14">
        <v>192.2</v>
      </c>
      <c r="E31" s="14">
        <v>450</v>
      </c>
      <c r="F31" s="32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50"/>
      <c r="R31" s="16"/>
      <c r="T31" s="12">
        <f t="shared" si="2"/>
        <v>41365</v>
      </c>
      <c r="U31" s="16"/>
      <c r="W31" s="9"/>
    </row>
    <row r="32" spans="2:23">
      <c r="B32" s="5">
        <f t="shared" si="1"/>
        <v>43101</v>
      </c>
      <c r="C32" s="6" t="s">
        <v>36</v>
      </c>
      <c r="D32" s="14">
        <v>193.7</v>
      </c>
      <c r="E32" s="14">
        <v>450</v>
      </c>
      <c r="F32" s="3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50"/>
      <c r="R32" s="16"/>
      <c r="T32" s="12">
        <f t="shared" si="2"/>
        <v>41395</v>
      </c>
      <c r="U32" s="16"/>
      <c r="W32" s="9"/>
    </row>
    <row r="33" spans="2:23">
      <c r="B33" s="5">
        <f t="shared" si="1"/>
        <v>43191</v>
      </c>
      <c r="C33" s="6" t="s">
        <v>37</v>
      </c>
      <c r="D33" s="14">
        <v>195.2</v>
      </c>
      <c r="E33" s="14">
        <v>459.99999999999994</v>
      </c>
      <c r="F33" s="32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50"/>
      <c r="R33" s="16"/>
      <c r="T33" s="12">
        <f t="shared" si="2"/>
        <v>41426</v>
      </c>
      <c r="U33" s="16"/>
      <c r="W33" s="9"/>
    </row>
    <row r="34" spans="2:23">
      <c r="B34" s="5">
        <f t="shared" si="1"/>
        <v>43282</v>
      </c>
      <c r="C34" s="6" t="s">
        <v>38</v>
      </c>
      <c r="D34" s="14">
        <v>196.6</v>
      </c>
      <c r="E34" s="14">
        <v>459.99999999999994</v>
      </c>
      <c r="F34" s="32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50"/>
      <c r="R34" s="16"/>
      <c r="T34" s="12">
        <f t="shared" si="2"/>
        <v>41456</v>
      </c>
      <c r="U34" s="16"/>
      <c r="W34" s="9"/>
    </row>
    <row r="35" spans="2:23">
      <c r="B35" s="5">
        <f t="shared" si="1"/>
        <v>43374</v>
      </c>
      <c r="C35" s="6" t="s">
        <v>39</v>
      </c>
      <c r="D35" s="14">
        <v>198.1</v>
      </c>
      <c r="E35" s="14">
        <v>470</v>
      </c>
      <c r="F35" s="32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50"/>
      <c r="R35" s="16"/>
      <c r="T35" s="12">
        <f t="shared" si="2"/>
        <v>41487</v>
      </c>
      <c r="U35" s="16"/>
      <c r="W35" s="9"/>
    </row>
    <row r="36" spans="2:23">
      <c r="B36" s="5">
        <f t="shared" si="1"/>
        <v>43466</v>
      </c>
      <c r="C36" s="6" t="s">
        <v>50</v>
      </c>
      <c r="D36" s="14">
        <v>199.6</v>
      </c>
      <c r="E36" s="14">
        <v>470</v>
      </c>
      <c r="F36" s="32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50"/>
      <c r="R36" s="16"/>
      <c r="T36" s="12">
        <f t="shared" si="2"/>
        <v>41518</v>
      </c>
      <c r="U36" s="16"/>
      <c r="W36" s="17"/>
    </row>
    <row r="37" spans="2:23">
      <c r="B37" s="5">
        <f t="shared" si="1"/>
        <v>43556</v>
      </c>
      <c r="C37" s="6" t="s">
        <v>51</v>
      </c>
      <c r="D37" s="14"/>
      <c r="E37" s="14"/>
      <c r="F37" s="32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50"/>
      <c r="R37" s="16"/>
      <c r="T37" s="12">
        <f t="shared" si="2"/>
        <v>41548</v>
      </c>
      <c r="U37" s="16"/>
      <c r="W37" s="9"/>
    </row>
    <row r="38" spans="2:23">
      <c r="B38" s="5">
        <f t="shared" si="1"/>
        <v>43647</v>
      </c>
      <c r="C38" s="6" t="s">
        <v>52</v>
      </c>
      <c r="D38" s="14"/>
      <c r="E38" s="14"/>
      <c r="F38" s="32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50"/>
      <c r="R38" s="16"/>
      <c r="T38" s="12">
        <f t="shared" si="2"/>
        <v>41579</v>
      </c>
      <c r="U38" s="16"/>
      <c r="W38" s="9"/>
    </row>
    <row r="39" spans="2:23">
      <c r="B39" s="5">
        <f t="shared" si="1"/>
        <v>43739</v>
      </c>
      <c r="C39" s="6" t="s">
        <v>53</v>
      </c>
      <c r="D39" s="14"/>
      <c r="E39" s="14"/>
      <c r="F39" s="32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50"/>
      <c r="R39" s="16"/>
      <c r="T39" s="12">
        <f t="shared" si="2"/>
        <v>41609</v>
      </c>
      <c r="U39" s="16"/>
      <c r="W39" s="9"/>
    </row>
    <row r="40" spans="2:23">
      <c r="B40" s="5">
        <f t="shared" si="1"/>
        <v>43831</v>
      </c>
      <c r="C40" s="6" t="s">
        <v>54</v>
      </c>
      <c r="D40" s="14"/>
      <c r="E40" s="14"/>
      <c r="F40" s="32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50"/>
      <c r="R40" s="16"/>
      <c r="T40" s="12">
        <f t="shared" si="2"/>
        <v>41640</v>
      </c>
      <c r="U40" s="16"/>
      <c r="W40" s="9"/>
    </row>
    <row r="41" spans="2:23">
      <c r="B41" s="5">
        <f t="shared" si="1"/>
        <v>43922</v>
      </c>
      <c r="C41" s="6" t="s">
        <v>55</v>
      </c>
      <c r="D41" s="14"/>
      <c r="E41" s="14"/>
      <c r="F41" s="32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50"/>
      <c r="R41" s="16"/>
      <c r="T41" s="12">
        <f t="shared" si="2"/>
        <v>41671</v>
      </c>
      <c r="U41" s="16"/>
      <c r="W41" s="9"/>
    </row>
    <row r="42" spans="2:23">
      <c r="B42" s="5">
        <f t="shared" si="1"/>
        <v>44013</v>
      </c>
      <c r="C42" s="6" t="s">
        <v>56</v>
      </c>
      <c r="D42" s="14"/>
      <c r="E42" s="14"/>
      <c r="F42" s="32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50"/>
      <c r="R42" s="16"/>
      <c r="T42" s="12">
        <f t="shared" si="2"/>
        <v>41699</v>
      </c>
      <c r="U42" s="16"/>
      <c r="W42" s="9"/>
    </row>
    <row r="43" spans="2:23">
      <c r="B43" s="5">
        <f t="shared" si="1"/>
        <v>44105</v>
      </c>
      <c r="C43" s="6" t="s">
        <v>57</v>
      </c>
      <c r="D43" s="14"/>
      <c r="E43" s="14"/>
      <c r="F43" s="3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50"/>
      <c r="R43" s="16"/>
      <c r="T43" s="12">
        <f t="shared" si="2"/>
        <v>41730</v>
      </c>
      <c r="U43" s="16"/>
      <c r="W43" s="9"/>
    </row>
    <row r="44" spans="2:23">
      <c r="T44" s="12">
        <f t="shared" si="2"/>
        <v>41760</v>
      </c>
      <c r="U44" s="16"/>
    </row>
    <row r="45" spans="2:23">
      <c r="T45" s="12">
        <f t="shared" si="2"/>
        <v>41791</v>
      </c>
      <c r="U45" s="16"/>
    </row>
    <row r="46" spans="2:23">
      <c r="T46" s="12">
        <f t="shared" si="2"/>
        <v>41821</v>
      </c>
      <c r="U46" s="16"/>
    </row>
    <row r="47" spans="2:23">
      <c r="T47" s="12">
        <f t="shared" si="2"/>
        <v>41852</v>
      </c>
      <c r="U47" s="16"/>
    </row>
    <row r="48" spans="2:23">
      <c r="T48" s="12">
        <f t="shared" si="2"/>
        <v>41883</v>
      </c>
      <c r="U48" s="16"/>
    </row>
    <row r="49" spans="20:21">
      <c r="T49" s="12">
        <f t="shared" si="2"/>
        <v>41913</v>
      </c>
      <c r="U49" s="16"/>
    </row>
    <row r="50" spans="20:21">
      <c r="T50" s="12">
        <f t="shared" si="2"/>
        <v>41944</v>
      </c>
      <c r="U50" s="16"/>
    </row>
    <row r="51" spans="20:21">
      <c r="T51" s="12">
        <f t="shared" si="2"/>
        <v>41974</v>
      </c>
      <c r="U51" s="16"/>
    </row>
    <row r="52" spans="20:21">
      <c r="T52" s="12">
        <f t="shared" si="2"/>
        <v>42005</v>
      </c>
      <c r="U52" s="16"/>
    </row>
    <row r="53" spans="20:21">
      <c r="T53" s="12">
        <f t="shared" si="2"/>
        <v>42036</v>
      </c>
      <c r="U53" s="16"/>
    </row>
    <row r="54" spans="20:21">
      <c r="T54" s="12">
        <f t="shared" si="2"/>
        <v>42064</v>
      </c>
      <c r="U54" s="16"/>
    </row>
    <row r="55" spans="20:21">
      <c r="T55" s="12">
        <f t="shared" si="2"/>
        <v>42095</v>
      </c>
      <c r="U55" s="16"/>
    </row>
    <row r="56" spans="20:21">
      <c r="T56" s="12">
        <f t="shared" si="2"/>
        <v>42125</v>
      </c>
      <c r="U56" s="16"/>
    </row>
    <row r="57" spans="20:21">
      <c r="T57" s="12">
        <f t="shared" si="2"/>
        <v>42156</v>
      </c>
      <c r="U57" s="16"/>
    </row>
    <row r="58" spans="20:21">
      <c r="T58" s="12">
        <f t="shared" si="2"/>
        <v>42186</v>
      </c>
      <c r="U58" s="16"/>
    </row>
    <row r="59" spans="20:21">
      <c r="T59" s="12">
        <f t="shared" si="2"/>
        <v>42217</v>
      </c>
      <c r="U59" s="16"/>
    </row>
    <row r="60" spans="20:21">
      <c r="T60" s="12">
        <f t="shared" si="2"/>
        <v>42248</v>
      </c>
      <c r="U60" s="16"/>
    </row>
    <row r="61" spans="20:21">
      <c r="T61" s="12">
        <f t="shared" si="2"/>
        <v>42278</v>
      </c>
      <c r="U61" s="16"/>
    </row>
    <row r="62" spans="20:21">
      <c r="T62" s="12">
        <f t="shared" si="2"/>
        <v>42309</v>
      </c>
      <c r="U62" s="16"/>
    </row>
    <row r="63" spans="20:21">
      <c r="T63" s="12">
        <f t="shared" si="2"/>
        <v>42339</v>
      </c>
      <c r="U63" s="16"/>
    </row>
    <row r="64" spans="20:21">
      <c r="T64" s="12">
        <f t="shared" si="2"/>
        <v>42370</v>
      </c>
      <c r="U64" s="16"/>
    </row>
    <row r="65" spans="20:21">
      <c r="T65" s="12">
        <f t="shared" si="2"/>
        <v>42401</v>
      </c>
      <c r="U65" s="16"/>
    </row>
    <row r="66" spans="20:21">
      <c r="T66" s="12">
        <f t="shared" si="2"/>
        <v>42430</v>
      </c>
      <c r="U66" s="16"/>
    </row>
    <row r="67" spans="20:21">
      <c r="T67" s="12">
        <f t="shared" si="2"/>
        <v>42461</v>
      </c>
      <c r="U67" s="16"/>
    </row>
    <row r="68" spans="20:21">
      <c r="T68" s="12">
        <f t="shared" si="2"/>
        <v>42491</v>
      </c>
      <c r="U68" s="16"/>
    </row>
    <row r="69" spans="20:21">
      <c r="T69" s="12">
        <f t="shared" si="2"/>
        <v>42522</v>
      </c>
      <c r="U69" s="16"/>
    </row>
    <row r="70" spans="20:21">
      <c r="T70" s="12">
        <f t="shared" ref="T70:T123" si="3">EDATE(T69,1)</f>
        <v>42552</v>
      </c>
      <c r="U70" s="16"/>
    </row>
    <row r="71" spans="20:21">
      <c r="T71" s="12">
        <f t="shared" si="3"/>
        <v>42583</v>
      </c>
      <c r="U71" s="16"/>
    </row>
    <row r="72" spans="20:21">
      <c r="T72" s="12">
        <f t="shared" si="3"/>
        <v>42614</v>
      </c>
      <c r="U72" s="16"/>
    </row>
    <row r="73" spans="20:21">
      <c r="T73" s="12">
        <f t="shared" si="3"/>
        <v>42644</v>
      </c>
      <c r="U73" s="16"/>
    </row>
    <row r="74" spans="20:21">
      <c r="T74" s="12">
        <f t="shared" si="3"/>
        <v>42675</v>
      </c>
      <c r="U74" s="16"/>
    </row>
    <row r="75" spans="20:21">
      <c r="T75" s="12">
        <f t="shared" si="3"/>
        <v>42705</v>
      </c>
      <c r="U75" s="16"/>
    </row>
    <row r="76" spans="20:21">
      <c r="T76" s="12">
        <f t="shared" si="3"/>
        <v>42736</v>
      </c>
      <c r="U76" s="16"/>
    </row>
    <row r="77" spans="20:21">
      <c r="T77" s="12">
        <f t="shared" si="3"/>
        <v>42767</v>
      </c>
      <c r="U77" s="16"/>
    </row>
    <row r="78" spans="20:21">
      <c r="T78" s="12">
        <f t="shared" si="3"/>
        <v>42795</v>
      </c>
      <c r="U78" s="16"/>
    </row>
    <row r="79" spans="20:21">
      <c r="T79" s="12">
        <f t="shared" si="3"/>
        <v>42826</v>
      </c>
      <c r="U79" s="16"/>
    </row>
    <row r="80" spans="20:21">
      <c r="T80" s="12">
        <f t="shared" si="3"/>
        <v>42856</v>
      </c>
      <c r="U80" s="16"/>
    </row>
    <row r="81" spans="20:21">
      <c r="T81" s="12">
        <f t="shared" si="3"/>
        <v>42887</v>
      </c>
      <c r="U81" s="16"/>
    </row>
    <row r="82" spans="20:21">
      <c r="T82" s="12">
        <f t="shared" si="3"/>
        <v>42917</v>
      </c>
      <c r="U82" s="16"/>
    </row>
    <row r="83" spans="20:21">
      <c r="T83" s="12">
        <f t="shared" si="3"/>
        <v>42948</v>
      </c>
      <c r="U83" s="16"/>
    </row>
    <row r="84" spans="20:21">
      <c r="T84" s="12">
        <f t="shared" si="3"/>
        <v>42979</v>
      </c>
      <c r="U84" s="16"/>
    </row>
    <row r="85" spans="20:21">
      <c r="T85" s="12">
        <f t="shared" si="3"/>
        <v>43009</v>
      </c>
      <c r="U85" s="16"/>
    </row>
    <row r="86" spans="20:21">
      <c r="T86" s="12">
        <f t="shared" si="3"/>
        <v>43040</v>
      </c>
      <c r="U86" s="16"/>
    </row>
    <row r="87" spans="20:21">
      <c r="T87" s="12">
        <f t="shared" si="3"/>
        <v>43070</v>
      </c>
      <c r="U87" s="16"/>
    </row>
    <row r="88" spans="20:21">
      <c r="T88" s="12">
        <f t="shared" si="3"/>
        <v>43101</v>
      </c>
      <c r="U88" s="16"/>
    </row>
    <row r="89" spans="20:21">
      <c r="T89" s="12">
        <f t="shared" si="3"/>
        <v>43132</v>
      </c>
      <c r="U89" s="16"/>
    </row>
    <row r="90" spans="20:21">
      <c r="T90" s="12">
        <f t="shared" si="3"/>
        <v>43160</v>
      </c>
      <c r="U90" s="16"/>
    </row>
    <row r="91" spans="20:21">
      <c r="T91" s="12">
        <f t="shared" si="3"/>
        <v>43191</v>
      </c>
      <c r="U91" s="16"/>
    </row>
    <row r="92" spans="20:21">
      <c r="T92" s="12">
        <f t="shared" si="3"/>
        <v>43221</v>
      </c>
      <c r="U92" s="16"/>
    </row>
    <row r="93" spans="20:21">
      <c r="T93" s="12">
        <f t="shared" si="3"/>
        <v>43252</v>
      </c>
      <c r="U93" s="16"/>
    </row>
    <row r="94" spans="20:21">
      <c r="T94" s="12">
        <f t="shared" si="3"/>
        <v>43282</v>
      </c>
      <c r="U94" s="16"/>
    </row>
    <row r="95" spans="20:21">
      <c r="T95" s="12">
        <f t="shared" si="3"/>
        <v>43313</v>
      </c>
      <c r="U95" s="16"/>
    </row>
    <row r="96" spans="20:21">
      <c r="T96" s="12">
        <f t="shared" si="3"/>
        <v>43344</v>
      </c>
      <c r="U96" s="16"/>
    </row>
    <row r="97" spans="20:21">
      <c r="T97" s="12">
        <f t="shared" si="3"/>
        <v>43374</v>
      </c>
      <c r="U97" s="16"/>
    </row>
    <row r="98" spans="20:21">
      <c r="T98" s="12">
        <f t="shared" si="3"/>
        <v>43405</v>
      </c>
      <c r="U98" s="16"/>
    </row>
    <row r="99" spans="20:21">
      <c r="T99" s="12">
        <f t="shared" si="3"/>
        <v>43435</v>
      </c>
      <c r="U99" s="16"/>
    </row>
    <row r="100" spans="20:21">
      <c r="T100" s="12">
        <f t="shared" si="3"/>
        <v>43466</v>
      </c>
      <c r="U100" s="16"/>
    </row>
    <row r="101" spans="20:21">
      <c r="T101" s="12">
        <f t="shared" si="3"/>
        <v>43497</v>
      </c>
      <c r="U101" s="16"/>
    </row>
    <row r="102" spans="20:21">
      <c r="T102" s="12">
        <f t="shared" si="3"/>
        <v>43525</v>
      </c>
      <c r="U102" s="16"/>
    </row>
    <row r="103" spans="20:21">
      <c r="T103" s="12">
        <f t="shared" si="3"/>
        <v>43556</v>
      </c>
      <c r="U103" s="16"/>
    </row>
    <row r="104" spans="20:21">
      <c r="T104" s="12">
        <f t="shared" si="3"/>
        <v>43586</v>
      </c>
      <c r="U104" s="16"/>
    </row>
    <row r="105" spans="20:21">
      <c r="T105" s="12">
        <f t="shared" si="3"/>
        <v>43617</v>
      </c>
      <c r="U105" s="16"/>
    </row>
    <row r="106" spans="20:21">
      <c r="T106" s="12">
        <f t="shared" si="3"/>
        <v>43647</v>
      </c>
      <c r="U106" s="16"/>
    </row>
    <row r="107" spans="20:21">
      <c r="T107" s="12">
        <f t="shared" si="3"/>
        <v>43678</v>
      </c>
      <c r="U107" s="16"/>
    </row>
    <row r="108" spans="20:21">
      <c r="T108" s="12">
        <f t="shared" si="3"/>
        <v>43709</v>
      </c>
      <c r="U108" s="16"/>
    </row>
    <row r="109" spans="20:21">
      <c r="T109" s="12">
        <f t="shared" si="3"/>
        <v>43739</v>
      </c>
      <c r="U109" s="16"/>
    </row>
    <row r="110" spans="20:21">
      <c r="T110" s="12">
        <f t="shared" si="3"/>
        <v>43770</v>
      </c>
      <c r="U110" s="16"/>
    </row>
    <row r="111" spans="20:21">
      <c r="T111" s="12">
        <f t="shared" si="3"/>
        <v>43800</v>
      </c>
      <c r="U111" s="16"/>
    </row>
    <row r="112" spans="20:21">
      <c r="T112" s="12">
        <f t="shared" si="3"/>
        <v>43831</v>
      </c>
      <c r="U112" s="16"/>
    </row>
    <row r="113" spans="20:21">
      <c r="T113" s="12">
        <f t="shared" si="3"/>
        <v>43862</v>
      </c>
      <c r="U113" s="16"/>
    </row>
    <row r="114" spans="20:21">
      <c r="T114" s="12">
        <f t="shared" si="3"/>
        <v>43891</v>
      </c>
      <c r="U114" s="16"/>
    </row>
    <row r="115" spans="20:21">
      <c r="T115" s="12">
        <f t="shared" si="3"/>
        <v>43922</v>
      </c>
      <c r="U115" s="16"/>
    </row>
    <row r="116" spans="20:21">
      <c r="T116" s="12">
        <f t="shared" si="3"/>
        <v>43952</v>
      </c>
      <c r="U116" s="16"/>
    </row>
    <row r="117" spans="20:21">
      <c r="T117" s="12">
        <f t="shared" si="3"/>
        <v>43983</v>
      </c>
      <c r="U117" s="16"/>
    </row>
    <row r="118" spans="20:21">
      <c r="T118" s="12">
        <f t="shared" si="3"/>
        <v>44013</v>
      </c>
      <c r="U118" s="16"/>
    </row>
    <row r="119" spans="20:21">
      <c r="T119" s="12">
        <f t="shared" si="3"/>
        <v>44044</v>
      </c>
      <c r="U119" s="16"/>
    </row>
    <row r="120" spans="20:21">
      <c r="T120" s="12">
        <f t="shared" si="3"/>
        <v>44075</v>
      </c>
      <c r="U120" s="16"/>
    </row>
    <row r="121" spans="20:21">
      <c r="T121" s="12">
        <f t="shared" si="3"/>
        <v>44105</v>
      </c>
      <c r="U121" s="16"/>
    </row>
    <row r="122" spans="20:21">
      <c r="T122" s="12">
        <f t="shared" si="3"/>
        <v>44136</v>
      </c>
      <c r="U122" s="16"/>
    </row>
    <row r="123" spans="20:21">
      <c r="T123" s="12">
        <f t="shared" si="3"/>
        <v>44166</v>
      </c>
      <c r="U123" s="16"/>
    </row>
  </sheetData>
  <mergeCells count="1">
    <mergeCell ref="B3:C3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T136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2.75"/>
  <cols>
    <col min="1" max="1" width="9.42578125" style="18" bestFit="1" customWidth="1"/>
    <col min="2" max="2" width="7.140625" style="18" bestFit="1" customWidth="1"/>
    <col min="3" max="3" width="16.42578125" style="53" bestFit="1" customWidth="1"/>
    <col min="4" max="4" width="10.7109375" style="18" bestFit="1" customWidth="1"/>
    <col min="5" max="5" width="15.7109375" style="18" bestFit="1" customWidth="1"/>
    <col min="6" max="7" width="13" style="18" bestFit="1" customWidth="1"/>
    <col min="8" max="8" width="10.28515625" style="18" bestFit="1" customWidth="1"/>
    <col min="9" max="9" width="20.5703125" style="18" bestFit="1" customWidth="1"/>
    <col min="10" max="10" width="8.85546875" style="18" bestFit="1" customWidth="1"/>
    <col min="11" max="11" width="9.140625" style="18"/>
    <col min="12" max="12" width="10.7109375" style="18" bestFit="1" customWidth="1"/>
    <col min="13" max="13" width="1.7109375" style="18" bestFit="1" customWidth="1"/>
    <col min="14" max="14" width="10.140625" style="18" bestFit="1" customWidth="1"/>
    <col min="15" max="15" width="9.140625" style="18" bestFit="1" customWidth="1"/>
    <col min="16" max="16" width="10.85546875" style="18" bestFit="1" customWidth="1"/>
    <col min="17" max="17" width="18.7109375" style="18" bestFit="1" customWidth="1"/>
    <col min="18" max="18" width="6.7109375" style="18" bestFit="1" customWidth="1"/>
    <col min="19" max="19" width="9.140625" style="18"/>
    <col min="20" max="20" width="1.7109375" style="18" bestFit="1" customWidth="1"/>
    <col min="21" max="16384" width="9.140625" style="18"/>
  </cols>
  <sheetData>
    <row r="2" spans="1:20">
      <c r="J2" s="18" t="s">
        <v>44</v>
      </c>
      <c r="P2" s="18" t="s">
        <v>41</v>
      </c>
      <c r="Q2" s="19" t="s">
        <v>40</v>
      </c>
    </row>
    <row r="3" spans="1:20">
      <c r="E3" s="20"/>
      <c r="P3" s="21" t="s">
        <v>42</v>
      </c>
      <c r="Q3" s="20" t="s">
        <v>45</v>
      </c>
    </row>
    <row r="4" spans="1:20">
      <c r="A4" s="22" t="s">
        <v>7</v>
      </c>
      <c r="B4" s="3" t="s">
        <v>2</v>
      </c>
      <c r="C4" s="54" t="s">
        <v>0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1</v>
      </c>
      <c r="J4" s="23" t="s">
        <v>43</v>
      </c>
      <c r="L4" s="3" t="s">
        <v>48</v>
      </c>
    </row>
    <row r="5" spans="1:20">
      <c r="A5" s="24">
        <v>40179</v>
      </c>
      <c r="B5" s="25"/>
      <c r="C5" s="55"/>
      <c r="D5" s="27"/>
      <c r="E5" s="26"/>
      <c r="F5" s="26"/>
      <c r="G5" s="26"/>
      <c r="H5" s="28">
        <v>97.773099999999999</v>
      </c>
      <c r="J5" s="29"/>
      <c r="L5" s="25"/>
      <c r="M5" s="18" t="s">
        <v>46</v>
      </c>
    </row>
    <row r="6" spans="1:20">
      <c r="A6" s="24">
        <f>EDATE(A5,1)</f>
        <v>40210</v>
      </c>
      <c r="B6" s="25"/>
      <c r="C6" s="55"/>
      <c r="D6" s="27"/>
      <c r="E6" s="26"/>
      <c r="F6" s="26"/>
      <c r="G6" s="26"/>
      <c r="H6" s="28">
        <v>96.636200000000002</v>
      </c>
      <c r="J6" s="29"/>
      <c r="L6" s="25"/>
    </row>
    <row r="7" spans="1:20" ht="15" customHeight="1">
      <c r="A7" s="24">
        <f>EDATE(A6,1)</f>
        <v>40238</v>
      </c>
      <c r="B7" s="25"/>
      <c r="C7" s="55"/>
      <c r="D7" s="27"/>
      <c r="E7" s="26"/>
      <c r="F7" s="26"/>
      <c r="G7" s="26"/>
      <c r="H7" s="28">
        <v>96.636200000000002</v>
      </c>
      <c r="J7" s="29"/>
      <c r="L7" s="25"/>
      <c r="O7" s="51" t="s">
        <v>7</v>
      </c>
      <c r="P7" s="51"/>
      <c r="Q7" s="51" t="s">
        <v>58</v>
      </c>
      <c r="R7" s="51"/>
    </row>
    <row r="8" spans="1:20">
      <c r="A8" s="24">
        <f t="shared" ref="A8:A71" si="0">EDATE(A7,1)</f>
        <v>40269</v>
      </c>
      <c r="B8" s="25"/>
      <c r="C8" s="55"/>
      <c r="D8" s="27"/>
      <c r="E8" s="26"/>
      <c r="F8" s="26"/>
      <c r="G8" s="26"/>
      <c r="H8" s="28">
        <v>96.636200000000002</v>
      </c>
      <c r="J8" s="29"/>
      <c r="L8" s="25"/>
      <c r="O8" s="5">
        <v>40544</v>
      </c>
      <c r="P8" s="6" t="s">
        <v>8</v>
      </c>
      <c r="Q8" s="30"/>
      <c r="R8" s="8"/>
    </row>
    <row r="9" spans="1:20">
      <c r="A9" s="24">
        <f t="shared" si="0"/>
        <v>40299</v>
      </c>
      <c r="B9" s="25"/>
      <c r="C9" s="55"/>
      <c r="D9" s="27"/>
      <c r="E9" s="26"/>
      <c r="F9" s="26"/>
      <c r="G9" s="26"/>
      <c r="H9" s="28">
        <v>97.773099999999999</v>
      </c>
      <c r="J9" s="29"/>
      <c r="L9" s="25"/>
      <c r="O9" s="5">
        <f>EDATE(O8,3)</f>
        <v>40634</v>
      </c>
      <c r="P9" s="6" t="s">
        <v>9</v>
      </c>
      <c r="Q9" s="30"/>
      <c r="R9" s="8"/>
    </row>
    <row r="10" spans="1:20">
      <c r="A10" s="24">
        <f t="shared" si="0"/>
        <v>40330</v>
      </c>
      <c r="B10" s="25"/>
      <c r="C10" s="55"/>
      <c r="D10" s="27"/>
      <c r="E10" s="26"/>
      <c r="F10" s="26"/>
      <c r="G10" s="26"/>
      <c r="H10" s="28">
        <v>98.91</v>
      </c>
      <c r="J10" s="29"/>
      <c r="L10" s="25"/>
      <c r="O10" s="5">
        <f>EDATE(O9,3)</f>
        <v>40725</v>
      </c>
      <c r="P10" s="6" t="s">
        <v>10</v>
      </c>
      <c r="Q10" s="30"/>
      <c r="R10" s="8"/>
    </row>
    <row r="11" spans="1:20">
      <c r="A11" s="24">
        <f t="shared" si="0"/>
        <v>40360</v>
      </c>
      <c r="B11" s="25"/>
      <c r="C11" s="55"/>
      <c r="D11" s="27"/>
      <c r="E11" s="26"/>
      <c r="F11" s="26"/>
      <c r="G11" s="26"/>
      <c r="H11" s="28">
        <v>101.184</v>
      </c>
      <c r="J11" s="29"/>
      <c r="L11" s="25"/>
      <c r="O11" s="5">
        <f>EDATE(O10,3)</f>
        <v>40817</v>
      </c>
      <c r="P11" s="6" t="s">
        <v>11</v>
      </c>
      <c r="Q11" s="30"/>
      <c r="R11" s="8"/>
      <c r="T11" s="18" t="s">
        <v>46</v>
      </c>
    </row>
    <row r="12" spans="1:20">
      <c r="A12" s="24">
        <f t="shared" si="0"/>
        <v>40391</v>
      </c>
      <c r="B12" s="25"/>
      <c r="C12" s="55"/>
      <c r="D12" s="27"/>
      <c r="E12" s="26"/>
      <c r="F12" s="26"/>
      <c r="G12" s="26"/>
      <c r="H12" s="28">
        <v>101.184</v>
      </c>
      <c r="J12" s="29"/>
      <c r="L12" s="25"/>
      <c r="O12" s="5">
        <f t="shared" ref="O12:O47" si="1">EDATE(O11,3)</f>
        <v>40909</v>
      </c>
      <c r="P12" s="6" t="s">
        <v>12</v>
      </c>
      <c r="Q12" s="31">
        <v>23648.05</v>
      </c>
      <c r="R12" s="32"/>
    </row>
    <row r="13" spans="1:20">
      <c r="A13" s="24">
        <f t="shared" si="0"/>
        <v>40422</v>
      </c>
      <c r="B13" s="25"/>
      <c r="C13" s="55"/>
      <c r="D13" s="27"/>
      <c r="E13" s="26"/>
      <c r="F13" s="26"/>
      <c r="G13" s="26"/>
      <c r="H13" s="28">
        <v>101.752</v>
      </c>
      <c r="J13" s="29"/>
      <c r="L13" s="25"/>
      <c r="O13" s="5">
        <f t="shared" si="1"/>
        <v>41000</v>
      </c>
      <c r="P13" s="6" t="s">
        <v>13</v>
      </c>
      <c r="Q13" s="31">
        <v>22110.51</v>
      </c>
      <c r="R13" s="32"/>
    </row>
    <row r="14" spans="1:20">
      <c r="A14" s="24">
        <f t="shared" si="0"/>
        <v>40452</v>
      </c>
      <c r="B14" s="25"/>
      <c r="C14" s="55"/>
      <c r="D14" s="27"/>
      <c r="E14" s="26"/>
      <c r="F14" s="26"/>
      <c r="G14" s="26"/>
      <c r="H14" s="28">
        <v>102.889</v>
      </c>
      <c r="J14" s="29"/>
      <c r="L14" s="25"/>
      <c r="O14" s="5">
        <f t="shared" si="1"/>
        <v>41091</v>
      </c>
      <c r="P14" s="6" t="s">
        <v>14</v>
      </c>
      <c r="Q14" s="31">
        <v>21987.89</v>
      </c>
      <c r="R14" s="32"/>
    </row>
    <row r="15" spans="1:20">
      <c r="A15" s="24">
        <f t="shared" si="0"/>
        <v>40483</v>
      </c>
      <c r="B15" s="25"/>
      <c r="C15" s="55"/>
      <c r="D15" s="27"/>
      <c r="E15" s="26"/>
      <c r="F15" s="26"/>
      <c r="G15" s="26"/>
      <c r="H15" s="28">
        <v>103.458</v>
      </c>
      <c r="J15" s="29"/>
      <c r="L15" s="25"/>
      <c r="O15" s="5">
        <f t="shared" si="1"/>
        <v>41183</v>
      </c>
      <c r="P15" s="6" t="s">
        <v>15</v>
      </c>
      <c r="Q15" s="31">
        <v>23444.5</v>
      </c>
      <c r="R15" s="32"/>
    </row>
    <row r="16" spans="1:20">
      <c r="A16" s="24">
        <f t="shared" si="0"/>
        <v>40513</v>
      </c>
      <c r="B16" s="25"/>
      <c r="C16" s="55"/>
      <c r="D16" s="27"/>
      <c r="E16" s="26"/>
      <c r="F16" s="26"/>
      <c r="G16" s="26"/>
      <c r="H16" s="28">
        <v>105.163</v>
      </c>
      <c r="J16" s="29"/>
      <c r="L16" s="25"/>
      <c r="O16" s="5">
        <f t="shared" si="1"/>
        <v>41275</v>
      </c>
      <c r="P16" s="6" t="s">
        <v>16</v>
      </c>
      <c r="Q16" s="31">
        <v>24725.88</v>
      </c>
      <c r="R16" s="32">
        <f t="shared" ref="R16:R47" si="2">Q16/Q12-1</f>
        <v>4.5577965202204807E-2</v>
      </c>
    </row>
    <row r="17" spans="1:18">
      <c r="A17" s="24">
        <f t="shared" si="0"/>
        <v>40544</v>
      </c>
      <c r="B17" s="25"/>
      <c r="C17" s="56"/>
      <c r="D17" s="27"/>
      <c r="E17" s="26"/>
      <c r="F17" s="26"/>
      <c r="G17" s="26"/>
      <c r="H17" s="28">
        <v>106.86799999999999</v>
      </c>
      <c r="J17" s="29"/>
      <c r="L17" s="33">
        <f>VLOOKUP($A17,'BHC Downside Input Quarterly'!$B$4:$W$43,22,FALSE)</f>
        <v>0</v>
      </c>
      <c r="O17" s="5">
        <f t="shared" si="1"/>
        <v>41365</v>
      </c>
      <c r="P17" s="6" t="s">
        <v>17</v>
      </c>
      <c r="Q17" s="31">
        <v>23587.99</v>
      </c>
      <c r="R17" s="32">
        <f t="shared" si="2"/>
        <v>6.682252014991974E-2</v>
      </c>
    </row>
    <row r="18" spans="1:18">
      <c r="A18" s="24">
        <f t="shared" si="0"/>
        <v>40575</v>
      </c>
      <c r="B18" s="25"/>
      <c r="C18" s="56"/>
      <c r="D18" s="27"/>
      <c r="E18" s="26"/>
      <c r="F18" s="26"/>
      <c r="G18" s="26"/>
      <c r="H18" s="28">
        <v>105.163</v>
      </c>
      <c r="J18" s="29"/>
      <c r="L18" s="33">
        <f>IFERROR(VLOOKUP($A18,'BHC Downside Input Quarterly'!$B$4:$W$43,22,FALSE),L17)</f>
        <v>0</v>
      </c>
      <c r="O18" s="5">
        <f t="shared" si="1"/>
        <v>41456</v>
      </c>
      <c r="P18" s="34" t="s">
        <v>18</v>
      </c>
      <c r="Q18" s="31">
        <v>23702.05</v>
      </c>
      <c r="R18" s="32">
        <f t="shared" si="2"/>
        <v>7.7959276674569589E-2</v>
      </c>
    </row>
    <row r="19" spans="1:18">
      <c r="A19" s="24">
        <f t="shared" si="0"/>
        <v>40603</v>
      </c>
      <c r="B19" s="25"/>
      <c r="C19" s="56"/>
      <c r="D19" s="27"/>
      <c r="E19" s="26"/>
      <c r="F19" s="35"/>
      <c r="G19" s="26"/>
      <c r="H19" s="28">
        <v>105.163</v>
      </c>
      <c r="J19" s="36"/>
      <c r="L19" s="33">
        <f>IFERROR(VLOOKUP($A19,'BHC Downside Input Quarterly'!$B$4:$W$43,22,FALSE),L18)</f>
        <v>0</v>
      </c>
      <c r="O19" s="5">
        <f t="shared" si="1"/>
        <v>41548</v>
      </c>
      <c r="P19" s="34" t="s">
        <v>19</v>
      </c>
      <c r="Q19" s="31">
        <v>24955.23</v>
      </c>
      <c r="R19" s="32">
        <f t="shared" si="2"/>
        <v>6.4438567681119219E-2</v>
      </c>
    </row>
    <row r="20" spans="1:18">
      <c r="A20" s="24">
        <f t="shared" si="0"/>
        <v>40634</v>
      </c>
      <c r="B20" s="25"/>
      <c r="C20" s="56"/>
      <c r="D20" s="27"/>
      <c r="E20" s="26"/>
      <c r="F20" s="35"/>
      <c r="G20" s="26"/>
      <c r="H20" s="28">
        <v>105.73099999999999</v>
      </c>
      <c r="J20" s="36"/>
      <c r="L20" s="33">
        <f>IFERROR(VLOOKUP($A20,'BHC Downside Input Quarterly'!$B$4:$W$43,22,FALSE),L19)</f>
        <v>0</v>
      </c>
      <c r="O20" s="5">
        <f t="shared" si="1"/>
        <v>41640</v>
      </c>
      <c r="P20" s="34" t="s">
        <v>20</v>
      </c>
      <c r="Q20" s="31">
        <v>26149.06</v>
      </c>
      <c r="R20" s="32">
        <f t="shared" si="2"/>
        <v>5.7558315416883055E-2</v>
      </c>
    </row>
    <row r="21" spans="1:18">
      <c r="A21" s="24">
        <f t="shared" si="0"/>
        <v>40664</v>
      </c>
      <c r="B21" s="25"/>
      <c r="C21" s="56"/>
      <c r="D21" s="27"/>
      <c r="E21" s="26"/>
      <c r="F21" s="35"/>
      <c r="G21" s="26"/>
      <c r="H21" s="28">
        <v>106.3</v>
      </c>
      <c r="J21" s="36"/>
      <c r="L21" s="33">
        <f>IFERROR(VLOOKUP($A21,'BHC Downside Input Quarterly'!$B$4:$W$43,22,FALSE),L20)</f>
        <v>0</v>
      </c>
      <c r="O21" s="5">
        <f t="shared" si="1"/>
        <v>41730</v>
      </c>
      <c r="P21" s="34" t="s">
        <v>21</v>
      </c>
      <c r="Q21" s="31">
        <v>25349.03</v>
      </c>
      <c r="R21" s="32">
        <f t="shared" si="2"/>
        <v>7.4658332481911227E-2</v>
      </c>
    </row>
    <row r="22" spans="1:18">
      <c r="A22" s="24">
        <f t="shared" si="0"/>
        <v>40695</v>
      </c>
      <c r="B22" s="25"/>
      <c r="C22" s="56"/>
      <c r="D22" s="27"/>
      <c r="E22" s="26"/>
      <c r="F22" s="35"/>
      <c r="G22" s="26"/>
      <c r="H22" s="28">
        <v>107.437</v>
      </c>
      <c r="J22" s="36"/>
      <c r="L22" s="33">
        <f>IFERROR(VLOOKUP($A22,'BHC Downside Input Quarterly'!$B$4:$W$43,22,FALSE),L21)</f>
        <v>0</v>
      </c>
      <c r="O22" s="5">
        <f t="shared" si="1"/>
        <v>41821</v>
      </c>
      <c r="P22" s="34" t="s">
        <v>22</v>
      </c>
      <c r="Q22" s="31">
        <v>25677.78</v>
      </c>
      <c r="R22" s="32">
        <f t="shared" si="2"/>
        <v>8.3356924822958423E-2</v>
      </c>
    </row>
    <row r="23" spans="1:18">
      <c r="A23" s="24">
        <f t="shared" si="0"/>
        <v>40725</v>
      </c>
      <c r="B23" s="25"/>
      <c r="C23" s="56"/>
      <c r="D23" s="27"/>
      <c r="E23" s="26"/>
      <c r="F23" s="35"/>
      <c r="G23" s="26"/>
      <c r="H23" s="28">
        <v>109.711</v>
      </c>
      <c r="J23" s="36"/>
      <c r="L23" s="33">
        <f>IFERROR(VLOOKUP($A23,'BHC Downside Input Quarterly'!$B$4:$W$43,22,FALSE),L22)</f>
        <v>0</v>
      </c>
      <c r="O23" s="5">
        <f t="shared" si="1"/>
        <v>41913</v>
      </c>
      <c r="P23" s="34" t="s">
        <v>23</v>
      </c>
      <c r="Q23" s="31">
        <v>26591.85</v>
      </c>
      <c r="R23" s="32">
        <f t="shared" si="2"/>
        <v>6.5582244683779711E-2</v>
      </c>
    </row>
    <row r="24" spans="1:18">
      <c r="A24" s="24">
        <f t="shared" si="0"/>
        <v>40756</v>
      </c>
      <c r="B24" s="25"/>
      <c r="C24" s="56"/>
      <c r="D24" s="27"/>
      <c r="E24" s="26"/>
      <c r="F24" s="35"/>
      <c r="G24" s="26"/>
      <c r="H24" s="28">
        <v>110.279</v>
      </c>
      <c r="J24" s="36"/>
      <c r="L24" s="33">
        <f>IFERROR(VLOOKUP($A24,'BHC Downside Input Quarterly'!$B$4:$W$43,22,FALSE),L23)</f>
        <v>0</v>
      </c>
      <c r="O24" s="5">
        <f t="shared" si="1"/>
        <v>42005</v>
      </c>
      <c r="P24" s="34" t="s">
        <v>24</v>
      </c>
      <c r="Q24" s="31">
        <v>27902.85</v>
      </c>
      <c r="R24" s="32">
        <f t="shared" si="2"/>
        <v>6.706895008845426E-2</v>
      </c>
    </row>
    <row r="25" spans="1:18">
      <c r="A25" s="24">
        <f t="shared" si="0"/>
        <v>40787</v>
      </c>
      <c r="B25" s="25"/>
      <c r="C25" s="56"/>
      <c r="D25" s="27"/>
      <c r="E25" s="26"/>
      <c r="F25" s="35"/>
      <c r="G25" s="26"/>
      <c r="H25" s="28">
        <v>111.98399999999999</v>
      </c>
      <c r="J25" s="36"/>
      <c r="L25" s="33">
        <f>IFERROR(VLOOKUP($A25,'BHC Downside Input Quarterly'!$B$4:$W$43,22,FALSE),L24)</f>
        <v>0</v>
      </c>
      <c r="O25" s="5">
        <f t="shared" si="1"/>
        <v>42095</v>
      </c>
      <c r="P25" s="34" t="s">
        <v>25</v>
      </c>
      <c r="Q25" s="31">
        <v>27241.88</v>
      </c>
      <c r="R25" s="32">
        <f t="shared" si="2"/>
        <v>7.4671496305775964E-2</v>
      </c>
    </row>
    <row r="26" spans="1:18">
      <c r="A26" s="24">
        <f t="shared" si="0"/>
        <v>40817</v>
      </c>
      <c r="B26" s="25"/>
      <c r="C26" s="56"/>
      <c r="D26" s="27"/>
      <c r="E26" s="26"/>
      <c r="F26" s="35"/>
      <c r="G26" s="26"/>
      <c r="H26" s="28">
        <v>112.553</v>
      </c>
      <c r="J26" s="36"/>
      <c r="L26" s="33">
        <f>IFERROR(VLOOKUP($A26,'BHC Downside Input Quarterly'!$B$4:$W$43,22,FALSE),L25)</f>
        <v>0</v>
      </c>
      <c r="O26" s="5">
        <f t="shared" si="1"/>
        <v>42186</v>
      </c>
      <c r="P26" s="34" t="s">
        <v>26</v>
      </c>
      <c r="Q26" s="31">
        <v>27623.5</v>
      </c>
      <c r="R26" s="32">
        <f t="shared" si="2"/>
        <v>7.577446336871807E-2</v>
      </c>
    </row>
    <row r="27" spans="1:18">
      <c r="A27" s="24">
        <f t="shared" si="0"/>
        <v>40848</v>
      </c>
      <c r="B27" s="25"/>
      <c r="C27" s="56"/>
      <c r="D27" s="27"/>
      <c r="E27" s="26"/>
      <c r="F27" s="35"/>
      <c r="G27" s="26"/>
      <c r="H27" s="28">
        <v>113.121</v>
      </c>
      <c r="J27" s="36"/>
      <c r="L27" s="33">
        <f>IFERROR(VLOOKUP($A27,'BHC Downside Input Quarterly'!$B$4:$W$43,22,FALSE),L26)</f>
        <v>0</v>
      </c>
      <c r="O27" s="5">
        <f t="shared" si="1"/>
        <v>42278</v>
      </c>
      <c r="P27" s="34" t="s">
        <v>27</v>
      </c>
      <c r="Q27" s="31">
        <v>28516.82</v>
      </c>
      <c r="R27" s="32">
        <f t="shared" si="2"/>
        <v>7.238947271438434E-2</v>
      </c>
    </row>
    <row r="28" spans="1:18">
      <c r="A28" s="24">
        <f t="shared" si="0"/>
        <v>40878</v>
      </c>
      <c r="B28" s="25"/>
      <c r="C28" s="56"/>
      <c r="D28" s="27"/>
      <c r="E28" s="26"/>
      <c r="F28" s="35"/>
      <c r="G28" s="26"/>
      <c r="H28" s="28">
        <v>111.98399999999999</v>
      </c>
      <c r="J28" s="36"/>
      <c r="L28" s="33">
        <f>IFERROR(VLOOKUP($A28,'BHC Downside Input Quarterly'!$B$4:$W$43,22,FALSE),L27)</f>
        <v>0</v>
      </c>
      <c r="O28" s="5">
        <f t="shared" si="1"/>
        <v>42370</v>
      </c>
      <c r="P28" s="34" t="s">
        <v>28</v>
      </c>
      <c r="Q28" s="31">
        <v>30120.29</v>
      </c>
      <c r="R28" s="32">
        <f t="shared" si="2"/>
        <v>7.947001829562228E-2</v>
      </c>
    </row>
    <row r="29" spans="1:18">
      <c r="A29" s="24">
        <f t="shared" si="0"/>
        <v>40909</v>
      </c>
      <c r="B29" s="25"/>
      <c r="C29" s="56"/>
      <c r="D29" s="37"/>
      <c r="E29" s="40">
        <f>IFERROR(VLOOKUP($A29,'BHC Downside Input Quarterly'!$B$4:$G$43,6,FALSE), E28)</f>
        <v>0</v>
      </c>
      <c r="F29" s="35"/>
      <c r="G29" s="26"/>
      <c r="H29" s="33">
        <f>H17*(1+VLOOKUP(A29,'BHC Downside Input Quarterly'!$T$4:$U$123,2,0))</f>
        <v>106.86799999999999</v>
      </c>
      <c r="J29" s="36"/>
      <c r="L29" s="33">
        <f>IFERROR(VLOOKUP($A29,'BHC Downside Input Quarterly'!$B$4:$W$43,22,FALSE),L28)</f>
        <v>0</v>
      </c>
      <c r="O29" s="5">
        <f t="shared" si="1"/>
        <v>42461</v>
      </c>
      <c r="P29" s="34" t="s">
        <v>29</v>
      </c>
      <c r="Q29" s="31">
        <v>29173.48</v>
      </c>
      <c r="R29" s="32">
        <f t="shared" si="2"/>
        <v>7.0905532217306444E-2</v>
      </c>
    </row>
    <row r="30" spans="1:18">
      <c r="A30" s="24">
        <f t="shared" si="0"/>
        <v>40940</v>
      </c>
      <c r="B30" s="25"/>
      <c r="C30" s="56"/>
      <c r="D30" s="37"/>
      <c r="E30" s="40">
        <f>IFERROR(VLOOKUP($A30,'BHC Downside Input Quarterly'!$B$4:$G$43,6,FALSE), E29)</f>
        <v>0</v>
      </c>
      <c r="F30" s="35"/>
      <c r="G30" s="26"/>
      <c r="H30" s="33">
        <f>H18*(1+VLOOKUP(A30,'BHC Downside Input Quarterly'!$T$4:$U$123,2,0))</f>
        <v>105.163</v>
      </c>
      <c r="J30" s="36"/>
      <c r="L30" s="33">
        <f>IFERROR(VLOOKUP($A30,'BHC Downside Input Quarterly'!$B$4:$W$43,22,FALSE),L29)</f>
        <v>0</v>
      </c>
      <c r="O30" s="5">
        <f t="shared" si="1"/>
        <v>42552</v>
      </c>
      <c r="P30" s="34" t="s">
        <v>30</v>
      </c>
      <c r="Q30" s="31">
        <v>29628.34</v>
      </c>
      <c r="R30" s="32">
        <f t="shared" si="2"/>
        <v>7.2577334515901315E-2</v>
      </c>
    </row>
    <row r="31" spans="1:18">
      <c r="A31" s="24">
        <f t="shared" si="0"/>
        <v>40969</v>
      </c>
      <c r="B31" s="33">
        <f>(VLOOKUP($A29,'BHC Downside Input Quarterly'!$B$4:$G$43,3,FALSE))</f>
        <v>0</v>
      </c>
      <c r="C31" s="57">
        <f>(VLOOKUP($A29,'BHC Downside Input Quarterly'!$B$4:$G$43,4,FALSE))/100</f>
        <v>0</v>
      </c>
      <c r="D31" s="37"/>
      <c r="E31" s="40">
        <f>IFERROR(VLOOKUP($A31,'BHC Downside Input Quarterly'!$B$4:$G$43,6,FALSE), E30)</f>
        <v>0</v>
      </c>
      <c r="F31" s="35"/>
      <c r="G31" s="26"/>
      <c r="H31" s="33">
        <f>H19*(1+VLOOKUP(A31,'BHC Downside Input Quarterly'!$T$4:$U$123,2,0))</f>
        <v>105.163</v>
      </c>
      <c r="J31" s="39"/>
      <c r="L31" s="33">
        <f>IFERROR(VLOOKUP($A31,'BHC Downside Input Quarterly'!$B$4:$W$43,22,FALSE),L30)</f>
        <v>0</v>
      </c>
      <c r="O31" s="5">
        <f t="shared" si="1"/>
        <v>42644</v>
      </c>
      <c r="P31" s="34" t="s">
        <v>31</v>
      </c>
      <c r="Q31" s="31">
        <v>30655.5815</v>
      </c>
      <c r="R31" s="32">
        <f t="shared" si="2"/>
        <v>7.4999999999999956E-2</v>
      </c>
    </row>
    <row r="32" spans="1:18">
      <c r="A32" s="24">
        <f t="shared" si="0"/>
        <v>41000</v>
      </c>
      <c r="B32" s="33">
        <f>B31+((B34-B31)/3)</f>
        <v>0</v>
      </c>
      <c r="C32" s="57">
        <f>C31+((C34-C31)/3)</f>
        <v>0</v>
      </c>
      <c r="D32" s="37"/>
      <c r="E32" s="40">
        <f>IFERROR(VLOOKUP($A32,'BHC Downside Input Quarterly'!$B$4:$G$43,6,FALSE), E31)</f>
        <v>0</v>
      </c>
      <c r="F32" s="35"/>
      <c r="G32" s="26"/>
      <c r="H32" s="33">
        <f>H20*(1+VLOOKUP(A32,'BHC Downside Input Quarterly'!$T$4:$U$123,2,0))</f>
        <v>105.73099999999999</v>
      </c>
      <c r="J32" s="39"/>
      <c r="L32" s="33">
        <f>IFERROR(VLOOKUP($A32,'BHC Downside Input Quarterly'!$B$4:$W$43,22,FALSE),L31)</f>
        <v>0</v>
      </c>
      <c r="O32" s="5">
        <f t="shared" si="1"/>
        <v>42736</v>
      </c>
      <c r="P32" s="34" t="s">
        <v>32</v>
      </c>
      <c r="Q32" s="31">
        <v>31927.507399999999</v>
      </c>
      <c r="R32" s="32">
        <f t="shared" si="2"/>
        <v>5.9999999999999831E-2</v>
      </c>
    </row>
    <row r="33" spans="1:18">
      <c r="A33" s="24">
        <f t="shared" si="0"/>
        <v>41030</v>
      </c>
      <c r="B33" s="33">
        <f>B31+2*((B34-B31)/3)</f>
        <v>0</v>
      </c>
      <c r="C33" s="57">
        <f>C31+2*((C34-C31)/3)</f>
        <v>0</v>
      </c>
      <c r="D33" s="37"/>
      <c r="E33" s="40">
        <f>IFERROR(VLOOKUP($A33,'BHC Downside Input Quarterly'!$B$4:$G$43,6,FALSE), E32)</f>
        <v>0</v>
      </c>
      <c r="F33" s="35"/>
      <c r="G33" s="26"/>
      <c r="H33" s="33">
        <f>H21*(1+VLOOKUP(A33,'BHC Downside Input Quarterly'!$T$4:$U$123,2,0))</f>
        <v>106.3</v>
      </c>
      <c r="J33" s="39"/>
      <c r="L33" s="33">
        <f>IFERROR(VLOOKUP($A33,'BHC Downside Input Quarterly'!$B$4:$W$43,22,FALSE),L32)</f>
        <v>0</v>
      </c>
      <c r="O33" s="5">
        <f t="shared" si="1"/>
        <v>42826</v>
      </c>
      <c r="P33" s="34" t="s">
        <v>33</v>
      </c>
      <c r="Q33" s="31">
        <v>30486.286599999999</v>
      </c>
      <c r="R33" s="32">
        <f t="shared" si="2"/>
        <v>4.4999999999999929E-2</v>
      </c>
    </row>
    <row r="34" spans="1:18">
      <c r="A34" s="24">
        <f t="shared" si="0"/>
        <v>41061</v>
      </c>
      <c r="B34" s="33">
        <f>(VLOOKUP($A32,'BHC Downside Input Quarterly'!$B$4:$G$43,3,FALSE))</f>
        <v>0</v>
      </c>
      <c r="C34" s="57">
        <f>(VLOOKUP($A32,'BHC Downside Input Quarterly'!$B$4:$G$43,4,FALSE))/100</f>
        <v>0</v>
      </c>
      <c r="D34" s="37"/>
      <c r="E34" s="40">
        <f>IFERROR(VLOOKUP($A34,'BHC Downside Input Quarterly'!$B$4:$G$43,6,FALSE), E33)</f>
        <v>0</v>
      </c>
      <c r="F34" s="35"/>
      <c r="G34" s="26"/>
      <c r="H34" s="33">
        <f>H22*(1+VLOOKUP(A34,'BHC Downside Input Quarterly'!$T$4:$U$123,2,0))</f>
        <v>107.437</v>
      </c>
      <c r="J34" s="39"/>
      <c r="L34" s="33">
        <f>IFERROR(VLOOKUP($A34,'BHC Downside Input Quarterly'!$B$4:$W$43,22,FALSE),L33)</f>
        <v>0</v>
      </c>
      <c r="O34" s="5">
        <f t="shared" si="1"/>
        <v>42917</v>
      </c>
      <c r="P34" s="34" t="s">
        <v>34</v>
      </c>
      <c r="Q34" s="31">
        <v>30357.120951019999</v>
      </c>
      <c r="R34" s="32">
        <f t="shared" si="2"/>
        <v>2.4597427699965646E-2</v>
      </c>
    </row>
    <row r="35" spans="1:18">
      <c r="A35" s="24">
        <f t="shared" si="0"/>
        <v>41091</v>
      </c>
      <c r="B35" s="33">
        <f>B34+((B37-B34)/3)</f>
        <v>0</v>
      </c>
      <c r="C35" s="57">
        <f>C34+((C37-C34)/3)</f>
        <v>0</v>
      </c>
      <c r="D35" s="37"/>
      <c r="E35" s="40">
        <f>IFERROR(VLOOKUP($A35,'BHC Downside Input Quarterly'!$B$4:$G$43,6,FALSE), E34)</f>
        <v>0</v>
      </c>
      <c r="F35" s="35"/>
      <c r="G35" s="26"/>
      <c r="H35" s="33">
        <f>H23*(1+VLOOKUP(A35,'BHC Downside Input Quarterly'!$T$4:$U$123,2,0))</f>
        <v>109.711</v>
      </c>
      <c r="J35" s="39"/>
      <c r="L35" s="33">
        <f>IFERROR(VLOOKUP($A35,'BHC Downside Input Quarterly'!$B$4:$W$43,22,FALSE),L34)</f>
        <v>0</v>
      </c>
      <c r="O35" s="5">
        <f t="shared" si="1"/>
        <v>43009</v>
      </c>
      <c r="P35" s="34" t="s">
        <v>35</v>
      </c>
      <c r="Q35" s="31">
        <v>30798.475460770002</v>
      </c>
      <c r="R35" s="32">
        <f t="shared" si="2"/>
        <v>4.6612705999395931E-3</v>
      </c>
    </row>
    <row r="36" spans="1:18">
      <c r="A36" s="24">
        <f t="shared" si="0"/>
        <v>41122</v>
      </c>
      <c r="B36" s="33">
        <f>B34+2*((B37-B34)/3)</f>
        <v>0</v>
      </c>
      <c r="C36" s="57">
        <f>C34+2*((C37-C34)/3)</f>
        <v>0</v>
      </c>
      <c r="D36" s="37"/>
      <c r="E36" s="40">
        <f>IFERROR(VLOOKUP($A36,'BHC Downside Input Quarterly'!$B$4:$G$43,6,FALSE), E35)</f>
        <v>0</v>
      </c>
      <c r="F36" s="35"/>
      <c r="G36" s="26"/>
      <c r="H36" s="33">
        <f>H24*(1+VLOOKUP(A36,'BHC Downside Input Quarterly'!$T$4:$U$123,2,0))</f>
        <v>110.279</v>
      </c>
      <c r="J36" s="39"/>
      <c r="L36" s="33">
        <f>IFERROR(VLOOKUP($A36,'BHC Downside Input Quarterly'!$B$4:$W$43,22,FALSE),L35)</f>
        <v>0</v>
      </c>
      <c r="O36" s="5">
        <f t="shared" si="1"/>
        <v>43101</v>
      </c>
      <c r="P36" s="34" t="s">
        <v>36</v>
      </c>
      <c r="Q36" s="31">
        <v>32181.457155979999</v>
      </c>
      <c r="R36" s="32">
        <f t="shared" si="2"/>
        <v>7.9539487000479525E-3</v>
      </c>
    </row>
    <row r="37" spans="1:18">
      <c r="A37" s="24">
        <f t="shared" si="0"/>
        <v>41153</v>
      </c>
      <c r="B37" s="33">
        <f>(VLOOKUP($A35,'BHC Downside Input Quarterly'!$B$4:$G$43,3,FALSE))</f>
        <v>0</v>
      </c>
      <c r="C37" s="57">
        <f>(VLOOKUP($A35,'BHC Downside Input Quarterly'!$B$4:$G$43,4,FALSE))/100</f>
        <v>0</v>
      </c>
      <c r="D37" s="37"/>
      <c r="E37" s="40">
        <f>IFERROR(VLOOKUP($A37,'BHC Downside Input Quarterly'!$B$4:$G$43,6,FALSE), E36)</f>
        <v>0</v>
      </c>
      <c r="F37" s="35"/>
      <c r="G37" s="26"/>
      <c r="H37" s="33">
        <f>H25*(1+VLOOKUP(A37,'BHC Downside Input Quarterly'!$T$4:$U$123,2,0))</f>
        <v>111.98399999999999</v>
      </c>
      <c r="J37" s="39"/>
      <c r="L37" s="33">
        <f>IFERROR(VLOOKUP($A37,'BHC Downside Input Quarterly'!$B$4:$W$43,22,FALSE),L36)</f>
        <v>0</v>
      </c>
      <c r="O37" s="5">
        <f t="shared" si="1"/>
        <v>43191</v>
      </c>
      <c r="P37" s="34" t="s">
        <v>37</v>
      </c>
      <c r="Q37" s="31">
        <v>31303.179377470002</v>
      </c>
      <c r="R37" s="32">
        <f t="shared" si="2"/>
        <v>2.6795417499945851E-2</v>
      </c>
    </row>
    <row r="38" spans="1:18">
      <c r="A38" s="24">
        <f t="shared" si="0"/>
        <v>41183</v>
      </c>
      <c r="B38" s="33">
        <f>B37+((B40-B37)/3)</f>
        <v>0</v>
      </c>
      <c r="C38" s="57">
        <f>C37+((C40-C37)/3)</f>
        <v>0</v>
      </c>
      <c r="D38" s="37"/>
      <c r="E38" s="40">
        <f>IFERROR(VLOOKUP($A38,'BHC Downside Input Quarterly'!$B$4:$G$43,6,FALSE), E37)</f>
        <v>0</v>
      </c>
      <c r="F38" s="35"/>
      <c r="G38" s="26"/>
      <c r="H38" s="33">
        <f>H26*(1+VLOOKUP(A38,'BHC Downside Input Quarterly'!$T$4:$U$123,2,0))</f>
        <v>112.553</v>
      </c>
      <c r="J38" s="39"/>
      <c r="L38" s="33">
        <f>IFERROR(VLOOKUP($A38,'BHC Downside Input Quarterly'!$B$4:$W$43,22,FALSE),L37)</f>
        <v>0</v>
      </c>
      <c r="O38" s="5">
        <f t="shared" si="1"/>
        <v>43282</v>
      </c>
      <c r="P38" s="34" t="s">
        <v>38</v>
      </c>
      <c r="Q38" s="31">
        <v>31478.2792218</v>
      </c>
      <c r="R38" s="32">
        <f t="shared" si="2"/>
        <v>3.6932299100067567E-2</v>
      </c>
    </row>
    <row r="39" spans="1:18">
      <c r="A39" s="24">
        <f t="shared" si="0"/>
        <v>41214</v>
      </c>
      <c r="B39" s="33">
        <f>B37+2*((B40-B37)/3)</f>
        <v>0</v>
      </c>
      <c r="C39" s="57">
        <f>C37+2*((C40-C37)/3)</f>
        <v>0</v>
      </c>
      <c r="D39" s="37"/>
      <c r="E39" s="40">
        <f>IFERROR(VLOOKUP($A39,'BHC Downside Input Quarterly'!$B$4:$G$43,6,FALSE), E38)</f>
        <v>0</v>
      </c>
      <c r="F39" s="35"/>
      <c r="G39" s="26"/>
      <c r="H39" s="33">
        <f>H27*(1+VLOOKUP(A39,'BHC Downside Input Quarterly'!$T$4:$U$123,2,0))</f>
        <v>113.121</v>
      </c>
      <c r="J39" s="39"/>
      <c r="L39" s="33">
        <f>IFERROR(VLOOKUP($A39,'BHC Downside Input Quarterly'!$B$4:$W$43,22,FALSE),L38)</f>
        <v>0</v>
      </c>
      <c r="O39" s="5">
        <f t="shared" si="1"/>
        <v>43374</v>
      </c>
      <c r="P39" s="34" t="s">
        <v>39</v>
      </c>
      <c r="Q39" s="31">
        <v>32272.111582680001</v>
      </c>
      <c r="R39" s="32">
        <f t="shared" si="2"/>
        <v>4.7847697000036993E-2</v>
      </c>
    </row>
    <row r="40" spans="1:18">
      <c r="A40" s="24">
        <f t="shared" si="0"/>
        <v>41244</v>
      </c>
      <c r="B40" s="33">
        <f>(VLOOKUP($A38,'BHC Downside Input Quarterly'!$B$4:$G$43,3,FALSE))</f>
        <v>0</v>
      </c>
      <c r="C40" s="57">
        <f>(VLOOKUP($A38,'BHC Downside Input Quarterly'!$B$4:$G$43,4,FALSE))/100</f>
        <v>0</v>
      </c>
      <c r="D40" s="37"/>
      <c r="E40" s="40">
        <f>IFERROR(VLOOKUP($A40,'BHC Downside Input Quarterly'!$B$4:$G$43,6,FALSE), E39)</f>
        <v>0</v>
      </c>
      <c r="F40" s="35"/>
      <c r="G40" s="26"/>
      <c r="H40" s="33">
        <f>H28*(1+VLOOKUP(A40,'BHC Downside Input Quarterly'!$T$4:$U$123,2,0))</f>
        <v>111.98399999999999</v>
      </c>
      <c r="J40" s="39"/>
      <c r="L40" s="33">
        <f>IFERROR(VLOOKUP($A40,'BHC Downside Input Quarterly'!$B$4:$W$43,22,FALSE),L39)</f>
        <v>0</v>
      </c>
      <c r="O40" s="5">
        <f t="shared" si="1"/>
        <v>43466</v>
      </c>
      <c r="P40" s="34" t="s">
        <v>50</v>
      </c>
      <c r="Q40" s="31">
        <v>34366.436646490001</v>
      </c>
      <c r="R40" s="32">
        <f t="shared" si="2"/>
        <v>6.7895604599867765E-2</v>
      </c>
    </row>
    <row r="41" spans="1:18">
      <c r="A41" s="24">
        <f t="shared" si="0"/>
        <v>41275</v>
      </c>
      <c r="B41" s="33">
        <f>B40+((B43-B40)/3)</f>
        <v>0</v>
      </c>
      <c r="C41" s="57">
        <f>C40+((C43-C40)/3)</f>
        <v>0</v>
      </c>
      <c r="D41" s="40">
        <f t="shared" ref="D41:D93" si="3">IFERROR(VLOOKUP(A41,$O$8:$R$47,4,0),D40)</f>
        <v>4.5577965202204807E-2</v>
      </c>
      <c r="E41" s="40">
        <f>IFERROR(VLOOKUP($A41,'BHC Downside Input Quarterly'!$B$4:$G$43,6,FALSE), E40)</f>
        <v>0</v>
      </c>
      <c r="F41" s="35"/>
      <c r="G41" s="26"/>
      <c r="H41" s="33">
        <f>H29*(1+VLOOKUP(A41,'BHC Downside Input Quarterly'!$T$4:$U$123,2,0))</f>
        <v>106.86799999999999</v>
      </c>
      <c r="J41" s="39"/>
      <c r="L41" s="33">
        <f>IFERROR(VLOOKUP($A41,'BHC Downside Input Quarterly'!$B$4:$W$43,22,FALSE),L40)</f>
        <v>0</v>
      </c>
      <c r="O41" s="5">
        <f t="shared" si="1"/>
        <v>43556</v>
      </c>
      <c r="P41" s="34" t="s">
        <v>51</v>
      </c>
      <c r="Q41" s="31">
        <v>33963.805711319997</v>
      </c>
      <c r="R41" s="32">
        <f t="shared" si="2"/>
        <v>8.4995402600061221E-2</v>
      </c>
    </row>
    <row r="42" spans="1:18">
      <c r="A42" s="24">
        <f t="shared" si="0"/>
        <v>41306</v>
      </c>
      <c r="B42" s="33">
        <f>B40+2*((B43-B40)/3)</f>
        <v>0</v>
      </c>
      <c r="C42" s="57">
        <f>C40+2*((C43-C40)/3)</f>
        <v>0</v>
      </c>
      <c r="D42" s="40">
        <f t="shared" si="3"/>
        <v>4.5577965202204807E-2</v>
      </c>
      <c r="E42" s="40">
        <f>IFERROR(VLOOKUP($A42,'BHC Downside Input Quarterly'!$B$4:$G$43,6,FALSE), E41)</f>
        <v>0</v>
      </c>
      <c r="F42" s="35"/>
      <c r="G42" s="26"/>
      <c r="H42" s="33">
        <f>H30*(1+VLOOKUP(A42,'BHC Downside Input Quarterly'!$T$4:$U$123,2,0))</f>
        <v>105.163</v>
      </c>
      <c r="J42" s="39"/>
      <c r="L42" s="33">
        <f>IFERROR(VLOOKUP($A42,'BHC Downside Input Quarterly'!$B$4:$W$43,22,FALSE),L41)</f>
        <v>0</v>
      </c>
      <c r="O42" s="5">
        <f t="shared" si="1"/>
        <v>43647</v>
      </c>
      <c r="P42" s="34" t="s">
        <v>52</v>
      </c>
      <c r="Q42" s="31">
        <v>34389.262244869999</v>
      </c>
      <c r="R42" s="32">
        <f t="shared" si="2"/>
        <v>9.2475926099989003E-2</v>
      </c>
    </row>
    <row r="43" spans="1:18">
      <c r="A43" s="24">
        <f t="shared" si="0"/>
        <v>41334</v>
      </c>
      <c r="B43" s="33">
        <f>(VLOOKUP($A41,'BHC Downside Input Quarterly'!$B$4:$G$43,3,FALSE))</f>
        <v>0</v>
      </c>
      <c r="C43" s="57">
        <f>(VLOOKUP($A41,'BHC Downside Input Quarterly'!$B$4:$G$43,4,FALSE))/100</f>
        <v>0</v>
      </c>
      <c r="D43" s="40">
        <f t="shared" si="3"/>
        <v>4.5577965202204807E-2</v>
      </c>
      <c r="E43" s="40">
        <f>IFERROR(VLOOKUP($A43,'BHC Downside Input Quarterly'!$B$4:$G$43,6,FALSE), E42)</f>
        <v>0</v>
      </c>
      <c r="F43" s="35"/>
      <c r="G43" s="26"/>
      <c r="H43" s="33">
        <f>H31*(1+VLOOKUP(A43,'BHC Downside Input Quarterly'!$T$4:$U$123,2,0))</f>
        <v>105.163</v>
      </c>
      <c r="J43" s="39"/>
      <c r="L43" s="33">
        <f>IFERROR(VLOOKUP($A43,'BHC Downside Input Quarterly'!$B$4:$W$43,22,FALSE),L42)</f>
        <v>0</v>
      </c>
      <c r="O43" s="5">
        <f t="shared" si="1"/>
        <v>43739</v>
      </c>
      <c r="P43" s="34" t="s">
        <v>53</v>
      </c>
      <c r="Q43" s="31">
        <v>35237.744464540003</v>
      </c>
      <c r="R43" s="32">
        <f t="shared" si="2"/>
        <v>9.1894602999935682E-2</v>
      </c>
    </row>
    <row r="44" spans="1:18">
      <c r="A44" s="24">
        <f t="shared" si="0"/>
        <v>41365</v>
      </c>
      <c r="B44" s="33">
        <f>B43+((B46-B43)/3)</f>
        <v>0</v>
      </c>
      <c r="C44" s="57">
        <f>C43+((C46-C43)/3)</f>
        <v>0</v>
      </c>
      <c r="D44" s="40">
        <f t="shared" si="3"/>
        <v>6.682252014991974E-2</v>
      </c>
      <c r="E44" s="40">
        <f>IFERROR(VLOOKUP($A44,'BHC Downside Input Quarterly'!$B$4:$G$43,6,FALSE), E43)</f>
        <v>0</v>
      </c>
      <c r="F44" s="35"/>
      <c r="G44" s="26"/>
      <c r="H44" s="33">
        <f>H32*(1+VLOOKUP(A44,'BHC Downside Input Quarterly'!$T$4:$U$123,2,0))</f>
        <v>105.73099999999999</v>
      </c>
      <c r="J44" s="39"/>
      <c r="L44" s="33">
        <f>IFERROR(VLOOKUP($A44,'BHC Downside Input Quarterly'!$B$4:$W$43,22,FALSE),L43)</f>
        <v>0</v>
      </c>
      <c r="O44" s="5">
        <f t="shared" si="1"/>
        <v>43831</v>
      </c>
      <c r="P44" s="6" t="s">
        <v>54</v>
      </c>
      <c r="Q44" s="31">
        <v>37283.2077078</v>
      </c>
      <c r="R44" s="32">
        <f t="shared" si="2"/>
        <v>8.4872664900156325E-2</v>
      </c>
    </row>
    <row r="45" spans="1:18">
      <c r="A45" s="24">
        <f t="shared" si="0"/>
        <v>41395</v>
      </c>
      <c r="B45" s="33">
        <f>B43+2*((B46-B43)/3)</f>
        <v>0</v>
      </c>
      <c r="C45" s="57">
        <f>C43+2*((C46-C43)/3)</f>
        <v>0</v>
      </c>
      <c r="D45" s="40">
        <f t="shared" si="3"/>
        <v>6.682252014991974E-2</v>
      </c>
      <c r="E45" s="40">
        <f>IFERROR(VLOOKUP($A45,'BHC Downside Input Quarterly'!$B$4:$G$43,6,FALSE), E44)</f>
        <v>0</v>
      </c>
      <c r="F45" s="35"/>
      <c r="G45" s="26"/>
      <c r="H45" s="33">
        <f>H33*(1+VLOOKUP(A45,'BHC Downside Input Quarterly'!$T$4:$U$123,2,0))</f>
        <v>106.3</v>
      </c>
      <c r="J45" s="39"/>
      <c r="L45" s="33">
        <f>IFERROR(VLOOKUP($A45,'BHC Downside Input Quarterly'!$B$4:$W$43,22,FALSE),L44)</f>
        <v>0</v>
      </c>
      <c r="O45" s="5">
        <f t="shared" si="1"/>
        <v>43922</v>
      </c>
      <c r="P45" s="6" t="s">
        <v>55</v>
      </c>
      <c r="Q45" s="31">
        <v>36629.149277379998</v>
      </c>
      <c r="R45" s="32">
        <f t="shared" si="2"/>
        <v>7.8475998500122435E-2</v>
      </c>
    </row>
    <row r="46" spans="1:18">
      <c r="A46" s="24">
        <f t="shared" si="0"/>
        <v>41426</v>
      </c>
      <c r="B46" s="33">
        <f>(VLOOKUP($A44,'BHC Downside Input Quarterly'!$B$4:$G$43,3,FALSE))</f>
        <v>0</v>
      </c>
      <c r="C46" s="57">
        <f>(VLOOKUP($A44,'BHC Downside Input Quarterly'!$B$4:$G$43,4,FALSE))/100</f>
        <v>0</v>
      </c>
      <c r="D46" s="40">
        <f t="shared" si="3"/>
        <v>6.682252014991974E-2</v>
      </c>
      <c r="E46" s="40">
        <f>IFERROR(VLOOKUP($A46,'BHC Downside Input Quarterly'!$B$4:$G$43,6,FALSE), E45)</f>
        <v>0</v>
      </c>
      <c r="F46" s="35"/>
      <c r="G46" s="26"/>
      <c r="H46" s="33">
        <f>H34*(1+VLOOKUP(A46,'BHC Downside Input Quarterly'!$T$4:$U$123,2,0))</f>
        <v>107.437</v>
      </c>
      <c r="J46" s="39"/>
      <c r="L46" s="33">
        <f>IFERROR(VLOOKUP($A46,'BHC Downside Input Quarterly'!$B$4:$W$43,22,FALSE),L45)</f>
        <v>0</v>
      </c>
      <c r="O46" s="5">
        <f t="shared" si="1"/>
        <v>44013</v>
      </c>
      <c r="P46" s="6" t="s">
        <v>56</v>
      </c>
      <c r="Q46" s="31">
        <v>36873.536376570002</v>
      </c>
      <c r="R46" s="32">
        <f t="shared" si="2"/>
        <v>7.2239820500092033E-2</v>
      </c>
    </row>
    <row r="47" spans="1:18">
      <c r="A47" s="24">
        <f t="shared" si="0"/>
        <v>41456</v>
      </c>
      <c r="B47" s="33">
        <f>B46+((B49-B46)/3)</f>
        <v>0</v>
      </c>
      <c r="C47" s="57">
        <f>C46+((C49-C46)/3)</f>
        <v>0</v>
      </c>
      <c r="D47" s="40">
        <f t="shared" si="3"/>
        <v>7.7959276674569589E-2</v>
      </c>
      <c r="E47" s="40">
        <f>IFERROR(VLOOKUP($A47,'BHC Downside Input Quarterly'!$B$4:$G$43,6,FALSE), E46)</f>
        <v>0</v>
      </c>
      <c r="F47" s="35"/>
      <c r="G47" s="26"/>
      <c r="H47" s="33">
        <f>H35*(1+VLOOKUP(A47,'BHC Downside Input Quarterly'!$T$4:$U$123,2,0))</f>
        <v>109.711</v>
      </c>
      <c r="J47" s="39"/>
      <c r="L47" s="33">
        <f>IFERROR(VLOOKUP($A47,'BHC Downside Input Quarterly'!$B$4:$W$43,22,FALSE),L46)</f>
        <v>0</v>
      </c>
      <c r="O47" s="5">
        <f t="shared" si="1"/>
        <v>44105</v>
      </c>
      <c r="P47" s="6" t="s">
        <v>57</v>
      </c>
      <c r="Q47" s="31">
        <v>37632.700347420003</v>
      </c>
      <c r="R47" s="32">
        <f t="shared" si="2"/>
        <v>6.7965640800025096E-2</v>
      </c>
    </row>
    <row r="48" spans="1:18">
      <c r="A48" s="24">
        <f t="shared" si="0"/>
        <v>41487</v>
      </c>
      <c r="B48" s="33">
        <f>B46+2*((B49-B46)/3)</f>
        <v>0</v>
      </c>
      <c r="C48" s="57">
        <f>C46+2*((C49-C46)/3)</f>
        <v>0</v>
      </c>
      <c r="D48" s="40">
        <f t="shared" si="3"/>
        <v>7.7959276674569589E-2</v>
      </c>
      <c r="E48" s="40">
        <f>IFERROR(VLOOKUP($A48,'BHC Downside Input Quarterly'!$B$4:$G$43,6,FALSE), E47)</f>
        <v>0</v>
      </c>
      <c r="F48" s="35"/>
      <c r="G48" s="26"/>
      <c r="H48" s="33">
        <f>H36*(1+VLOOKUP(A48,'BHC Downside Input Quarterly'!$T$4:$U$123,2,0))</f>
        <v>110.279</v>
      </c>
      <c r="J48" s="39"/>
      <c r="L48" s="33">
        <f>IFERROR(VLOOKUP($A48,'BHC Downside Input Quarterly'!$B$4:$W$43,22,FALSE),L47)</f>
        <v>0</v>
      </c>
      <c r="P48" s="41"/>
      <c r="Q48" s="42"/>
    </row>
    <row r="49" spans="1:17">
      <c r="A49" s="24">
        <f t="shared" si="0"/>
        <v>41518</v>
      </c>
      <c r="B49" s="33">
        <f>(VLOOKUP($A47,'BHC Downside Input Quarterly'!$B$4:$G$43,3,FALSE))</f>
        <v>0</v>
      </c>
      <c r="C49" s="57">
        <f>(VLOOKUP($A47,'BHC Downside Input Quarterly'!$B$4:$G$43,4,FALSE))/100</f>
        <v>0</v>
      </c>
      <c r="D49" s="40">
        <f t="shared" si="3"/>
        <v>7.7959276674569589E-2</v>
      </c>
      <c r="E49" s="40">
        <f>IFERROR(VLOOKUP($A49,'BHC Downside Input Quarterly'!$B$4:$G$43,6,FALSE), E48)</f>
        <v>0</v>
      </c>
      <c r="F49" s="35"/>
      <c r="G49" s="26"/>
      <c r="H49" s="33">
        <f>H37*(1+VLOOKUP(A49,'BHC Downside Input Quarterly'!$T$4:$U$123,2,0))</f>
        <v>111.98399999999999</v>
      </c>
      <c r="J49" s="39"/>
      <c r="L49" s="33">
        <f>IFERROR(VLOOKUP($A49,'BHC Downside Input Quarterly'!$B$4:$W$43,22,FALSE),L48)</f>
        <v>0</v>
      </c>
      <c r="P49" s="41"/>
      <c r="Q49" s="42"/>
    </row>
    <row r="50" spans="1:17">
      <c r="A50" s="24">
        <f t="shared" si="0"/>
        <v>41548</v>
      </c>
      <c r="B50" s="33">
        <f>B49+((B52-B49)/3)</f>
        <v>0</v>
      </c>
      <c r="C50" s="57">
        <f>C49+((C52-C49)/3)</f>
        <v>0</v>
      </c>
      <c r="D50" s="40">
        <f t="shared" si="3"/>
        <v>6.4438567681119219E-2</v>
      </c>
      <c r="E50" s="40">
        <f>IFERROR(VLOOKUP($A50,'BHC Downside Input Quarterly'!$B$4:$G$43,6,FALSE), E49)</f>
        <v>0</v>
      </c>
      <c r="F50" s="35"/>
      <c r="G50" s="26"/>
      <c r="H50" s="33">
        <f>H38*(1+VLOOKUP(A50,'BHC Downside Input Quarterly'!$T$4:$U$123,2,0))</f>
        <v>112.553</v>
      </c>
      <c r="J50" s="39"/>
      <c r="L50" s="33">
        <f>IFERROR(VLOOKUP($A50,'BHC Downside Input Quarterly'!$B$4:$W$43,22,FALSE),L49)</f>
        <v>0</v>
      </c>
      <c r="P50" s="41"/>
      <c r="Q50" s="42"/>
    </row>
    <row r="51" spans="1:17">
      <c r="A51" s="24">
        <f t="shared" si="0"/>
        <v>41579</v>
      </c>
      <c r="B51" s="33">
        <f>B49+2*((B52-B49)/3)</f>
        <v>0</v>
      </c>
      <c r="C51" s="57">
        <f>C49+2*((C52-C49)/3)</f>
        <v>0</v>
      </c>
      <c r="D51" s="40">
        <f t="shared" si="3"/>
        <v>6.4438567681119219E-2</v>
      </c>
      <c r="E51" s="40">
        <f>IFERROR(VLOOKUP($A51,'BHC Downside Input Quarterly'!$B$4:$G$43,6,FALSE), E50)</f>
        <v>0</v>
      </c>
      <c r="F51" s="35"/>
      <c r="G51" s="26"/>
      <c r="H51" s="33">
        <f>H39*(1+VLOOKUP(A51,'BHC Downside Input Quarterly'!$T$4:$U$123,2,0))</f>
        <v>113.121</v>
      </c>
      <c r="J51" s="39"/>
      <c r="L51" s="33">
        <f>IFERROR(VLOOKUP($A51,'BHC Downside Input Quarterly'!$B$4:$W$43,22,FALSE),L50)</f>
        <v>0</v>
      </c>
      <c r="P51" s="41"/>
      <c r="Q51" s="42"/>
    </row>
    <row r="52" spans="1:17">
      <c r="A52" s="24">
        <f t="shared" si="0"/>
        <v>41609</v>
      </c>
      <c r="B52" s="33">
        <f>(VLOOKUP($A50,'BHC Downside Input Quarterly'!$B$4:$G$43,3,FALSE))</f>
        <v>0</v>
      </c>
      <c r="C52" s="57">
        <f>(VLOOKUP($A50,'BHC Downside Input Quarterly'!$B$4:$G$43,4,FALSE))/100</f>
        <v>0</v>
      </c>
      <c r="D52" s="40">
        <f t="shared" si="3"/>
        <v>6.4438567681119219E-2</v>
      </c>
      <c r="E52" s="40">
        <f>IFERROR(VLOOKUP($A52,'BHC Downside Input Quarterly'!$B$4:$G$43,6,FALSE), E51)</f>
        <v>0</v>
      </c>
      <c r="F52" s="35"/>
      <c r="G52" s="26"/>
      <c r="H52" s="33">
        <f>H40*(1+VLOOKUP(A52,'BHC Downside Input Quarterly'!$T$4:$U$123,2,0))</f>
        <v>111.98399999999999</v>
      </c>
      <c r="J52" s="39"/>
      <c r="L52" s="33">
        <f>IFERROR(VLOOKUP($A52,'BHC Downside Input Quarterly'!$B$4:$W$43,22,FALSE),L51)</f>
        <v>0</v>
      </c>
      <c r="P52" s="41"/>
      <c r="Q52" s="42"/>
    </row>
    <row r="53" spans="1:17">
      <c r="A53" s="24">
        <f t="shared" si="0"/>
        <v>41640</v>
      </c>
      <c r="B53" s="33">
        <f>B52+((B55-B52)/3)</f>
        <v>0</v>
      </c>
      <c r="C53" s="57">
        <f>C52+((C55-C52)/3)</f>
        <v>0</v>
      </c>
      <c r="D53" s="40">
        <f t="shared" si="3"/>
        <v>5.7558315416883055E-2</v>
      </c>
      <c r="E53" s="40">
        <f>IFERROR(VLOOKUP($A53,'BHC Downside Input Quarterly'!$B$4:$G$43,6,FALSE), E52)</f>
        <v>0</v>
      </c>
      <c r="F53" s="35"/>
      <c r="G53" s="26"/>
      <c r="H53" s="33">
        <f>H41*(1+VLOOKUP(A53,'BHC Downside Input Quarterly'!$T$4:$U$123,2,0))</f>
        <v>106.86799999999999</v>
      </c>
      <c r="J53" s="39"/>
      <c r="L53" s="33">
        <f>IFERROR(VLOOKUP($A53,'BHC Downside Input Quarterly'!$B$4:$W$43,22,FALSE),L52)</f>
        <v>0</v>
      </c>
      <c r="P53" s="41"/>
      <c r="Q53" s="42"/>
    </row>
    <row r="54" spans="1:17">
      <c r="A54" s="24">
        <f t="shared" si="0"/>
        <v>41671</v>
      </c>
      <c r="B54" s="33">
        <f>B52+2*((B55-B52)/3)</f>
        <v>0</v>
      </c>
      <c r="C54" s="57">
        <f>C52+2*((C55-C52)/3)</f>
        <v>0</v>
      </c>
      <c r="D54" s="40">
        <f t="shared" si="3"/>
        <v>5.7558315416883055E-2</v>
      </c>
      <c r="E54" s="40">
        <f>IFERROR(VLOOKUP($A54,'BHC Downside Input Quarterly'!$B$4:$G$43,6,FALSE), E53)</f>
        <v>0</v>
      </c>
      <c r="F54" s="35"/>
      <c r="G54" s="26"/>
      <c r="H54" s="33">
        <f>H42*(1+VLOOKUP(A54,'BHC Downside Input Quarterly'!$T$4:$U$123,2,0))</f>
        <v>105.163</v>
      </c>
      <c r="J54" s="39"/>
      <c r="L54" s="33">
        <f>IFERROR(VLOOKUP($A54,'BHC Downside Input Quarterly'!$B$4:$W$43,22,FALSE),L53)</f>
        <v>0</v>
      </c>
      <c r="P54" s="41"/>
      <c r="Q54" s="42"/>
    </row>
    <row r="55" spans="1:17">
      <c r="A55" s="24">
        <f t="shared" si="0"/>
        <v>41699</v>
      </c>
      <c r="B55" s="33">
        <f>(VLOOKUP($A53,'BHC Downside Input Quarterly'!$B$4:$G$43,3,FALSE))</f>
        <v>0</v>
      </c>
      <c r="C55" s="57">
        <f>(VLOOKUP($A53,'BHC Downside Input Quarterly'!$B$4:$G$43,4,FALSE))/100</f>
        <v>0</v>
      </c>
      <c r="D55" s="40">
        <f t="shared" si="3"/>
        <v>5.7558315416883055E-2</v>
      </c>
      <c r="E55" s="40">
        <f>IFERROR(VLOOKUP($A55,'BHC Downside Input Quarterly'!$B$4:$G$43,6,FALSE), E54)</f>
        <v>0</v>
      </c>
      <c r="F55" s="35"/>
      <c r="G55" s="26"/>
      <c r="H55" s="33">
        <f>H43*(1+VLOOKUP(A55,'BHC Downside Input Quarterly'!$T$4:$U$123,2,0))</f>
        <v>105.163</v>
      </c>
      <c r="J55" s="39"/>
      <c r="L55" s="33">
        <f>IFERROR(VLOOKUP($A55,'BHC Downside Input Quarterly'!$B$4:$W$43,22,FALSE),L54)</f>
        <v>0</v>
      </c>
      <c r="P55" s="41"/>
      <c r="Q55" s="42"/>
    </row>
    <row r="56" spans="1:17">
      <c r="A56" s="24">
        <f t="shared" si="0"/>
        <v>41730</v>
      </c>
      <c r="B56" s="33">
        <f>B55+((B58-B55)/3)</f>
        <v>0</v>
      </c>
      <c r="C56" s="57">
        <f>C55+((C58-C55)/3)</f>
        <v>0</v>
      </c>
      <c r="D56" s="40">
        <f t="shared" si="3"/>
        <v>7.4658332481911227E-2</v>
      </c>
      <c r="E56" s="40">
        <f>IFERROR(VLOOKUP($A56,'BHC Downside Input Quarterly'!$B$4:$G$43,6,FALSE), E55)</f>
        <v>0</v>
      </c>
      <c r="F56" s="35"/>
      <c r="G56" s="26"/>
      <c r="H56" s="33">
        <f>H44*(1+VLOOKUP(A56,'BHC Downside Input Quarterly'!$T$4:$U$123,2,0))</f>
        <v>105.73099999999999</v>
      </c>
      <c r="J56" s="39"/>
      <c r="L56" s="33">
        <f>IFERROR(VLOOKUP($A56,'BHC Downside Input Quarterly'!$B$4:$W$43,22,FALSE),L55)</f>
        <v>0</v>
      </c>
      <c r="P56" s="41"/>
      <c r="Q56" s="42"/>
    </row>
    <row r="57" spans="1:17">
      <c r="A57" s="24">
        <f t="shared" si="0"/>
        <v>41760</v>
      </c>
      <c r="B57" s="33">
        <f>B55+2*((B58-B55)/3)</f>
        <v>0</v>
      </c>
      <c r="C57" s="57">
        <f>C55+2*((C58-C55)/3)</f>
        <v>0</v>
      </c>
      <c r="D57" s="40">
        <f t="shared" si="3"/>
        <v>7.4658332481911227E-2</v>
      </c>
      <c r="E57" s="40">
        <f>IFERROR(VLOOKUP($A57,'BHC Downside Input Quarterly'!$B$4:$G$43,6,FALSE), E56)</f>
        <v>0</v>
      </c>
      <c r="F57" s="35"/>
      <c r="G57" s="26"/>
      <c r="H57" s="33">
        <f>H45*(1+VLOOKUP(A57,'BHC Downside Input Quarterly'!$T$4:$U$123,2,0))</f>
        <v>106.3</v>
      </c>
      <c r="J57" s="39"/>
      <c r="L57" s="33">
        <f>IFERROR(VLOOKUP($A57,'BHC Downside Input Quarterly'!$B$4:$W$43,22,FALSE),L56)</f>
        <v>0</v>
      </c>
      <c r="P57" s="41"/>
      <c r="Q57" s="42"/>
    </row>
    <row r="58" spans="1:17">
      <c r="A58" s="24">
        <f t="shared" si="0"/>
        <v>41791</v>
      </c>
      <c r="B58" s="33">
        <f>(VLOOKUP($A56,'BHC Downside Input Quarterly'!$B$4:$G$43,3,FALSE))</f>
        <v>0</v>
      </c>
      <c r="C58" s="57">
        <f>(VLOOKUP($A56,'BHC Downside Input Quarterly'!$B$4:$G$43,4,FALSE))/100</f>
        <v>0</v>
      </c>
      <c r="D58" s="40">
        <f t="shared" si="3"/>
        <v>7.4658332481911227E-2</v>
      </c>
      <c r="E58" s="40">
        <f>IFERROR(VLOOKUP($A58,'BHC Downside Input Quarterly'!$B$4:$G$43,6,FALSE), E57)</f>
        <v>0</v>
      </c>
      <c r="F58" s="35"/>
      <c r="G58" s="26"/>
      <c r="H58" s="33">
        <f>H46*(1+VLOOKUP(A58,'BHC Downside Input Quarterly'!$T$4:$U$123,2,0))</f>
        <v>107.437</v>
      </c>
      <c r="J58" s="39"/>
      <c r="L58" s="33">
        <f>IFERROR(VLOOKUP($A58,'BHC Downside Input Quarterly'!$B$4:$W$43,22,FALSE),L57)</f>
        <v>0</v>
      </c>
      <c r="P58" s="41"/>
      <c r="Q58" s="42"/>
    </row>
    <row r="59" spans="1:17">
      <c r="A59" s="24">
        <f t="shared" si="0"/>
        <v>41821</v>
      </c>
      <c r="B59" s="33">
        <f>B58+((B61-B58)/3)</f>
        <v>0</v>
      </c>
      <c r="C59" s="57">
        <f>C58+((C61-C58)/3)</f>
        <v>0</v>
      </c>
      <c r="D59" s="40">
        <f t="shared" si="3"/>
        <v>8.3356924822958423E-2</v>
      </c>
      <c r="E59" s="40">
        <f>IFERROR(VLOOKUP($A59,'BHC Downside Input Quarterly'!$B$4:$G$43,6,FALSE), E58)</f>
        <v>0</v>
      </c>
      <c r="F59" s="35"/>
      <c r="G59" s="26"/>
      <c r="H59" s="33">
        <f>H47*(1+VLOOKUP(A59,'BHC Downside Input Quarterly'!$T$4:$U$123,2,0))</f>
        <v>109.711</v>
      </c>
      <c r="J59" s="39"/>
      <c r="L59" s="33">
        <f>IFERROR(VLOOKUP($A59,'BHC Downside Input Quarterly'!$B$4:$W$43,22,FALSE),L58)</f>
        <v>0</v>
      </c>
      <c r="P59" s="41"/>
      <c r="Q59" s="42"/>
    </row>
    <row r="60" spans="1:17">
      <c r="A60" s="24">
        <f t="shared" si="0"/>
        <v>41852</v>
      </c>
      <c r="B60" s="33">
        <f>B58+2*((B61-B58)/3)</f>
        <v>0</v>
      </c>
      <c r="C60" s="57">
        <f>C58+2*((C61-C58)/3)</f>
        <v>0</v>
      </c>
      <c r="D60" s="40">
        <f t="shared" si="3"/>
        <v>8.3356924822958423E-2</v>
      </c>
      <c r="E60" s="40">
        <f>IFERROR(VLOOKUP($A60,'BHC Downside Input Quarterly'!$B$4:$G$43,6,FALSE), E59)</f>
        <v>0</v>
      </c>
      <c r="F60" s="35"/>
      <c r="G60" s="26"/>
      <c r="H60" s="33">
        <f>H48*(1+VLOOKUP(A60,'BHC Downside Input Quarterly'!$T$4:$U$123,2,0))</f>
        <v>110.279</v>
      </c>
      <c r="J60" s="39"/>
      <c r="L60" s="33">
        <f>IFERROR(VLOOKUP($A60,'BHC Downside Input Quarterly'!$B$4:$W$43,22,FALSE),L59)</f>
        <v>0</v>
      </c>
      <c r="P60" s="41"/>
      <c r="Q60" s="42"/>
    </row>
    <row r="61" spans="1:17">
      <c r="A61" s="24">
        <f t="shared" si="0"/>
        <v>41883</v>
      </c>
      <c r="B61" s="33">
        <f>(VLOOKUP($A59,'BHC Downside Input Quarterly'!$B$4:$G$43,3,FALSE))</f>
        <v>0</v>
      </c>
      <c r="C61" s="57">
        <f>(VLOOKUP($A59,'BHC Downside Input Quarterly'!$B$4:$G$43,4,FALSE))/100</f>
        <v>0</v>
      </c>
      <c r="D61" s="40">
        <f t="shared" si="3"/>
        <v>8.3356924822958423E-2</v>
      </c>
      <c r="E61" s="40">
        <f>IFERROR(VLOOKUP($A61,'BHC Downside Input Quarterly'!$B$4:$G$43,6,FALSE), E60)</f>
        <v>0</v>
      </c>
      <c r="F61" s="35"/>
      <c r="G61" s="26"/>
      <c r="H61" s="33">
        <f>H49*(1+VLOOKUP(A61,'BHC Downside Input Quarterly'!$T$4:$U$123,2,0))</f>
        <v>111.98399999999999</v>
      </c>
      <c r="J61" s="39"/>
      <c r="L61" s="33">
        <f>IFERROR(VLOOKUP($A61,'BHC Downside Input Quarterly'!$B$4:$W$43,22,FALSE),L60)</f>
        <v>0</v>
      </c>
      <c r="P61" s="41"/>
      <c r="Q61" s="42"/>
    </row>
    <row r="62" spans="1:17">
      <c r="A62" s="24">
        <f t="shared" si="0"/>
        <v>41913</v>
      </c>
      <c r="B62" s="33">
        <f>B61+((B64-B61)/3)</f>
        <v>0</v>
      </c>
      <c r="C62" s="57">
        <f>C61+((C64-C61)/3)</f>
        <v>0</v>
      </c>
      <c r="D62" s="40">
        <f t="shared" si="3"/>
        <v>6.5582244683779711E-2</v>
      </c>
      <c r="E62" s="40">
        <f>IFERROR(VLOOKUP($A62,'BHC Downside Input Quarterly'!$B$4:$G$43,6,FALSE), E61)</f>
        <v>0</v>
      </c>
      <c r="F62" s="35"/>
      <c r="G62" s="26"/>
      <c r="H62" s="33">
        <f>H50*(1+VLOOKUP(A62,'BHC Downside Input Quarterly'!$T$4:$U$123,2,0))</f>
        <v>112.553</v>
      </c>
      <c r="J62" s="39"/>
      <c r="L62" s="33">
        <f>IFERROR(VLOOKUP($A62,'BHC Downside Input Quarterly'!$B$4:$W$43,22,FALSE),L61)</f>
        <v>0</v>
      </c>
      <c r="P62" s="41"/>
    </row>
    <row r="63" spans="1:17">
      <c r="A63" s="24">
        <f t="shared" si="0"/>
        <v>41944</v>
      </c>
      <c r="B63" s="33">
        <f>B61+2*((B64-B61)/3)</f>
        <v>0</v>
      </c>
      <c r="C63" s="57">
        <f>C61+2*((C64-C61)/3)</f>
        <v>0</v>
      </c>
      <c r="D63" s="40">
        <f t="shared" si="3"/>
        <v>6.5582244683779711E-2</v>
      </c>
      <c r="E63" s="40">
        <f>IFERROR(VLOOKUP($A63,'BHC Downside Input Quarterly'!$B$4:$G$43,6,FALSE), E62)</f>
        <v>0</v>
      </c>
      <c r="F63" s="35"/>
      <c r="G63" s="26"/>
      <c r="H63" s="33">
        <f>H51*(1+VLOOKUP(A63,'BHC Downside Input Quarterly'!$T$4:$U$123,2,0))</f>
        <v>113.121</v>
      </c>
      <c r="J63" s="39"/>
      <c r="L63" s="33">
        <f>IFERROR(VLOOKUP($A63,'BHC Downside Input Quarterly'!$B$4:$W$43,22,FALSE),L62)</f>
        <v>0</v>
      </c>
      <c r="P63" s="41"/>
    </row>
    <row r="64" spans="1:17">
      <c r="A64" s="24">
        <f t="shared" si="0"/>
        <v>41974</v>
      </c>
      <c r="B64" s="33">
        <f>(VLOOKUP($A62,'BHC Downside Input Quarterly'!$B$4:$G$43,3,FALSE))</f>
        <v>0</v>
      </c>
      <c r="C64" s="57">
        <f>(VLOOKUP($A62,'BHC Downside Input Quarterly'!$B$4:$G$43,4,FALSE))/100</f>
        <v>0</v>
      </c>
      <c r="D64" s="40">
        <f t="shared" si="3"/>
        <v>6.5582244683779711E-2</v>
      </c>
      <c r="E64" s="40">
        <f>IFERROR(VLOOKUP($A64,'BHC Downside Input Quarterly'!$B$4:$G$43,6,FALSE), E63)</f>
        <v>0</v>
      </c>
      <c r="F64" s="35"/>
      <c r="G64" s="26"/>
      <c r="H64" s="33">
        <f>H52*(1+VLOOKUP(A64,'BHC Downside Input Quarterly'!$T$4:$U$123,2,0))</f>
        <v>111.98399999999999</v>
      </c>
      <c r="J64" s="39"/>
      <c r="L64" s="33">
        <f>IFERROR(VLOOKUP($A64,'BHC Downside Input Quarterly'!$B$4:$W$43,22,FALSE),L63)</f>
        <v>0</v>
      </c>
      <c r="P64" s="41"/>
    </row>
    <row r="65" spans="1:16">
      <c r="A65" s="24">
        <f t="shared" si="0"/>
        <v>42005</v>
      </c>
      <c r="B65" s="33">
        <f>B64+((B67-B64)/3)</f>
        <v>0</v>
      </c>
      <c r="C65" s="57">
        <f>C64+((C67-C64)/3)</f>
        <v>0</v>
      </c>
      <c r="D65" s="40">
        <f t="shared" si="3"/>
        <v>6.706895008845426E-2</v>
      </c>
      <c r="E65" s="40">
        <f>IFERROR(VLOOKUP($A65,'BHC Downside Input Quarterly'!$B$4:$G$43,6,FALSE), E64)</f>
        <v>0</v>
      </c>
      <c r="F65" s="35"/>
      <c r="G65" s="26"/>
      <c r="H65" s="33">
        <f>H53*(1+VLOOKUP(A65,'BHC Downside Input Quarterly'!$T$4:$U$123,2,0))</f>
        <v>106.86799999999999</v>
      </c>
      <c r="J65" s="39"/>
      <c r="L65" s="33">
        <f>IFERROR(VLOOKUP($A65,'BHC Downside Input Quarterly'!$B$4:$W$43,22,FALSE),L64)</f>
        <v>0</v>
      </c>
      <c r="P65" s="41"/>
    </row>
    <row r="66" spans="1:16">
      <c r="A66" s="24">
        <f t="shared" si="0"/>
        <v>42036</v>
      </c>
      <c r="B66" s="33">
        <f>B64+2*((B67-B64)/3)</f>
        <v>0</v>
      </c>
      <c r="C66" s="57">
        <f>C64+2*((C67-C64)/3)</f>
        <v>0</v>
      </c>
      <c r="D66" s="40">
        <f t="shared" si="3"/>
        <v>6.706895008845426E-2</v>
      </c>
      <c r="E66" s="40">
        <f>IFERROR(VLOOKUP($A66,'BHC Downside Input Quarterly'!$B$4:$G$43,6,FALSE), E65)</f>
        <v>0</v>
      </c>
      <c r="F66" s="35"/>
      <c r="G66" s="26"/>
      <c r="H66" s="33">
        <f>H54*(1+VLOOKUP(A66,'BHC Downside Input Quarterly'!$T$4:$U$123,2,0))</f>
        <v>105.163</v>
      </c>
      <c r="J66" s="39"/>
      <c r="L66" s="33">
        <f>IFERROR(VLOOKUP($A66,'BHC Downside Input Quarterly'!$B$4:$W$43,22,FALSE),L65)</f>
        <v>0</v>
      </c>
      <c r="P66" s="41"/>
    </row>
    <row r="67" spans="1:16" s="20" customFormat="1">
      <c r="A67" s="24">
        <f t="shared" si="0"/>
        <v>42064</v>
      </c>
      <c r="B67" s="33">
        <f>(VLOOKUP($A65,'BHC Downside Input Quarterly'!$B$4:$G$43,3,FALSE))</f>
        <v>0</v>
      </c>
      <c r="C67" s="57">
        <f>(VLOOKUP($A65,'BHC Downside Input Quarterly'!$B$4:$G$43,4,FALSE))/100</f>
        <v>0</v>
      </c>
      <c r="D67" s="40">
        <f t="shared" si="3"/>
        <v>6.706895008845426E-2</v>
      </c>
      <c r="E67" s="40">
        <f>IFERROR(VLOOKUP($A67,'BHC Downside Input Quarterly'!$B$4:$G$43,6,FALSE), E66)</f>
        <v>0</v>
      </c>
      <c r="F67" s="35"/>
      <c r="G67" s="26"/>
      <c r="H67" s="33">
        <f>H55*(1+VLOOKUP(A67,'BHC Downside Input Quarterly'!$T$4:$U$123,2,0))</f>
        <v>105.163</v>
      </c>
      <c r="J67" s="39"/>
      <c r="K67" s="18"/>
      <c r="L67" s="33">
        <f>IFERROR(VLOOKUP($A67,'BHC Downside Input Quarterly'!$B$4:$W$43,22,FALSE),L66)</f>
        <v>0</v>
      </c>
      <c r="P67" s="43"/>
    </row>
    <row r="68" spans="1:16" s="20" customFormat="1">
      <c r="A68" s="24">
        <f t="shared" si="0"/>
        <v>42095</v>
      </c>
      <c r="B68" s="33">
        <f>B67+((B70-B67)/3)</f>
        <v>0</v>
      </c>
      <c r="C68" s="57">
        <f>C67+((C70-C67)/3)</f>
        <v>0</v>
      </c>
      <c r="D68" s="40">
        <f t="shared" si="3"/>
        <v>7.4671496305775964E-2</v>
      </c>
      <c r="E68" s="40">
        <f>IFERROR(VLOOKUP($A68,'BHC Downside Input Quarterly'!$B$4:$G$43,6,FALSE), E67)</f>
        <v>0</v>
      </c>
      <c r="F68" s="35"/>
      <c r="G68" s="26"/>
      <c r="H68" s="33">
        <f>H56*(1+VLOOKUP(A68,'BHC Downside Input Quarterly'!$T$4:$U$123,2,0))</f>
        <v>105.73099999999999</v>
      </c>
      <c r="J68" s="39"/>
      <c r="K68" s="18"/>
      <c r="L68" s="33">
        <f>IFERROR(VLOOKUP($A68,'BHC Downside Input Quarterly'!$B$4:$W$43,22,FALSE),L67)</f>
        <v>0</v>
      </c>
      <c r="P68" s="43"/>
    </row>
    <row r="69" spans="1:16" s="20" customFormat="1">
      <c r="A69" s="24">
        <f t="shared" si="0"/>
        <v>42125</v>
      </c>
      <c r="B69" s="33">
        <f>B67+2*((B70-B67)/3)</f>
        <v>0</v>
      </c>
      <c r="C69" s="57">
        <f>C67+2*((C70-C67)/3)</f>
        <v>0</v>
      </c>
      <c r="D69" s="40">
        <f t="shared" si="3"/>
        <v>7.4671496305775964E-2</v>
      </c>
      <c r="E69" s="40">
        <f>IFERROR(VLOOKUP($A69,'BHC Downside Input Quarterly'!$B$4:$G$43,6,FALSE), E68)</f>
        <v>0</v>
      </c>
      <c r="F69" s="35"/>
      <c r="G69" s="26"/>
      <c r="H69" s="33">
        <f>H57*(1+VLOOKUP(A69,'BHC Downside Input Quarterly'!$T$4:$U$123,2,0))</f>
        <v>106.3</v>
      </c>
      <c r="J69" s="39"/>
      <c r="K69" s="18"/>
      <c r="L69" s="33">
        <f>IFERROR(VLOOKUP($A69,'BHC Downside Input Quarterly'!$B$4:$W$43,22,FALSE),L68)</f>
        <v>0</v>
      </c>
    </row>
    <row r="70" spans="1:16" s="20" customFormat="1">
      <c r="A70" s="24">
        <f t="shared" si="0"/>
        <v>42156</v>
      </c>
      <c r="B70" s="33">
        <f>(VLOOKUP($A68,'BHC Downside Input Quarterly'!$B$4:$G$43,3,FALSE))</f>
        <v>0</v>
      </c>
      <c r="C70" s="57">
        <f>(VLOOKUP($A68,'BHC Downside Input Quarterly'!$B$4:$G$43,4,FALSE))/100</f>
        <v>0</v>
      </c>
      <c r="D70" s="40">
        <f t="shared" si="3"/>
        <v>7.4671496305775964E-2</v>
      </c>
      <c r="E70" s="40">
        <f>IFERROR(VLOOKUP($A70,'BHC Downside Input Quarterly'!$B$4:$G$43,6,FALSE), E69)</f>
        <v>0</v>
      </c>
      <c r="F70" s="35"/>
      <c r="G70" s="26"/>
      <c r="H70" s="33">
        <f>H58*(1+VLOOKUP(A70,'BHC Downside Input Quarterly'!$T$4:$U$123,2,0))</f>
        <v>107.437</v>
      </c>
      <c r="J70" s="39"/>
      <c r="K70" s="18"/>
      <c r="L70" s="33">
        <f>IFERROR(VLOOKUP($A70,'BHC Downside Input Quarterly'!$B$4:$W$43,22,FALSE),L69)</f>
        <v>0</v>
      </c>
    </row>
    <row r="71" spans="1:16" s="20" customFormat="1">
      <c r="A71" s="24">
        <f t="shared" si="0"/>
        <v>42186</v>
      </c>
      <c r="B71" s="33">
        <f>B70+((B73-B70)/3)</f>
        <v>0</v>
      </c>
      <c r="C71" s="57">
        <f>C70+((C73-C70)/3)</f>
        <v>0</v>
      </c>
      <c r="D71" s="40">
        <f t="shared" si="3"/>
        <v>7.577446336871807E-2</v>
      </c>
      <c r="E71" s="40">
        <f>IFERROR(VLOOKUP($A71,'BHC Downside Input Quarterly'!$B$4:$G$43,6,FALSE), E70)</f>
        <v>0</v>
      </c>
      <c r="F71" s="35"/>
      <c r="G71" s="26"/>
      <c r="H71" s="33">
        <f>H59*(1+VLOOKUP(A71,'BHC Downside Input Quarterly'!$T$4:$U$123,2,0))</f>
        <v>109.711</v>
      </c>
      <c r="J71" s="39"/>
      <c r="K71" s="18"/>
      <c r="L71" s="33">
        <f>IFERROR(VLOOKUP($A71,'BHC Downside Input Quarterly'!$B$4:$W$43,22,FALSE),L70)</f>
        <v>0</v>
      </c>
    </row>
    <row r="72" spans="1:16" s="20" customFormat="1">
      <c r="A72" s="24">
        <f t="shared" ref="A72:A135" si="4">EDATE(A71,1)</f>
        <v>42217</v>
      </c>
      <c r="B72" s="33">
        <f>B70+2*((B73-B70)/3)</f>
        <v>0</v>
      </c>
      <c r="C72" s="57">
        <f>C70+2*((C73-C70)/3)</f>
        <v>0</v>
      </c>
      <c r="D72" s="40">
        <f t="shared" si="3"/>
        <v>7.577446336871807E-2</v>
      </c>
      <c r="E72" s="40">
        <f>IFERROR(VLOOKUP($A72,'BHC Downside Input Quarterly'!$B$4:$G$43,6,FALSE), E71)</f>
        <v>0</v>
      </c>
      <c r="F72" s="35"/>
      <c r="G72" s="26"/>
      <c r="H72" s="33">
        <f>H60*(1+VLOOKUP(A72,'BHC Downside Input Quarterly'!$T$4:$U$123,2,0))</f>
        <v>110.279</v>
      </c>
      <c r="J72" s="39"/>
      <c r="K72" s="18"/>
      <c r="L72" s="33">
        <f>IFERROR(VLOOKUP($A72,'BHC Downside Input Quarterly'!$B$4:$W$43,22,FALSE),L71)</f>
        <v>0</v>
      </c>
    </row>
    <row r="73" spans="1:16" s="20" customFormat="1">
      <c r="A73" s="24">
        <f t="shared" si="4"/>
        <v>42248</v>
      </c>
      <c r="B73" s="33">
        <f>(VLOOKUP($A71,'BHC Downside Input Quarterly'!$B$4:$G$43,3,FALSE))</f>
        <v>0</v>
      </c>
      <c r="C73" s="57">
        <f>(VLOOKUP($A71,'BHC Downside Input Quarterly'!$B$4:$G$43,4,FALSE))/100</f>
        <v>0</v>
      </c>
      <c r="D73" s="40">
        <f t="shared" si="3"/>
        <v>7.577446336871807E-2</v>
      </c>
      <c r="E73" s="40">
        <f>IFERROR(VLOOKUP($A73,'BHC Downside Input Quarterly'!$B$4:$G$43,6,FALSE), E72)</f>
        <v>0</v>
      </c>
      <c r="F73" s="35"/>
      <c r="G73" s="26"/>
      <c r="H73" s="33">
        <f>H61*(1+VLOOKUP(A73,'BHC Downside Input Quarterly'!$T$4:$U$123,2,0))</f>
        <v>111.98399999999999</v>
      </c>
      <c r="J73" s="39"/>
      <c r="K73" s="18"/>
      <c r="L73" s="33">
        <f>IFERROR(VLOOKUP($A73,'BHC Downside Input Quarterly'!$B$4:$W$43,22,FALSE),L72)</f>
        <v>0</v>
      </c>
    </row>
    <row r="74" spans="1:16" s="20" customFormat="1">
      <c r="A74" s="24">
        <f t="shared" si="4"/>
        <v>42278</v>
      </c>
      <c r="B74" s="33">
        <f>B73+((B76-B73)/3)</f>
        <v>61.033333333333331</v>
      </c>
      <c r="C74" s="57">
        <f>C73+((C76-C73)/3)</f>
        <v>1.6666666666666667</v>
      </c>
      <c r="D74" s="40">
        <f t="shared" si="3"/>
        <v>7.238947271438434E-2</v>
      </c>
      <c r="E74" s="40">
        <f>IFERROR(VLOOKUP($A74,'BHC Downside Input Quarterly'!$B$4:$G$43,6,FALSE), E73)</f>
        <v>0</v>
      </c>
      <c r="F74" s="35"/>
      <c r="G74" s="26"/>
      <c r="H74" s="33">
        <f>H62*(1+VLOOKUP(A74,'BHC Downside Input Quarterly'!$T$4:$U$123,2,0))</f>
        <v>112.553</v>
      </c>
      <c r="J74" s="39"/>
      <c r="K74" s="18"/>
      <c r="L74" s="33">
        <f>IFERROR(VLOOKUP($A74,'BHC Downside Input Quarterly'!$B$4:$W$43,22,FALSE),L73)</f>
        <v>0</v>
      </c>
    </row>
    <row r="75" spans="1:16" s="20" customFormat="1">
      <c r="A75" s="24">
        <f t="shared" si="4"/>
        <v>42309</v>
      </c>
      <c r="B75" s="33">
        <f>B73+2*((B76-B73)/3)</f>
        <v>122.06666666666666</v>
      </c>
      <c r="C75" s="57">
        <f>C73+2*((C76-C73)/3)</f>
        <v>3.3333333333333335</v>
      </c>
      <c r="D75" s="40">
        <f t="shared" si="3"/>
        <v>7.238947271438434E-2</v>
      </c>
      <c r="E75" s="40">
        <f>IFERROR(VLOOKUP($A75,'BHC Downside Input Quarterly'!$B$4:$G$43,6,FALSE), E74)</f>
        <v>0</v>
      </c>
      <c r="F75" s="44">
        <v>9.2179481199999996E-2</v>
      </c>
      <c r="G75" s="45">
        <v>0.16002706620000001</v>
      </c>
      <c r="H75" s="33">
        <f>H63*(1+VLOOKUP(A75,'BHC Downside Input Quarterly'!$T$4:$U$123,2,0))</f>
        <v>113.121</v>
      </c>
      <c r="J75" s="39"/>
      <c r="K75" s="18"/>
      <c r="L75" s="33">
        <f>IFERROR(VLOOKUP($A75,'BHC Downside Input Quarterly'!$B$4:$W$43,22,FALSE),L74)</f>
        <v>0</v>
      </c>
    </row>
    <row r="76" spans="1:16" s="20" customFormat="1">
      <c r="A76" s="24">
        <f t="shared" si="4"/>
        <v>42339</v>
      </c>
      <c r="B76" s="33">
        <f>(VLOOKUP($A74,'BHC Downside Input Quarterly'!$B$4:$G$43,3,FALSE))</f>
        <v>183.1</v>
      </c>
      <c r="C76" s="57">
        <f>(VLOOKUP($A74,'BHC Downside Input Quarterly'!$B$4:$G$43,4,FALSE))/100</f>
        <v>5</v>
      </c>
      <c r="D76" s="40">
        <f t="shared" si="3"/>
        <v>7.238947271438434E-2</v>
      </c>
      <c r="E76" s="40">
        <f>IFERROR(VLOOKUP($A76,'BHC Downside Input Quarterly'!$B$4:$G$43,6,FALSE), E75)</f>
        <v>0</v>
      </c>
      <c r="F76" s="44">
        <v>9.2526810799999998E-2</v>
      </c>
      <c r="G76" s="45">
        <v>0.16</v>
      </c>
      <c r="H76" s="33">
        <f>H64*(1+VLOOKUP(A76,'BHC Downside Input Quarterly'!$T$4:$U$123,2,0))</f>
        <v>111.98399999999999</v>
      </c>
      <c r="J76" s="39"/>
      <c r="K76" s="18"/>
      <c r="L76" s="33">
        <f>IFERROR(VLOOKUP($A76,'BHC Downside Input Quarterly'!$B$4:$W$43,22,FALSE),L75)</f>
        <v>0</v>
      </c>
    </row>
    <row r="77" spans="1:16" s="20" customFormat="1">
      <c r="A77" s="24">
        <f t="shared" si="4"/>
        <v>42370</v>
      </c>
      <c r="B77" s="33">
        <f>B76+((B79-B76)/3)</f>
        <v>181.66666666666666</v>
      </c>
      <c r="C77" s="57">
        <f>C76+((C79-C76)/3)</f>
        <v>5.333333333333333</v>
      </c>
      <c r="D77" s="40">
        <f t="shared" si="3"/>
        <v>7.947001829562228E-2</v>
      </c>
      <c r="E77" s="40">
        <f>IFERROR(VLOOKUP($A77,'BHC Downside Input Quarterly'!$B$4:$G$43,6,FALSE), E76)</f>
        <v>0</v>
      </c>
      <c r="F77" s="44">
        <v>9.2517076300000001E-2</v>
      </c>
      <c r="G77" s="45">
        <v>0.16</v>
      </c>
      <c r="H77" s="33">
        <f>H65*(1+VLOOKUP(A77,'BHC Downside Input Quarterly'!$T$4:$U$123,2,0))</f>
        <v>106.86799999999999</v>
      </c>
      <c r="J77" s="39"/>
      <c r="K77" s="18"/>
      <c r="L77" s="33">
        <f>IFERROR(VLOOKUP($A77,'BHC Downside Input Quarterly'!$B$4:$W$43,22,FALSE),L76)</f>
        <v>0</v>
      </c>
    </row>
    <row r="78" spans="1:16" s="20" customFormat="1">
      <c r="A78" s="24">
        <f t="shared" si="4"/>
        <v>42401</v>
      </c>
      <c r="B78" s="33">
        <f>B76+2*((B79-B76)/3)</f>
        <v>180.23333333333335</v>
      </c>
      <c r="C78" s="57">
        <f>C76+2*((C79-C76)/3)</f>
        <v>5.666666666666667</v>
      </c>
      <c r="D78" s="40">
        <f t="shared" si="3"/>
        <v>7.947001829562228E-2</v>
      </c>
      <c r="E78" s="40">
        <f>IFERROR(VLOOKUP($A78,'BHC Downside Input Quarterly'!$B$4:$G$43,6,FALSE), E77)</f>
        <v>0</v>
      </c>
      <c r="F78" s="44">
        <v>9.2516782800000003E-2</v>
      </c>
      <c r="G78" s="45">
        <v>0.16</v>
      </c>
      <c r="H78" s="33">
        <f>H66*(1+VLOOKUP(A78,'BHC Downside Input Quarterly'!$T$4:$U$123,2,0))</f>
        <v>105.163</v>
      </c>
      <c r="J78" s="39"/>
      <c r="K78" s="18"/>
      <c r="L78" s="33">
        <f>IFERROR(VLOOKUP($A78,'BHC Downside Input Quarterly'!$B$4:$W$43,22,FALSE),L77)</f>
        <v>0</v>
      </c>
    </row>
    <row r="79" spans="1:16" s="20" customFormat="1">
      <c r="A79" s="24">
        <f t="shared" si="4"/>
        <v>42430</v>
      </c>
      <c r="B79" s="33">
        <f>(VLOOKUP($A77,'BHC Downside Input Quarterly'!$B$4:$G$43,3,FALSE))</f>
        <v>178.8</v>
      </c>
      <c r="C79" s="57">
        <f>(VLOOKUP($A77,'BHC Downside Input Quarterly'!$B$4:$G$43,4,FALSE))/100</f>
        <v>6</v>
      </c>
      <c r="D79" s="40">
        <f t="shared" si="3"/>
        <v>7.947001829562228E-2</v>
      </c>
      <c r="E79" s="40">
        <f>IFERROR(VLOOKUP($A79,'BHC Downside Input Quarterly'!$B$4:$G$43,6,FALSE), E78)</f>
        <v>0</v>
      </c>
      <c r="F79" s="44">
        <v>9.2517586900000004E-2</v>
      </c>
      <c r="G79" s="45">
        <v>0.16</v>
      </c>
      <c r="H79" s="33">
        <f>H67*(1+VLOOKUP(A79,'BHC Downside Input Quarterly'!$T$4:$U$123,2,0))</f>
        <v>105.163</v>
      </c>
      <c r="J79" s="39"/>
      <c r="K79" s="18"/>
      <c r="L79" s="33">
        <f>IFERROR(VLOOKUP($A79,'BHC Downside Input Quarterly'!$B$4:$W$43,22,FALSE),L78)</f>
        <v>0</v>
      </c>
    </row>
    <row r="80" spans="1:16" s="20" customFormat="1">
      <c r="A80" s="24">
        <f t="shared" si="4"/>
        <v>42461</v>
      </c>
      <c r="B80" s="33">
        <f>B79+((B82-B79)/3)</f>
        <v>177.03333333333333</v>
      </c>
      <c r="C80" s="57">
        <f>C79+((C82-C79)/3)</f>
        <v>6.4</v>
      </c>
      <c r="D80" s="40">
        <f t="shared" si="3"/>
        <v>7.0905532217306444E-2</v>
      </c>
      <c r="E80" s="40">
        <f>IFERROR(VLOOKUP($A80,'BHC Downside Input Quarterly'!$B$4:$G$43,6,FALSE), E79)</f>
        <v>0</v>
      </c>
      <c r="F80" s="44">
        <v>9.2516627000000004E-2</v>
      </c>
      <c r="G80" s="45">
        <v>0.16</v>
      </c>
      <c r="H80" s="33">
        <f>H68*(1+VLOOKUP(A80,'BHC Downside Input Quarterly'!$T$4:$U$123,2,0))</f>
        <v>105.73099999999999</v>
      </c>
      <c r="J80" s="39"/>
      <c r="K80" s="18"/>
      <c r="L80" s="33">
        <f>IFERROR(VLOOKUP($A80,'BHC Downside Input Quarterly'!$B$4:$W$43,22,FALSE),L79)</f>
        <v>0</v>
      </c>
    </row>
    <row r="81" spans="1:12" s="20" customFormat="1">
      <c r="A81" s="24">
        <f t="shared" si="4"/>
        <v>42491</v>
      </c>
      <c r="B81" s="33">
        <f>B79+2*((B82-B79)/3)</f>
        <v>175.26666666666668</v>
      </c>
      <c r="C81" s="57">
        <f>C79+2*((C82-C79)/3)</f>
        <v>6.8</v>
      </c>
      <c r="D81" s="40">
        <f t="shared" si="3"/>
        <v>7.0905532217306444E-2</v>
      </c>
      <c r="E81" s="40">
        <f>IFERROR(VLOOKUP($A81,'BHC Downside Input Quarterly'!$B$4:$G$43,6,FALSE), E80)</f>
        <v>0</v>
      </c>
      <c r="F81" s="44">
        <v>9.2490047300000003E-2</v>
      </c>
      <c r="G81" s="45">
        <v>0.16</v>
      </c>
      <c r="H81" s="33">
        <f>H69*(1+VLOOKUP(A81,'BHC Downside Input Quarterly'!$T$4:$U$123,2,0))</f>
        <v>106.3</v>
      </c>
      <c r="J81" s="39"/>
      <c r="K81" s="18"/>
      <c r="L81" s="33">
        <f>IFERROR(VLOOKUP($A81,'BHC Downside Input Quarterly'!$B$4:$W$43,22,FALSE),L80)</f>
        <v>0</v>
      </c>
    </row>
    <row r="82" spans="1:12" s="20" customFormat="1">
      <c r="A82" s="24">
        <f t="shared" si="4"/>
        <v>42522</v>
      </c>
      <c r="B82" s="33">
        <f>(VLOOKUP($A80,'BHC Downside Input Quarterly'!$B$4:$G$43,3,FALSE))</f>
        <v>173.5</v>
      </c>
      <c r="C82" s="57">
        <f>(VLOOKUP($A80,'BHC Downside Input Quarterly'!$B$4:$G$43,4,FALSE))/100</f>
        <v>7.2</v>
      </c>
      <c r="D82" s="40">
        <f t="shared" si="3"/>
        <v>7.0905532217306444E-2</v>
      </c>
      <c r="E82" s="40">
        <f>IFERROR(VLOOKUP($A82,'BHC Downside Input Quarterly'!$B$4:$G$43,6,FALSE), E81)</f>
        <v>0</v>
      </c>
      <c r="F82" s="44">
        <v>9.1445572099999997E-2</v>
      </c>
      <c r="G82" s="45">
        <v>0.159</v>
      </c>
      <c r="H82" s="33">
        <f>H70*(1+VLOOKUP(A82,'BHC Downside Input Quarterly'!$T$4:$U$123,2,0))</f>
        <v>107.437</v>
      </c>
      <c r="J82" s="39"/>
      <c r="K82" s="18"/>
      <c r="L82" s="33">
        <f>IFERROR(VLOOKUP($A82,'BHC Downside Input Quarterly'!$B$4:$W$43,22,FALSE),L81)</f>
        <v>0</v>
      </c>
    </row>
    <row r="83" spans="1:12" s="20" customFormat="1">
      <c r="A83" s="24">
        <f t="shared" si="4"/>
        <v>42552</v>
      </c>
      <c r="B83" s="33">
        <f>B82+((B85-B82)/3)</f>
        <v>171.46666666666667</v>
      </c>
      <c r="C83" s="57">
        <f>C82+((C85-C82)/3)</f>
        <v>7.5666666666666673</v>
      </c>
      <c r="D83" s="40">
        <f t="shared" si="3"/>
        <v>7.2577334515901315E-2</v>
      </c>
      <c r="E83" s="40">
        <f>IFERROR(VLOOKUP($A83,'BHC Downside Input Quarterly'!$B$4:$G$43,6,FALSE), E82)</f>
        <v>0</v>
      </c>
      <c r="F83" s="44">
        <v>9.1274646900000006E-2</v>
      </c>
      <c r="G83" s="45">
        <v>0.159</v>
      </c>
      <c r="H83" s="33">
        <f>H71*(1+VLOOKUP(A83,'BHC Downside Input Quarterly'!$T$4:$U$123,2,0))</f>
        <v>109.711</v>
      </c>
      <c r="J83" s="39"/>
      <c r="K83" s="18"/>
      <c r="L83" s="33">
        <f>IFERROR(VLOOKUP($A83,'BHC Downside Input Quarterly'!$B$4:$W$43,22,FALSE),L82)</f>
        <v>0</v>
      </c>
    </row>
    <row r="84" spans="1:12" s="20" customFormat="1">
      <c r="A84" s="24">
        <f t="shared" si="4"/>
        <v>42583</v>
      </c>
      <c r="B84" s="33">
        <f>B82+2*((B85-B82)/3)</f>
        <v>169.43333333333334</v>
      </c>
      <c r="C84" s="57">
        <f>C82+2*((C85-C82)/3)</f>
        <v>7.9333333333333336</v>
      </c>
      <c r="D84" s="40">
        <f t="shared" si="3"/>
        <v>7.2577334515901315E-2</v>
      </c>
      <c r="E84" s="40">
        <f>IFERROR(VLOOKUP($A84,'BHC Downside Input Quarterly'!$B$4:$G$43,6,FALSE), E83)</f>
        <v>0</v>
      </c>
      <c r="F84" s="44">
        <v>9.1163015900000005E-2</v>
      </c>
      <c r="G84" s="45">
        <v>0.159</v>
      </c>
      <c r="H84" s="33">
        <f>H72*(1+VLOOKUP(A84,'BHC Downside Input Quarterly'!$T$4:$U$123,2,0))</f>
        <v>110.279</v>
      </c>
      <c r="J84" s="39"/>
      <c r="K84" s="18"/>
      <c r="L84" s="33">
        <f>IFERROR(VLOOKUP($A84,'BHC Downside Input Quarterly'!$B$4:$W$43,22,FALSE),L83)</f>
        <v>0</v>
      </c>
    </row>
    <row r="85" spans="1:12" s="20" customFormat="1">
      <c r="A85" s="24">
        <f t="shared" si="4"/>
        <v>42614</v>
      </c>
      <c r="B85" s="33">
        <f>(VLOOKUP($A83,'BHC Downside Input Quarterly'!$B$4:$G$43,3,FALSE))</f>
        <v>167.4</v>
      </c>
      <c r="C85" s="57">
        <f>(VLOOKUP($A83,'BHC Downside Input Quarterly'!$B$4:$G$43,4,FALSE))/100</f>
        <v>8.3000000000000007</v>
      </c>
      <c r="D85" s="40">
        <f t="shared" si="3"/>
        <v>7.2577334515901315E-2</v>
      </c>
      <c r="E85" s="40">
        <f>IFERROR(VLOOKUP($A85,'BHC Downside Input Quarterly'!$B$4:$G$43,6,FALSE), E84)</f>
        <v>0</v>
      </c>
      <c r="F85" s="44">
        <v>9.0521223100000006E-2</v>
      </c>
      <c r="G85" s="45">
        <v>0.1585</v>
      </c>
      <c r="H85" s="33">
        <f>H73*(1+VLOOKUP(A85,'BHC Downside Input Quarterly'!$T$4:$U$123,2,0))</f>
        <v>111.98399999999999</v>
      </c>
      <c r="J85" s="39"/>
      <c r="K85" s="18"/>
      <c r="L85" s="33">
        <f>IFERROR(VLOOKUP($A85,'BHC Downside Input Quarterly'!$B$4:$W$43,22,FALSE),L84)</f>
        <v>0</v>
      </c>
    </row>
    <row r="86" spans="1:12" s="20" customFormat="1">
      <c r="A86" s="24">
        <f t="shared" si="4"/>
        <v>42644</v>
      </c>
      <c r="B86" s="33">
        <f>B85+((B88-B85)/3)</f>
        <v>165.20000000000002</v>
      </c>
      <c r="C86" s="57">
        <f>C85+((C88-C85)/3)</f>
        <v>8.5666666666666664</v>
      </c>
      <c r="D86" s="40">
        <f t="shared" si="3"/>
        <v>7.4999999999999956E-2</v>
      </c>
      <c r="E86" s="40">
        <f>IFERROR(VLOOKUP($A86,'BHC Downside Input Quarterly'!$B$4:$G$43,6,FALSE), E85)</f>
        <v>0</v>
      </c>
      <c r="F86" s="44">
        <v>9.0278287499999998E-2</v>
      </c>
      <c r="G86" s="45">
        <v>0.1585</v>
      </c>
      <c r="H86" s="33">
        <f>H74*(1+VLOOKUP(A86,'BHC Downside Input Quarterly'!$T$4:$U$123,2,0))</f>
        <v>112.553</v>
      </c>
      <c r="J86" s="39"/>
      <c r="K86" s="18"/>
      <c r="L86" s="33">
        <f>IFERROR(VLOOKUP($A86,'BHC Downside Input Quarterly'!$B$4:$W$43,22,FALSE),L85)</f>
        <v>0</v>
      </c>
    </row>
    <row r="87" spans="1:12" s="20" customFormat="1">
      <c r="A87" s="24">
        <f t="shared" si="4"/>
        <v>42675</v>
      </c>
      <c r="B87" s="33">
        <f>B85+2*((B88-B85)/3)</f>
        <v>163</v>
      </c>
      <c r="C87" s="57">
        <f>C85+2*((C88-C85)/3)</f>
        <v>8.8333333333333339</v>
      </c>
      <c r="D87" s="40">
        <f t="shared" si="3"/>
        <v>7.4999999999999956E-2</v>
      </c>
      <c r="E87" s="40">
        <f>IFERROR(VLOOKUP($A87,'BHC Downside Input Quarterly'!$B$4:$G$43,6,FALSE), E86)</f>
        <v>0</v>
      </c>
      <c r="F87" s="44">
        <v>9.0117264700000005E-2</v>
      </c>
      <c r="G87" s="45">
        <v>0.1585</v>
      </c>
      <c r="H87" s="33">
        <f>H75*(1+VLOOKUP(A87,'BHC Downside Input Quarterly'!$T$4:$U$123,2,0))</f>
        <v>113.121</v>
      </c>
      <c r="I87" s="20" t="s">
        <v>60</v>
      </c>
      <c r="J87" s="39">
        <v>6.3916666666666663E-2</v>
      </c>
      <c r="K87" s="18"/>
      <c r="L87" s="33">
        <f>IFERROR(VLOOKUP($A87,'BHC Downside Input Quarterly'!$B$4:$W$43,22,FALSE),L86)</f>
        <v>0</v>
      </c>
    </row>
    <row r="88" spans="1:12" s="20" customFormat="1">
      <c r="A88" s="24">
        <f t="shared" si="4"/>
        <v>42705</v>
      </c>
      <c r="B88" s="33">
        <f>(VLOOKUP($A86,'BHC Downside Input Quarterly'!$B$4:$G$43,3,FALSE))</f>
        <v>160.80000000000001</v>
      </c>
      <c r="C88" s="57">
        <f>(VLOOKUP($A86,'BHC Downside Input Quarterly'!$B$4:$G$43,4,FALSE))/100</f>
        <v>9.1</v>
      </c>
      <c r="D88" s="40">
        <f t="shared" si="3"/>
        <v>7.4999999999999956E-2</v>
      </c>
      <c r="E88" s="40">
        <f>IFERROR(VLOOKUP($A88,'BHC Downside Input Quarterly'!$B$4:$G$43,6,FALSE), E87)</f>
        <v>0</v>
      </c>
      <c r="F88" s="38">
        <f t="shared" ref="F88:G92" si="5">F87+($J88-$J87)</f>
        <v>8.985059803333334E-2</v>
      </c>
      <c r="G88" s="46">
        <f t="shared" si="5"/>
        <v>0.15823333333333334</v>
      </c>
      <c r="H88" s="33">
        <f>H76*(1+VLOOKUP(A88,'BHC Downside Input Quarterly'!$T$4:$U$123,2,0))</f>
        <v>111.98399999999999</v>
      </c>
      <c r="I88" s="20" t="s">
        <v>59</v>
      </c>
      <c r="J88" s="39">
        <v>6.3649999999999998E-2</v>
      </c>
      <c r="K88" s="18"/>
      <c r="L88" s="33">
        <f>IFERROR(VLOOKUP($A88,'BHC Downside Input Quarterly'!$B$4:$W$43,22,FALSE),L87)</f>
        <v>0</v>
      </c>
    </row>
    <row r="89" spans="1:12" s="20" customFormat="1">
      <c r="A89" s="24">
        <f t="shared" si="4"/>
        <v>42736</v>
      </c>
      <c r="B89" s="33">
        <f>B88+((B91-B88)/3)</f>
        <v>158.76666666666668</v>
      </c>
      <c r="C89" s="57">
        <f>C88+((C91-C88)/3)</f>
        <v>9.2999999999999989</v>
      </c>
      <c r="D89" s="40">
        <f t="shared" si="3"/>
        <v>5.9999999999999831E-2</v>
      </c>
      <c r="E89" s="40">
        <f>IFERROR(VLOOKUP($A89,'BHC Downside Input Quarterly'!$B$4:$G$43,6,FALSE), E88)</f>
        <v>0</v>
      </c>
      <c r="F89" s="38">
        <f t="shared" si="5"/>
        <v>9.1254876333333332E-2</v>
      </c>
      <c r="G89" s="46">
        <f t="shared" si="5"/>
        <v>0.15963761163333334</v>
      </c>
      <c r="H89" s="33">
        <f>H77*(1+VLOOKUP(A89,'BHC Downside Input Quarterly'!$T$4:$U$123,2,0))</f>
        <v>106.86799999999999</v>
      </c>
      <c r="J89" s="39">
        <v>6.505427829999999E-2</v>
      </c>
      <c r="K89" s="18"/>
      <c r="L89" s="33">
        <f>IFERROR(VLOOKUP($A89,'BHC Downside Input Quarterly'!$B$4:$W$43,22,FALSE),L88)</f>
        <v>0</v>
      </c>
    </row>
    <row r="90" spans="1:12" s="20" customFormat="1">
      <c r="A90" s="24">
        <f t="shared" si="4"/>
        <v>42767</v>
      </c>
      <c r="B90" s="33">
        <f>B88+2*((B91-B88)/3)</f>
        <v>156.73333333333332</v>
      </c>
      <c r="C90" s="57">
        <f>C88+2*((C91-C88)/3)</f>
        <v>9.5</v>
      </c>
      <c r="D90" s="40">
        <f t="shared" si="3"/>
        <v>5.9999999999999831E-2</v>
      </c>
      <c r="E90" s="40">
        <f>IFERROR(VLOOKUP($A90,'BHC Downside Input Quarterly'!$B$4:$G$43,6,FALSE), E89)</f>
        <v>0</v>
      </c>
      <c r="F90" s="38">
        <f t="shared" si="5"/>
        <v>9.2659154633333324E-2</v>
      </c>
      <c r="G90" s="46">
        <f t="shared" si="5"/>
        <v>0.16104188993333335</v>
      </c>
      <c r="H90" s="33">
        <f>H78*(1+VLOOKUP(A90,'BHC Downside Input Quarterly'!$T$4:$U$123,2,0))</f>
        <v>105.163</v>
      </c>
      <c r="J90" s="39">
        <v>6.6458556599999982E-2</v>
      </c>
      <c r="K90" s="18"/>
      <c r="L90" s="33">
        <f>IFERROR(VLOOKUP($A90,'BHC Downside Input Quarterly'!$B$4:$W$43,22,FALSE),L89)</f>
        <v>0</v>
      </c>
    </row>
    <row r="91" spans="1:12" s="20" customFormat="1">
      <c r="A91" s="24">
        <f t="shared" si="4"/>
        <v>42795</v>
      </c>
      <c r="B91" s="33">
        <f>(VLOOKUP($A89,'BHC Downside Input Quarterly'!$B$4:$G$43,3,FALSE))</f>
        <v>154.69999999999999</v>
      </c>
      <c r="C91" s="57">
        <f>(VLOOKUP($A89,'BHC Downside Input Quarterly'!$B$4:$G$43,4,FALSE))/100</f>
        <v>9.6999999999999993</v>
      </c>
      <c r="D91" s="40">
        <f t="shared" si="3"/>
        <v>5.9999999999999831E-2</v>
      </c>
      <c r="E91" s="40">
        <f>IFERROR(VLOOKUP($A91,'BHC Downside Input Quarterly'!$B$4:$G$43,6,FALSE), E90)</f>
        <v>0</v>
      </c>
      <c r="F91" s="38">
        <f t="shared" si="5"/>
        <v>9.4063432933333344E-2</v>
      </c>
      <c r="G91" s="46">
        <f t="shared" si="5"/>
        <v>0.16244616823333335</v>
      </c>
      <c r="H91" s="33">
        <f>H79*(1+VLOOKUP(A91,'BHC Downside Input Quarterly'!$T$4:$U$123,2,0))</f>
        <v>105.163</v>
      </c>
      <c r="J91" s="39">
        <v>6.7862834900000002E-2</v>
      </c>
      <c r="K91" s="18"/>
      <c r="L91" s="33">
        <f>IFERROR(VLOOKUP($A91,'BHC Downside Input Quarterly'!$B$4:$W$43,22,FALSE),L90)</f>
        <v>0</v>
      </c>
    </row>
    <row r="92" spans="1:12" s="20" customFormat="1">
      <c r="A92" s="24">
        <f t="shared" si="4"/>
        <v>42826</v>
      </c>
      <c r="B92" s="33">
        <f>B91+((B94-B91)/3)</f>
        <v>152.76666666666665</v>
      </c>
      <c r="C92" s="57">
        <f>C91+((C94-C91)/3)</f>
        <v>9.7666666666666657</v>
      </c>
      <c r="D92" s="40">
        <f t="shared" si="3"/>
        <v>4.4999999999999929E-2</v>
      </c>
      <c r="E92" s="40">
        <f>IFERROR(VLOOKUP($A92,'BHC Downside Input Quarterly'!$B$4:$G$43,6,FALSE), E91)</f>
        <v>0</v>
      </c>
      <c r="F92" s="38">
        <f t="shared" si="5"/>
        <v>9.4460211633333332E-2</v>
      </c>
      <c r="G92" s="46">
        <f t="shared" si="5"/>
        <v>0.16284294693333334</v>
      </c>
      <c r="H92" s="33">
        <f>H80*(1+VLOOKUP(A92,'BHC Downside Input Quarterly'!$T$4:$U$123,2,0))</f>
        <v>105.73099999999999</v>
      </c>
      <c r="J92" s="39">
        <v>6.8259613599999991E-2</v>
      </c>
      <c r="K92" s="18"/>
      <c r="L92" s="33">
        <f>IFERROR(VLOOKUP($A92,'BHC Downside Input Quarterly'!$B$4:$W$43,22,FALSE),L91)</f>
        <v>0</v>
      </c>
    </row>
    <row r="93" spans="1:12" s="20" customFormat="1">
      <c r="A93" s="24">
        <f t="shared" si="4"/>
        <v>42856</v>
      </c>
      <c r="B93" s="33">
        <f>B91+2*((B94-B91)/3)</f>
        <v>150.83333333333334</v>
      </c>
      <c r="C93" s="57">
        <f>C91+2*((C94-C91)/3)</f>
        <v>9.8333333333333339</v>
      </c>
      <c r="D93" s="40">
        <f t="shared" si="3"/>
        <v>4.4999999999999929E-2</v>
      </c>
      <c r="E93" s="40">
        <f>IFERROR(VLOOKUP($A93,'BHC Downside Input Quarterly'!$B$4:$G$43,6,FALSE), E92)</f>
        <v>0</v>
      </c>
      <c r="F93" s="38">
        <f t="shared" ref="F93:G108" si="6">F92+($J93-$J92)</f>
        <v>9.4856990333333335E-2</v>
      </c>
      <c r="G93" s="46">
        <f t="shared" si="6"/>
        <v>0.16323972563333333</v>
      </c>
      <c r="H93" s="33">
        <f>H81*(1+VLOOKUP(A93,'BHC Downside Input Quarterly'!$T$4:$U$123,2,0))</f>
        <v>106.3</v>
      </c>
      <c r="J93" s="39">
        <v>6.8656392299999994E-2</v>
      </c>
      <c r="K93" s="18"/>
      <c r="L93" s="33">
        <f>IFERROR(VLOOKUP($A93,'BHC Downside Input Quarterly'!$B$4:$W$43,22,FALSE),L92)</f>
        <v>0</v>
      </c>
    </row>
    <row r="94" spans="1:12" s="20" customFormat="1">
      <c r="A94" s="24">
        <f t="shared" si="4"/>
        <v>42887</v>
      </c>
      <c r="B94" s="33">
        <f>(VLOOKUP($A92,'BHC Downside Input Quarterly'!$B$4:$G$43,3,FALSE))</f>
        <v>148.9</v>
      </c>
      <c r="C94" s="57">
        <f>(VLOOKUP($A92,'BHC Downside Input Quarterly'!$B$4:$G$43,4,FALSE))/100</f>
        <v>9.9</v>
      </c>
      <c r="D94" s="40">
        <f t="shared" ref="D94:D136" si="7">IFERROR(VLOOKUP(A94,$O$8:$R$47,4,0),D93)</f>
        <v>4.4999999999999929E-2</v>
      </c>
      <c r="E94" s="40">
        <f>IFERROR(VLOOKUP($A94,'BHC Downside Input Quarterly'!$B$4:$G$43,6,FALSE), E93)</f>
        <v>0</v>
      </c>
      <c r="F94" s="38">
        <f t="shared" si="6"/>
        <v>9.5253769033333352E-2</v>
      </c>
      <c r="G94" s="46">
        <f t="shared" si="6"/>
        <v>0.16363650433333335</v>
      </c>
      <c r="H94" s="33">
        <f>H82*(1+VLOOKUP(A94,'BHC Downside Input Quarterly'!$T$4:$U$123,2,0))</f>
        <v>107.437</v>
      </c>
      <c r="J94" s="39">
        <v>6.905317100000001E-2</v>
      </c>
      <c r="K94" s="18"/>
      <c r="L94" s="33">
        <f>IFERROR(VLOOKUP($A94,'BHC Downside Input Quarterly'!$B$4:$W$43,22,FALSE),L93)</f>
        <v>0</v>
      </c>
    </row>
    <row r="95" spans="1:12" s="20" customFormat="1">
      <c r="A95" s="24">
        <f t="shared" si="4"/>
        <v>42917</v>
      </c>
      <c r="B95" s="33">
        <f>B94+((B97-B94)/3)</f>
        <v>147.26666666666668</v>
      </c>
      <c r="C95" s="57">
        <f>C94+((C97-C94)/3)</f>
        <v>9.9333333333333336</v>
      </c>
      <c r="D95" s="40">
        <f t="shared" si="7"/>
        <v>2.4597427699965646E-2</v>
      </c>
      <c r="E95" s="40">
        <f>IFERROR(VLOOKUP($A95,'BHC Downside Input Quarterly'!$B$4:$G$43,6,FALSE), E94)</f>
        <v>0</v>
      </c>
      <c r="F95" s="38">
        <f t="shared" si="6"/>
        <v>9.6603313933333337E-2</v>
      </c>
      <c r="G95" s="46">
        <f t="shared" si="6"/>
        <v>0.16498604923333332</v>
      </c>
      <c r="H95" s="33">
        <f>H83*(1+VLOOKUP(A95,'BHC Downside Input Quarterly'!$T$4:$U$123,2,0))</f>
        <v>109.711</v>
      </c>
      <c r="J95" s="39">
        <v>7.0402715899999996E-2</v>
      </c>
      <c r="K95" s="18"/>
      <c r="L95" s="33">
        <f>IFERROR(VLOOKUP($A95,'BHC Downside Input Quarterly'!$B$4:$W$43,22,FALSE),L94)</f>
        <v>0</v>
      </c>
    </row>
    <row r="96" spans="1:12" s="20" customFormat="1">
      <c r="A96" s="24">
        <f t="shared" si="4"/>
        <v>42948</v>
      </c>
      <c r="B96" s="33">
        <f>B94+2*((B97-B94)/3)</f>
        <v>145.63333333333333</v>
      </c>
      <c r="C96" s="57">
        <f>C94+2*((C97-C94)/3)</f>
        <v>9.9666666666666668</v>
      </c>
      <c r="D96" s="40">
        <f t="shared" si="7"/>
        <v>2.4597427699965646E-2</v>
      </c>
      <c r="E96" s="40">
        <f>IFERROR(VLOOKUP($A96,'BHC Downside Input Quarterly'!$B$4:$G$43,6,FALSE), E95)</f>
        <v>0</v>
      </c>
      <c r="F96" s="38">
        <f t="shared" si="6"/>
        <v>9.7952858833333337E-2</v>
      </c>
      <c r="G96" s="46">
        <f t="shared" si="6"/>
        <v>0.16633559413333332</v>
      </c>
      <c r="H96" s="33">
        <f>H84*(1+VLOOKUP(A96,'BHC Downside Input Quarterly'!$T$4:$U$123,2,0))</f>
        <v>110.279</v>
      </c>
      <c r="J96" s="39">
        <v>7.1752260799999995E-2</v>
      </c>
      <c r="K96" s="18"/>
      <c r="L96" s="33">
        <f>IFERROR(VLOOKUP($A96,'BHC Downside Input Quarterly'!$B$4:$W$43,22,FALSE),L95)</f>
        <v>0</v>
      </c>
    </row>
    <row r="97" spans="1:16" s="20" customFormat="1">
      <c r="A97" s="24">
        <f t="shared" si="4"/>
        <v>42979</v>
      </c>
      <c r="B97" s="33">
        <f>(VLOOKUP($A95,'BHC Downside Input Quarterly'!$B$4:$G$43,3,FALSE))</f>
        <v>144</v>
      </c>
      <c r="C97" s="57">
        <f>(VLOOKUP($A95,'BHC Downside Input Quarterly'!$B$4:$G$43,4,FALSE))/100</f>
        <v>10</v>
      </c>
      <c r="D97" s="40">
        <f t="shared" si="7"/>
        <v>2.4597427699965646E-2</v>
      </c>
      <c r="E97" s="40">
        <f>IFERROR(VLOOKUP($A97,'BHC Downside Input Quarterly'!$B$4:$G$43,6,FALSE), E96)</f>
        <v>0</v>
      </c>
      <c r="F97" s="38">
        <f t="shared" si="6"/>
        <v>9.9302403733333336E-2</v>
      </c>
      <c r="G97" s="46">
        <f t="shared" si="6"/>
        <v>0.16768513903333332</v>
      </c>
      <c r="H97" s="33">
        <f>H85*(1+VLOOKUP(A97,'BHC Downside Input Quarterly'!$T$4:$U$123,2,0))</f>
        <v>111.98399999999999</v>
      </c>
      <c r="J97" s="39">
        <v>7.3101805699999994E-2</v>
      </c>
      <c r="K97" s="18"/>
      <c r="L97" s="33">
        <f>IFERROR(VLOOKUP($A97,'BHC Downside Input Quarterly'!$B$4:$W$43,22,FALSE),L96)</f>
        <v>0</v>
      </c>
    </row>
    <row r="98" spans="1:16" s="20" customFormat="1">
      <c r="A98" s="24">
        <f t="shared" si="4"/>
        <v>43009</v>
      </c>
      <c r="B98" s="33">
        <f>B97+((B100-B97)/3)</f>
        <v>142.93333333333334</v>
      </c>
      <c r="C98" s="57">
        <f>C97+((C100-C97)/3)</f>
        <v>9.9666666666666668</v>
      </c>
      <c r="D98" s="40">
        <f t="shared" si="7"/>
        <v>4.6612705999395931E-3</v>
      </c>
      <c r="E98" s="40">
        <f>IFERROR(VLOOKUP($A98,'BHC Downside Input Quarterly'!$B$4:$G$43,6,FALSE), E97)</f>
        <v>0</v>
      </c>
      <c r="F98" s="38">
        <f t="shared" si="6"/>
        <v>0.10009394096666667</v>
      </c>
      <c r="G98" s="46">
        <f t="shared" si="6"/>
        <v>0.16847667626666665</v>
      </c>
      <c r="H98" s="33">
        <f>H86*(1+VLOOKUP(A98,'BHC Downside Input Quarterly'!$T$4:$U$123,2,0))</f>
        <v>112.553</v>
      </c>
      <c r="J98" s="39">
        <v>7.3893342933333328E-2</v>
      </c>
      <c r="K98" s="18"/>
      <c r="L98" s="33">
        <f>IFERROR(VLOOKUP($A98,'BHC Downside Input Quarterly'!$B$4:$W$43,22,FALSE),L97)</f>
        <v>0</v>
      </c>
    </row>
    <row r="99" spans="1:16" s="20" customFormat="1">
      <c r="A99" s="24">
        <f t="shared" si="4"/>
        <v>43040</v>
      </c>
      <c r="B99" s="33">
        <f>B97+2*((B100-B97)/3)</f>
        <v>141.86666666666667</v>
      </c>
      <c r="C99" s="57">
        <f>C97+2*((C100-C97)/3)</f>
        <v>9.9333333333333336</v>
      </c>
      <c r="D99" s="40">
        <f t="shared" si="7"/>
        <v>4.6612705999395931E-3</v>
      </c>
      <c r="E99" s="40">
        <f>IFERROR(VLOOKUP($A99,'BHC Downside Input Quarterly'!$B$4:$G$43,6,FALSE), E98)</f>
        <v>0</v>
      </c>
      <c r="F99" s="38">
        <f t="shared" si="6"/>
        <v>0.10088547820000002</v>
      </c>
      <c r="G99" s="46">
        <f t="shared" si="6"/>
        <v>0.16926821349999999</v>
      </c>
      <c r="H99" s="33">
        <f>H87*(1+VLOOKUP(A99,'BHC Downside Input Quarterly'!$T$4:$U$123,2,0))</f>
        <v>113.121</v>
      </c>
      <c r="J99" s="39">
        <v>7.4684880166666676E-2</v>
      </c>
      <c r="K99" s="18"/>
      <c r="L99" s="33">
        <f>IFERROR(VLOOKUP($A99,'BHC Downside Input Quarterly'!$B$4:$W$43,22,FALSE),L98)</f>
        <v>0</v>
      </c>
    </row>
    <row r="100" spans="1:16">
      <c r="A100" s="24">
        <f t="shared" si="4"/>
        <v>43070</v>
      </c>
      <c r="B100" s="33">
        <f>(VLOOKUP($A98,'BHC Downside Input Quarterly'!$B$4:$G$43,3,FALSE))</f>
        <v>140.80000000000001</v>
      </c>
      <c r="C100" s="57">
        <f>(VLOOKUP($A98,'BHC Downside Input Quarterly'!$B$4:$G$43,4,FALSE))/100</f>
        <v>9.9</v>
      </c>
      <c r="D100" s="40">
        <f t="shared" si="7"/>
        <v>4.6612705999395931E-3</v>
      </c>
      <c r="E100" s="40">
        <f>IFERROR(VLOOKUP($A100,'BHC Downside Input Quarterly'!$B$4:$G$43,6,FALSE), E99)</f>
        <v>0</v>
      </c>
      <c r="F100" s="38">
        <f t="shared" si="6"/>
        <v>0.10167701543333335</v>
      </c>
      <c r="G100" s="46">
        <f t="shared" si="6"/>
        <v>0.17005975073333332</v>
      </c>
      <c r="H100" s="33">
        <f>H88*(1+VLOOKUP(A100,'BHC Downside Input Quarterly'!$T$4:$U$123,2,0))</f>
        <v>111.98399999999999</v>
      </c>
      <c r="J100" s="39">
        <v>7.5476417400000009E-2</v>
      </c>
      <c r="L100" s="33">
        <f>IFERROR(VLOOKUP($A100,'BHC Downside Input Quarterly'!$B$4:$W$43,22,FALSE),L99)</f>
        <v>0</v>
      </c>
    </row>
    <row r="101" spans="1:16">
      <c r="A101" s="24">
        <f t="shared" si="4"/>
        <v>43101</v>
      </c>
      <c r="B101" s="33">
        <f>B100+((B103-B100)/3)</f>
        <v>140.03333333333333</v>
      </c>
      <c r="C101" s="57">
        <f>C100+((C103-C100)/3)</f>
        <v>9.8666666666666671</v>
      </c>
      <c r="D101" s="40">
        <f t="shared" si="7"/>
        <v>7.9539487000479525E-3</v>
      </c>
      <c r="E101" s="40">
        <f>IFERROR(VLOOKUP($A101,'BHC Downside Input Quarterly'!$B$4:$G$43,6,FALSE), E100)</f>
        <v>0</v>
      </c>
      <c r="F101" s="38">
        <f t="shared" si="6"/>
        <v>0.10285951076666668</v>
      </c>
      <c r="G101" s="46">
        <f t="shared" si="6"/>
        <v>0.17124224606666666</v>
      </c>
      <c r="H101" s="33">
        <f>H89*(1+VLOOKUP(A101,'BHC Downside Input Quarterly'!$T$4:$U$123,2,0))</f>
        <v>106.86799999999999</v>
      </c>
      <c r="J101" s="39">
        <v>7.6658912733333334E-2</v>
      </c>
      <c r="L101" s="33">
        <f>IFERROR(VLOOKUP($A101,'BHC Downside Input Quarterly'!$B$4:$W$43,22,FALSE),L100)</f>
        <v>0</v>
      </c>
    </row>
    <row r="102" spans="1:16">
      <c r="A102" s="24">
        <f t="shared" si="4"/>
        <v>43132</v>
      </c>
      <c r="B102" s="33">
        <f>B100+2*((B103-B100)/3)</f>
        <v>139.26666666666668</v>
      </c>
      <c r="C102" s="57">
        <f>C100+2*((C103-C100)/3)</f>
        <v>9.8333333333333339</v>
      </c>
      <c r="D102" s="40">
        <f t="shared" si="7"/>
        <v>7.9539487000479525E-3</v>
      </c>
      <c r="E102" s="40">
        <f>IFERROR(VLOOKUP($A102,'BHC Downside Input Quarterly'!$B$4:$G$43,6,FALSE), E101)</f>
        <v>0</v>
      </c>
      <c r="F102" s="38">
        <f t="shared" si="6"/>
        <v>0.10404200610000001</v>
      </c>
      <c r="G102" s="46">
        <f t="shared" si="6"/>
        <v>0.1724247414</v>
      </c>
      <c r="H102" s="33">
        <f>H90*(1+VLOOKUP(A102,'BHC Downside Input Quarterly'!$T$4:$U$123,2,0))</f>
        <v>105.163</v>
      </c>
      <c r="J102" s="39">
        <v>7.7841408066666673E-2</v>
      </c>
      <c r="L102" s="33">
        <f>IFERROR(VLOOKUP($A102,'BHC Downside Input Quarterly'!$B$4:$W$43,22,FALSE),L101)</f>
        <v>0</v>
      </c>
    </row>
    <row r="103" spans="1:16">
      <c r="A103" s="24">
        <f t="shared" si="4"/>
        <v>43160</v>
      </c>
      <c r="B103" s="33">
        <f>(VLOOKUP($A101,'BHC Downside Input Quarterly'!$B$4:$G$43,3,FALSE))</f>
        <v>138.5</v>
      </c>
      <c r="C103" s="57">
        <f>(VLOOKUP($A101,'BHC Downside Input Quarterly'!$B$4:$G$43,4,FALSE))/100</f>
        <v>9.8000000000000007</v>
      </c>
      <c r="D103" s="40">
        <f t="shared" si="7"/>
        <v>7.9539487000479525E-3</v>
      </c>
      <c r="E103" s="40">
        <f>IFERROR(VLOOKUP($A103,'BHC Downside Input Quarterly'!$B$4:$G$43,6,FALSE), E102)</f>
        <v>0</v>
      </c>
      <c r="F103" s="38">
        <f t="shared" si="6"/>
        <v>0.10522450143333334</v>
      </c>
      <c r="G103" s="46">
        <f t="shared" si="6"/>
        <v>0.17360723673333334</v>
      </c>
      <c r="H103" s="33">
        <f>H91*(1+VLOOKUP(A103,'BHC Downside Input Quarterly'!$T$4:$U$123,2,0))</f>
        <v>105.163</v>
      </c>
      <c r="J103" s="39">
        <v>7.9023903399999998E-2</v>
      </c>
      <c r="L103" s="33">
        <f>IFERROR(VLOOKUP($A103,'BHC Downside Input Quarterly'!$B$4:$W$43,22,FALSE),L102)</f>
        <v>0</v>
      </c>
    </row>
    <row r="104" spans="1:16">
      <c r="A104" s="24">
        <f t="shared" si="4"/>
        <v>43191</v>
      </c>
      <c r="B104" s="33">
        <f>B103+((B106-B103)/3)</f>
        <v>138.16666666666666</v>
      </c>
      <c r="C104" s="57">
        <f>C103+((C106-C103)/3)</f>
        <v>9.7333333333333343</v>
      </c>
      <c r="D104" s="40">
        <f t="shared" si="7"/>
        <v>2.6795417499945851E-2</v>
      </c>
      <c r="E104" s="40">
        <f>IFERROR(VLOOKUP($A104,'BHC Downside Input Quarterly'!$B$4:$G$43,6,FALSE), E103)</f>
        <v>0</v>
      </c>
      <c r="F104" s="38">
        <f t="shared" si="6"/>
        <v>0.10619653363333334</v>
      </c>
      <c r="G104" s="46">
        <f t="shared" si="6"/>
        <v>0.17457926893333334</v>
      </c>
      <c r="H104" s="33">
        <f>H92*(1+VLOOKUP(A104,'BHC Downside Input Quarterly'!$T$4:$U$123,2,0))</f>
        <v>105.73099999999999</v>
      </c>
      <c r="J104" s="39">
        <v>7.9995935599999998E-2</v>
      </c>
      <c r="L104" s="33">
        <f>IFERROR(VLOOKUP($A104,'BHC Downside Input Quarterly'!$B$4:$W$43,22,FALSE),L103)</f>
        <v>0</v>
      </c>
    </row>
    <row r="105" spans="1:16">
      <c r="A105" s="24">
        <f t="shared" si="4"/>
        <v>43221</v>
      </c>
      <c r="B105" s="33">
        <f>B103+2*((B106-B103)/3)</f>
        <v>137.83333333333334</v>
      </c>
      <c r="C105" s="57">
        <f>C103+2*((C106-C103)/3)</f>
        <v>9.6666666666666661</v>
      </c>
      <c r="D105" s="40">
        <f t="shared" si="7"/>
        <v>2.6795417499945851E-2</v>
      </c>
      <c r="E105" s="40">
        <f>IFERROR(VLOOKUP($A105,'BHC Downside Input Quarterly'!$B$4:$G$43,6,FALSE), E104)</f>
        <v>0</v>
      </c>
      <c r="F105" s="38">
        <f t="shared" si="6"/>
        <v>0.10716856583333334</v>
      </c>
      <c r="G105" s="46">
        <f t="shared" si="6"/>
        <v>0.17555130113333334</v>
      </c>
      <c r="H105" s="33">
        <f>H93*(1+VLOOKUP(A105,'BHC Downside Input Quarterly'!$T$4:$U$123,2,0))</f>
        <v>106.3</v>
      </c>
      <c r="J105" s="39">
        <v>8.0967967799999999E-2</v>
      </c>
      <c r="L105" s="33">
        <f>IFERROR(VLOOKUP($A105,'BHC Downside Input Quarterly'!$B$4:$W$43,22,FALSE),L104)</f>
        <v>0</v>
      </c>
    </row>
    <row r="106" spans="1:16">
      <c r="A106" s="24">
        <f t="shared" si="4"/>
        <v>43252</v>
      </c>
      <c r="B106" s="33">
        <f>(VLOOKUP($A104,'BHC Downside Input Quarterly'!$B$4:$G$43,3,FALSE))</f>
        <v>137.5</v>
      </c>
      <c r="C106" s="57">
        <f>(VLOOKUP($A104,'BHC Downside Input Quarterly'!$B$4:$G$43,4,FALSE))/100</f>
        <v>9.6</v>
      </c>
      <c r="D106" s="40">
        <f t="shared" si="7"/>
        <v>2.6795417499945851E-2</v>
      </c>
      <c r="E106" s="40">
        <f>IFERROR(VLOOKUP($A106,'BHC Downside Input Quarterly'!$B$4:$G$43,6,FALSE), E105)</f>
        <v>0</v>
      </c>
      <c r="F106" s="38">
        <f t="shared" si="6"/>
        <v>0.10814059803333335</v>
      </c>
      <c r="G106" s="46">
        <f t="shared" si="6"/>
        <v>0.17652333333333337</v>
      </c>
      <c r="H106" s="33">
        <f>H94*(1+VLOOKUP(A106,'BHC Downside Input Quarterly'!$T$4:$U$123,2,0))</f>
        <v>107.437</v>
      </c>
      <c r="J106" s="39">
        <v>8.1940000000000013E-2</v>
      </c>
      <c r="L106" s="33">
        <f>IFERROR(VLOOKUP($A106,'BHC Downside Input Quarterly'!$B$4:$W$43,22,FALSE),L105)</f>
        <v>0</v>
      </c>
    </row>
    <row r="107" spans="1:16">
      <c r="A107" s="24">
        <f t="shared" si="4"/>
        <v>43282</v>
      </c>
      <c r="B107" s="33">
        <f>B106+((B109-B106)/3)</f>
        <v>137.43333333333334</v>
      </c>
      <c r="C107" s="57">
        <f>C106+((C109-C106)/3)</f>
        <v>9.5333333333333332</v>
      </c>
      <c r="D107" s="40">
        <f t="shared" si="7"/>
        <v>3.6932299100067567E-2</v>
      </c>
      <c r="E107" s="40">
        <f>IFERROR(VLOOKUP($A107,'BHC Downside Input Quarterly'!$B$4:$G$43,6,FALSE), E106)</f>
        <v>0</v>
      </c>
      <c r="F107" s="38">
        <f t="shared" si="6"/>
        <v>0.10826168110000002</v>
      </c>
      <c r="G107" s="46">
        <f t="shared" si="6"/>
        <v>0.17664441640000003</v>
      </c>
      <c r="H107" s="33">
        <f>H95*(1+VLOOKUP(A107,'BHC Downside Input Quarterly'!$T$4:$U$123,2,0))</f>
        <v>109.711</v>
      </c>
      <c r="J107" s="39">
        <v>8.2061083066666679E-2</v>
      </c>
      <c r="L107" s="33">
        <f>IFERROR(VLOOKUP($A107,'BHC Downside Input Quarterly'!$B$4:$W$43,22,FALSE),L106)</f>
        <v>0</v>
      </c>
    </row>
    <row r="108" spans="1:16">
      <c r="A108" s="24">
        <f t="shared" si="4"/>
        <v>43313</v>
      </c>
      <c r="B108" s="33">
        <f>B106+2*((B109-B106)/3)</f>
        <v>137.36666666666667</v>
      </c>
      <c r="C108" s="57">
        <f>C106+2*((C109-C106)/3)</f>
        <v>9.4666666666666668</v>
      </c>
      <c r="D108" s="40">
        <f t="shared" si="7"/>
        <v>3.6932299100067567E-2</v>
      </c>
      <c r="E108" s="40">
        <f>IFERROR(VLOOKUP($A108,'BHC Downside Input Quarterly'!$B$4:$G$43,6,FALSE), E107)</f>
        <v>0</v>
      </c>
      <c r="F108" s="38">
        <f t="shared" si="6"/>
        <v>0.10838276416666667</v>
      </c>
      <c r="G108" s="46">
        <f t="shared" si="6"/>
        <v>0.1767654994666667</v>
      </c>
      <c r="H108" s="33">
        <f>H96*(1+VLOOKUP(A108,'BHC Downside Input Quarterly'!$T$4:$U$123,2,0))</f>
        <v>110.279</v>
      </c>
      <c r="J108" s="39">
        <v>8.2182166133333331E-2</v>
      </c>
      <c r="L108" s="33">
        <f>IFERROR(VLOOKUP($A108,'BHC Downside Input Quarterly'!$B$4:$W$43,22,FALSE),L107)</f>
        <v>0</v>
      </c>
    </row>
    <row r="109" spans="1:16">
      <c r="A109" s="24">
        <f t="shared" si="4"/>
        <v>43344</v>
      </c>
      <c r="B109" s="33">
        <f>(VLOOKUP($A107,'BHC Downside Input Quarterly'!$B$4:$G$43,3,FALSE))</f>
        <v>137.30000000000001</v>
      </c>
      <c r="C109" s="57">
        <f>(VLOOKUP($A107,'BHC Downside Input Quarterly'!$B$4:$G$43,4,FALSE))/100</f>
        <v>9.4</v>
      </c>
      <c r="D109" s="40">
        <f t="shared" si="7"/>
        <v>3.6932299100067567E-2</v>
      </c>
      <c r="E109" s="40">
        <f>IFERROR(VLOOKUP($A109,'BHC Downside Input Quarterly'!$B$4:$G$43,6,FALSE), E108)</f>
        <v>0</v>
      </c>
      <c r="F109" s="38">
        <f t="shared" ref="F109:G124" si="8">F108+($J109-$J108)</f>
        <v>0.10850384723333334</v>
      </c>
      <c r="G109" s="46">
        <f t="shared" si="8"/>
        <v>0.17688658253333336</v>
      </c>
      <c r="H109" s="33">
        <f>H97*(1+VLOOKUP(A109,'BHC Downside Input Quarterly'!$T$4:$U$123,2,0))</f>
        <v>111.98399999999999</v>
      </c>
      <c r="J109" s="39">
        <v>8.2303249199999998E-2</v>
      </c>
      <c r="L109" s="33">
        <f>IFERROR(VLOOKUP($A109,'BHC Downside Input Quarterly'!$B$4:$W$43,22,FALSE),L108)</f>
        <v>0</v>
      </c>
    </row>
    <row r="110" spans="1:16">
      <c r="A110" s="24">
        <f t="shared" si="4"/>
        <v>43374</v>
      </c>
      <c r="B110" s="33">
        <f>B109+((B112-B109)/3)</f>
        <v>137.43333333333334</v>
      </c>
      <c r="C110" s="57">
        <f>C109+((C112-C109)/3)</f>
        <v>9.3000000000000007</v>
      </c>
      <c r="D110" s="40">
        <f t="shared" si="7"/>
        <v>4.7847697000036993E-2</v>
      </c>
      <c r="E110" s="40">
        <f>IFERROR(VLOOKUP($A110,'BHC Downside Input Quarterly'!$B$4:$G$43,6,FALSE), E109)</f>
        <v>0</v>
      </c>
      <c r="F110" s="38">
        <f t="shared" si="8"/>
        <v>0.10915088273333333</v>
      </c>
      <c r="G110" s="46">
        <f t="shared" si="8"/>
        <v>0.17753361803333334</v>
      </c>
      <c r="H110" s="33">
        <f>H98*(1+VLOOKUP(A110,'BHC Downside Input Quarterly'!$T$4:$U$123,2,0))</f>
        <v>112.553</v>
      </c>
      <c r="J110" s="39">
        <v>8.2950284699999988E-2</v>
      </c>
      <c r="L110" s="33">
        <f>IFERROR(VLOOKUP($A110,'BHC Downside Input Quarterly'!$B$4:$W$43,22,FALSE),L109)</f>
        <v>0</v>
      </c>
    </row>
    <row r="111" spans="1:16">
      <c r="A111" s="24">
        <f t="shared" si="4"/>
        <v>43405</v>
      </c>
      <c r="B111" s="33">
        <f>B109+2*((B112-B109)/3)</f>
        <v>137.56666666666666</v>
      </c>
      <c r="C111" s="57">
        <f>C109+2*((C112-C109)/3)</f>
        <v>9.1999999999999993</v>
      </c>
      <c r="D111" s="40">
        <f t="shared" si="7"/>
        <v>4.7847697000036993E-2</v>
      </c>
      <c r="E111" s="40">
        <f>IFERROR(VLOOKUP($A111,'BHC Downside Input Quarterly'!$B$4:$G$43,6,FALSE), E110)</f>
        <v>0</v>
      </c>
      <c r="F111" s="38">
        <f t="shared" si="8"/>
        <v>0.10979791823333333</v>
      </c>
      <c r="G111" s="46">
        <f t="shared" si="8"/>
        <v>0.17818065353333334</v>
      </c>
      <c r="H111" s="33">
        <f>H99*(1+VLOOKUP(A111,'BHC Downside Input Quarterly'!$T$4:$U$123,2,0))</f>
        <v>113.121</v>
      </c>
      <c r="J111" s="39">
        <v>8.3597320199999992E-2</v>
      </c>
      <c r="L111" s="33">
        <f>IFERROR(VLOOKUP($A111,'BHC Downside Input Quarterly'!$B$4:$W$43,22,FALSE),L110)</f>
        <v>0</v>
      </c>
    </row>
    <row r="112" spans="1:16">
      <c r="A112" s="24">
        <f t="shared" si="4"/>
        <v>43435</v>
      </c>
      <c r="B112" s="33">
        <f>(VLOOKUP($A110,'BHC Downside Input Quarterly'!$B$4:$G$43,3,FALSE))</f>
        <v>137.69999999999999</v>
      </c>
      <c r="C112" s="57">
        <f>(VLOOKUP($A110,'BHC Downside Input Quarterly'!$B$4:$G$43,4,FALSE))/100</f>
        <v>9.1</v>
      </c>
      <c r="D112" s="40">
        <f t="shared" si="7"/>
        <v>4.7847697000036993E-2</v>
      </c>
      <c r="E112" s="40">
        <f>IFERROR(VLOOKUP($A112,'BHC Downside Input Quarterly'!$B$4:$G$43,6,FALSE), E111)</f>
        <v>0</v>
      </c>
      <c r="F112" s="38">
        <f t="shared" si="8"/>
        <v>0.11044495373333334</v>
      </c>
      <c r="G112" s="46">
        <f t="shared" si="8"/>
        <v>0.17882768903333335</v>
      </c>
      <c r="H112" s="33">
        <f>H100*(1+VLOOKUP(A112,'BHC Downside Input Quarterly'!$T$4:$U$123,2,0))</f>
        <v>111.98399999999999</v>
      </c>
      <c r="J112" s="39">
        <v>8.4244355699999995E-2</v>
      </c>
      <c r="L112" s="33">
        <f>IFERROR(VLOOKUP($A112,'BHC Downside Input Quarterly'!$B$4:$W$43,22,FALSE),L111)</f>
        <v>0</v>
      </c>
      <c r="N112" s="47"/>
      <c r="P112" s="47"/>
    </row>
    <row r="113" spans="1:14">
      <c r="A113" s="24">
        <f t="shared" si="4"/>
        <v>43466</v>
      </c>
      <c r="B113" s="33">
        <f>B112+((B115-B112)/3)</f>
        <v>137.96666666666667</v>
      </c>
      <c r="C113" s="57">
        <f>C112+((C115-C112)/3)</f>
        <v>9.0333333333333332</v>
      </c>
      <c r="D113" s="40">
        <f t="shared" si="7"/>
        <v>6.7895604599867765E-2</v>
      </c>
      <c r="E113" s="40">
        <f>IFERROR(VLOOKUP($A113,'BHC Downside Input Quarterly'!$B$4:$G$43,6,FALSE), E112)</f>
        <v>0</v>
      </c>
      <c r="F113" s="38">
        <f t="shared" si="8"/>
        <v>0.1107084004</v>
      </c>
      <c r="G113" s="46">
        <f t="shared" si="8"/>
        <v>0.17909113570000001</v>
      </c>
      <c r="H113" s="33">
        <f>H101*(1+VLOOKUP(A113,'BHC Downside Input Quarterly'!$T$4:$U$123,2,0))</f>
        <v>106.86799999999999</v>
      </c>
      <c r="J113" s="39">
        <v>8.4507802366666662E-2</v>
      </c>
      <c r="L113" s="33">
        <f>IFERROR(VLOOKUP($A113,'BHC Downside Input Quarterly'!$B$4:$W$43,22,FALSE),L112)</f>
        <v>0</v>
      </c>
      <c r="N113" s="48"/>
    </row>
    <row r="114" spans="1:14">
      <c r="A114" s="24">
        <f t="shared" si="4"/>
        <v>43497</v>
      </c>
      <c r="B114" s="33">
        <f>B112+2*((B115-B112)/3)</f>
        <v>138.23333333333332</v>
      </c>
      <c r="C114" s="57">
        <f>C112+2*((C115-C112)/3)</f>
        <v>8.9666666666666668</v>
      </c>
      <c r="D114" s="40">
        <f t="shared" si="7"/>
        <v>6.7895604599867765E-2</v>
      </c>
      <c r="E114" s="40">
        <f>IFERROR(VLOOKUP($A114,'BHC Downside Input Quarterly'!$B$4:$G$43,6,FALSE), E113)</f>
        <v>0</v>
      </c>
      <c r="F114" s="38">
        <f t="shared" si="8"/>
        <v>0.11097184706666667</v>
      </c>
      <c r="G114" s="46">
        <f t="shared" si="8"/>
        <v>0.17935458236666668</v>
      </c>
      <c r="H114" s="33">
        <f>H102*(1+VLOOKUP(A114,'BHC Downside Input Quarterly'!$T$4:$U$123,2,0))</f>
        <v>105.163</v>
      </c>
      <c r="J114" s="39">
        <v>8.4771249033333329E-2</v>
      </c>
      <c r="L114" s="33">
        <f>IFERROR(VLOOKUP($A114,'BHC Downside Input Quarterly'!$B$4:$W$43,22,FALSE),L113)</f>
        <v>0</v>
      </c>
    </row>
    <row r="115" spans="1:14">
      <c r="A115" s="24">
        <f t="shared" si="4"/>
        <v>43525</v>
      </c>
      <c r="B115" s="33">
        <f>(VLOOKUP($A113,'BHC Downside Input Quarterly'!$B$4:$G$43,3,FALSE))</f>
        <v>138.5</v>
      </c>
      <c r="C115" s="57">
        <f>(VLOOKUP($A113,'BHC Downside Input Quarterly'!$B$4:$G$43,4,FALSE))/100</f>
        <v>8.9</v>
      </c>
      <c r="D115" s="40">
        <f t="shared" si="7"/>
        <v>6.7895604599867765E-2</v>
      </c>
      <c r="E115" s="40">
        <f>IFERROR(VLOOKUP($A115,'BHC Downside Input Quarterly'!$B$4:$G$43,6,FALSE), E114)</f>
        <v>0</v>
      </c>
      <c r="F115" s="38">
        <f t="shared" si="8"/>
        <v>0.11123529373333334</v>
      </c>
      <c r="G115" s="46">
        <f t="shared" si="8"/>
        <v>0.17961802903333335</v>
      </c>
      <c r="H115" s="33">
        <f>H103*(1+VLOOKUP(A115,'BHC Downside Input Quarterly'!$T$4:$U$123,2,0))</f>
        <v>105.163</v>
      </c>
      <c r="J115" s="39">
        <v>8.5034695699999996E-2</v>
      </c>
      <c r="L115" s="33">
        <f>IFERROR(VLOOKUP($A115,'BHC Downside Input Quarterly'!$B$4:$W$43,22,FALSE),L114)</f>
        <v>0</v>
      </c>
      <c r="N115" s="48"/>
    </row>
    <row r="116" spans="1:14">
      <c r="A116" s="24">
        <f t="shared" si="4"/>
        <v>43556</v>
      </c>
      <c r="B116" s="33">
        <f>B115+((B118-B115)/3)</f>
        <v>92.333333333333343</v>
      </c>
      <c r="C116" s="57">
        <f>C115+((C118-C115)/3)</f>
        <v>5.9333333333333336</v>
      </c>
      <c r="D116" s="40">
        <f t="shared" si="7"/>
        <v>8.4995402600061221E-2</v>
      </c>
      <c r="E116" s="40">
        <f>IFERROR(VLOOKUP($A116,'BHC Downside Input Quarterly'!$B$4:$G$43,6,FALSE), E115)</f>
        <v>0</v>
      </c>
      <c r="F116" s="38">
        <f t="shared" si="8"/>
        <v>0.11082372850000001</v>
      </c>
      <c r="G116" s="46">
        <f t="shared" si="8"/>
        <v>0.17920646380000002</v>
      </c>
      <c r="H116" s="33">
        <f>H104*(1+VLOOKUP(A116,'BHC Downside Input Quarterly'!$T$4:$U$123,2,0))</f>
        <v>105.73099999999999</v>
      </c>
      <c r="J116" s="39">
        <v>8.4623130466666668E-2</v>
      </c>
      <c r="L116" s="33">
        <f>IFERROR(VLOOKUP($A116,'BHC Downside Input Quarterly'!$B$4:$W$43,22,FALSE),L115)</f>
        <v>0</v>
      </c>
    </row>
    <row r="117" spans="1:14">
      <c r="A117" s="24">
        <f t="shared" si="4"/>
        <v>43586</v>
      </c>
      <c r="B117" s="33">
        <f>B115+2*((B118-B115)/3)</f>
        <v>46.166666666666671</v>
      </c>
      <c r="C117" s="57">
        <f>C115+2*((C118-C115)/3)</f>
        <v>2.9666666666666668</v>
      </c>
      <c r="D117" s="40">
        <f t="shared" si="7"/>
        <v>8.4995402600061221E-2</v>
      </c>
      <c r="E117" s="40">
        <f>IFERROR(VLOOKUP($A117,'BHC Downside Input Quarterly'!$B$4:$G$43,6,FALSE), E116)</f>
        <v>0</v>
      </c>
      <c r="F117" s="38">
        <f t="shared" si="8"/>
        <v>0.11041216326666668</v>
      </c>
      <c r="G117" s="46">
        <f t="shared" si="8"/>
        <v>0.17879489856666669</v>
      </c>
      <c r="H117" s="33">
        <f>H105*(1+VLOOKUP(A117,'BHC Downside Input Quarterly'!$T$4:$U$123,2,0))</f>
        <v>106.3</v>
      </c>
      <c r="J117" s="39">
        <v>8.4211565233333341E-2</v>
      </c>
      <c r="L117" s="33">
        <f>IFERROR(VLOOKUP($A117,'BHC Downside Input Quarterly'!$B$4:$W$43,22,FALSE),L116)</f>
        <v>0</v>
      </c>
    </row>
    <row r="118" spans="1:14">
      <c r="A118" s="24">
        <f t="shared" si="4"/>
        <v>43617</v>
      </c>
      <c r="B118" s="33">
        <f>(VLOOKUP($A116,'BHC Downside Input Quarterly'!$B$4:$G$43,3,FALSE))</f>
        <v>0</v>
      </c>
      <c r="C118" s="57">
        <f>(VLOOKUP($A116,'BHC Downside Input Quarterly'!$B$4:$G$43,4,FALSE))/100</f>
        <v>0</v>
      </c>
      <c r="D118" s="40">
        <f t="shared" si="7"/>
        <v>8.4995402600061221E-2</v>
      </c>
      <c r="E118" s="40">
        <f>IFERROR(VLOOKUP($A118,'BHC Downside Input Quarterly'!$B$4:$G$43,6,FALSE), E117)</f>
        <v>0</v>
      </c>
      <c r="F118" s="38">
        <f t="shared" si="8"/>
        <v>0.11000059803333335</v>
      </c>
      <c r="G118" s="46">
        <f t="shared" si="8"/>
        <v>0.17838333333333337</v>
      </c>
      <c r="H118" s="33">
        <f>H106*(1+VLOOKUP(A118,'BHC Downside Input Quarterly'!$T$4:$U$123,2,0))</f>
        <v>107.437</v>
      </c>
      <c r="J118" s="39">
        <v>8.3800000000000013E-2</v>
      </c>
      <c r="L118" s="33">
        <f>IFERROR(VLOOKUP($A118,'BHC Downside Input Quarterly'!$B$4:$W$43,22,FALSE),L117)</f>
        <v>0</v>
      </c>
    </row>
    <row r="119" spans="1:14">
      <c r="A119" s="24">
        <f t="shared" si="4"/>
        <v>43647</v>
      </c>
      <c r="B119" s="33">
        <f>B118+((B121-B118)/3)</f>
        <v>0</v>
      </c>
      <c r="C119" s="57">
        <f>C118+((C121-C118)/3)</f>
        <v>0</v>
      </c>
      <c r="D119" s="40">
        <f t="shared" si="7"/>
        <v>9.2475926099989003E-2</v>
      </c>
      <c r="E119" s="40">
        <f>IFERROR(VLOOKUP($A119,'BHC Downside Input Quarterly'!$B$4:$G$43,6,FALSE), E118)</f>
        <v>0</v>
      </c>
      <c r="F119" s="38">
        <f t="shared" si="8"/>
        <v>0.10937899470000002</v>
      </c>
      <c r="G119" s="46">
        <f t="shared" si="8"/>
        <v>0.17776173000000003</v>
      </c>
      <c r="H119" s="33">
        <f>H107*(1+VLOOKUP(A119,'BHC Downside Input Quarterly'!$T$4:$U$123,2,0))</f>
        <v>109.711</v>
      </c>
      <c r="J119" s="39">
        <v>8.3178396666666682E-2</v>
      </c>
      <c r="L119" s="33">
        <f>IFERROR(VLOOKUP($A119,'BHC Downside Input Quarterly'!$B$4:$W$43,22,FALSE),L118)</f>
        <v>0</v>
      </c>
    </row>
    <row r="120" spans="1:14">
      <c r="A120" s="24">
        <f t="shared" si="4"/>
        <v>43678</v>
      </c>
      <c r="B120" s="33">
        <f>B118+2*((B121-B118)/3)</f>
        <v>0</v>
      </c>
      <c r="C120" s="57">
        <f>C118+2*((C121-C118)/3)</f>
        <v>0</v>
      </c>
      <c r="D120" s="40">
        <f t="shared" si="7"/>
        <v>9.2475926099989003E-2</v>
      </c>
      <c r="E120" s="40">
        <f>IFERROR(VLOOKUP($A120,'BHC Downside Input Quarterly'!$B$4:$G$43,6,FALSE), E119)</f>
        <v>0</v>
      </c>
      <c r="F120" s="38">
        <f t="shared" si="8"/>
        <v>0.10875739136666668</v>
      </c>
      <c r="G120" s="46">
        <f t="shared" si="8"/>
        <v>0.17714012666666668</v>
      </c>
      <c r="H120" s="33">
        <f>H108*(1+VLOOKUP(A120,'BHC Downside Input Quarterly'!$T$4:$U$123,2,0))</f>
        <v>110.279</v>
      </c>
      <c r="J120" s="39">
        <v>8.2556793333333336E-2</v>
      </c>
      <c r="L120" s="33">
        <f>IFERROR(VLOOKUP($A120,'BHC Downside Input Quarterly'!$B$4:$W$43,22,FALSE),L119)</f>
        <v>0</v>
      </c>
    </row>
    <row r="121" spans="1:14">
      <c r="A121" s="24">
        <f t="shared" si="4"/>
        <v>43709</v>
      </c>
      <c r="B121" s="33">
        <f>(VLOOKUP($A119,'BHC Downside Input Quarterly'!$B$4:$G$43,3,FALSE))</f>
        <v>0</v>
      </c>
      <c r="C121" s="57">
        <f>(VLOOKUP($A119,'BHC Downside Input Quarterly'!$B$4:$G$43,4,FALSE))/100</f>
        <v>0</v>
      </c>
      <c r="D121" s="40">
        <f t="shared" si="7"/>
        <v>9.2475926099989003E-2</v>
      </c>
      <c r="E121" s="40">
        <f>IFERROR(VLOOKUP($A121,'BHC Downside Input Quarterly'!$B$4:$G$43,6,FALSE), E120)</f>
        <v>0</v>
      </c>
      <c r="F121" s="38">
        <f t="shared" si="8"/>
        <v>0.10813578803333335</v>
      </c>
      <c r="G121" s="46">
        <f t="shared" si="8"/>
        <v>0.17651852333333334</v>
      </c>
      <c r="H121" s="33">
        <f>H109*(1+VLOOKUP(A121,'BHC Downside Input Quarterly'!$T$4:$U$123,2,0))</f>
        <v>111.98399999999999</v>
      </c>
      <c r="J121" s="39">
        <v>8.1935190000000005E-2</v>
      </c>
      <c r="L121" s="33">
        <f>IFERROR(VLOOKUP($A121,'BHC Downside Input Quarterly'!$B$4:$W$43,22,FALSE),L120)</f>
        <v>0</v>
      </c>
    </row>
    <row r="122" spans="1:14">
      <c r="A122" s="24">
        <f t="shared" si="4"/>
        <v>43739</v>
      </c>
      <c r="B122" s="33">
        <f>B121+((B124-B121)/3)</f>
        <v>0</v>
      </c>
      <c r="C122" s="57">
        <f>C121+((C124-C121)/3)</f>
        <v>0</v>
      </c>
      <c r="D122" s="40">
        <f t="shared" si="7"/>
        <v>9.1894602999935682E-2</v>
      </c>
      <c r="E122" s="40">
        <f>IFERROR(VLOOKUP($A122,'BHC Downside Input Quarterly'!$B$4:$G$43,6,FALSE), E121)</f>
        <v>0</v>
      </c>
      <c r="F122" s="38">
        <f t="shared" si="8"/>
        <v>0.1073996747</v>
      </c>
      <c r="G122" s="46">
        <f t="shared" si="8"/>
        <v>0.17578241</v>
      </c>
      <c r="H122" s="33">
        <f>H110*(1+VLOOKUP(A122,'BHC Downside Input Quarterly'!$T$4:$U$123,2,0))</f>
        <v>112.553</v>
      </c>
      <c r="J122" s="39">
        <v>8.1199076666666661E-2</v>
      </c>
      <c r="L122" s="33">
        <f>IFERROR(VLOOKUP($A122,'BHC Downside Input Quarterly'!$B$4:$W$43,22,FALSE),L121)</f>
        <v>0</v>
      </c>
    </row>
    <row r="123" spans="1:14">
      <c r="A123" s="24">
        <f t="shared" si="4"/>
        <v>43770</v>
      </c>
      <c r="B123" s="33">
        <f>B121+2*((B124-B121)/3)</f>
        <v>0</v>
      </c>
      <c r="C123" s="57">
        <f>C121+2*((C124-C121)/3)</f>
        <v>0</v>
      </c>
      <c r="D123" s="40">
        <f t="shared" si="7"/>
        <v>9.1894602999935682E-2</v>
      </c>
      <c r="E123" s="40">
        <f>IFERROR(VLOOKUP($A123,'BHC Downside Input Quarterly'!$B$4:$G$43,6,FALSE), E122)</f>
        <v>0</v>
      </c>
      <c r="F123" s="38">
        <f t="shared" si="8"/>
        <v>0.10666356136666669</v>
      </c>
      <c r="G123" s="46">
        <f t="shared" si="8"/>
        <v>0.17504629666666668</v>
      </c>
      <c r="H123" s="33">
        <f>H111*(1+VLOOKUP(A123,'BHC Downside Input Quarterly'!$T$4:$U$123,2,0))</f>
        <v>113.121</v>
      </c>
      <c r="J123" s="39">
        <v>8.0462963333333345E-2</v>
      </c>
      <c r="L123" s="33">
        <f>IFERROR(VLOOKUP($A123,'BHC Downside Input Quarterly'!$B$4:$W$43,22,FALSE),L122)</f>
        <v>0</v>
      </c>
    </row>
    <row r="124" spans="1:14">
      <c r="A124" s="24">
        <f t="shared" si="4"/>
        <v>43800</v>
      </c>
      <c r="B124" s="33">
        <f>(VLOOKUP($A122,'BHC Downside Input Quarterly'!$B$4:$G$43,3,FALSE))</f>
        <v>0</v>
      </c>
      <c r="C124" s="57">
        <f>(VLOOKUP($A122,'BHC Downside Input Quarterly'!$B$4:$G$43,4,FALSE))/100</f>
        <v>0</v>
      </c>
      <c r="D124" s="40">
        <f t="shared" si="7"/>
        <v>9.1894602999935682E-2</v>
      </c>
      <c r="E124" s="40">
        <f>IFERROR(VLOOKUP($A124,'BHC Downside Input Quarterly'!$B$4:$G$43,6,FALSE), E123)</f>
        <v>0</v>
      </c>
      <c r="F124" s="38">
        <f t="shared" si="8"/>
        <v>0.10592744803333334</v>
      </c>
      <c r="G124" s="46">
        <f t="shared" si="8"/>
        <v>0.17431018333333334</v>
      </c>
      <c r="H124" s="33">
        <f>H112*(1+VLOOKUP(A124,'BHC Downside Input Quarterly'!$T$4:$U$123,2,0))</f>
        <v>111.98399999999999</v>
      </c>
      <c r="J124" s="39">
        <v>7.9726850000000002E-2</v>
      </c>
      <c r="L124" s="33">
        <f>IFERROR(VLOOKUP($A124,'BHC Downside Input Quarterly'!$B$4:$W$43,22,FALSE),L123)</f>
        <v>0</v>
      </c>
    </row>
    <row r="125" spans="1:14">
      <c r="A125" s="24">
        <f t="shared" si="4"/>
        <v>43831</v>
      </c>
      <c r="B125" s="33">
        <f>B124+((B127-B124)/3)</f>
        <v>0</v>
      </c>
      <c r="C125" s="57">
        <f>C124+((C127-C124)/3)</f>
        <v>0</v>
      </c>
      <c r="D125" s="40">
        <f t="shared" si="7"/>
        <v>8.4872664900156325E-2</v>
      </c>
      <c r="E125" s="40">
        <f>IFERROR(VLOOKUP($A125,'BHC Downside Input Quarterly'!$B$4:$G$43,6,FALSE), E124)</f>
        <v>0</v>
      </c>
      <c r="F125" s="38">
        <f t="shared" ref="F125:G136" si="9">F124+($J125-$J124)</f>
        <v>0.10548355803333334</v>
      </c>
      <c r="G125" s="46">
        <f t="shared" si="9"/>
        <v>0.17386629333333334</v>
      </c>
      <c r="H125" s="33">
        <f>H113*(1+VLOOKUP(A125,'BHC Downside Input Quarterly'!$T$4:$U$123,2,0))</f>
        <v>106.86799999999999</v>
      </c>
      <c r="J125" s="39">
        <v>7.928296E-2</v>
      </c>
      <c r="L125" s="33">
        <f>IFERROR(VLOOKUP($A125,'BHC Downside Input Quarterly'!$B$4:$W$43,22,FALSE),L124)</f>
        <v>0</v>
      </c>
    </row>
    <row r="126" spans="1:14">
      <c r="A126" s="24">
        <f t="shared" si="4"/>
        <v>43862</v>
      </c>
      <c r="B126" s="33">
        <f>B124+2*((B127-B124)/3)</f>
        <v>0</v>
      </c>
      <c r="C126" s="57">
        <f>C124+2*((C127-C124)/3)</f>
        <v>0</v>
      </c>
      <c r="D126" s="40">
        <f t="shared" si="7"/>
        <v>8.4872664900156325E-2</v>
      </c>
      <c r="E126" s="40">
        <f>IFERROR(VLOOKUP($A126,'BHC Downside Input Quarterly'!$B$4:$G$43,6,FALSE), E125)</f>
        <v>0</v>
      </c>
      <c r="F126" s="38">
        <f t="shared" si="9"/>
        <v>0.10503966803333332</v>
      </c>
      <c r="G126" s="46">
        <f t="shared" si="9"/>
        <v>0.17342240333333331</v>
      </c>
      <c r="H126" s="33">
        <f>H114*(1+VLOOKUP(A126,'BHC Downside Input Quarterly'!$T$4:$U$123,2,0))</f>
        <v>105.163</v>
      </c>
      <c r="J126" s="39">
        <v>7.8839069999999983E-2</v>
      </c>
      <c r="L126" s="33">
        <f>IFERROR(VLOOKUP($A126,'BHC Downside Input Quarterly'!$B$4:$W$43,22,FALSE),L125)</f>
        <v>0</v>
      </c>
    </row>
    <row r="127" spans="1:14">
      <c r="A127" s="24">
        <f t="shared" si="4"/>
        <v>43891</v>
      </c>
      <c r="B127" s="33">
        <f>(VLOOKUP($A125,'BHC Downside Input Quarterly'!$B$4:$G$43,3,FALSE))</f>
        <v>0</v>
      </c>
      <c r="C127" s="57">
        <f>(VLOOKUP($A125,'BHC Downside Input Quarterly'!$B$4:$G$43,4,FALSE))/100</f>
        <v>0</v>
      </c>
      <c r="D127" s="40">
        <f t="shared" si="7"/>
        <v>8.4872664900156325E-2</v>
      </c>
      <c r="E127" s="40">
        <f>IFERROR(VLOOKUP($A127,'BHC Downside Input Quarterly'!$B$4:$G$43,6,FALSE), E126)</f>
        <v>0</v>
      </c>
      <c r="F127" s="38">
        <f t="shared" si="9"/>
        <v>0.10459577803333334</v>
      </c>
      <c r="G127" s="46">
        <f t="shared" si="9"/>
        <v>0.17297851333333331</v>
      </c>
      <c r="H127" s="33">
        <f>H115*(1+VLOOKUP(A127,'BHC Downside Input Quarterly'!$T$4:$U$123,2,0))</f>
        <v>105.163</v>
      </c>
      <c r="J127" s="39">
        <v>7.8395179999999995E-2</v>
      </c>
      <c r="L127" s="33">
        <f>IFERROR(VLOOKUP($A127,'BHC Downside Input Quarterly'!$B$4:$W$43,22,FALSE),L126)</f>
        <v>0</v>
      </c>
    </row>
    <row r="128" spans="1:14">
      <c r="A128" s="24">
        <f t="shared" si="4"/>
        <v>43922</v>
      </c>
      <c r="B128" s="33">
        <f>B127+((B130-B127)/3)</f>
        <v>0</v>
      </c>
      <c r="C128" s="57">
        <f>C127+((C130-C127)/3)</f>
        <v>0</v>
      </c>
      <c r="D128" s="40">
        <f t="shared" si="7"/>
        <v>7.8475998500122435E-2</v>
      </c>
      <c r="E128" s="40">
        <f>IFERROR(VLOOKUP($A128,'BHC Downside Input Quarterly'!$B$4:$G$43,6,FALSE), E127)</f>
        <v>0</v>
      </c>
      <c r="F128" s="38">
        <f t="shared" si="9"/>
        <v>0.1047942947</v>
      </c>
      <c r="G128" s="46">
        <f t="shared" si="9"/>
        <v>0.17317702999999995</v>
      </c>
      <c r="H128" s="33">
        <f>H116*(1+VLOOKUP(A128,'BHC Downside Input Quarterly'!$T$4:$U$123,2,0))</f>
        <v>105.73099999999999</v>
      </c>
      <c r="J128" s="39">
        <v>7.8593696666666657E-2</v>
      </c>
      <c r="L128" s="33">
        <f>IFERROR(VLOOKUP($A128,'BHC Downside Input Quarterly'!$B$4:$W$43,22,FALSE),L127)</f>
        <v>0</v>
      </c>
    </row>
    <row r="129" spans="1:12">
      <c r="A129" s="24">
        <f t="shared" si="4"/>
        <v>43952</v>
      </c>
      <c r="B129" s="33">
        <f>B127+2*((B130-B127)/3)</f>
        <v>0</v>
      </c>
      <c r="C129" s="57">
        <f>C127+2*((C130-C127)/3)</f>
        <v>0</v>
      </c>
      <c r="D129" s="40">
        <f t="shared" si="7"/>
        <v>7.8475998500122435E-2</v>
      </c>
      <c r="E129" s="40">
        <f>IFERROR(VLOOKUP($A129,'BHC Downside Input Quarterly'!$B$4:$G$43,6,FALSE), E128)</f>
        <v>0</v>
      </c>
      <c r="F129" s="38">
        <f t="shared" si="9"/>
        <v>0.10499281136666667</v>
      </c>
      <c r="G129" s="46">
        <f t="shared" si="9"/>
        <v>0.17337554666666663</v>
      </c>
      <c r="H129" s="33">
        <f>H117*(1+VLOOKUP(A129,'BHC Downside Input Quarterly'!$T$4:$U$123,2,0))</f>
        <v>106.3</v>
      </c>
      <c r="J129" s="39">
        <v>7.8792213333333333E-2</v>
      </c>
      <c r="L129" s="33">
        <f>IFERROR(VLOOKUP($A129,'BHC Downside Input Quarterly'!$B$4:$W$43,22,FALSE),L128)</f>
        <v>0</v>
      </c>
    </row>
    <row r="130" spans="1:12">
      <c r="A130" s="24">
        <f t="shared" si="4"/>
        <v>43983</v>
      </c>
      <c r="B130" s="33">
        <f>(VLOOKUP($A128,'BHC Downside Input Quarterly'!$B$4:$G$43,3,FALSE))</f>
        <v>0</v>
      </c>
      <c r="C130" s="57">
        <f>(VLOOKUP($A128,'BHC Downside Input Quarterly'!$B$4:$G$43,4,FALSE))/100</f>
        <v>0</v>
      </c>
      <c r="D130" s="40">
        <f t="shared" si="7"/>
        <v>7.8475998500122435E-2</v>
      </c>
      <c r="E130" s="40">
        <f>IFERROR(VLOOKUP($A130,'BHC Downside Input Quarterly'!$B$4:$G$43,6,FALSE), E129)</f>
        <v>0</v>
      </c>
      <c r="F130" s="38">
        <f t="shared" si="9"/>
        <v>0.10519132803333334</v>
      </c>
      <c r="G130" s="46">
        <f t="shared" si="9"/>
        <v>0.17357406333333331</v>
      </c>
      <c r="H130" s="33">
        <f>H118*(1+VLOOKUP(A130,'BHC Downside Input Quarterly'!$T$4:$U$123,2,0))</f>
        <v>107.437</v>
      </c>
      <c r="J130" s="39">
        <v>7.8990729999999995E-2</v>
      </c>
      <c r="L130" s="33">
        <f>IFERROR(VLOOKUP($A130,'BHC Downside Input Quarterly'!$B$4:$W$43,22,FALSE),L129)</f>
        <v>0</v>
      </c>
    </row>
    <row r="131" spans="1:12">
      <c r="A131" s="24">
        <f t="shared" si="4"/>
        <v>44013</v>
      </c>
      <c r="B131" s="33">
        <f>B130+((B133-B130)/3)</f>
        <v>0</v>
      </c>
      <c r="C131" s="57">
        <f>C130+((C133-C130)/3)</f>
        <v>0</v>
      </c>
      <c r="D131" s="40">
        <f t="shared" si="7"/>
        <v>7.2239820500092033E-2</v>
      </c>
      <c r="E131" s="40">
        <f>IFERROR(VLOOKUP($A131,'BHC Downside Input Quarterly'!$B$4:$G$43,6,FALSE), E130)</f>
        <v>0</v>
      </c>
      <c r="F131" s="38">
        <f t="shared" si="9"/>
        <v>0.10494595470000001</v>
      </c>
      <c r="G131" s="46">
        <f t="shared" si="9"/>
        <v>0.17332868999999998</v>
      </c>
      <c r="H131" s="33">
        <f>H119*(1+VLOOKUP(A131,'BHC Downside Input Quarterly'!$T$4:$U$123,2,0))</f>
        <v>109.711</v>
      </c>
      <c r="J131" s="39">
        <v>7.8745356666666669E-2</v>
      </c>
      <c r="L131" s="33">
        <f>IFERROR(VLOOKUP($A131,'BHC Downside Input Quarterly'!$B$4:$W$43,22,FALSE),L130)</f>
        <v>0</v>
      </c>
    </row>
    <row r="132" spans="1:12">
      <c r="A132" s="24">
        <f t="shared" si="4"/>
        <v>44044</v>
      </c>
      <c r="B132" s="33">
        <f>B130+2*((B133-B130)/3)</f>
        <v>0</v>
      </c>
      <c r="C132" s="57">
        <f>C130+2*((C133-C130)/3)</f>
        <v>0</v>
      </c>
      <c r="D132" s="40">
        <f t="shared" si="7"/>
        <v>7.2239820500092033E-2</v>
      </c>
      <c r="E132" s="40">
        <f>IFERROR(VLOOKUP($A132,'BHC Downside Input Quarterly'!$B$4:$G$43,6,FALSE), E131)</f>
        <v>0</v>
      </c>
      <c r="F132" s="38">
        <f t="shared" si="9"/>
        <v>0.10470058136666667</v>
      </c>
      <c r="G132" s="46">
        <f t="shared" si="9"/>
        <v>0.17308331666666665</v>
      </c>
      <c r="H132" s="33">
        <f>H120*(1+VLOOKUP(A132,'BHC Downside Input Quarterly'!$T$4:$U$123,2,0))</f>
        <v>110.279</v>
      </c>
      <c r="J132" s="39">
        <v>7.8499983333333329E-2</v>
      </c>
      <c r="L132" s="33">
        <f>IFERROR(VLOOKUP($A132,'BHC Downside Input Quarterly'!$B$4:$W$43,22,FALSE),L131)</f>
        <v>0</v>
      </c>
    </row>
    <row r="133" spans="1:12">
      <c r="A133" s="24">
        <f t="shared" si="4"/>
        <v>44075</v>
      </c>
      <c r="B133" s="33">
        <f>(VLOOKUP($A131,'BHC Downside Input Quarterly'!$B$4:$G$43,3,FALSE))</f>
        <v>0</v>
      </c>
      <c r="C133" s="57">
        <f>(VLOOKUP($A131,'BHC Downside Input Quarterly'!$B$4:$G$43,4,FALSE))/100</f>
        <v>0</v>
      </c>
      <c r="D133" s="40">
        <f t="shared" si="7"/>
        <v>7.2239820500092033E-2</v>
      </c>
      <c r="E133" s="40">
        <f>IFERROR(VLOOKUP($A133,'BHC Downside Input Quarterly'!$B$4:$G$43,6,FALSE), E132)</f>
        <v>0</v>
      </c>
      <c r="F133" s="38">
        <f t="shared" si="9"/>
        <v>0.10445520803333334</v>
      </c>
      <c r="G133" s="46">
        <f t="shared" si="9"/>
        <v>0.17283794333333333</v>
      </c>
      <c r="H133" s="33">
        <f>H121*(1+VLOOKUP(A133,'BHC Downside Input Quarterly'!$T$4:$U$123,2,0))</f>
        <v>111.98399999999999</v>
      </c>
      <c r="J133" s="39">
        <v>7.8254610000000002E-2</v>
      </c>
      <c r="L133" s="33">
        <f>IFERROR(VLOOKUP($A133,'BHC Downside Input Quarterly'!$B$4:$W$43,22,FALSE),L132)</f>
        <v>0</v>
      </c>
    </row>
    <row r="134" spans="1:12">
      <c r="A134" s="24">
        <f t="shared" si="4"/>
        <v>44105</v>
      </c>
      <c r="B134" s="33">
        <f>B133+((B136-B133)/3)</f>
        <v>0</v>
      </c>
      <c r="C134" s="57">
        <f>C133+((C136-C133)/3)</f>
        <v>0</v>
      </c>
      <c r="D134" s="40">
        <f t="shared" si="7"/>
        <v>6.7965640800025096E-2</v>
      </c>
      <c r="E134" s="40">
        <f>IFERROR(VLOOKUP($A134,'BHC Downside Input Quarterly'!$B$4:$G$43,6,FALSE), E133)</f>
        <v>0</v>
      </c>
      <c r="F134" s="38">
        <f t="shared" si="9"/>
        <v>0.1047355547</v>
      </c>
      <c r="G134" s="46">
        <f t="shared" si="9"/>
        <v>0.17311828999999998</v>
      </c>
      <c r="H134" s="33">
        <f>H122*(1+VLOOKUP(A134,'BHC Downside Input Quarterly'!$T$4:$U$123,2,0))</f>
        <v>112.553</v>
      </c>
      <c r="J134" s="39">
        <v>7.8534956666666655E-2</v>
      </c>
      <c r="L134" s="33">
        <f>IFERROR(VLOOKUP($A134,'BHC Downside Input Quarterly'!$B$4:$W$43,22,FALSE),L133)</f>
        <v>0</v>
      </c>
    </row>
    <row r="135" spans="1:12">
      <c r="A135" s="24">
        <f t="shared" si="4"/>
        <v>44136</v>
      </c>
      <c r="B135" s="33">
        <f>B133+2*((B136-B133)/3)</f>
        <v>0</v>
      </c>
      <c r="C135" s="57">
        <f>C133+2*((C136-C133)/3)</f>
        <v>0</v>
      </c>
      <c r="D135" s="40">
        <f t="shared" si="7"/>
        <v>6.7965640800025096E-2</v>
      </c>
      <c r="E135" s="40">
        <f>IFERROR(VLOOKUP($A135,'BHC Downside Input Quarterly'!$B$4:$G$43,6,FALSE), E134)</f>
        <v>0</v>
      </c>
      <c r="F135" s="38">
        <f t="shared" si="9"/>
        <v>0.10501590136666668</v>
      </c>
      <c r="G135" s="46">
        <f t="shared" si="9"/>
        <v>0.17339863666666666</v>
      </c>
      <c r="H135" s="33">
        <f>H123*(1+VLOOKUP(A135,'BHC Downside Input Quarterly'!$T$4:$U$123,2,0))</f>
        <v>113.121</v>
      </c>
      <c r="J135" s="39">
        <v>7.8815303333333336E-2</v>
      </c>
      <c r="L135" s="33">
        <f>IFERROR(VLOOKUP($A135,'BHC Downside Input Quarterly'!$B$4:$W$43,22,FALSE),L134)</f>
        <v>0</v>
      </c>
    </row>
    <row r="136" spans="1:12">
      <c r="A136" s="24">
        <f t="shared" ref="A136" si="10">EDATE(A135,1)</f>
        <v>44166</v>
      </c>
      <c r="B136" s="33">
        <f>(VLOOKUP($A134,'BHC Downside Input Quarterly'!$B$4:$G$43,3,FALSE))</f>
        <v>0</v>
      </c>
      <c r="C136" s="57">
        <f>(VLOOKUP($A134,'BHC Downside Input Quarterly'!$B$4:$G$43,4,FALSE))/100</f>
        <v>0</v>
      </c>
      <c r="D136" s="40">
        <f t="shared" si="7"/>
        <v>6.7965640800025096E-2</v>
      </c>
      <c r="E136" s="40">
        <f>IFERROR(VLOOKUP($A136,'BHC Downside Input Quarterly'!$B$4:$G$43,6,FALSE), E135)</f>
        <v>0</v>
      </c>
      <c r="F136" s="38">
        <f t="shared" si="9"/>
        <v>0.10529624803333335</v>
      </c>
      <c r="G136" s="46">
        <f t="shared" si="9"/>
        <v>0.17367898333333331</v>
      </c>
      <c r="H136" s="33">
        <f>H124*(1+VLOOKUP(A136,'BHC Downside Input Quarterly'!$T$4:$U$123,2,0))</f>
        <v>111.98399999999999</v>
      </c>
      <c r="J136" s="39">
        <v>7.9095650000000003E-2</v>
      </c>
      <c r="L136" s="33">
        <f>IFERROR(VLOOKUP($A136,'BHC Downside Input Quarterly'!$B$4:$W$43,22,FALSE),L135)</f>
        <v>0</v>
      </c>
    </row>
  </sheetData>
  <mergeCells count="2">
    <mergeCell ref="Q7:R7"/>
    <mergeCell ref="O7:P7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/>
  </sheetPr>
  <dimension ref="B2:AL123"/>
  <sheetViews>
    <sheetView zoomScale="80" zoomScaleNormal="80" workbookViewId="0"/>
  </sheetViews>
  <sheetFormatPr defaultRowHeight="12.75"/>
  <cols>
    <col min="1" max="1" width="9.140625" style="1"/>
    <col min="2" max="2" width="8.42578125" style="1" bestFit="1" customWidth="1"/>
    <col min="3" max="3" width="7.7109375" style="1" bestFit="1" customWidth="1"/>
    <col min="4" max="4" width="13" style="1" bestFit="1" customWidth="1"/>
    <col min="5" max="5" width="14.42578125" style="1" bestFit="1" customWidth="1"/>
    <col min="6" max="6" width="10.7109375" style="1" bestFit="1" customWidth="1"/>
    <col min="7" max="8" width="13.42578125" style="1" bestFit="1" customWidth="1"/>
    <col min="9" max="10" width="2.28515625" style="1" bestFit="1" customWidth="1"/>
    <col min="11" max="16" width="3.42578125" style="1" bestFit="1" customWidth="1"/>
    <col min="17" max="17" width="12" style="1" bestFit="1" customWidth="1"/>
    <col min="18" max="18" width="9.85546875" style="1" bestFit="1" customWidth="1"/>
    <col min="19" max="19" width="3.42578125" style="1" bestFit="1" customWidth="1"/>
    <col min="20" max="20" width="9.140625" style="1"/>
    <col min="21" max="21" width="7.42578125" style="1" customWidth="1"/>
    <col min="22" max="22" width="3.42578125" style="1" bestFit="1" customWidth="1"/>
    <col min="23" max="23" width="13" style="1" bestFit="1" customWidth="1"/>
    <col min="24" max="16384" width="9.140625" style="1"/>
  </cols>
  <sheetData>
    <row r="2" spans="2:38">
      <c r="B2" s="1">
        <v>1</v>
      </c>
      <c r="C2" s="1">
        <f>B2+1</f>
        <v>2</v>
      </c>
      <c r="D2" s="1">
        <f t="shared" ref="D2:W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2:38">
      <c r="B3" s="52" t="s">
        <v>7</v>
      </c>
      <c r="C3" s="52"/>
      <c r="D3" s="3" t="s">
        <v>2</v>
      </c>
      <c r="E3" s="3" t="s">
        <v>0</v>
      </c>
      <c r="F3" s="3" t="s">
        <v>3</v>
      </c>
      <c r="G3" s="3" t="s">
        <v>4</v>
      </c>
      <c r="H3" s="3" t="s">
        <v>4</v>
      </c>
      <c r="I3" s="4" t="s">
        <v>46</v>
      </c>
      <c r="J3" s="4"/>
      <c r="K3" s="4"/>
      <c r="L3" s="4"/>
      <c r="M3" s="4"/>
      <c r="N3" s="4"/>
      <c r="O3" s="4"/>
      <c r="P3" s="4"/>
      <c r="Q3" s="3" t="s">
        <v>47</v>
      </c>
      <c r="R3" s="3" t="s">
        <v>47</v>
      </c>
      <c r="W3" s="3" t="s">
        <v>49</v>
      </c>
    </row>
    <row r="4" spans="2:38">
      <c r="B4" s="5">
        <v>40544</v>
      </c>
      <c r="C4" s="6" t="s">
        <v>8</v>
      </c>
      <c r="D4" s="7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1"/>
      <c r="T4" s="12">
        <v>40544</v>
      </c>
      <c r="U4" s="16">
        <f>VLOOKUP(T4,$B$4:$R$43,17,0)</f>
        <v>0</v>
      </c>
      <c r="W4" s="9"/>
    </row>
    <row r="5" spans="2:38">
      <c r="B5" s="5">
        <f>EDATE(B4,3)</f>
        <v>40634</v>
      </c>
      <c r="C5" s="6" t="s">
        <v>9</v>
      </c>
      <c r="D5" s="7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T5" s="12">
        <f>EDATE(T4,1)</f>
        <v>40575</v>
      </c>
      <c r="U5" s="16">
        <f>IFERROR(VLOOKUP(T5,$B$4:$R$43,17,0),U4)</f>
        <v>0</v>
      </c>
      <c r="W5" s="9"/>
    </row>
    <row r="6" spans="2:38">
      <c r="B6" s="5">
        <f t="shared" ref="B6:B43" si="1">EDATE(B5,3)</f>
        <v>40725</v>
      </c>
      <c r="C6" s="6" t="s">
        <v>10</v>
      </c>
      <c r="D6" s="7"/>
      <c r="E6" s="7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T6" s="12">
        <f t="shared" ref="T6:T69" si="2">EDATE(T5,1)</f>
        <v>40603</v>
      </c>
      <c r="U6" s="16">
        <f t="shared" ref="U6:U69" si="3">IFERROR(VLOOKUP(T6,$B$4:$R$43,17,0),U5)</f>
        <v>0</v>
      </c>
      <c r="W6" s="9"/>
    </row>
    <row r="7" spans="2:38">
      <c r="B7" s="5">
        <f t="shared" si="1"/>
        <v>40817</v>
      </c>
      <c r="C7" s="6" t="s">
        <v>11</v>
      </c>
      <c r="D7" s="7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T7" s="12">
        <f t="shared" si="2"/>
        <v>40634</v>
      </c>
      <c r="U7" s="16">
        <f t="shared" si="3"/>
        <v>0</v>
      </c>
      <c r="W7" s="9"/>
    </row>
    <row r="8" spans="2:38">
      <c r="B8" s="5">
        <f t="shared" si="1"/>
        <v>40909</v>
      </c>
      <c r="C8" s="6" t="s">
        <v>12</v>
      </c>
      <c r="D8" s="13"/>
      <c r="E8" s="13"/>
      <c r="F8" s="32"/>
      <c r="G8" s="15"/>
      <c r="H8" s="15"/>
      <c r="I8" s="15"/>
      <c r="J8" s="15"/>
      <c r="K8" s="15"/>
      <c r="L8" s="15"/>
      <c r="M8" s="15"/>
      <c r="N8" s="15"/>
      <c r="O8" s="15"/>
      <c r="P8" s="15"/>
      <c r="Q8" s="50"/>
      <c r="R8" s="16"/>
      <c r="T8" s="12">
        <f t="shared" si="2"/>
        <v>40664</v>
      </c>
      <c r="U8" s="16">
        <f t="shared" si="3"/>
        <v>0</v>
      </c>
      <c r="W8" s="9"/>
    </row>
    <row r="9" spans="2:38">
      <c r="B9" s="5">
        <f t="shared" si="1"/>
        <v>41000</v>
      </c>
      <c r="C9" s="6" t="s">
        <v>13</v>
      </c>
      <c r="D9" s="13"/>
      <c r="E9" s="13"/>
      <c r="F9" s="32"/>
      <c r="G9" s="15"/>
      <c r="H9" s="15"/>
      <c r="I9" s="15"/>
      <c r="J9" s="15"/>
      <c r="K9" s="15"/>
      <c r="L9" s="15"/>
      <c r="M9" s="15"/>
      <c r="N9" s="15"/>
      <c r="O9" s="15"/>
      <c r="P9" s="15"/>
      <c r="Q9" s="50"/>
      <c r="R9" s="16"/>
      <c r="T9" s="12">
        <f t="shared" si="2"/>
        <v>40695</v>
      </c>
      <c r="U9" s="16">
        <f t="shared" si="3"/>
        <v>0</v>
      </c>
      <c r="W9" s="9"/>
    </row>
    <row r="10" spans="2:38">
      <c r="B10" s="5">
        <f t="shared" si="1"/>
        <v>41091</v>
      </c>
      <c r="C10" s="6" t="s">
        <v>14</v>
      </c>
      <c r="D10" s="13"/>
      <c r="E10" s="13"/>
      <c r="F10" s="32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50"/>
      <c r="R10" s="16"/>
      <c r="T10" s="12">
        <f t="shared" si="2"/>
        <v>40725</v>
      </c>
      <c r="U10" s="16">
        <f t="shared" si="3"/>
        <v>0</v>
      </c>
      <c r="W10" s="9"/>
    </row>
    <row r="11" spans="2:38">
      <c r="B11" s="5">
        <f t="shared" si="1"/>
        <v>41183</v>
      </c>
      <c r="C11" s="6" t="s">
        <v>15</v>
      </c>
      <c r="D11" s="13"/>
      <c r="E11" s="13"/>
      <c r="F11" s="32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50"/>
      <c r="R11" s="16"/>
      <c r="T11" s="12">
        <f t="shared" si="2"/>
        <v>40756</v>
      </c>
      <c r="U11" s="16">
        <f t="shared" si="3"/>
        <v>0</v>
      </c>
      <c r="W11" s="9"/>
    </row>
    <row r="12" spans="2:38">
      <c r="B12" s="5">
        <f t="shared" si="1"/>
        <v>41275</v>
      </c>
      <c r="C12" s="6" t="s">
        <v>16</v>
      </c>
      <c r="D12" s="13"/>
      <c r="E12" s="13"/>
      <c r="F12" s="32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50"/>
      <c r="R12" s="16"/>
      <c r="T12" s="12">
        <f t="shared" si="2"/>
        <v>40787</v>
      </c>
      <c r="U12" s="16">
        <f t="shared" si="3"/>
        <v>0</v>
      </c>
      <c r="W12" s="9"/>
    </row>
    <row r="13" spans="2:38">
      <c r="B13" s="5">
        <f t="shared" si="1"/>
        <v>41365</v>
      </c>
      <c r="C13" s="6" t="s">
        <v>17</v>
      </c>
      <c r="D13" s="13"/>
      <c r="E13" s="13"/>
      <c r="F13" s="32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50"/>
      <c r="R13" s="16"/>
      <c r="T13" s="12">
        <f t="shared" si="2"/>
        <v>40817</v>
      </c>
      <c r="U13" s="16">
        <f t="shared" si="3"/>
        <v>0</v>
      </c>
      <c r="W13" s="9"/>
    </row>
    <row r="14" spans="2:38">
      <c r="B14" s="5">
        <f t="shared" si="1"/>
        <v>41456</v>
      </c>
      <c r="C14" s="6" t="s">
        <v>18</v>
      </c>
      <c r="D14" s="13"/>
      <c r="E14" s="13"/>
      <c r="F14" s="32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50"/>
      <c r="R14" s="16"/>
      <c r="T14" s="12">
        <f t="shared" si="2"/>
        <v>40848</v>
      </c>
      <c r="U14" s="16">
        <f t="shared" si="3"/>
        <v>0</v>
      </c>
      <c r="W14" s="9"/>
    </row>
    <row r="15" spans="2:38">
      <c r="B15" s="5">
        <f t="shared" si="1"/>
        <v>41548</v>
      </c>
      <c r="C15" s="6" t="s">
        <v>19</v>
      </c>
      <c r="D15" s="13"/>
      <c r="E15" s="13"/>
      <c r="F15" s="32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50"/>
      <c r="R15" s="16"/>
      <c r="T15" s="12">
        <f t="shared" si="2"/>
        <v>40878</v>
      </c>
      <c r="U15" s="16">
        <f t="shared" si="3"/>
        <v>0</v>
      </c>
      <c r="W15" s="9"/>
    </row>
    <row r="16" spans="2:38">
      <c r="B16" s="5">
        <f t="shared" si="1"/>
        <v>41640</v>
      </c>
      <c r="C16" s="6" t="s">
        <v>20</v>
      </c>
      <c r="D16" s="13"/>
      <c r="E16" s="13"/>
      <c r="F16" s="3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50"/>
      <c r="R16" s="16"/>
      <c r="T16" s="12">
        <f t="shared" si="2"/>
        <v>40909</v>
      </c>
      <c r="U16" s="16">
        <f t="shared" si="3"/>
        <v>0</v>
      </c>
      <c r="W16" s="9"/>
    </row>
    <row r="17" spans="2:23">
      <c r="B17" s="5">
        <f t="shared" si="1"/>
        <v>41730</v>
      </c>
      <c r="C17" s="6" t="s">
        <v>21</v>
      </c>
      <c r="D17" s="13"/>
      <c r="E17" s="13"/>
      <c r="F17" s="32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50"/>
      <c r="R17" s="16"/>
      <c r="T17" s="12">
        <f t="shared" si="2"/>
        <v>40940</v>
      </c>
      <c r="U17" s="16">
        <f t="shared" si="3"/>
        <v>0</v>
      </c>
      <c r="W17" s="9"/>
    </row>
    <row r="18" spans="2:23">
      <c r="B18" s="5">
        <f t="shared" si="1"/>
        <v>41821</v>
      </c>
      <c r="C18" s="6" t="s">
        <v>22</v>
      </c>
      <c r="D18" s="13"/>
      <c r="E18" s="13"/>
      <c r="F18" s="32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50"/>
      <c r="R18" s="16"/>
      <c r="T18" s="12">
        <f t="shared" si="2"/>
        <v>40969</v>
      </c>
      <c r="U18" s="16">
        <f t="shared" si="3"/>
        <v>0</v>
      </c>
      <c r="W18" s="9"/>
    </row>
    <row r="19" spans="2:23">
      <c r="B19" s="5">
        <f t="shared" si="1"/>
        <v>41913</v>
      </c>
      <c r="C19" s="6" t="s">
        <v>23</v>
      </c>
      <c r="D19" s="13"/>
      <c r="E19" s="13"/>
      <c r="F19" s="32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50"/>
      <c r="R19" s="16"/>
      <c r="T19" s="12">
        <f t="shared" si="2"/>
        <v>41000</v>
      </c>
      <c r="U19" s="16">
        <f t="shared" si="3"/>
        <v>0</v>
      </c>
      <c r="W19" s="9"/>
    </row>
    <row r="20" spans="2:23">
      <c r="B20" s="5">
        <f t="shared" si="1"/>
        <v>42005</v>
      </c>
      <c r="C20" s="6" t="s">
        <v>24</v>
      </c>
      <c r="D20" s="14"/>
      <c r="E20" s="14"/>
      <c r="F20" s="32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50"/>
      <c r="R20" s="16"/>
      <c r="T20" s="12">
        <f t="shared" si="2"/>
        <v>41030</v>
      </c>
      <c r="U20" s="16">
        <f t="shared" si="3"/>
        <v>0</v>
      </c>
      <c r="W20" s="9"/>
    </row>
    <row r="21" spans="2:23">
      <c r="B21" s="5">
        <f t="shared" si="1"/>
        <v>42095</v>
      </c>
      <c r="C21" s="6" t="s">
        <v>25</v>
      </c>
      <c r="D21" s="14"/>
      <c r="E21" s="14"/>
      <c r="F21" s="32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50"/>
      <c r="R21" s="16"/>
      <c r="T21" s="12">
        <f t="shared" si="2"/>
        <v>41061</v>
      </c>
      <c r="U21" s="16">
        <f t="shared" si="3"/>
        <v>0</v>
      </c>
      <c r="W21" s="9"/>
    </row>
    <row r="22" spans="2:23">
      <c r="B22" s="5">
        <f t="shared" si="1"/>
        <v>42186</v>
      </c>
      <c r="C22" s="6" t="s">
        <v>26</v>
      </c>
      <c r="D22" s="14"/>
      <c r="E22" s="14"/>
      <c r="F22" s="32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50"/>
      <c r="R22" s="16"/>
      <c r="T22" s="12">
        <f t="shared" si="2"/>
        <v>41091</v>
      </c>
      <c r="U22" s="16">
        <f t="shared" si="3"/>
        <v>0</v>
      </c>
      <c r="W22" s="9"/>
    </row>
    <row r="23" spans="2:23">
      <c r="B23" s="5">
        <f t="shared" si="1"/>
        <v>42278</v>
      </c>
      <c r="C23" s="6" t="s">
        <v>27</v>
      </c>
      <c r="D23" s="14">
        <v>183.1</v>
      </c>
      <c r="E23" s="14">
        <v>500</v>
      </c>
      <c r="F23" s="32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50"/>
      <c r="R23" s="16"/>
      <c r="T23" s="12">
        <f t="shared" si="2"/>
        <v>41122</v>
      </c>
      <c r="U23" s="16">
        <f t="shared" si="3"/>
        <v>0</v>
      </c>
      <c r="W23" s="9"/>
    </row>
    <row r="24" spans="2:23">
      <c r="B24" s="5">
        <f>EDATE(B23,3)</f>
        <v>42370</v>
      </c>
      <c r="C24" s="6" t="s">
        <v>28</v>
      </c>
      <c r="D24" s="14">
        <v>178.8</v>
      </c>
      <c r="E24" s="14">
        <v>600</v>
      </c>
      <c r="F24" s="32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50"/>
      <c r="R24" s="16"/>
      <c r="T24" s="12">
        <f>EDATE(T23,1)</f>
        <v>41153</v>
      </c>
      <c r="U24" s="16">
        <f t="shared" si="3"/>
        <v>0</v>
      </c>
      <c r="W24" s="9"/>
    </row>
    <row r="25" spans="2:23">
      <c r="B25" s="5">
        <f t="shared" si="1"/>
        <v>42461</v>
      </c>
      <c r="C25" s="6" t="s">
        <v>29</v>
      </c>
      <c r="D25" s="14">
        <v>173.5</v>
      </c>
      <c r="E25" s="14">
        <v>720</v>
      </c>
      <c r="F25" s="32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50"/>
      <c r="R25" s="16"/>
      <c r="T25" s="12">
        <f t="shared" si="2"/>
        <v>41183</v>
      </c>
      <c r="U25" s="16">
        <f t="shared" si="3"/>
        <v>0</v>
      </c>
      <c r="W25" s="9"/>
    </row>
    <row r="26" spans="2:23">
      <c r="B26" s="5">
        <f t="shared" si="1"/>
        <v>42552</v>
      </c>
      <c r="C26" s="6" t="s">
        <v>30</v>
      </c>
      <c r="D26" s="14">
        <v>167.4</v>
      </c>
      <c r="E26" s="14">
        <v>830.00000000000011</v>
      </c>
      <c r="F26" s="32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50"/>
      <c r="R26" s="16"/>
      <c r="T26" s="12">
        <f t="shared" si="2"/>
        <v>41214</v>
      </c>
      <c r="U26" s="16">
        <f t="shared" si="3"/>
        <v>0</v>
      </c>
      <c r="W26" s="9"/>
    </row>
    <row r="27" spans="2:23">
      <c r="B27" s="5">
        <f t="shared" si="1"/>
        <v>42644</v>
      </c>
      <c r="C27" s="6" t="s">
        <v>31</v>
      </c>
      <c r="D27" s="14">
        <v>160.80000000000001</v>
      </c>
      <c r="E27" s="14">
        <v>910</v>
      </c>
      <c r="F27" s="32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50"/>
      <c r="R27" s="16"/>
      <c r="T27" s="12">
        <f t="shared" si="2"/>
        <v>41244</v>
      </c>
      <c r="U27" s="16">
        <f t="shared" si="3"/>
        <v>0</v>
      </c>
      <c r="W27" s="9"/>
    </row>
    <row r="28" spans="2:23">
      <c r="B28" s="5">
        <f t="shared" si="1"/>
        <v>42736</v>
      </c>
      <c r="C28" s="6" t="s">
        <v>32</v>
      </c>
      <c r="D28" s="14">
        <v>154.69999999999999</v>
      </c>
      <c r="E28" s="14">
        <v>969.99999999999989</v>
      </c>
      <c r="F28" s="32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50"/>
      <c r="R28" s="16"/>
      <c r="T28" s="12">
        <f t="shared" si="2"/>
        <v>41275</v>
      </c>
      <c r="U28" s="16">
        <f t="shared" si="3"/>
        <v>0</v>
      </c>
      <c r="W28" s="9"/>
    </row>
    <row r="29" spans="2:23">
      <c r="B29" s="5">
        <f t="shared" si="1"/>
        <v>42826</v>
      </c>
      <c r="C29" s="6" t="s">
        <v>33</v>
      </c>
      <c r="D29" s="14">
        <v>148.9</v>
      </c>
      <c r="E29" s="14">
        <v>990</v>
      </c>
      <c r="F29" s="32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50"/>
      <c r="R29" s="16"/>
      <c r="T29" s="12">
        <f t="shared" si="2"/>
        <v>41306</v>
      </c>
      <c r="U29" s="16">
        <f t="shared" si="3"/>
        <v>0</v>
      </c>
      <c r="W29" s="9"/>
    </row>
    <row r="30" spans="2:23">
      <c r="B30" s="5">
        <f t="shared" si="1"/>
        <v>42917</v>
      </c>
      <c r="C30" s="6" t="s">
        <v>34</v>
      </c>
      <c r="D30" s="14">
        <v>144</v>
      </c>
      <c r="E30" s="14">
        <v>1000</v>
      </c>
      <c r="F30" s="32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50"/>
      <c r="R30" s="16"/>
      <c r="T30" s="12">
        <f t="shared" si="2"/>
        <v>41334</v>
      </c>
      <c r="U30" s="16">
        <f t="shared" si="3"/>
        <v>0</v>
      </c>
      <c r="W30" s="9"/>
    </row>
    <row r="31" spans="2:23">
      <c r="B31" s="5">
        <f t="shared" si="1"/>
        <v>43009</v>
      </c>
      <c r="C31" s="6" t="s">
        <v>35</v>
      </c>
      <c r="D31" s="14">
        <v>140.80000000000001</v>
      </c>
      <c r="E31" s="14">
        <v>990</v>
      </c>
      <c r="F31" s="32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50"/>
      <c r="R31" s="16"/>
      <c r="T31" s="12">
        <f t="shared" si="2"/>
        <v>41365</v>
      </c>
      <c r="U31" s="16">
        <f t="shared" si="3"/>
        <v>0</v>
      </c>
      <c r="W31" s="9"/>
    </row>
    <row r="32" spans="2:23">
      <c r="B32" s="5">
        <f t="shared" si="1"/>
        <v>43101</v>
      </c>
      <c r="C32" s="6" t="s">
        <v>36</v>
      </c>
      <c r="D32" s="14">
        <v>138.5</v>
      </c>
      <c r="E32" s="14">
        <v>980.00000000000011</v>
      </c>
      <c r="F32" s="3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50"/>
      <c r="R32" s="16"/>
      <c r="T32" s="12">
        <f t="shared" si="2"/>
        <v>41395</v>
      </c>
      <c r="U32" s="16">
        <f t="shared" si="3"/>
        <v>0</v>
      </c>
      <c r="W32" s="9"/>
    </row>
    <row r="33" spans="2:23">
      <c r="B33" s="5">
        <f t="shared" si="1"/>
        <v>43191</v>
      </c>
      <c r="C33" s="6" t="s">
        <v>37</v>
      </c>
      <c r="D33" s="14">
        <v>137.5</v>
      </c>
      <c r="E33" s="14">
        <v>960</v>
      </c>
      <c r="F33" s="32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50"/>
      <c r="R33" s="16"/>
      <c r="T33" s="12">
        <f t="shared" si="2"/>
        <v>41426</v>
      </c>
      <c r="U33" s="16">
        <f t="shared" si="3"/>
        <v>0</v>
      </c>
      <c r="W33" s="9"/>
    </row>
    <row r="34" spans="2:23">
      <c r="B34" s="5">
        <f t="shared" si="1"/>
        <v>43282</v>
      </c>
      <c r="C34" s="6" t="s">
        <v>38</v>
      </c>
      <c r="D34" s="14">
        <v>137.30000000000001</v>
      </c>
      <c r="E34" s="14">
        <v>940</v>
      </c>
      <c r="F34" s="32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50"/>
      <c r="R34" s="16"/>
      <c r="T34" s="12">
        <f t="shared" si="2"/>
        <v>41456</v>
      </c>
      <c r="U34" s="16">
        <f t="shared" si="3"/>
        <v>0</v>
      </c>
      <c r="W34" s="9"/>
    </row>
    <row r="35" spans="2:23">
      <c r="B35" s="5">
        <f t="shared" si="1"/>
        <v>43374</v>
      </c>
      <c r="C35" s="6" t="s">
        <v>39</v>
      </c>
      <c r="D35" s="14">
        <v>137.69999999999999</v>
      </c>
      <c r="E35" s="14">
        <v>910</v>
      </c>
      <c r="F35" s="32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50"/>
      <c r="R35" s="16"/>
      <c r="T35" s="12">
        <f t="shared" si="2"/>
        <v>41487</v>
      </c>
      <c r="U35" s="16">
        <f t="shared" si="3"/>
        <v>0</v>
      </c>
      <c r="W35" s="9"/>
    </row>
    <row r="36" spans="2:23">
      <c r="B36" s="5">
        <f t="shared" si="1"/>
        <v>43466</v>
      </c>
      <c r="C36" s="6" t="s">
        <v>50</v>
      </c>
      <c r="D36" s="14">
        <v>138.5</v>
      </c>
      <c r="E36" s="14">
        <v>890</v>
      </c>
      <c r="F36" s="32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50"/>
      <c r="R36" s="16"/>
      <c r="T36" s="12">
        <f t="shared" si="2"/>
        <v>41518</v>
      </c>
      <c r="U36" s="16">
        <f t="shared" si="3"/>
        <v>0</v>
      </c>
      <c r="W36" s="17"/>
    </row>
    <row r="37" spans="2:23">
      <c r="B37" s="5">
        <f t="shared" si="1"/>
        <v>43556</v>
      </c>
      <c r="C37" s="6" t="s">
        <v>51</v>
      </c>
      <c r="D37" s="14"/>
      <c r="E37" s="14"/>
      <c r="F37" s="32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50"/>
      <c r="R37" s="16"/>
      <c r="T37" s="12">
        <f t="shared" si="2"/>
        <v>41548</v>
      </c>
      <c r="U37" s="16">
        <f t="shared" si="3"/>
        <v>0</v>
      </c>
      <c r="W37" s="9"/>
    </row>
    <row r="38" spans="2:23">
      <c r="B38" s="5">
        <f t="shared" si="1"/>
        <v>43647</v>
      </c>
      <c r="C38" s="6" t="s">
        <v>52</v>
      </c>
      <c r="D38" s="14"/>
      <c r="E38" s="14"/>
      <c r="F38" s="32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50"/>
      <c r="R38" s="16"/>
      <c r="T38" s="12">
        <f t="shared" si="2"/>
        <v>41579</v>
      </c>
      <c r="U38" s="16">
        <f t="shared" si="3"/>
        <v>0</v>
      </c>
      <c r="W38" s="9"/>
    </row>
    <row r="39" spans="2:23">
      <c r="B39" s="5">
        <f t="shared" si="1"/>
        <v>43739</v>
      </c>
      <c r="C39" s="6" t="s">
        <v>53</v>
      </c>
      <c r="D39" s="14"/>
      <c r="E39" s="14"/>
      <c r="F39" s="32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50"/>
      <c r="R39" s="16"/>
      <c r="T39" s="12">
        <f t="shared" si="2"/>
        <v>41609</v>
      </c>
      <c r="U39" s="16">
        <f t="shared" si="3"/>
        <v>0</v>
      </c>
      <c r="W39" s="9"/>
    </row>
    <row r="40" spans="2:23">
      <c r="B40" s="5">
        <f t="shared" si="1"/>
        <v>43831</v>
      </c>
      <c r="C40" s="6" t="s">
        <v>54</v>
      </c>
      <c r="D40" s="14"/>
      <c r="E40" s="14"/>
      <c r="F40" s="32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50"/>
      <c r="R40" s="16"/>
      <c r="T40" s="12">
        <f t="shared" si="2"/>
        <v>41640</v>
      </c>
      <c r="U40" s="16">
        <f t="shared" si="3"/>
        <v>0</v>
      </c>
      <c r="W40" s="9"/>
    </row>
    <row r="41" spans="2:23">
      <c r="B41" s="5">
        <f t="shared" si="1"/>
        <v>43922</v>
      </c>
      <c r="C41" s="6" t="s">
        <v>55</v>
      </c>
      <c r="D41" s="14"/>
      <c r="E41" s="14"/>
      <c r="F41" s="32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50"/>
      <c r="R41" s="16"/>
      <c r="T41" s="12">
        <f t="shared" si="2"/>
        <v>41671</v>
      </c>
      <c r="U41" s="16">
        <f t="shared" si="3"/>
        <v>0</v>
      </c>
      <c r="W41" s="9"/>
    </row>
    <row r="42" spans="2:23">
      <c r="B42" s="5">
        <f t="shared" si="1"/>
        <v>44013</v>
      </c>
      <c r="C42" s="6" t="s">
        <v>56</v>
      </c>
      <c r="D42" s="14"/>
      <c r="E42" s="14"/>
      <c r="F42" s="32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50"/>
      <c r="R42" s="16"/>
      <c r="T42" s="12">
        <f t="shared" si="2"/>
        <v>41699</v>
      </c>
      <c r="U42" s="16">
        <f t="shared" si="3"/>
        <v>0</v>
      </c>
      <c r="W42" s="9"/>
    </row>
    <row r="43" spans="2:23">
      <c r="B43" s="5">
        <f t="shared" si="1"/>
        <v>44105</v>
      </c>
      <c r="C43" s="6" t="s">
        <v>57</v>
      </c>
      <c r="D43" s="14"/>
      <c r="E43" s="14"/>
      <c r="F43" s="3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50"/>
      <c r="R43" s="16"/>
      <c r="T43" s="12">
        <f t="shared" si="2"/>
        <v>41730</v>
      </c>
      <c r="U43" s="16">
        <f t="shared" si="3"/>
        <v>0</v>
      </c>
      <c r="W43" s="9"/>
    </row>
    <row r="44" spans="2:23">
      <c r="T44" s="12">
        <f t="shared" si="2"/>
        <v>41760</v>
      </c>
      <c r="U44" s="16">
        <f t="shared" si="3"/>
        <v>0</v>
      </c>
    </row>
    <row r="45" spans="2:23">
      <c r="T45" s="12">
        <f t="shared" si="2"/>
        <v>41791</v>
      </c>
      <c r="U45" s="16">
        <f t="shared" si="3"/>
        <v>0</v>
      </c>
    </row>
    <row r="46" spans="2:23">
      <c r="T46" s="12">
        <f t="shared" si="2"/>
        <v>41821</v>
      </c>
      <c r="U46" s="16">
        <f t="shared" si="3"/>
        <v>0</v>
      </c>
    </row>
    <row r="47" spans="2:23">
      <c r="T47" s="12">
        <f t="shared" si="2"/>
        <v>41852</v>
      </c>
      <c r="U47" s="16">
        <f t="shared" si="3"/>
        <v>0</v>
      </c>
    </row>
    <row r="48" spans="2:23">
      <c r="T48" s="12">
        <f t="shared" si="2"/>
        <v>41883</v>
      </c>
      <c r="U48" s="16">
        <f t="shared" si="3"/>
        <v>0</v>
      </c>
    </row>
    <row r="49" spans="20:21">
      <c r="T49" s="12">
        <f t="shared" si="2"/>
        <v>41913</v>
      </c>
      <c r="U49" s="16">
        <f t="shared" si="3"/>
        <v>0</v>
      </c>
    </row>
    <row r="50" spans="20:21">
      <c r="T50" s="12">
        <f t="shared" si="2"/>
        <v>41944</v>
      </c>
      <c r="U50" s="16">
        <f t="shared" si="3"/>
        <v>0</v>
      </c>
    </row>
    <row r="51" spans="20:21">
      <c r="T51" s="12">
        <f t="shared" si="2"/>
        <v>41974</v>
      </c>
      <c r="U51" s="16">
        <f t="shared" si="3"/>
        <v>0</v>
      </c>
    </row>
    <row r="52" spans="20:21">
      <c r="T52" s="12">
        <f t="shared" si="2"/>
        <v>42005</v>
      </c>
      <c r="U52" s="16">
        <f t="shared" si="3"/>
        <v>0</v>
      </c>
    </row>
    <row r="53" spans="20:21">
      <c r="T53" s="12">
        <f t="shared" si="2"/>
        <v>42036</v>
      </c>
      <c r="U53" s="16">
        <f t="shared" si="3"/>
        <v>0</v>
      </c>
    </row>
    <row r="54" spans="20:21">
      <c r="T54" s="12">
        <f t="shared" si="2"/>
        <v>42064</v>
      </c>
      <c r="U54" s="16">
        <f t="shared" si="3"/>
        <v>0</v>
      </c>
    </row>
    <row r="55" spans="20:21">
      <c r="T55" s="12">
        <f t="shared" si="2"/>
        <v>42095</v>
      </c>
      <c r="U55" s="16">
        <f t="shared" si="3"/>
        <v>0</v>
      </c>
    </row>
    <row r="56" spans="20:21">
      <c r="T56" s="12">
        <f t="shared" si="2"/>
        <v>42125</v>
      </c>
      <c r="U56" s="16">
        <f t="shared" si="3"/>
        <v>0</v>
      </c>
    </row>
    <row r="57" spans="20:21">
      <c r="T57" s="12">
        <f t="shared" si="2"/>
        <v>42156</v>
      </c>
      <c r="U57" s="16">
        <f t="shared" si="3"/>
        <v>0</v>
      </c>
    </row>
    <row r="58" spans="20:21">
      <c r="T58" s="12">
        <f t="shared" si="2"/>
        <v>42186</v>
      </c>
      <c r="U58" s="16">
        <f t="shared" si="3"/>
        <v>0</v>
      </c>
    </row>
    <row r="59" spans="20:21">
      <c r="T59" s="12">
        <f t="shared" si="2"/>
        <v>42217</v>
      </c>
      <c r="U59" s="16">
        <f t="shared" si="3"/>
        <v>0</v>
      </c>
    </row>
    <row r="60" spans="20:21">
      <c r="T60" s="12">
        <f t="shared" si="2"/>
        <v>42248</v>
      </c>
      <c r="U60" s="16">
        <f t="shared" si="3"/>
        <v>0</v>
      </c>
    </row>
    <row r="61" spans="20:21">
      <c r="T61" s="12">
        <f t="shared" si="2"/>
        <v>42278</v>
      </c>
      <c r="U61" s="16">
        <f t="shared" si="3"/>
        <v>0</v>
      </c>
    </row>
    <row r="62" spans="20:21">
      <c r="T62" s="12">
        <f t="shared" si="2"/>
        <v>42309</v>
      </c>
      <c r="U62" s="16">
        <f t="shared" si="3"/>
        <v>0</v>
      </c>
    </row>
    <row r="63" spans="20:21">
      <c r="T63" s="12">
        <f t="shared" si="2"/>
        <v>42339</v>
      </c>
      <c r="U63" s="16">
        <f t="shared" si="3"/>
        <v>0</v>
      </c>
    </row>
    <row r="64" spans="20:21">
      <c r="T64" s="12">
        <f t="shared" si="2"/>
        <v>42370</v>
      </c>
      <c r="U64" s="16">
        <f t="shared" si="3"/>
        <v>0</v>
      </c>
    </row>
    <row r="65" spans="20:21">
      <c r="T65" s="12">
        <f t="shared" si="2"/>
        <v>42401</v>
      </c>
      <c r="U65" s="16">
        <f t="shared" si="3"/>
        <v>0</v>
      </c>
    </row>
    <row r="66" spans="20:21">
      <c r="T66" s="12">
        <f t="shared" si="2"/>
        <v>42430</v>
      </c>
      <c r="U66" s="16">
        <f t="shared" si="3"/>
        <v>0</v>
      </c>
    </row>
    <row r="67" spans="20:21">
      <c r="T67" s="12">
        <f t="shared" si="2"/>
        <v>42461</v>
      </c>
      <c r="U67" s="16">
        <f t="shared" si="3"/>
        <v>0</v>
      </c>
    </row>
    <row r="68" spans="20:21">
      <c r="T68" s="12">
        <f t="shared" si="2"/>
        <v>42491</v>
      </c>
      <c r="U68" s="16">
        <f t="shared" si="3"/>
        <v>0</v>
      </c>
    </row>
    <row r="69" spans="20:21">
      <c r="T69" s="12">
        <f t="shared" si="2"/>
        <v>42522</v>
      </c>
      <c r="U69" s="16">
        <f t="shared" si="3"/>
        <v>0</v>
      </c>
    </row>
    <row r="70" spans="20:21">
      <c r="T70" s="12">
        <f t="shared" ref="T70:T123" si="4">EDATE(T69,1)</f>
        <v>42552</v>
      </c>
      <c r="U70" s="16">
        <f t="shared" ref="U70:U111" si="5">IFERROR(VLOOKUP(T70,$B$4:$R$43,17,0),U69)</f>
        <v>0</v>
      </c>
    </row>
    <row r="71" spans="20:21">
      <c r="T71" s="12">
        <f t="shared" si="4"/>
        <v>42583</v>
      </c>
      <c r="U71" s="16">
        <f t="shared" si="5"/>
        <v>0</v>
      </c>
    </row>
    <row r="72" spans="20:21">
      <c r="T72" s="12">
        <f t="shared" si="4"/>
        <v>42614</v>
      </c>
      <c r="U72" s="16">
        <f t="shared" si="5"/>
        <v>0</v>
      </c>
    </row>
    <row r="73" spans="20:21">
      <c r="T73" s="12">
        <f t="shared" si="4"/>
        <v>42644</v>
      </c>
      <c r="U73" s="16">
        <f t="shared" si="5"/>
        <v>0</v>
      </c>
    </row>
    <row r="74" spans="20:21">
      <c r="T74" s="12">
        <f t="shared" si="4"/>
        <v>42675</v>
      </c>
      <c r="U74" s="16">
        <f t="shared" si="5"/>
        <v>0</v>
      </c>
    </row>
    <row r="75" spans="20:21">
      <c r="T75" s="12">
        <f t="shared" si="4"/>
        <v>42705</v>
      </c>
      <c r="U75" s="16">
        <f t="shared" si="5"/>
        <v>0</v>
      </c>
    </row>
    <row r="76" spans="20:21">
      <c r="T76" s="12">
        <f t="shared" si="4"/>
        <v>42736</v>
      </c>
      <c r="U76" s="16">
        <f t="shared" si="5"/>
        <v>0</v>
      </c>
    </row>
    <row r="77" spans="20:21">
      <c r="T77" s="12">
        <f t="shared" si="4"/>
        <v>42767</v>
      </c>
      <c r="U77" s="16">
        <f t="shared" si="5"/>
        <v>0</v>
      </c>
    </row>
    <row r="78" spans="20:21">
      <c r="T78" s="12">
        <f t="shared" si="4"/>
        <v>42795</v>
      </c>
      <c r="U78" s="16">
        <f t="shared" si="5"/>
        <v>0</v>
      </c>
    </row>
    <row r="79" spans="20:21">
      <c r="T79" s="12">
        <f t="shared" si="4"/>
        <v>42826</v>
      </c>
      <c r="U79" s="16">
        <f t="shared" si="5"/>
        <v>0</v>
      </c>
    </row>
    <row r="80" spans="20:21">
      <c r="T80" s="12">
        <f t="shared" si="4"/>
        <v>42856</v>
      </c>
      <c r="U80" s="16">
        <f t="shared" si="5"/>
        <v>0</v>
      </c>
    </row>
    <row r="81" spans="20:21">
      <c r="T81" s="12">
        <f t="shared" si="4"/>
        <v>42887</v>
      </c>
      <c r="U81" s="16">
        <f t="shared" si="5"/>
        <v>0</v>
      </c>
    </row>
    <row r="82" spans="20:21">
      <c r="T82" s="12">
        <f t="shared" si="4"/>
        <v>42917</v>
      </c>
      <c r="U82" s="16">
        <f t="shared" si="5"/>
        <v>0</v>
      </c>
    </row>
    <row r="83" spans="20:21">
      <c r="T83" s="12">
        <f t="shared" si="4"/>
        <v>42948</v>
      </c>
      <c r="U83" s="16">
        <f t="shared" si="5"/>
        <v>0</v>
      </c>
    </row>
    <row r="84" spans="20:21">
      <c r="T84" s="12">
        <f t="shared" si="4"/>
        <v>42979</v>
      </c>
      <c r="U84" s="16">
        <f t="shared" si="5"/>
        <v>0</v>
      </c>
    </row>
    <row r="85" spans="20:21">
      <c r="T85" s="12">
        <f t="shared" si="4"/>
        <v>43009</v>
      </c>
      <c r="U85" s="16">
        <f t="shared" si="5"/>
        <v>0</v>
      </c>
    </row>
    <row r="86" spans="20:21">
      <c r="T86" s="12">
        <f t="shared" si="4"/>
        <v>43040</v>
      </c>
      <c r="U86" s="16">
        <f t="shared" si="5"/>
        <v>0</v>
      </c>
    </row>
    <row r="87" spans="20:21">
      <c r="T87" s="12">
        <f t="shared" si="4"/>
        <v>43070</v>
      </c>
      <c r="U87" s="16">
        <f t="shared" si="5"/>
        <v>0</v>
      </c>
    </row>
    <row r="88" spans="20:21">
      <c r="T88" s="12">
        <f t="shared" si="4"/>
        <v>43101</v>
      </c>
      <c r="U88" s="16">
        <f t="shared" si="5"/>
        <v>0</v>
      </c>
    </row>
    <row r="89" spans="20:21">
      <c r="T89" s="12">
        <f t="shared" si="4"/>
        <v>43132</v>
      </c>
      <c r="U89" s="16">
        <f t="shared" si="5"/>
        <v>0</v>
      </c>
    </row>
    <row r="90" spans="20:21">
      <c r="T90" s="12">
        <f t="shared" si="4"/>
        <v>43160</v>
      </c>
      <c r="U90" s="16">
        <f t="shared" si="5"/>
        <v>0</v>
      </c>
    </row>
    <row r="91" spans="20:21">
      <c r="T91" s="12">
        <f t="shared" si="4"/>
        <v>43191</v>
      </c>
      <c r="U91" s="16">
        <f t="shared" si="5"/>
        <v>0</v>
      </c>
    </row>
    <row r="92" spans="20:21">
      <c r="T92" s="12">
        <f t="shared" si="4"/>
        <v>43221</v>
      </c>
      <c r="U92" s="16">
        <f t="shared" si="5"/>
        <v>0</v>
      </c>
    </row>
    <row r="93" spans="20:21">
      <c r="T93" s="12">
        <f t="shared" si="4"/>
        <v>43252</v>
      </c>
      <c r="U93" s="16">
        <f t="shared" si="5"/>
        <v>0</v>
      </c>
    </row>
    <row r="94" spans="20:21">
      <c r="T94" s="12">
        <f t="shared" si="4"/>
        <v>43282</v>
      </c>
      <c r="U94" s="16">
        <f t="shared" si="5"/>
        <v>0</v>
      </c>
    </row>
    <row r="95" spans="20:21">
      <c r="T95" s="12">
        <f t="shared" si="4"/>
        <v>43313</v>
      </c>
      <c r="U95" s="16">
        <f t="shared" si="5"/>
        <v>0</v>
      </c>
    </row>
    <row r="96" spans="20:21">
      <c r="T96" s="12">
        <f t="shared" si="4"/>
        <v>43344</v>
      </c>
      <c r="U96" s="16">
        <f t="shared" si="5"/>
        <v>0</v>
      </c>
    </row>
    <row r="97" spans="20:21">
      <c r="T97" s="12">
        <f t="shared" si="4"/>
        <v>43374</v>
      </c>
      <c r="U97" s="16">
        <f t="shared" si="5"/>
        <v>0</v>
      </c>
    </row>
    <row r="98" spans="20:21">
      <c r="T98" s="12">
        <f t="shared" si="4"/>
        <v>43405</v>
      </c>
      <c r="U98" s="16">
        <f t="shared" si="5"/>
        <v>0</v>
      </c>
    </row>
    <row r="99" spans="20:21">
      <c r="T99" s="12">
        <f t="shared" si="4"/>
        <v>43435</v>
      </c>
      <c r="U99" s="16">
        <f t="shared" si="5"/>
        <v>0</v>
      </c>
    </row>
    <row r="100" spans="20:21">
      <c r="T100" s="12">
        <f t="shared" si="4"/>
        <v>43466</v>
      </c>
      <c r="U100" s="16">
        <f t="shared" si="5"/>
        <v>0</v>
      </c>
    </row>
    <row r="101" spans="20:21">
      <c r="T101" s="12">
        <f t="shared" si="4"/>
        <v>43497</v>
      </c>
      <c r="U101" s="16">
        <f t="shared" si="5"/>
        <v>0</v>
      </c>
    </row>
    <row r="102" spans="20:21">
      <c r="T102" s="12">
        <f t="shared" si="4"/>
        <v>43525</v>
      </c>
      <c r="U102" s="16">
        <f t="shared" si="5"/>
        <v>0</v>
      </c>
    </row>
    <row r="103" spans="20:21">
      <c r="T103" s="12">
        <f t="shared" si="4"/>
        <v>43556</v>
      </c>
      <c r="U103" s="16">
        <f t="shared" si="5"/>
        <v>0</v>
      </c>
    </row>
    <row r="104" spans="20:21">
      <c r="T104" s="12">
        <f t="shared" si="4"/>
        <v>43586</v>
      </c>
      <c r="U104" s="16">
        <f t="shared" si="5"/>
        <v>0</v>
      </c>
    </row>
    <row r="105" spans="20:21">
      <c r="T105" s="12">
        <f t="shared" si="4"/>
        <v>43617</v>
      </c>
      <c r="U105" s="16">
        <f t="shared" si="5"/>
        <v>0</v>
      </c>
    </row>
    <row r="106" spans="20:21">
      <c r="T106" s="12">
        <f t="shared" si="4"/>
        <v>43647</v>
      </c>
      <c r="U106" s="16">
        <f t="shared" si="5"/>
        <v>0</v>
      </c>
    </row>
    <row r="107" spans="20:21">
      <c r="T107" s="12">
        <f t="shared" si="4"/>
        <v>43678</v>
      </c>
      <c r="U107" s="16">
        <f t="shared" si="5"/>
        <v>0</v>
      </c>
    </row>
    <row r="108" spans="20:21">
      <c r="T108" s="12">
        <f t="shared" si="4"/>
        <v>43709</v>
      </c>
      <c r="U108" s="16">
        <f t="shared" si="5"/>
        <v>0</v>
      </c>
    </row>
    <row r="109" spans="20:21">
      <c r="T109" s="12">
        <f t="shared" si="4"/>
        <v>43739</v>
      </c>
      <c r="U109" s="16">
        <f t="shared" si="5"/>
        <v>0</v>
      </c>
    </row>
    <row r="110" spans="20:21">
      <c r="T110" s="12">
        <f t="shared" si="4"/>
        <v>43770</v>
      </c>
      <c r="U110" s="16">
        <f t="shared" si="5"/>
        <v>0</v>
      </c>
    </row>
    <row r="111" spans="20:21">
      <c r="T111" s="12">
        <f t="shared" si="4"/>
        <v>43800</v>
      </c>
      <c r="U111" s="16">
        <f t="shared" si="5"/>
        <v>0</v>
      </c>
    </row>
    <row r="112" spans="20:21">
      <c r="T112" s="12">
        <f t="shared" si="4"/>
        <v>43831</v>
      </c>
      <c r="U112" s="16">
        <f>IFERROR(VLOOKUP(T112,$B$4:$R$43,17,0),U111)</f>
        <v>0</v>
      </c>
    </row>
    <row r="113" spans="20:21">
      <c r="T113" s="12">
        <f t="shared" si="4"/>
        <v>43862</v>
      </c>
      <c r="U113" s="16">
        <f t="shared" ref="U113:U123" si="6">IFERROR(VLOOKUP(T113,$B$4:$R$43,17,0),U112)</f>
        <v>0</v>
      </c>
    </row>
    <row r="114" spans="20:21">
      <c r="T114" s="12">
        <f t="shared" si="4"/>
        <v>43891</v>
      </c>
      <c r="U114" s="16">
        <f t="shared" si="6"/>
        <v>0</v>
      </c>
    </row>
    <row r="115" spans="20:21">
      <c r="T115" s="12">
        <f t="shared" si="4"/>
        <v>43922</v>
      </c>
      <c r="U115" s="16">
        <f t="shared" si="6"/>
        <v>0</v>
      </c>
    </row>
    <row r="116" spans="20:21">
      <c r="T116" s="12">
        <f t="shared" si="4"/>
        <v>43952</v>
      </c>
      <c r="U116" s="16">
        <f t="shared" si="6"/>
        <v>0</v>
      </c>
    </row>
    <row r="117" spans="20:21">
      <c r="T117" s="12">
        <f t="shared" si="4"/>
        <v>43983</v>
      </c>
      <c r="U117" s="16">
        <f t="shared" si="6"/>
        <v>0</v>
      </c>
    </row>
    <row r="118" spans="20:21">
      <c r="T118" s="12">
        <f t="shared" si="4"/>
        <v>44013</v>
      </c>
      <c r="U118" s="16">
        <f t="shared" si="6"/>
        <v>0</v>
      </c>
    </row>
    <row r="119" spans="20:21">
      <c r="T119" s="12">
        <f t="shared" si="4"/>
        <v>44044</v>
      </c>
      <c r="U119" s="16">
        <f t="shared" si="6"/>
        <v>0</v>
      </c>
    </row>
    <row r="120" spans="20:21">
      <c r="T120" s="12">
        <f t="shared" si="4"/>
        <v>44075</v>
      </c>
      <c r="U120" s="16">
        <f t="shared" si="6"/>
        <v>0</v>
      </c>
    </row>
    <row r="121" spans="20:21">
      <c r="T121" s="12">
        <f t="shared" si="4"/>
        <v>44105</v>
      </c>
      <c r="U121" s="16">
        <f t="shared" si="6"/>
        <v>0</v>
      </c>
    </row>
    <row r="122" spans="20:21">
      <c r="T122" s="12">
        <f t="shared" si="4"/>
        <v>44136</v>
      </c>
      <c r="U122" s="16">
        <f t="shared" si="6"/>
        <v>0</v>
      </c>
    </row>
    <row r="123" spans="20:21">
      <c r="T123" s="12">
        <f t="shared" si="4"/>
        <v>44166</v>
      </c>
      <c r="U123" s="16">
        <f t="shared" si="6"/>
        <v>0</v>
      </c>
    </row>
  </sheetData>
  <mergeCells count="1">
    <mergeCell ref="B3:C3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BHC Base</vt:lpstr>
      <vt:lpstr>BHC Base Input Quarterly</vt:lpstr>
      <vt:lpstr>BHC Downside</vt:lpstr>
      <vt:lpstr>BHC Downside Input Quarterly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2017-06-21T20:09:16Z</dcterms:modified>
</cp:coreProperties>
</file>