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curtin-my.sharepoint.com/personal/22202736_student_curtin_edu_au/Documents/Desktop/OSIRIS/OSIRISv2/"/>
    </mc:Choice>
  </mc:AlternateContent>
  <xr:revisionPtr revIDLastSave="62" documentId="13_ncr:1_{19F2D2C8-944F-4EE3-94BC-FA40C7D2A544}" xr6:coauthVersionLast="47" xr6:coauthVersionMax="47" xr10:uidLastSave="{FBF1E5A1-930A-4749-9059-4D3A03434FC0}"/>
  <bookViews>
    <workbookView xWindow="-120" yWindow="-120" windowWidth="29040" windowHeight="15720" xr2:uid="{00000000-000D-0000-FFFF-FFFF00000000}"/>
  </bookViews>
  <sheets>
    <sheet name="DATA" sheetId="2" r:id="rId1"/>
    <sheet name="FOCUS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C38" i="3"/>
  <c r="D38" i="3"/>
  <c r="C39" i="3"/>
  <c r="D39" i="3"/>
  <c r="F39" i="3"/>
  <c r="C40" i="3"/>
  <c r="D40" i="3"/>
  <c r="E40" i="3"/>
  <c r="C41" i="3"/>
  <c r="D41" i="3"/>
  <c r="C42" i="3"/>
  <c r="D42" i="3"/>
  <c r="C43" i="3"/>
  <c r="D43" i="3"/>
  <c r="B35" i="3"/>
  <c r="B36" i="3"/>
  <c r="B37" i="3"/>
  <c r="B38" i="3"/>
  <c r="B39" i="3"/>
  <c r="B40" i="3"/>
  <c r="B41" i="3"/>
  <c r="B42" i="3"/>
  <c r="B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F4" i="3"/>
  <c r="E4" i="3"/>
  <c r="D4" i="3"/>
  <c r="C4" i="3"/>
  <c r="B4" i="3"/>
  <c r="Z2" i="2"/>
  <c r="G38" i="2"/>
  <c r="G39" i="2"/>
  <c r="G40" i="2"/>
  <c r="G41" i="2"/>
  <c r="G42" i="2"/>
  <c r="G43" i="2"/>
  <c r="E38" i="2"/>
  <c r="E39" i="2"/>
  <c r="E40" i="2"/>
  <c r="E41" i="2"/>
  <c r="E42" i="2"/>
  <c r="E43" i="2"/>
  <c r="C38" i="2"/>
  <c r="C39" i="2"/>
  <c r="C40" i="2"/>
  <c r="C41" i="2"/>
  <c r="C42" i="2"/>
  <c r="C43" i="2"/>
  <c r="M37" i="2"/>
  <c r="N37" i="2"/>
  <c r="E37" i="3" s="1"/>
  <c r="O37" i="2"/>
  <c r="P37" i="2"/>
  <c r="F37" i="3" s="1"/>
  <c r="Q37" i="2"/>
  <c r="M38" i="2"/>
  <c r="N38" i="2"/>
  <c r="E38" i="3" s="1"/>
  <c r="O38" i="2"/>
  <c r="P38" i="2"/>
  <c r="F38" i="3" s="1"/>
  <c r="Q38" i="2"/>
  <c r="M39" i="2"/>
  <c r="N39" i="2"/>
  <c r="E39" i="3" s="1"/>
  <c r="O39" i="2"/>
  <c r="P39" i="2"/>
  <c r="Q39" i="2"/>
  <c r="M40" i="2"/>
  <c r="N40" i="2"/>
  <c r="O40" i="2"/>
  <c r="P40" i="2"/>
  <c r="F40" i="3" s="1"/>
  <c r="Q40" i="2"/>
  <c r="M41" i="2"/>
  <c r="N41" i="2"/>
  <c r="E41" i="3" s="1"/>
  <c r="O41" i="2"/>
  <c r="P41" i="2"/>
  <c r="F41" i="3" s="1"/>
  <c r="Q41" i="2"/>
  <c r="M42" i="2"/>
  <c r="N42" i="2"/>
  <c r="E42" i="3" s="1"/>
  <c r="O42" i="2"/>
  <c r="P42" i="2"/>
  <c r="F42" i="3" s="1"/>
  <c r="Q42" i="2"/>
  <c r="M43" i="2"/>
  <c r="N43" i="2"/>
  <c r="E43" i="3" s="1"/>
  <c r="O43" i="2"/>
  <c r="P43" i="2"/>
  <c r="F43" i="3" s="1"/>
  <c r="Q43" i="2"/>
  <c r="K37" i="2"/>
  <c r="K38" i="2"/>
  <c r="K39" i="2"/>
  <c r="K40" i="2"/>
  <c r="K41" i="2"/>
  <c r="K42" i="2"/>
  <c r="K43" i="2"/>
  <c r="I37" i="2"/>
  <c r="I38" i="2"/>
  <c r="I39" i="2"/>
  <c r="I40" i="2"/>
  <c r="I41" i="2"/>
  <c r="I42" i="2"/>
  <c r="I43" i="2"/>
  <c r="G37" i="2"/>
  <c r="E37" i="2"/>
  <c r="C37" i="2"/>
  <c r="C24" i="2"/>
  <c r="E24" i="2"/>
  <c r="G24" i="2"/>
  <c r="I24" i="2"/>
  <c r="K24" i="2"/>
  <c r="M24" i="2"/>
  <c r="N24" i="2"/>
  <c r="O24" i="2"/>
  <c r="P24" i="2"/>
  <c r="Q24" i="2"/>
  <c r="C12" i="2"/>
  <c r="E12" i="2"/>
  <c r="G12" i="2"/>
  <c r="I12" i="2"/>
  <c r="K12" i="2"/>
  <c r="M12" i="2"/>
  <c r="N12" i="2"/>
  <c r="O12" i="2"/>
  <c r="P12" i="2"/>
  <c r="Q12" i="2"/>
  <c r="E36" i="2"/>
  <c r="E35" i="2"/>
  <c r="E34" i="2"/>
  <c r="E33" i="2"/>
  <c r="E32" i="2"/>
  <c r="E31" i="2"/>
  <c r="E30" i="2"/>
  <c r="E29" i="2"/>
  <c r="E28" i="2"/>
  <c r="E27" i="2"/>
  <c r="E26" i="2"/>
  <c r="E25" i="2"/>
  <c r="Q25" i="2"/>
  <c r="Q26" i="2"/>
  <c r="Q27" i="2"/>
  <c r="Q28" i="2"/>
  <c r="Q29" i="2"/>
  <c r="Q30" i="2"/>
  <c r="Q31" i="2"/>
  <c r="Q32" i="2"/>
  <c r="Q33" i="2"/>
  <c r="Q34" i="2"/>
  <c r="Q35" i="2"/>
  <c r="Q36" i="2"/>
  <c r="P25" i="2"/>
  <c r="P26" i="2"/>
  <c r="P27" i="2"/>
  <c r="P28" i="2"/>
  <c r="P29" i="2"/>
  <c r="P30" i="2"/>
  <c r="P31" i="2"/>
  <c r="P32" i="2"/>
  <c r="P33" i="2"/>
  <c r="P34" i="2"/>
  <c r="P35" i="2"/>
  <c r="P36" i="2"/>
  <c r="O25" i="2"/>
  <c r="O26" i="2"/>
  <c r="O27" i="2"/>
  <c r="O28" i="2"/>
  <c r="O29" i="2"/>
  <c r="O30" i="2"/>
  <c r="O31" i="2"/>
  <c r="O32" i="2"/>
  <c r="O33" i="2"/>
  <c r="O34" i="2"/>
  <c r="O35" i="2"/>
  <c r="O36" i="2"/>
  <c r="N25" i="2"/>
  <c r="N26" i="2"/>
  <c r="N27" i="2"/>
  <c r="N28" i="2"/>
  <c r="N29" i="2"/>
  <c r="N30" i="2"/>
  <c r="N31" i="2"/>
  <c r="N32" i="2"/>
  <c r="N33" i="2"/>
  <c r="N34" i="2"/>
  <c r="N35" i="2"/>
  <c r="N36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K28" i="2"/>
  <c r="K29" i="2"/>
  <c r="K30" i="2"/>
  <c r="K31" i="2"/>
  <c r="K32" i="2"/>
  <c r="K33" i="2"/>
  <c r="K34" i="2"/>
  <c r="K35" i="2"/>
  <c r="K36" i="2"/>
  <c r="I25" i="2"/>
  <c r="I26" i="2"/>
  <c r="I27" i="2"/>
  <c r="I28" i="2"/>
  <c r="I29" i="2"/>
  <c r="I30" i="2"/>
  <c r="I31" i="2"/>
  <c r="I32" i="2"/>
  <c r="I33" i="2"/>
  <c r="I34" i="2"/>
  <c r="I35" i="2"/>
  <c r="I36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23" i="2"/>
  <c r="K4" i="2"/>
  <c r="I4" i="2"/>
  <c r="O5" i="2"/>
  <c r="O6" i="2"/>
  <c r="O7" i="2"/>
  <c r="O8" i="2"/>
  <c r="O9" i="2"/>
  <c r="O10" i="2"/>
  <c r="O11" i="2"/>
  <c r="O13" i="2"/>
  <c r="O14" i="2"/>
  <c r="O15" i="2"/>
  <c r="O16" i="2"/>
  <c r="O17" i="2"/>
  <c r="O18" i="2"/>
  <c r="O19" i="2"/>
  <c r="O20" i="2"/>
  <c r="O21" i="2"/>
  <c r="O22" i="2"/>
  <c r="O23" i="2"/>
  <c r="O4" i="2"/>
  <c r="Q5" i="2"/>
  <c r="Q6" i="2"/>
  <c r="Q7" i="2"/>
  <c r="Q8" i="2"/>
  <c r="Q9" i="2"/>
  <c r="Q10" i="2"/>
  <c r="Q11" i="2"/>
  <c r="Q13" i="2"/>
  <c r="Q14" i="2"/>
  <c r="Q15" i="2"/>
  <c r="Q16" i="2"/>
  <c r="Q17" i="2"/>
  <c r="Q18" i="2"/>
  <c r="Q19" i="2"/>
  <c r="Q20" i="2"/>
  <c r="Q21" i="2"/>
  <c r="Q22" i="2"/>
  <c r="Q23" i="2"/>
  <c r="Q4" i="2"/>
  <c r="M25" i="2"/>
  <c r="M26" i="2"/>
  <c r="M27" i="2"/>
  <c r="M28" i="2"/>
  <c r="M29" i="2"/>
  <c r="M30" i="2"/>
  <c r="M31" i="2"/>
  <c r="M32" i="2"/>
  <c r="M33" i="2"/>
  <c r="M34" i="2"/>
  <c r="M35" i="2"/>
  <c r="M36" i="2"/>
  <c r="G25" i="2"/>
  <c r="G26" i="2"/>
  <c r="G27" i="2"/>
  <c r="G28" i="2"/>
  <c r="G29" i="2"/>
  <c r="G30" i="2"/>
  <c r="G31" i="2"/>
  <c r="G32" i="2"/>
  <c r="G33" i="2"/>
  <c r="G34" i="2"/>
  <c r="G35" i="2"/>
  <c r="G36" i="2"/>
  <c r="C25" i="2"/>
  <c r="C26" i="2"/>
  <c r="C27" i="2"/>
  <c r="C28" i="2"/>
  <c r="C29" i="2"/>
  <c r="C30" i="2"/>
  <c r="C31" i="2"/>
  <c r="C32" i="2"/>
  <c r="C33" i="2"/>
  <c r="C34" i="2"/>
  <c r="C35" i="2"/>
  <c r="C36" i="2"/>
  <c r="N5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4" i="2"/>
  <c r="C14" i="2"/>
  <c r="E14" i="2"/>
  <c r="G14" i="2"/>
  <c r="M14" i="2"/>
  <c r="P14" i="2"/>
  <c r="C15" i="2"/>
  <c r="E15" i="2"/>
  <c r="G15" i="2"/>
  <c r="M15" i="2"/>
  <c r="P15" i="2"/>
  <c r="C16" i="2"/>
  <c r="E16" i="2"/>
  <c r="G16" i="2"/>
  <c r="M16" i="2"/>
  <c r="P16" i="2"/>
  <c r="C17" i="2"/>
  <c r="E17" i="2"/>
  <c r="G17" i="2"/>
  <c r="M17" i="2"/>
  <c r="P17" i="2"/>
  <c r="C18" i="2"/>
  <c r="E18" i="2"/>
  <c r="G18" i="2"/>
  <c r="M18" i="2"/>
  <c r="P18" i="2"/>
  <c r="C19" i="2"/>
  <c r="E19" i="2"/>
  <c r="G19" i="2"/>
  <c r="M19" i="2"/>
  <c r="P19" i="2"/>
  <c r="C20" i="2"/>
  <c r="E20" i="2"/>
  <c r="G20" i="2"/>
  <c r="M20" i="2"/>
  <c r="P20" i="2"/>
  <c r="C21" i="2"/>
  <c r="E21" i="2"/>
  <c r="G21" i="2"/>
  <c r="M21" i="2"/>
  <c r="P21" i="2"/>
  <c r="C22" i="2"/>
  <c r="E22" i="2"/>
  <c r="G22" i="2"/>
  <c r="M22" i="2"/>
  <c r="P22" i="2"/>
  <c r="C23" i="2"/>
  <c r="E23" i="2"/>
  <c r="G23" i="2"/>
  <c r="M23" i="2"/>
  <c r="P23" i="2"/>
  <c r="M13" i="2"/>
  <c r="P13" i="2"/>
  <c r="G13" i="2"/>
  <c r="E13" i="2"/>
  <c r="C13" i="2"/>
  <c r="P5" i="2"/>
  <c r="P6" i="2"/>
  <c r="P7" i="2"/>
  <c r="P8" i="2"/>
  <c r="P9" i="2"/>
  <c r="P10" i="2"/>
  <c r="P11" i="2"/>
  <c r="P4" i="2"/>
  <c r="M11" i="2"/>
  <c r="G11" i="2"/>
  <c r="E11" i="2"/>
  <c r="C11" i="2"/>
  <c r="M10" i="2"/>
  <c r="G10" i="2"/>
  <c r="E10" i="2"/>
  <c r="C10" i="2"/>
  <c r="M9" i="2"/>
  <c r="G9" i="2"/>
  <c r="E9" i="2"/>
  <c r="C9" i="2"/>
  <c r="M8" i="2"/>
  <c r="G8" i="2"/>
  <c r="E8" i="2"/>
  <c r="C8" i="2"/>
  <c r="M7" i="2"/>
  <c r="G7" i="2"/>
  <c r="E7" i="2"/>
  <c r="C7" i="2"/>
  <c r="M6" i="2"/>
  <c r="G6" i="2"/>
  <c r="E6" i="2"/>
  <c r="C6" i="2"/>
  <c r="M5" i="2"/>
  <c r="G5" i="2"/>
  <c r="E5" i="2"/>
  <c r="C5" i="2"/>
  <c r="M4" i="2"/>
  <c r="G4" i="2"/>
  <c r="E4" i="2"/>
  <c r="C4" i="2"/>
  <c r="S40" i="2" l="1"/>
  <c r="R41" i="2"/>
  <c r="R24" i="2"/>
  <c r="S42" i="2"/>
  <c r="S39" i="2"/>
  <c r="S41" i="2"/>
  <c r="R40" i="2"/>
  <c r="R39" i="2"/>
  <c r="R43" i="2"/>
  <c r="S38" i="2"/>
  <c r="S43" i="2"/>
  <c r="S37" i="2"/>
  <c r="R37" i="2"/>
  <c r="R38" i="2"/>
  <c r="R42" i="2"/>
  <c r="R12" i="2"/>
  <c r="S12" i="2"/>
  <c r="S24" i="2"/>
  <c r="R26" i="2"/>
  <c r="S30" i="2"/>
  <c r="S31" i="2"/>
  <c r="R25" i="2"/>
  <c r="S36" i="2"/>
  <c r="R28" i="2"/>
  <c r="S26" i="2"/>
  <c r="S25" i="2"/>
  <c r="R36" i="2"/>
  <c r="R35" i="2"/>
  <c r="S29" i="2"/>
  <c r="S28" i="2"/>
  <c r="S27" i="2"/>
  <c r="S35" i="2"/>
  <c r="S34" i="2"/>
  <c r="R34" i="2"/>
  <c r="R33" i="2"/>
  <c r="R30" i="2"/>
  <c r="R27" i="2"/>
  <c r="S33" i="2"/>
  <c r="S32" i="2"/>
  <c r="R32" i="2"/>
  <c r="R31" i="2"/>
  <c r="R29" i="2"/>
  <c r="S7" i="2"/>
  <c r="S6" i="2"/>
  <c r="S13" i="2"/>
  <c r="R13" i="2"/>
  <c r="R15" i="2"/>
  <c r="R22" i="2"/>
  <c r="R16" i="2"/>
  <c r="R23" i="2"/>
  <c r="S19" i="2"/>
  <c r="R20" i="2"/>
  <c r="R14" i="2"/>
  <c r="S18" i="2"/>
  <c r="R18" i="2"/>
  <c r="R19" i="2"/>
  <c r="R17" i="2"/>
  <c r="R21" i="2"/>
  <c r="S20" i="2"/>
  <c r="S14" i="2"/>
  <c r="S21" i="2"/>
  <c r="S15" i="2"/>
  <c r="S22" i="2"/>
  <c r="S16" i="2"/>
  <c r="S23" i="2"/>
  <c r="S17" i="2"/>
  <c r="S8" i="2"/>
  <c r="S10" i="2"/>
  <c r="S9" i="2"/>
  <c r="S11" i="2"/>
  <c r="R11" i="2"/>
  <c r="S5" i="2"/>
  <c r="R9" i="2"/>
  <c r="R5" i="2"/>
  <c r="R7" i="2"/>
  <c r="R6" i="2"/>
  <c r="R8" i="2"/>
  <c r="R10" i="2"/>
  <c r="Z6" i="2" l="1"/>
  <c r="Z5" i="2"/>
  <c r="Z4" i="2"/>
  <c r="S4" i="2"/>
  <c r="R4" i="2"/>
  <c r="Z7" i="2" l="1"/>
  <c r="Z3" i="2"/>
</calcChain>
</file>

<file path=xl/sharedStrings.xml><?xml version="1.0" encoding="utf-8"?>
<sst xmlns="http://schemas.openxmlformats.org/spreadsheetml/2006/main" count="45" uniqueCount="29">
  <si>
    <t>Studio Light</t>
  </si>
  <si>
    <t>OSIRIS</t>
  </si>
  <si>
    <t>Y (cm)</t>
  </si>
  <si>
    <t>Z (cm)</t>
  </si>
  <si>
    <r>
      <t>φ (</t>
    </r>
    <r>
      <rPr>
        <b/>
        <sz val="11"/>
        <color theme="1"/>
        <rFont val="Aptos Narrow"/>
        <family val="2"/>
      </rPr>
      <t>°</t>
    </r>
    <r>
      <rPr>
        <b/>
        <sz val="11"/>
        <color theme="1"/>
        <rFont val="Aptos"/>
        <family val="2"/>
      </rPr>
      <t>)</t>
    </r>
  </si>
  <si>
    <t>θ (°)</t>
  </si>
  <si>
    <t>R (cm)</t>
  </si>
  <si>
    <t>Actual Data</t>
  </si>
  <si>
    <t>Total</t>
  </si>
  <si>
    <t>U(R)</t>
  </si>
  <si>
    <t>U(Y)</t>
  </si>
  <si>
    <t>U(Z)</t>
  </si>
  <si>
    <t>U(θ)</t>
  </si>
  <si>
    <t>U(φ)</t>
  </si>
  <si>
    <t>Radial</t>
  </si>
  <si>
    <t>Y</t>
  </si>
  <si>
    <t>Z</t>
  </si>
  <si>
    <t>Uncertainty (%)</t>
  </si>
  <si>
    <t>θ</t>
  </si>
  <si>
    <t>φ</t>
  </si>
  <si>
    <t>Result</t>
  </si>
  <si>
    <t>Azimuth Within?</t>
  </si>
  <si>
    <t>Polar Within?</t>
  </si>
  <si>
    <t>Range</t>
  </si>
  <si>
    <t>Low</t>
  </si>
  <si>
    <t>Low-Medium</t>
  </si>
  <si>
    <t>Medium</t>
  </si>
  <si>
    <t>High</t>
  </si>
  <si>
    <t>φ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</si>
</sst>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 Narrow"/>
      <family val="2"/>
    </font>
    <font>
      <sz val="11"/>
      <color theme="1"/>
      <name val="Calibri"/>
      <family val="2"/>
      <scheme val="minor"/>
    </font>
    <font>
      <b/>
      <sz val="12"/>
      <color theme="1"/>
      <name val="Aptos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9" fontId="1" fillId="0" borderId="1" xfId="1" applyFont="1" applyBorder="1"/>
    <xf numFmtId="0" fontId="3" fillId="11" borderId="1" xfId="0" applyFont="1" applyFill="1" applyBorder="1" applyAlignment="1">
      <alignment horizontal="center" vertical="center"/>
    </xf>
    <xf numFmtId="2" fontId="1" fillId="0" borderId="1" xfId="0" applyNumberFormat="1" applyFont="1" applyBorder="1"/>
    <xf numFmtId="0" fontId="1" fillId="13" borderId="1" xfId="0" applyFont="1" applyFill="1" applyBorder="1"/>
    <xf numFmtId="2" fontId="1" fillId="13" borderId="1" xfId="0" applyNumberFormat="1" applyFont="1" applyFill="1" applyBorder="1"/>
    <xf numFmtId="0" fontId="1" fillId="14" borderId="0" xfId="0" applyFont="1" applyFill="1"/>
    <xf numFmtId="0" fontId="1" fillId="0" borderId="1" xfId="1" applyNumberFormat="1" applyFont="1" applyBorder="1"/>
    <xf numFmtId="0" fontId="1" fillId="15" borderId="0" xfId="0" applyFont="1" applyFill="1"/>
    <xf numFmtId="0" fontId="6" fillId="9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2" fillId="5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EC8C8C"/>
        </patternFill>
      </fill>
    </dxf>
  </dxfs>
  <tableStyles count="0" defaultTableStyle="TableStyleMedium2" defaultPivotStyle="PivotStyleLight16"/>
  <colors>
    <mruColors>
      <color rgb="FFEC8C8C"/>
      <color rgb="FFE45A5A"/>
      <color rgb="FFD5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AU"/>
              <a:t>Low</a:t>
            </a:r>
            <a:r>
              <a:rPr lang="en-AU" baseline="0"/>
              <a:t> Elevation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DATA!$J$4:$J$13</c:f>
              <c:numCache>
                <c:formatCode>General</c:formatCode>
                <c:ptCount val="10"/>
                <c:pt idx="0">
                  <c:v>0</c:v>
                </c:pt>
                <c:pt idx="1">
                  <c:v>81.599999999999994</c:v>
                </c:pt>
                <c:pt idx="2">
                  <c:v>53</c:v>
                </c:pt>
                <c:pt idx="3">
                  <c:v>22.8</c:v>
                </c:pt>
                <c:pt idx="4">
                  <c:v>6.4</c:v>
                </c:pt>
                <c:pt idx="5">
                  <c:v>-5.9</c:v>
                </c:pt>
                <c:pt idx="6">
                  <c:v>-25.5</c:v>
                </c:pt>
                <c:pt idx="7">
                  <c:v>-57.7</c:v>
                </c:pt>
                <c:pt idx="8">
                  <c:v>-80.900000000000006</c:v>
                </c:pt>
                <c:pt idx="9">
                  <c:v>0</c:v>
                </c:pt>
              </c:numCache>
            </c:numRef>
          </c:xVal>
          <c:yVal>
            <c:numRef>
              <c:f>DATA!$H$4:$H$13</c:f>
              <c:numCache>
                <c:formatCode>General</c:formatCode>
                <c:ptCount val="10"/>
                <c:pt idx="0">
                  <c:v>17.5</c:v>
                </c:pt>
                <c:pt idx="1">
                  <c:v>25</c:v>
                </c:pt>
                <c:pt idx="2">
                  <c:v>21.7</c:v>
                </c:pt>
                <c:pt idx="3">
                  <c:v>17.7</c:v>
                </c:pt>
                <c:pt idx="4">
                  <c:v>15.2</c:v>
                </c:pt>
                <c:pt idx="5">
                  <c:v>14.25</c:v>
                </c:pt>
                <c:pt idx="6">
                  <c:v>12.3</c:v>
                </c:pt>
                <c:pt idx="7">
                  <c:v>11.7</c:v>
                </c:pt>
                <c:pt idx="8">
                  <c:v>10.7</c:v>
                </c:pt>
                <c:pt idx="9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D7B-9ED1-72F2F1FE0A79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DATA!$P$4:$P$13</c:f>
              <c:numCache>
                <c:formatCode>0.00</c:formatCode>
                <c:ptCount val="10"/>
                <c:pt idx="0">
                  <c:v>0</c:v>
                </c:pt>
                <c:pt idx="1">
                  <c:v>82.823064573076735</c:v>
                </c:pt>
                <c:pt idx="2">
                  <c:v>61.742102246947454</c:v>
                </c:pt>
                <c:pt idx="3">
                  <c:v>31.55625227674712</c:v>
                </c:pt>
                <c:pt idx="4">
                  <c:v>15.132719783374331</c:v>
                </c:pt>
                <c:pt idx="5">
                  <c:v>-13.146566281538183</c:v>
                </c:pt>
                <c:pt idx="6">
                  <c:v>-35.157702795231316</c:v>
                </c:pt>
                <c:pt idx="7">
                  <c:v>-63.835806078070242</c:v>
                </c:pt>
                <c:pt idx="8">
                  <c:v>-83.171014189888538</c:v>
                </c:pt>
                <c:pt idx="9" formatCode="General">
                  <c:v>0</c:v>
                </c:pt>
              </c:numCache>
            </c:numRef>
          </c:xVal>
          <c:yVal>
            <c:numRef>
              <c:f>DATA!$N$4:$N$13</c:f>
              <c:numCache>
                <c:formatCode>0.00</c:formatCode>
                <c:ptCount val="10"/>
                <c:pt idx="0">
                  <c:v>16.920515595806272</c:v>
                </c:pt>
                <c:pt idx="1">
                  <c:v>17.597336608079821</c:v>
                </c:pt>
                <c:pt idx="2">
                  <c:v>17.051615478031749</c:v>
                </c:pt>
                <c:pt idx="3">
                  <c:v>15.826620131872344</c:v>
                </c:pt>
                <c:pt idx="4">
                  <c:v>15.3851434316871</c:v>
                </c:pt>
                <c:pt idx="5">
                  <c:v>15.49315715813262</c:v>
                </c:pt>
                <c:pt idx="6">
                  <c:v>14.967917898833537</c:v>
                </c:pt>
                <c:pt idx="7">
                  <c:v>15.070062144888833</c:v>
                </c:pt>
                <c:pt idx="8">
                  <c:v>14.383304709889313</c:v>
                </c:pt>
                <c:pt idx="9">
                  <c:v>15.070062144888833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D7B-9ED1-72F2F1FE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69696"/>
        <c:axId val="1822870656"/>
      </c:scatterChart>
      <c:valAx>
        <c:axId val="18228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φ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Azimuth</a:t>
                </a:r>
                <a:r>
                  <a:rPr lang="en-AU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70656"/>
        <c:crosses val="autoZero"/>
        <c:crossBetween val="midCat"/>
      </c:valAx>
      <c:valAx>
        <c:axId val="182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θ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Polar</a:t>
                </a:r>
                <a:r>
                  <a:rPr lang="en-AU" baseline="0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696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AU" baseline="0"/>
              <a:t>Low-Medium Elevation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DATA!$J$14:$J$23</c:f>
              <c:numCache>
                <c:formatCode>General</c:formatCode>
                <c:ptCount val="10"/>
                <c:pt idx="0">
                  <c:v>84</c:v>
                </c:pt>
                <c:pt idx="1">
                  <c:v>61.2</c:v>
                </c:pt>
                <c:pt idx="2">
                  <c:v>34.200000000000003</c:v>
                </c:pt>
                <c:pt idx="3">
                  <c:v>11.4</c:v>
                </c:pt>
                <c:pt idx="4">
                  <c:v>0</c:v>
                </c:pt>
                <c:pt idx="5">
                  <c:v>-6</c:v>
                </c:pt>
                <c:pt idx="6">
                  <c:v>-24.7</c:v>
                </c:pt>
                <c:pt idx="7">
                  <c:v>-41.2</c:v>
                </c:pt>
                <c:pt idx="8">
                  <c:v>-67</c:v>
                </c:pt>
                <c:pt idx="9">
                  <c:v>-84</c:v>
                </c:pt>
              </c:numCache>
            </c:numRef>
          </c:xVal>
          <c:yVal>
            <c:numRef>
              <c:f>DATA!$H$14:$H$23</c:f>
              <c:numCache>
                <c:formatCode>General</c:formatCode>
                <c:ptCount val="10"/>
                <c:pt idx="0">
                  <c:v>35.700000000000003</c:v>
                </c:pt>
                <c:pt idx="1">
                  <c:v>37.200000000000003</c:v>
                </c:pt>
                <c:pt idx="2">
                  <c:v>33.1</c:v>
                </c:pt>
                <c:pt idx="3">
                  <c:v>31.4</c:v>
                </c:pt>
                <c:pt idx="4">
                  <c:v>30.5</c:v>
                </c:pt>
                <c:pt idx="5">
                  <c:v>27.69</c:v>
                </c:pt>
                <c:pt idx="6">
                  <c:v>29.7</c:v>
                </c:pt>
                <c:pt idx="7">
                  <c:v>29.3</c:v>
                </c:pt>
                <c:pt idx="8">
                  <c:v>27.8</c:v>
                </c:pt>
                <c:pt idx="9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D-487D-A3F5-99A10233AC47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DATA!$P$14:$P$23</c:f>
              <c:numCache>
                <c:formatCode>General</c:formatCode>
                <c:ptCount val="10"/>
                <c:pt idx="0">
                  <c:v>87.473883088380418</c:v>
                </c:pt>
                <c:pt idx="1">
                  <c:v>72.163538538548551</c:v>
                </c:pt>
                <c:pt idx="2">
                  <c:v>46.847610265994604</c:v>
                </c:pt>
                <c:pt idx="3">
                  <c:v>24.227745317954174</c:v>
                </c:pt>
                <c:pt idx="4">
                  <c:v>0</c:v>
                </c:pt>
                <c:pt idx="5">
                  <c:v>-15.425020654500146</c:v>
                </c:pt>
                <c:pt idx="6">
                  <c:v>-33.171908629148191</c:v>
                </c:pt>
                <c:pt idx="7">
                  <c:v>-47.060844072469244</c:v>
                </c:pt>
                <c:pt idx="8">
                  <c:v>-80.741712368492486</c:v>
                </c:pt>
                <c:pt idx="9">
                  <c:v>-86.923445753108894</c:v>
                </c:pt>
              </c:numCache>
            </c:numRef>
          </c:xVal>
          <c:yVal>
            <c:numRef>
              <c:f>DATA!$N$14:$N$23</c:f>
              <c:numCache>
                <c:formatCode>0.00</c:formatCode>
                <c:ptCount val="10"/>
                <c:pt idx="0">
                  <c:v>27.87424251254755</c:v>
                </c:pt>
                <c:pt idx="1">
                  <c:v>29.327168765377639</c:v>
                </c:pt>
                <c:pt idx="2">
                  <c:v>28.685402014118925</c:v>
                </c:pt>
                <c:pt idx="3">
                  <c:v>28.685402014118925</c:v>
                </c:pt>
                <c:pt idx="4">
                  <c:v>29.327168765377639</c:v>
                </c:pt>
                <c:pt idx="5">
                  <c:v>28.685402014118925</c:v>
                </c:pt>
                <c:pt idx="6">
                  <c:v>28.685402014118925</c:v>
                </c:pt>
                <c:pt idx="7">
                  <c:v>28.273713631365041</c:v>
                </c:pt>
                <c:pt idx="8">
                  <c:v>28.477994036224686</c:v>
                </c:pt>
                <c:pt idx="9">
                  <c:v>26.208590661006131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D-487D-A3F5-99A10233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69696"/>
        <c:axId val="1822870656"/>
      </c:scatterChart>
      <c:valAx>
        <c:axId val="18228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φ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Azimuth</a:t>
                </a:r>
                <a:r>
                  <a:rPr lang="en-AU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70656"/>
        <c:crosses val="autoZero"/>
        <c:crossBetween val="midCat"/>
      </c:valAx>
      <c:valAx>
        <c:axId val="182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θ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Polar</a:t>
                </a:r>
                <a:r>
                  <a:rPr lang="en-AU" baseline="0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696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AU" baseline="0"/>
              <a:t>Medium Elevation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DATA!$J$24:$J$36</c:f>
              <c:numCache>
                <c:formatCode>General</c:formatCode>
                <c:ptCount val="13"/>
                <c:pt idx="0">
                  <c:v>-86.7</c:v>
                </c:pt>
                <c:pt idx="1">
                  <c:v>-67</c:v>
                </c:pt>
                <c:pt idx="2">
                  <c:v>-42.9</c:v>
                </c:pt>
                <c:pt idx="3">
                  <c:v>-17.600000000000001</c:v>
                </c:pt>
                <c:pt idx="4">
                  <c:v>-26.2</c:v>
                </c:pt>
                <c:pt idx="5">
                  <c:v>0</c:v>
                </c:pt>
                <c:pt idx="6">
                  <c:v>0.8</c:v>
                </c:pt>
                <c:pt idx="7">
                  <c:v>14</c:v>
                </c:pt>
                <c:pt idx="8">
                  <c:v>29</c:v>
                </c:pt>
                <c:pt idx="9">
                  <c:v>46</c:v>
                </c:pt>
                <c:pt idx="10">
                  <c:v>63</c:v>
                </c:pt>
                <c:pt idx="11">
                  <c:v>71.599999999999994</c:v>
                </c:pt>
                <c:pt idx="12">
                  <c:v>86.3</c:v>
                </c:pt>
              </c:numCache>
            </c:numRef>
          </c:xVal>
          <c:yVal>
            <c:numRef>
              <c:f>DATA!$H$24:$H$36</c:f>
              <c:numCache>
                <c:formatCode>General</c:formatCode>
                <c:ptCount val="13"/>
                <c:pt idx="0">
                  <c:v>43.6</c:v>
                </c:pt>
                <c:pt idx="1">
                  <c:v>51.85</c:v>
                </c:pt>
                <c:pt idx="2">
                  <c:v>50.1</c:v>
                </c:pt>
                <c:pt idx="3">
                  <c:v>52.1</c:v>
                </c:pt>
                <c:pt idx="4">
                  <c:v>47.15</c:v>
                </c:pt>
                <c:pt idx="5">
                  <c:v>47.3</c:v>
                </c:pt>
                <c:pt idx="6">
                  <c:v>49</c:v>
                </c:pt>
                <c:pt idx="7">
                  <c:v>52.3</c:v>
                </c:pt>
                <c:pt idx="8">
                  <c:v>54</c:v>
                </c:pt>
                <c:pt idx="9">
                  <c:v>48</c:v>
                </c:pt>
                <c:pt idx="10">
                  <c:v>50</c:v>
                </c:pt>
                <c:pt idx="11">
                  <c:v>51.8</c:v>
                </c:pt>
                <c:pt idx="12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E-468D-9D9D-B0061B8177D9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DATA!$P$24:$P$36</c:f>
              <c:numCache>
                <c:formatCode>General</c:formatCode>
                <c:ptCount val="13"/>
                <c:pt idx="0">
                  <c:v>-85.774684641430142</c:v>
                </c:pt>
                <c:pt idx="1">
                  <c:v>-75.63444257813336</c:v>
                </c:pt>
                <c:pt idx="2">
                  <c:v>-50.313841087158991</c:v>
                </c:pt>
                <c:pt idx="3">
                  <c:v>-26.44648711772205</c:v>
                </c:pt>
                <c:pt idx="4">
                  <c:v>-39.110076608912628</c:v>
                </c:pt>
                <c:pt idx="5">
                  <c:v>0</c:v>
                </c:pt>
                <c:pt idx="6">
                  <c:v>13.081650149588979</c:v>
                </c:pt>
                <c:pt idx="7">
                  <c:v>30.068299616011483</c:v>
                </c:pt>
                <c:pt idx="8">
                  <c:v>45.628008576755882</c:v>
                </c:pt>
                <c:pt idx="9">
                  <c:v>64.871470076291459</c:v>
                </c:pt>
                <c:pt idx="10">
                  <c:v>78.204895929036439</c:v>
                </c:pt>
                <c:pt idx="11">
                  <c:v>80.976794896567569</c:v>
                </c:pt>
                <c:pt idx="12">
                  <c:v>85.113198501000994</c:v>
                </c:pt>
              </c:numCache>
            </c:numRef>
          </c:xVal>
          <c:yVal>
            <c:numRef>
              <c:f>DATA!$N$24:$N$36</c:f>
              <c:numCache>
                <c:formatCode>0.00</c:formatCode>
                <c:ptCount val="13"/>
                <c:pt idx="0">
                  <c:v>39.344887253011514</c:v>
                </c:pt>
                <c:pt idx="1">
                  <c:v>41.289497334363041</c:v>
                </c:pt>
                <c:pt idx="2">
                  <c:v>41.289497334363041</c:v>
                </c:pt>
                <c:pt idx="3">
                  <c:v>41.987273054171126</c:v>
                </c:pt>
                <c:pt idx="4">
                  <c:v>39.969826875017773</c:v>
                </c:pt>
                <c:pt idx="5">
                  <c:v>41.987273054171126</c:v>
                </c:pt>
                <c:pt idx="6">
                  <c:v>41.289497334363041</c:v>
                </c:pt>
                <c:pt idx="7">
                  <c:v>41.987273054171126</c:v>
                </c:pt>
                <c:pt idx="8">
                  <c:v>41.635051288887155</c:v>
                </c:pt>
                <c:pt idx="9">
                  <c:v>41.289497334363041</c:v>
                </c:pt>
                <c:pt idx="10">
                  <c:v>40.290751728702006</c:v>
                </c:pt>
                <c:pt idx="11">
                  <c:v>40.290751728702006</c:v>
                </c:pt>
                <c:pt idx="12">
                  <c:v>40.290751728702006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E-468D-9D9D-B0061B81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69696"/>
        <c:axId val="1822870656"/>
      </c:scatterChart>
      <c:valAx>
        <c:axId val="18228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φ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Azimuth</a:t>
                </a:r>
                <a:r>
                  <a:rPr lang="en-AU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70656"/>
        <c:crosses val="autoZero"/>
        <c:crossBetween val="midCat"/>
      </c:valAx>
      <c:valAx>
        <c:axId val="182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θ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Polar</a:t>
                </a:r>
                <a:r>
                  <a:rPr lang="en-AU" baseline="0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696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AU"/>
              <a:t>High</a:t>
            </a:r>
            <a:r>
              <a:rPr lang="en-AU" baseline="0"/>
              <a:t> Elevation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DATA!$J$37:$J$43</c:f>
              <c:numCache>
                <c:formatCode>General</c:formatCode>
                <c:ptCount val="7"/>
                <c:pt idx="0">
                  <c:v>75.7</c:v>
                </c:pt>
                <c:pt idx="1">
                  <c:v>52.3</c:v>
                </c:pt>
                <c:pt idx="2">
                  <c:v>20.7</c:v>
                </c:pt>
                <c:pt idx="3">
                  <c:v>0</c:v>
                </c:pt>
                <c:pt idx="4">
                  <c:v>-22.7</c:v>
                </c:pt>
                <c:pt idx="5">
                  <c:v>-71.7</c:v>
                </c:pt>
                <c:pt idx="6">
                  <c:v>-89</c:v>
                </c:pt>
              </c:numCache>
            </c:numRef>
          </c:xVal>
          <c:yVal>
            <c:numRef>
              <c:f>DATA!$H$37:$H$43</c:f>
              <c:numCache>
                <c:formatCode>General</c:formatCode>
                <c:ptCount val="7"/>
                <c:pt idx="0">
                  <c:v>82.8</c:v>
                </c:pt>
                <c:pt idx="1">
                  <c:v>79.5</c:v>
                </c:pt>
                <c:pt idx="2">
                  <c:v>77.599999999999994</c:v>
                </c:pt>
                <c:pt idx="3">
                  <c:v>75</c:v>
                </c:pt>
                <c:pt idx="4">
                  <c:v>79</c:v>
                </c:pt>
                <c:pt idx="5">
                  <c:v>81.7</c:v>
                </c:pt>
                <c:pt idx="6">
                  <c:v>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FB7-B926-433AEDF29E6D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DATA!$W$6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DATA!$P$37:$P$43</c:f>
              <c:numCache>
                <c:formatCode>General</c:formatCode>
                <c:ptCount val="7"/>
                <c:pt idx="0">
                  <c:v>87.225102943512169</c:v>
                </c:pt>
                <c:pt idx="1">
                  <c:v>69.475264904202092</c:v>
                </c:pt>
                <c:pt idx="2">
                  <c:v>51.487827888754737</c:v>
                </c:pt>
                <c:pt idx="3">
                  <c:v>0</c:v>
                </c:pt>
                <c:pt idx="4">
                  <c:v>-37.761243907035038</c:v>
                </c:pt>
                <c:pt idx="5">
                  <c:v>-62.194716354437091</c:v>
                </c:pt>
                <c:pt idx="6">
                  <c:v>-84.182474355556508</c:v>
                </c:pt>
              </c:numCache>
            </c:numRef>
          </c:xVal>
          <c:yVal>
            <c:numRef>
              <c:f>DATA!$N$37:$N$43</c:f>
              <c:numCache>
                <c:formatCode>0.00</c:formatCode>
                <c:ptCount val="7"/>
                <c:pt idx="0">
                  <c:v>65.093966371461249</c:v>
                </c:pt>
                <c:pt idx="1">
                  <c:v>65.462571477429591</c:v>
                </c:pt>
                <c:pt idx="2">
                  <c:v>66.926081934369037</c:v>
                </c:pt>
                <c:pt idx="3">
                  <c:v>66.926081934369037</c:v>
                </c:pt>
                <c:pt idx="4">
                  <c:v>66.926081934369037</c:v>
                </c:pt>
                <c:pt idx="5">
                  <c:v>66.926081934369037</c:v>
                </c:pt>
                <c:pt idx="6">
                  <c:v>63.650575680864755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F-4FB7-B926-433AEDF29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69696"/>
        <c:axId val="1822870656"/>
      </c:scatterChart>
      <c:valAx>
        <c:axId val="18228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φ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Azimuth</a:t>
                </a:r>
                <a:r>
                  <a:rPr lang="en-AU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70656"/>
        <c:crosses val="autoZero"/>
        <c:crossBetween val="midCat"/>
      </c:valAx>
      <c:valAx>
        <c:axId val="182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θ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 Polar</a:t>
                </a:r>
                <a:r>
                  <a:rPr lang="en-AU" baseline="0"/>
                  <a:t> </a:t>
                </a:r>
                <a:r>
                  <a:rPr lang="en-A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28696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212369</xdr:colOff>
      <xdr:row>9</xdr:row>
      <xdr:rowOff>72969</xdr:rowOff>
    </xdr:from>
    <xdr:to>
      <xdr:col>29</xdr:col>
      <xdr:colOff>345346</xdr:colOff>
      <xdr:row>27</xdr:row>
      <xdr:rowOff>77347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93E50-780B-4190-AA6C-5EF7EBFA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468319</xdr:colOff>
      <xdr:row>9</xdr:row>
      <xdr:rowOff>38212</xdr:rowOff>
    </xdr:from>
    <xdr:to>
      <xdr:col>42</xdr:col>
      <xdr:colOff>62096</xdr:colOff>
      <xdr:row>27</xdr:row>
      <xdr:rowOff>35856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90C08-2A80-4766-8298-BA563AEE5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215241</xdr:colOff>
      <xdr:row>27</xdr:row>
      <xdr:rowOff>166998</xdr:rowOff>
    </xdr:from>
    <xdr:to>
      <xdr:col>29</xdr:col>
      <xdr:colOff>345816</xdr:colOff>
      <xdr:row>46</xdr:row>
      <xdr:rowOff>32831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F802C-34C6-4156-8E0C-9D9D7E331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435882</xdr:colOff>
      <xdr:row>28</xdr:row>
      <xdr:rowOff>2199</xdr:rowOff>
    </xdr:from>
    <xdr:to>
      <xdr:col>42</xdr:col>
      <xdr:colOff>33370</xdr:colOff>
      <xdr:row>46</xdr:row>
      <xdr:rowOff>69115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267C64-D4CD-4188-B402-4C605A134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4FF2-763D-4B7F-A603-05880C2FB52E}">
  <dimension ref="A2:Z43"/>
  <sheetViews>
    <sheetView tabSelected="1" zoomScaleNormal="100" workbookViewId="0">
      <selection activeCell="W8" sqref="U2:W8"/>
    </sheetView>
  </sheetViews>
  <sheetFormatPr defaultColWidth="8.7109375" defaultRowHeight="15" x14ac:dyDescent="0.25"/>
  <cols>
    <col min="1" max="1" width="8.7109375" style="1"/>
    <col min="2" max="2" width="7" style="1" bestFit="1" customWidth="1"/>
    <col min="3" max="3" width="5" style="1" bestFit="1" customWidth="1"/>
    <col min="4" max="4" width="6.85546875" style="1" bestFit="1" customWidth="1"/>
    <col min="5" max="5" width="5.5703125" style="1" bestFit="1" customWidth="1"/>
    <col min="6" max="6" width="6.85546875" style="1" bestFit="1" customWidth="1"/>
    <col min="7" max="7" width="5.5703125" style="1" bestFit="1" customWidth="1"/>
    <col min="8" max="8" width="6.42578125" style="1" bestFit="1" customWidth="1"/>
    <col min="9" max="9" width="6.140625" style="1" bestFit="1" customWidth="1"/>
    <col min="10" max="10" width="6.85546875" style="1" bestFit="1" customWidth="1"/>
    <col min="11" max="11" width="6.7109375" style="1" customWidth="1"/>
    <col min="12" max="12" width="6.85546875" style="1" bestFit="1" customWidth="1"/>
    <col min="13" max="13" width="4.85546875" style="1" bestFit="1" customWidth="1"/>
    <col min="14" max="14" width="6.85546875" style="1" customWidth="1"/>
    <col min="15" max="15" width="6.140625" style="1" bestFit="1" customWidth="1"/>
    <col min="16" max="16" width="8.7109375" style="1" customWidth="1"/>
    <col min="17" max="17" width="7" style="1" bestFit="1" customWidth="1"/>
    <col min="18" max="18" width="20.5703125" style="1" bestFit="1" customWidth="1"/>
    <col min="19" max="19" width="22.28515625" style="1" bestFit="1" customWidth="1"/>
    <col min="20" max="20" width="6.42578125" style="1" customWidth="1"/>
    <col min="21" max="21" width="20.5703125" style="1" bestFit="1" customWidth="1"/>
    <col min="22" max="22" width="7.140625" style="1" bestFit="1" customWidth="1"/>
    <col min="23" max="23" width="4" style="1" bestFit="1" customWidth="1"/>
    <col min="24" max="24" width="8.7109375" style="1"/>
    <col min="25" max="25" width="13.7109375" style="1" bestFit="1" customWidth="1"/>
    <col min="26" max="26" width="29.28515625" style="1" customWidth="1"/>
    <col min="27" max="16384" width="8.7109375" style="1"/>
  </cols>
  <sheetData>
    <row r="2" spans="1:26" ht="29.45" customHeight="1" x14ac:dyDescent="0.25">
      <c r="B2" s="19" t="s">
        <v>0</v>
      </c>
      <c r="C2" s="20"/>
      <c r="D2" s="20"/>
      <c r="E2" s="20"/>
      <c r="F2" s="20"/>
      <c r="G2" s="21"/>
      <c r="H2" s="22" t="s">
        <v>1</v>
      </c>
      <c r="I2" s="23"/>
      <c r="J2" s="23"/>
      <c r="K2" s="23"/>
      <c r="L2" s="23"/>
      <c r="M2" s="24"/>
      <c r="N2" s="25" t="s">
        <v>7</v>
      </c>
      <c r="O2" s="26"/>
      <c r="P2" s="26"/>
      <c r="Q2" s="27"/>
      <c r="R2" s="28" t="s">
        <v>20</v>
      </c>
      <c r="S2" s="28"/>
      <c r="U2" s="29" t="s">
        <v>17</v>
      </c>
      <c r="V2" s="29"/>
      <c r="W2" s="29"/>
      <c r="Y2" s="14" t="s">
        <v>23</v>
      </c>
      <c r="Z2" s="14" t="str">
        <f>"% in u(θ)="&amp;W6&amp;"° &amp; u(φ)="&amp;W7&amp;"°"</f>
        <v>% in u(θ)=5° &amp; u(φ)=5°</v>
      </c>
    </row>
    <row r="3" spans="1:26" ht="20.45" customHeight="1" x14ac:dyDescent="0.25">
      <c r="B3" s="3" t="s">
        <v>6</v>
      </c>
      <c r="C3" s="3" t="s">
        <v>9</v>
      </c>
      <c r="D3" s="3" t="s">
        <v>2</v>
      </c>
      <c r="E3" s="3" t="s">
        <v>10</v>
      </c>
      <c r="F3" s="3" t="s">
        <v>3</v>
      </c>
      <c r="G3" s="3" t="s">
        <v>11</v>
      </c>
      <c r="H3" s="4" t="s">
        <v>5</v>
      </c>
      <c r="I3" s="4" t="s">
        <v>12</v>
      </c>
      <c r="J3" s="4" t="s">
        <v>4</v>
      </c>
      <c r="K3" s="4" t="s">
        <v>13</v>
      </c>
      <c r="L3" s="4" t="s">
        <v>3</v>
      </c>
      <c r="M3" s="4" t="s">
        <v>11</v>
      </c>
      <c r="N3" s="5" t="s">
        <v>5</v>
      </c>
      <c r="O3" s="5" t="s">
        <v>12</v>
      </c>
      <c r="P3" s="5" t="s">
        <v>4</v>
      </c>
      <c r="Q3" s="5" t="s">
        <v>13</v>
      </c>
      <c r="R3" s="7" t="s">
        <v>22</v>
      </c>
      <c r="S3" s="7" t="s">
        <v>21</v>
      </c>
      <c r="U3" s="18" t="s">
        <v>0</v>
      </c>
      <c r="V3" s="4" t="s">
        <v>14</v>
      </c>
      <c r="W3" s="6">
        <v>0.05</v>
      </c>
      <c r="Y3" s="15" t="s">
        <v>24</v>
      </c>
      <c r="Z3" s="6">
        <f>COUNTIF(R4:S13, TRUE)/20</f>
        <v>1</v>
      </c>
    </row>
    <row r="4" spans="1:26" ht="15" customHeight="1" x14ac:dyDescent="0.25">
      <c r="A4" s="11"/>
      <c r="B4" s="2">
        <v>134</v>
      </c>
      <c r="C4" s="2">
        <f t="shared" ref="C4:C13" si="0">ABS(B4*$W$3)</f>
        <v>6.7</v>
      </c>
      <c r="D4" s="2">
        <v>0</v>
      </c>
      <c r="E4" s="2">
        <f t="shared" ref="E4:E13" si="1">ABS(D4*$W$4)</f>
        <v>0</v>
      </c>
      <c r="F4" s="2">
        <v>142</v>
      </c>
      <c r="G4" s="2">
        <f t="shared" ref="G4:G13" si="2">ABS(F4*$W$5)</f>
        <v>7.1000000000000005</v>
      </c>
      <c r="H4" s="9">
        <v>17.5</v>
      </c>
      <c r="I4" s="8">
        <f>$W$6</f>
        <v>5</v>
      </c>
      <c r="J4" s="9">
        <v>0</v>
      </c>
      <c r="K4" s="8">
        <f>$W$7</f>
        <v>5</v>
      </c>
      <c r="L4" s="2">
        <v>103</v>
      </c>
      <c r="M4" s="2">
        <f t="shared" ref="M4:M13" si="3">ABS(L4*$W$8)</f>
        <v>5.15</v>
      </c>
      <c r="N4" s="10">
        <f>DEGREES(ASIN((F4-L4)/B4))</f>
        <v>16.920515595806272</v>
      </c>
      <c r="O4" s="8">
        <f>$W$6</f>
        <v>5</v>
      </c>
      <c r="P4" s="10">
        <f>DEGREES(ASIN((D4) / SQRT((B4)^2 - (F4-L4)^2)))</f>
        <v>0</v>
      </c>
      <c r="Q4" s="8">
        <f>$W$7</f>
        <v>5</v>
      </c>
      <c r="R4" s="2" t="b">
        <f>AND((H4+I4) &gt;= (N4-O4), (H4-I4) &lt;= (N4+O4))</f>
        <v>1</v>
      </c>
      <c r="S4" s="2" t="b">
        <f>AND((J4+K4) &gt;= (P4-Q4), (J4-K4) &lt;= (P4+Q4))</f>
        <v>1</v>
      </c>
      <c r="U4" s="18"/>
      <c r="V4" s="4" t="s">
        <v>15</v>
      </c>
      <c r="W4" s="6">
        <v>0.05</v>
      </c>
      <c r="Y4" s="15" t="s">
        <v>25</v>
      </c>
      <c r="Z4" s="6">
        <f>COUNTIF(R14:S23, TRUE)/20</f>
        <v>0.8</v>
      </c>
    </row>
    <row r="5" spans="1:26" ht="15" customHeight="1" x14ac:dyDescent="0.25">
      <c r="A5" s="11"/>
      <c r="B5" s="2">
        <v>129</v>
      </c>
      <c r="C5" s="2">
        <f t="shared" si="0"/>
        <v>6.45</v>
      </c>
      <c r="D5" s="2">
        <v>122</v>
      </c>
      <c r="E5" s="2">
        <f t="shared" si="1"/>
        <v>6.1000000000000005</v>
      </c>
      <c r="F5" s="2">
        <v>142</v>
      </c>
      <c r="G5" s="2">
        <f t="shared" si="2"/>
        <v>7.1000000000000005</v>
      </c>
      <c r="H5" s="9">
        <v>25</v>
      </c>
      <c r="I5" s="8">
        <f t="shared" ref="I5:I43" si="4">$W$6</f>
        <v>5</v>
      </c>
      <c r="J5" s="9">
        <v>81.599999999999994</v>
      </c>
      <c r="K5" s="8">
        <f t="shared" ref="K5:K43" si="5">$W$7</f>
        <v>5</v>
      </c>
      <c r="L5" s="2">
        <v>103</v>
      </c>
      <c r="M5" s="2">
        <f t="shared" si="3"/>
        <v>5.15</v>
      </c>
      <c r="N5" s="10">
        <f t="shared" ref="N5:N36" si="6">DEGREES(ASIN((F5-L5)/B5))</f>
        <v>17.597336608079821</v>
      </c>
      <c r="O5" s="8">
        <f t="shared" ref="O5:O43" si="7">$W$6</f>
        <v>5</v>
      </c>
      <c r="P5" s="10">
        <f t="shared" ref="P5:P13" si="8">DEGREES(ASIN((D5) / SQRT((B5)^2 - (F5-L5)^2)))</f>
        <v>82.823064573076735</v>
      </c>
      <c r="Q5" s="8">
        <f t="shared" ref="Q5:Q43" si="9">$W$7</f>
        <v>5</v>
      </c>
      <c r="R5" s="2" t="b">
        <f t="shared" ref="R5:R12" si="10">AND((H5+I5) &gt;= (N5-O5), (H5-I5) &lt;= (N5+O5))</f>
        <v>1</v>
      </c>
      <c r="S5" s="2" t="b">
        <f t="shared" ref="S5:S12" si="11">AND((J5+K5) &gt;= (P5-Q5), (J5-K5) &lt;= (P5+Q5))</f>
        <v>1</v>
      </c>
      <c r="U5" s="18"/>
      <c r="V5" s="4" t="s">
        <v>16</v>
      </c>
      <c r="W5" s="6">
        <v>0.05</v>
      </c>
      <c r="Y5" s="15" t="s">
        <v>26</v>
      </c>
      <c r="Z5" s="6">
        <f>COUNTIF(R25:S36, TRUE)/24</f>
        <v>0.5</v>
      </c>
    </row>
    <row r="6" spans="1:26" ht="18.75" customHeight="1" x14ac:dyDescent="0.25">
      <c r="A6" s="11"/>
      <c r="B6" s="2">
        <v>133</v>
      </c>
      <c r="C6" s="2">
        <f t="shared" si="0"/>
        <v>6.65</v>
      </c>
      <c r="D6" s="2">
        <v>112</v>
      </c>
      <c r="E6" s="2">
        <f t="shared" si="1"/>
        <v>5.6000000000000005</v>
      </c>
      <c r="F6" s="2">
        <v>142</v>
      </c>
      <c r="G6" s="2">
        <f t="shared" si="2"/>
        <v>7.1000000000000005</v>
      </c>
      <c r="H6" s="9">
        <v>21.7</v>
      </c>
      <c r="I6" s="8">
        <f t="shared" si="4"/>
        <v>5</v>
      </c>
      <c r="J6" s="9">
        <v>53</v>
      </c>
      <c r="K6" s="8">
        <f t="shared" si="5"/>
        <v>5</v>
      </c>
      <c r="L6" s="2">
        <v>103</v>
      </c>
      <c r="M6" s="2">
        <f t="shared" si="3"/>
        <v>5.15</v>
      </c>
      <c r="N6" s="10">
        <f t="shared" si="6"/>
        <v>17.051615478031749</v>
      </c>
      <c r="O6" s="8">
        <f t="shared" si="7"/>
        <v>5</v>
      </c>
      <c r="P6" s="10">
        <f t="shared" si="8"/>
        <v>61.742102246947454</v>
      </c>
      <c r="Q6" s="8">
        <f t="shared" si="9"/>
        <v>5</v>
      </c>
      <c r="R6" s="2" t="b">
        <f t="shared" si="10"/>
        <v>1</v>
      </c>
      <c r="S6" s="2" t="b">
        <f t="shared" si="11"/>
        <v>1</v>
      </c>
      <c r="U6" s="18" t="s">
        <v>1</v>
      </c>
      <c r="V6" s="4" t="s">
        <v>18</v>
      </c>
      <c r="W6" s="12">
        <v>5</v>
      </c>
      <c r="Y6" s="15" t="s">
        <v>27</v>
      </c>
      <c r="Z6" s="6">
        <f>COUNTIF(R37:S43, TRUE)/14</f>
        <v>0.2857142857142857</v>
      </c>
    </row>
    <row r="7" spans="1:26" ht="15" customHeight="1" x14ac:dyDescent="0.25">
      <c r="A7" s="11"/>
      <c r="B7" s="2">
        <v>143</v>
      </c>
      <c r="C7" s="2">
        <f t="shared" si="0"/>
        <v>7.15</v>
      </c>
      <c r="D7" s="2">
        <v>72</v>
      </c>
      <c r="E7" s="2">
        <f t="shared" si="1"/>
        <v>3.6</v>
      </c>
      <c r="F7" s="2">
        <v>142</v>
      </c>
      <c r="G7" s="2">
        <f t="shared" si="2"/>
        <v>7.1000000000000005</v>
      </c>
      <c r="H7" s="9">
        <v>17.7</v>
      </c>
      <c r="I7" s="8">
        <f t="shared" si="4"/>
        <v>5</v>
      </c>
      <c r="J7" s="9">
        <v>22.8</v>
      </c>
      <c r="K7" s="8">
        <f t="shared" si="5"/>
        <v>5</v>
      </c>
      <c r="L7" s="2">
        <v>103</v>
      </c>
      <c r="M7" s="2">
        <f t="shared" si="3"/>
        <v>5.15</v>
      </c>
      <c r="N7" s="10">
        <f t="shared" si="6"/>
        <v>15.826620131872344</v>
      </c>
      <c r="O7" s="8">
        <f t="shared" si="7"/>
        <v>5</v>
      </c>
      <c r="P7" s="10">
        <f t="shared" si="8"/>
        <v>31.55625227674712</v>
      </c>
      <c r="Q7" s="8">
        <f t="shared" si="9"/>
        <v>5</v>
      </c>
      <c r="R7" s="2" t="b">
        <f t="shared" si="10"/>
        <v>1</v>
      </c>
      <c r="S7" s="2" t="b">
        <f t="shared" si="11"/>
        <v>1</v>
      </c>
      <c r="U7" s="18"/>
      <c r="V7" s="4" t="s">
        <v>19</v>
      </c>
      <c r="W7" s="12">
        <v>5</v>
      </c>
      <c r="Y7" s="15" t="s">
        <v>8</v>
      </c>
      <c r="Z7" s="6">
        <f>COUNTIF(R4:S43, TRUE)/80</f>
        <v>0.67500000000000004</v>
      </c>
    </row>
    <row r="8" spans="1:26" ht="15" customHeight="1" x14ac:dyDescent="0.25">
      <c r="A8" s="11"/>
      <c r="B8" s="2">
        <v>147</v>
      </c>
      <c r="C8" s="2">
        <f t="shared" si="0"/>
        <v>7.3500000000000005</v>
      </c>
      <c r="D8" s="2">
        <v>37</v>
      </c>
      <c r="E8" s="2">
        <f t="shared" si="1"/>
        <v>1.85</v>
      </c>
      <c r="F8" s="2">
        <v>142</v>
      </c>
      <c r="G8" s="2">
        <f t="shared" si="2"/>
        <v>7.1000000000000005</v>
      </c>
      <c r="H8" s="9">
        <v>15.2</v>
      </c>
      <c r="I8" s="8">
        <f t="shared" si="4"/>
        <v>5</v>
      </c>
      <c r="J8" s="9">
        <v>6.4</v>
      </c>
      <c r="K8" s="8">
        <f t="shared" si="5"/>
        <v>5</v>
      </c>
      <c r="L8" s="2">
        <v>103</v>
      </c>
      <c r="M8" s="2">
        <f t="shared" si="3"/>
        <v>5.15</v>
      </c>
      <c r="N8" s="10">
        <f t="shared" si="6"/>
        <v>15.3851434316871</v>
      </c>
      <c r="O8" s="8">
        <f t="shared" si="7"/>
        <v>5</v>
      </c>
      <c r="P8" s="10">
        <f t="shared" si="8"/>
        <v>15.132719783374331</v>
      </c>
      <c r="Q8" s="8">
        <f t="shared" si="9"/>
        <v>5</v>
      </c>
      <c r="R8" s="2" t="b">
        <f t="shared" si="10"/>
        <v>1</v>
      </c>
      <c r="S8" s="2" t="b">
        <f t="shared" si="11"/>
        <v>1</v>
      </c>
      <c r="U8" s="18"/>
      <c r="V8" s="4" t="s">
        <v>16</v>
      </c>
      <c r="W8" s="6">
        <v>0.05</v>
      </c>
    </row>
    <row r="9" spans="1:26" x14ac:dyDescent="0.25">
      <c r="A9" s="11"/>
      <c r="B9" s="2">
        <v>146</v>
      </c>
      <c r="C9" s="2">
        <f t="shared" si="0"/>
        <v>7.3000000000000007</v>
      </c>
      <c r="D9" s="2">
        <v>-32</v>
      </c>
      <c r="E9" s="2">
        <f t="shared" si="1"/>
        <v>1.6</v>
      </c>
      <c r="F9" s="2">
        <v>142</v>
      </c>
      <c r="G9" s="2">
        <f t="shared" si="2"/>
        <v>7.1000000000000005</v>
      </c>
      <c r="H9" s="9">
        <v>14.25</v>
      </c>
      <c r="I9" s="8">
        <f t="shared" si="4"/>
        <v>5</v>
      </c>
      <c r="J9" s="9">
        <v>-5.9</v>
      </c>
      <c r="K9" s="8">
        <f t="shared" si="5"/>
        <v>5</v>
      </c>
      <c r="L9" s="2">
        <v>103</v>
      </c>
      <c r="M9" s="2">
        <f t="shared" si="3"/>
        <v>5.15</v>
      </c>
      <c r="N9" s="10">
        <f t="shared" si="6"/>
        <v>15.49315715813262</v>
      </c>
      <c r="O9" s="8">
        <f t="shared" si="7"/>
        <v>5</v>
      </c>
      <c r="P9" s="10">
        <f t="shared" si="8"/>
        <v>-13.146566281538183</v>
      </c>
      <c r="Q9" s="8">
        <f t="shared" si="9"/>
        <v>5</v>
      </c>
      <c r="R9" s="2" t="b">
        <f t="shared" si="10"/>
        <v>1</v>
      </c>
      <c r="S9" s="2" t="b">
        <f t="shared" si="11"/>
        <v>1</v>
      </c>
    </row>
    <row r="10" spans="1:26" x14ac:dyDescent="0.25">
      <c r="A10" s="11"/>
      <c r="B10" s="2">
        <v>151</v>
      </c>
      <c r="C10" s="2">
        <f t="shared" si="0"/>
        <v>7.5500000000000007</v>
      </c>
      <c r="D10" s="2">
        <v>-84</v>
      </c>
      <c r="E10" s="2">
        <f t="shared" si="1"/>
        <v>4.2</v>
      </c>
      <c r="F10" s="2">
        <v>142</v>
      </c>
      <c r="G10" s="2">
        <f t="shared" si="2"/>
        <v>7.1000000000000005</v>
      </c>
      <c r="H10" s="9">
        <v>12.3</v>
      </c>
      <c r="I10" s="8">
        <f t="shared" si="4"/>
        <v>5</v>
      </c>
      <c r="J10" s="9">
        <v>-25.5</v>
      </c>
      <c r="K10" s="8">
        <f t="shared" si="5"/>
        <v>5</v>
      </c>
      <c r="L10" s="2">
        <v>103</v>
      </c>
      <c r="M10" s="2">
        <f t="shared" si="3"/>
        <v>5.15</v>
      </c>
      <c r="N10" s="10">
        <f t="shared" si="6"/>
        <v>14.967917898833537</v>
      </c>
      <c r="O10" s="8">
        <f t="shared" si="7"/>
        <v>5</v>
      </c>
      <c r="P10" s="10">
        <f t="shared" si="8"/>
        <v>-35.157702795231316</v>
      </c>
      <c r="Q10" s="8">
        <f t="shared" si="9"/>
        <v>5</v>
      </c>
      <c r="R10" s="2" t="b">
        <f t="shared" si="10"/>
        <v>1</v>
      </c>
      <c r="S10" s="2" t="b">
        <f t="shared" si="11"/>
        <v>1</v>
      </c>
    </row>
    <row r="11" spans="1:26" x14ac:dyDescent="0.25">
      <c r="A11" s="11"/>
      <c r="B11" s="2">
        <v>150</v>
      </c>
      <c r="C11" s="2">
        <f t="shared" si="0"/>
        <v>7.5</v>
      </c>
      <c r="D11" s="2">
        <v>-130</v>
      </c>
      <c r="E11" s="2">
        <f t="shared" si="1"/>
        <v>6.5</v>
      </c>
      <c r="F11" s="2">
        <v>142</v>
      </c>
      <c r="G11" s="2">
        <f t="shared" si="2"/>
        <v>7.1000000000000005</v>
      </c>
      <c r="H11" s="9">
        <v>11.7</v>
      </c>
      <c r="I11" s="8">
        <f t="shared" si="4"/>
        <v>5</v>
      </c>
      <c r="J11" s="9">
        <v>-57.7</v>
      </c>
      <c r="K11" s="8">
        <f t="shared" si="5"/>
        <v>5</v>
      </c>
      <c r="L11" s="2">
        <v>103</v>
      </c>
      <c r="M11" s="2">
        <f t="shared" si="3"/>
        <v>5.15</v>
      </c>
      <c r="N11" s="10">
        <f t="shared" si="6"/>
        <v>15.070062144888833</v>
      </c>
      <c r="O11" s="8">
        <f t="shared" si="7"/>
        <v>5</v>
      </c>
      <c r="P11" s="10">
        <f t="shared" si="8"/>
        <v>-63.835806078070242</v>
      </c>
      <c r="Q11" s="8">
        <f t="shared" si="9"/>
        <v>5</v>
      </c>
      <c r="R11" s="2" t="b">
        <f t="shared" si="10"/>
        <v>1</v>
      </c>
      <c r="S11" s="2" t="b">
        <f t="shared" si="11"/>
        <v>1</v>
      </c>
    </row>
    <row r="12" spans="1:26" x14ac:dyDescent="0.25">
      <c r="A12" s="11"/>
      <c r="B12" s="2">
        <v>157</v>
      </c>
      <c r="C12" s="2">
        <f t="shared" si="0"/>
        <v>7.8500000000000005</v>
      </c>
      <c r="D12" s="2">
        <v>-151</v>
      </c>
      <c r="E12" s="2">
        <f t="shared" si="1"/>
        <v>7.5500000000000007</v>
      </c>
      <c r="F12" s="2">
        <v>142</v>
      </c>
      <c r="G12" s="2">
        <f t="shared" si="2"/>
        <v>7.1000000000000005</v>
      </c>
      <c r="H12" s="9">
        <v>10.7</v>
      </c>
      <c r="I12" s="8">
        <f t="shared" si="4"/>
        <v>5</v>
      </c>
      <c r="J12" s="9">
        <v>-80.900000000000006</v>
      </c>
      <c r="K12" s="8">
        <f t="shared" si="5"/>
        <v>5</v>
      </c>
      <c r="L12" s="2">
        <v>103</v>
      </c>
      <c r="M12" s="2">
        <f t="shared" si="3"/>
        <v>5.15</v>
      </c>
      <c r="N12" s="10">
        <f t="shared" si="6"/>
        <v>14.383304709889313</v>
      </c>
      <c r="O12" s="8">
        <f t="shared" si="7"/>
        <v>5</v>
      </c>
      <c r="P12" s="10">
        <f t="shared" si="8"/>
        <v>-83.171014189888538</v>
      </c>
      <c r="Q12" s="8">
        <f t="shared" si="9"/>
        <v>5</v>
      </c>
      <c r="R12" s="2" t="b">
        <f t="shared" si="10"/>
        <v>1</v>
      </c>
      <c r="S12" s="2" t="b">
        <f t="shared" si="11"/>
        <v>1</v>
      </c>
    </row>
    <row r="13" spans="1:26" x14ac:dyDescent="0.25">
      <c r="A13" s="11"/>
      <c r="B13" s="2">
        <v>150</v>
      </c>
      <c r="C13" s="2">
        <f t="shared" si="0"/>
        <v>7.5</v>
      </c>
      <c r="D13" s="2">
        <v>0</v>
      </c>
      <c r="E13" s="2">
        <f t="shared" si="1"/>
        <v>0</v>
      </c>
      <c r="F13" s="2">
        <v>142</v>
      </c>
      <c r="G13" s="2">
        <f t="shared" si="2"/>
        <v>7.1000000000000005</v>
      </c>
      <c r="H13" s="9">
        <v>12.6</v>
      </c>
      <c r="I13" s="8">
        <f t="shared" si="4"/>
        <v>5</v>
      </c>
      <c r="J13" s="9">
        <v>0</v>
      </c>
      <c r="K13" s="8">
        <f t="shared" si="5"/>
        <v>5</v>
      </c>
      <c r="L13" s="2">
        <v>103</v>
      </c>
      <c r="M13" s="2">
        <f t="shared" si="3"/>
        <v>5.15</v>
      </c>
      <c r="N13" s="10">
        <f t="shared" si="6"/>
        <v>15.070062144888833</v>
      </c>
      <c r="O13" s="8">
        <f t="shared" si="7"/>
        <v>5</v>
      </c>
      <c r="P13" s="9">
        <f t="shared" si="8"/>
        <v>0</v>
      </c>
      <c r="Q13" s="8">
        <f t="shared" si="9"/>
        <v>5</v>
      </c>
      <c r="R13" s="2" t="b">
        <f t="shared" ref="R13:R23" si="12">AND((H13+I13) &gt;= (N13-O13), (H13-I13) &lt;= (N13+O13))</f>
        <v>1</v>
      </c>
      <c r="S13" s="2" t="b">
        <f t="shared" ref="S13:S23" si="13">AND((J13+K13) &gt;= (P13-Q13), (J13-K13) &lt;= (P13+Q13))</f>
        <v>1</v>
      </c>
    </row>
    <row r="14" spans="1:26" x14ac:dyDescent="0.25">
      <c r="A14" s="13"/>
      <c r="B14" s="2">
        <v>154</v>
      </c>
      <c r="C14" s="2">
        <f t="shared" ref="C14:C43" si="14">ABS(B14*$W$3)</f>
        <v>7.7</v>
      </c>
      <c r="D14" s="2">
        <v>136</v>
      </c>
      <c r="E14" s="2">
        <f t="shared" ref="E14:E43" si="15">ABS(D14*$W$4)</f>
        <v>6.8000000000000007</v>
      </c>
      <c r="F14" s="2">
        <v>175</v>
      </c>
      <c r="G14" s="2">
        <f t="shared" ref="G14:G43" si="16">ABS(F14*$W$5)</f>
        <v>8.75</v>
      </c>
      <c r="H14" s="9">
        <v>35.700000000000003</v>
      </c>
      <c r="I14" s="8">
        <f t="shared" si="4"/>
        <v>5</v>
      </c>
      <c r="J14" s="9">
        <v>84</v>
      </c>
      <c r="K14" s="8">
        <f t="shared" si="5"/>
        <v>5</v>
      </c>
      <c r="L14" s="2">
        <v>103</v>
      </c>
      <c r="M14" s="2">
        <f t="shared" ref="M14:M36" si="17">ABS(L14*$W$8)</f>
        <v>5.15</v>
      </c>
      <c r="N14" s="10">
        <f t="shared" si="6"/>
        <v>27.87424251254755</v>
      </c>
      <c r="O14" s="8">
        <f t="shared" si="7"/>
        <v>5</v>
      </c>
      <c r="P14" s="9">
        <f t="shared" ref="P14:P36" si="18">DEGREES(ASIN((D14) / SQRT((B14)^2 - (F14-L14)^2)))</f>
        <v>87.473883088380418</v>
      </c>
      <c r="Q14" s="8">
        <f t="shared" si="9"/>
        <v>5</v>
      </c>
      <c r="R14" s="2" t="b">
        <f t="shared" si="12"/>
        <v>1</v>
      </c>
      <c r="S14" s="2" t="b">
        <f t="shared" si="13"/>
        <v>1</v>
      </c>
    </row>
    <row r="15" spans="1:26" x14ac:dyDescent="0.25">
      <c r="A15" s="13"/>
      <c r="B15" s="2">
        <v>147</v>
      </c>
      <c r="C15" s="2">
        <f t="shared" si="14"/>
        <v>7.3500000000000005</v>
      </c>
      <c r="D15" s="2">
        <v>122</v>
      </c>
      <c r="E15" s="2">
        <f t="shared" si="15"/>
        <v>6.1000000000000005</v>
      </c>
      <c r="F15" s="2">
        <v>175</v>
      </c>
      <c r="G15" s="2">
        <f t="shared" si="16"/>
        <v>8.75</v>
      </c>
      <c r="H15" s="9">
        <v>37.200000000000003</v>
      </c>
      <c r="I15" s="8">
        <f t="shared" si="4"/>
        <v>5</v>
      </c>
      <c r="J15" s="9">
        <v>61.2</v>
      </c>
      <c r="K15" s="8">
        <f t="shared" si="5"/>
        <v>5</v>
      </c>
      <c r="L15" s="2">
        <v>103</v>
      </c>
      <c r="M15" s="2">
        <f t="shared" si="17"/>
        <v>5.15</v>
      </c>
      <c r="N15" s="10">
        <f t="shared" si="6"/>
        <v>29.327168765377639</v>
      </c>
      <c r="O15" s="8">
        <f t="shared" si="7"/>
        <v>5</v>
      </c>
      <c r="P15" s="9">
        <f t="shared" si="18"/>
        <v>72.163538538548551</v>
      </c>
      <c r="Q15" s="8">
        <f t="shared" si="9"/>
        <v>5</v>
      </c>
      <c r="R15" s="2" t="b">
        <f t="shared" si="12"/>
        <v>1</v>
      </c>
      <c r="S15" s="2" t="b">
        <f t="shared" si="13"/>
        <v>0</v>
      </c>
    </row>
    <row r="16" spans="1:26" x14ac:dyDescent="0.25">
      <c r="A16" s="13"/>
      <c r="B16" s="2">
        <v>150</v>
      </c>
      <c r="C16" s="2">
        <f t="shared" si="14"/>
        <v>7.5</v>
      </c>
      <c r="D16" s="2">
        <v>96</v>
      </c>
      <c r="E16" s="2">
        <f t="shared" si="15"/>
        <v>4.8000000000000007</v>
      </c>
      <c r="F16" s="2">
        <v>175</v>
      </c>
      <c r="G16" s="2">
        <f t="shared" si="16"/>
        <v>8.75</v>
      </c>
      <c r="H16" s="9">
        <v>33.1</v>
      </c>
      <c r="I16" s="8">
        <f t="shared" si="4"/>
        <v>5</v>
      </c>
      <c r="J16" s="9">
        <v>34.200000000000003</v>
      </c>
      <c r="K16" s="8">
        <f t="shared" si="5"/>
        <v>5</v>
      </c>
      <c r="L16" s="2">
        <v>103</v>
      </c>
      <c r="M16" s="2">
        <f t="shared" si="17"/>
        <v>5.15</v>
      </c>
      <c r="N16" s="10">
        <f t="shared" si="6"/>
        <v>28.685402014118925</v>
      </c>
      <c r="O16" s="8">
        <f t="shared" si="7"/>
        <v>5</v>
      </c>
      <c r="P16" s="9">
        <f t="shared" si="18"/>
        <v>46.847610265994604</v>
      </c>
      <c r="Q16" s="8">
        <f t="shared" si="9"/>
        <v>5</v>
      </c>
      <c r="R16" s="2" t="b">
        <f t="shared" si="12"/>
        <v>1</v>
      </c>
      <c r="S16" s="2" t="b">
        <f t="shared" si="13"/>
        <v>0</v>
      </c>
    </row>
    <row r="17" spans="1:19" x14ac:dyDescent="0.25">
      <c r="A17" s="13"/>
      <c r="B17" s="2">
        <v>150</v>
      </c>
      <c r="C17" s="2">
        <f t="shared" si="14"/>
        <v>7.5</v>
      </c>
      <c r="D17" s="2">
        <v>54</v>
      </c>
      <c r="E17" s="2">
        <f t="shared" si="15"/>
        <v>2.7</v>
      </c>
      <c r="F17" s="2">
        <v>175</v>
      </c>
      <c r="G17" s="2">
        <f t="shared" si="16"/>
        <v>8.75</v>
      </c>
      <c r="H17" s="9">
        <v>31.4</v>
      </c>
      <c r="I17" s="8">
        <f t="shared" si="4"/>
        <v>5</v>
      </c>
      <c r="J17" s="9">
        <v>11.4</v>
      </c>
      <c r="K17" s="8">
        <f t="shared" si="5"/>
        <v>5</v>
      </c>
      <c r="L17" s="2">
        <v>103</v>
      </c>
      <c r="M17" s="2">
        <f t="shared" si="17"/>
        <v>5.15</v>
      </c>
      <c r="N17" s="10">
        <f t="shared" si="6"/>
        <v>28.685402014118925</v>
      </c>
      <c r="O17" s="8">
        <f t="shared" si="7"/>
        <v>5</v>
      </c>
      <c r="P17" s="9">
        <f t="shared" si="18"/>
        <v>24.227745317954174</v>
      </c>
      <c r="Q17" s="8">
        <f t="shared" si="9"/>
        <v>5</v>
      </c>
      <c r="R17" s="2" t="b">
        <f t="shared" si="12"/>
        <v>1</v>
      </c>
      <c r="S17" s="2" t="b">
        <f t="shared" si="13"/>
        <v>0</v>
      </c>
    </row>
    <row r="18" spans="1:19" x14ac:dyDescent="0.25">
      <c r="A18" s="13"/>
      <c r="B18" s="2">
        <v>147</v>
      </c>
      <c r="C18" s="2">
        <f t="shared" si="14"/>
        <v>7.3500000000000005</v>
      </c>
      <c r="D18" s="2">
        <v>0</v>
      </c>
      <c r="E18" s="2">
        <f t="shared" si="15"/>
        <v>0</v>
      </c>
      <c r="F18" s="2">
        <v>175</v>
      </c>
      <c r="G18" s="2">
        <f t="shared" si="16"/>
        <v>8.75</v>
      </c>
      <c r="H18" s="9">
        <v>30.5</v>
      </c>
      <c r="I18" s="8">
        <f t="shared" si="4"/>
        <v>5</v>
      </c>
      <c r="J18" s="9">
        <v>0</v>
      </c>
      <c r="K18" s="8">
        <f t="shared" si="5"/>
        <v>5</v>
      </c>
      <c r="L18" s="2">
        <v>103</v>
      </c>
      <c r="M18" s="2">
        <f t="shared" si="17"/>
        <v>5.15</v>
      </c>
      <c r="N18" s="10">
        <f t="shared" si="6"/>
        <v>29.327168765377639</v>
      </c>
      <c r="O18" s="8">
        <f t="shared" si="7"/>
        <v>5</v>
      </c>
      <c r="P18" s="9">
        <f t="shared" si="18"/>
        <v>0</v>
      </c>
      <c r="Q18" s="8">
        <f t="shared" si="9"/>
        <v>5</v>
      </c>
      <c r="R18" s="2" t="b">
        <f t="shared" si="12"/>
        <v>1</v>
      </c>
      <c r="S18" s="2" t="b">
        <f t="shared" si="13"/>
        <v>1</v>
      </c>
    </row>
    <row r="19" spans="1:19" x14ac:dyDescent="0.25">
      <c r="A19" s="13"/>
      <c r="B19" s="2">
        <v>150</v>
      </c>
      <c r="C19" s="2">
        <f t="shared" si="14"/>
        <v>7.5</v>
      </c>
      <c r="D19" s="2">
        <v>-35</v>
      </c>
      <c r="E19" s="2">
        <f t="shared" si="15"/>
        <v>1.75</v>
      </c>
      <c r="F19" s="2">
        <v>175</v>
      </c>
      <c r="G19" s="2">
        <f t="shared" si="16"/>
        <v>8.75</v>
      </c>
      <c r="H19" s="9">
        <v>27.69</v>
      </c>
      <c r="I19" s="8">
        <f t="shared" si="4"/>
        <v>5</v>
      </c>
      <c r="J19" s="9">
        <v>-6</v>
      </c>
      <c r="K19" s="8">
        <f t="shared" si="5"/>
        <v>5</v>
      </c>
      <c r="L19" s="2">
        <v>103</v>
      </c>
      <c r="M19" s="2">
        <f t="shared" si="17"/>
        <v>5.15</v>
      </c>
      <c r="N19" s="10">
        <f t="shared" si="6"/>
        <v>28.685402014118925</v>
      </c>
      <c r="O19" s="8">
        <f t="shared" si="7"/>
        <v>5</v>
      </c>
      <c r="P19" s="9">
        <f t="shared" si="18"/>
        <v>-15.425020654500146</v>
      </c>
      <c r="Q19" s="8">
        <f t="shared" si="9"/>
        <v>5</v>
      </c>
      <c r="R19" s="2" t="b">
        <f t="shared" si="12"/>
        <v>1</v>
      </c>
      <c r="S19" s="2" t="b">
        <f t="shared" si="13"/>
        <v>1</v>
      </c>
    </row>
    <row r="20" spans="1:19" x14ac:dyDescent="0.25">
      <c r="A20" s="13"/>
      <c r="B20" s="2">
        <v>150</v>
      </c>
      <c r="C20" s="2">
        <f t="shared" si="14"/>
        <v>7.5</v>
      </c>
      <c r="D20" s="2">
        <v>-72</v>
      </c>
      <c r="E20" s="2">
        <f t="shared" si="15"/>
        <v>3.6</v>
      </c>
      <c r="F20" s="2">
        <v>175</v>
      </c>
      <c r="G20" s="2">
        <f t="shared" si="16"/>
        <v>8.75</v>
      </c>
      <c r="H20" s="9">
        <v>29.7</v>
      </c>
      <c r="I20" s="8">
        <f t="shared" si="4"/>
        <v>5</v>
      </c>
      <c r="J20" s="9">
        <v>-24.7</v>
      </c>
      <c r="K20" s="8">
        <f t="shared" si="5"/>
        <v>5</v>
      </c>
      <c r="L20" s="2">
        <v>103</v>
      </c>
      <c r="M20" s="2">
        <f t="shared" si="17"/>
        <v>5.15</v>
      </c>
      <c r="N20" s="10">
        <f t="shared" si="6"/>
        <v>28.685402014118925</v>
      </c>
      <c r="O20" s="8">
        <f t="shared" si="7"/>
        <v>5</v>
      </c>
      <c r="P20" s="9">
        <f t="shared" si="18"/>
        <v>-33.171908629148191</v>
      </c>
      <c r="Q20" s="8">
        <f t="shared" si="9"/>
        <v>5</v>
      </c>
      <c r="R20" s="2" t="b">
        <f t="shared" si="12"/>
        <v>1</v>
      </c>
      <c r="S20" s="2" t="b">
        <f t="shared" si="13"/>
        <v>1</v>
      </c>
    </row>
    <row r="21" spans="1:19" x14ac:dyDescent="0.25">
      <c r="A21" s="13"/>
      <c r="B21" s="2">
        <v>152</v>
      </c>
      <c r="C21" s="2">
        <f t="shared" si="14"/>
        <v>7.6000000000000005</v>
      </c>
      <c r="D21" s="2">
        <v>-98</v>
      </c>
      <c r="E21" s="2">
        <f t="shared" si="15"/>
        <v>4.9000000000000004</v>
      </c>
      <c r="F21" s="2">
        <v>175</v>
      </c>
      <c r="G21" s="2">
        <f t="shared" si="16"/>
        <v>8.75</v>
      </c>
      <c r="H21" s="9">
        <v>29.3</v>
      </c>
      <c r="I21" s="8">
        <f t="shared" si="4"/>
        <v>5</v>
      </c>
      <c r="J21" s="9">
        <v>-41.2</v>
      </c>
      <c r="K21" s="8">
        <f t="shared" si="5"/>
        <v>5</v>
      </c>
      <c r="L21" s="2">
        <v>103</v>
      </c>
      <c r="M21" s="2">
        <f t="shared" si="17"/>
        <v>5.15</v>
      </c>
      <c r="N21" s="10">
        <f t="shared" si="6"/>
        <v>28.273713631365041</v>
      </c>
      <c r="O21" s="8">
        <f t="shared" si="7"/>
        <v>5</v>
      </c>
      <c r="P21" s="9">
        <f t="shared" si="18"/>
        <v>-47.060844072469244</v>
      </c>
      <c r="Q21" s="8">
        <f t="shared" si="9"/>
        <v>5</v>
      </c>
      <c r="R21" s="2" t="b">
        <f t="shared" si="12"/>
        <v>1</v>
      </c>
      <c r="S21" s="2" t="b">
        <f t="shared" si="13"/>
        <v>1</v>
      </c>
    </row>
    <row r="22" spans="1:19" x14ac:dyDescent="0.25">
      <c r="A22" s="13"/>
      <c r="B22" s="2">
        <v>151</v>
      </c>
      <c r="C22" s="2">
        <f t="shared" si="14"/>
        <v>7.5500000000000007</v>
      </c>
      <c r="D22" s="2">
        <v>-131</v>
      </c>
      <c r="E22" s="2">
        <f t="shared" si="15"/>
        <v>6.5500000000000007</v>
      </c>
      <c r="F22" s="2">
        <v>175</v>
      </c>
      <c r="G22" s="2">
        <f t="shared" si="16"/>
        <v>8.75</v>
      </c>
      <c r="H22" s="9">
        <v>27.8</v>
      </c>
      <c r="I22" s="8">
        <f t="shared" si="4"/>
        <v>5</v>
      </c>
      <c r="J22" s="9">
        <v>-67</v>
      </c>
      <c r="K22" s="8">
        <f t="shared" si="5"/>
        <v>5</v>
      </c>
      <c r="L22" s="2">
        <v>103</v>
      </c>
      <c r="M22" s="2">
        <f t="shared" si="17"/>
        <v>5.15</v>
      </c>
      <c r="N22" s="10">
        <f t="shared" si="6"/>
        <v>28.477994036224686</v>
      </c>
      <c r="O22" s="8">
        <f t="shared" si="7"/>
        <v>5</v>
      </c>
      <c r="P22" s="9">
        <f t="shared" si="18"/>
        <v>-80.741712368492486</v>
      </c>
      <c r="Q22" s="8">
        <f t="shared" si="9"/>
        <v>5</v>
      </c>
      <c r="R22" s="2" t="b">
        <f t="shared" si="12"/>
        <v>1</v>
      </c>
      <c r="S22" s="2" t="b">
        <f t="shared" si="13"/>
        <v>0</v>
      </c>
    </row>
    <row r="23" spans="1:19" x14ac:dyDescent="0.25">
      <c r="A23" s="13"/>
      <c r="B23" s="2">
        <v>158.5</v>
      </c>
      <c r="C23" s="2">
        <f t="shared" si="14"/>
        <v>7.9250000000000007</v>
      </c>
      <c r="D23" s="2">
        <v>-142</v>
      </c>
      <c r="E23" s="2">
        <f t="shared" si="15"/>
        <v>7.1000000000000005</v>
      </c>
      <c r="F23" s="2">
        <v>173</v>
      </c>
      <c r="G23" s="2">
        <f t="shared" si="16"/>
        <v>8.65</v>
      </c>
      <c r="H23" s="9">
        <v>26.8</v>
      </c>
      <c r="I23" s="8">
        <f t="shared" si="4"/>
        <v>5</v>
      </c>
      <c r="J23" s="9">
        <v>-84</v>
      </c>
      <c r="K23" s="8">
        <f t="shared" si="5"/>
        <v>5</v>
      </c>
      <c r="L23" s="2">
        <v>103</v>
      </c>
      <c r="M23" s="2">
        <f t="shared" si="17"/>
        <v>5.15</v>
      </c>
      <c r="N23" s="10">
        <f t="shared" si="6"/>
        <v>26.208590661006131</v>
      </c>
      <c r="O23" s="8">
        <f t="shared" si="7"/>
        <v>5</v>
      </c>
      <c r="P23" s="9">
        <f t="shared" si="18"/>
        <v>-86.923445753108894</v>
      </c>
      <c r="Q23" s="8">
        <f t="shared" si="9"/>
        <v>5</v>
      </c>
      <c r="R23" s="2" t="b">
        <f t="shared" si="12"/>
        <v>1</v>
      </c>
      <c r="S23" s="2" t="b">
        <f t="shared" si="13"/>
        <v>1</v>
      </c>
    </row>
    <row r="24" spans="1:19" x14ac:dyDescent="0.25">
      <c r="A24" s="11"/>
      <c r="B24" s="2">
        <v>153</v>
      </c>
      <c r="C24" s="2">
        <f t="shared" si="14"/>
        <v>7.65</v>
      </c>
      <c r="D24" s="2">
        <v>-118</v>
      </c>
      <c r="E24" s="2">
        <f t="shared" si="15"/>
        <v>5.9</v>
      </c>
      <c r="F24" s="2">
        <v>200</v>
      </c>
      <c r="G24" s="2">
        <f t="shared" si="16"/>
        <v>10</v>
      </c>
      <c r="H24" s="9">
        <v>43.6</v>
      </c>
      <c r="I24" s="8">
        <f>$W$6</f>
        <v>5</v>
      </c>
      <c r="J24" s="9">
        <v>-86.7</v>
      </c>
      <c r="K24" s="8">
        <f t="shared" si="5"/>
        <v>5</v>
      </c>
      <c r="L24" s="2">
        <v>103</v>
      </c>
      <c r="M24" s="2">
        <f t="shared" si="17"/>
        <v>5.15</v>
      </c>
      <c r="N24" s="10">
        <f t="shared" si="6"/>
        <v>39.344887253011514</v>
      </c>
      <c r="O24" s="8">
        <f t="shared" si="7"/>
        <v>5</v>
      </c>
      <c r="P24" s="9">
        <f t="shared" si="18"/>
        <v>-85.774684641430142</v>
      </c>
      <c r="Q24" s="8">
        <f t="shared" si="9"/>
        <v>5</v>
      </c>
      <c r="R24" s="2" t="b">
        <f t="shared" ref="R24:R43" si="19">AND((H24+I24) &gt;= (N24-O24), (H24-I24) &lt;= (N24+O24))</f>
        <v>1</v>
      </c>
      <c r="S24" s="2" t="b">
        <f t="shared" ref="S24:S43" si="20">AND((J24+K24) &gt;= (P24-Q24), (J24-K24) &lt;= (P24+Q24))</f>
        <v>1</v>
      </c>
    </row>
    <row r="25" spans="1:19" x14ac:dyDescent="0.25">
      <c r="A25" s="11"/>
      <c r="B25" s="2">
        <v>147</v>
      </c>
      <c r="C25" s="2">
        <f t="shared" si="14"/>
        <v>7.3500000000000005</v>
      </c>
      <c r="D25" s="2">
        <v>-107</v>
      </c>
      <c r="E25" s="2">
        <f t="shared" si="15"/>
        <v>5.3500000000000005</v>
      </c>
      <c r="F25" s="2">
        <v>200</v>
      </c>
      <c r="G25" s="2">
        <f t="shared" si="16"/>
        <v>10</v>
      </c>
      <c r="H25" s="9">
        <v>51.85</v>
      </c>
      <c r="I25" s="8">
        <f t="shared" si="4"/>
        <v>5</v>
      </c>
      <c r="J25" s="9">
        <v>-67</v>
      </c>
      <c r="K25" s="8">
        <f t="shared" si="5"/>
        <v>5</v>
      </c>
      <c r="L25" s="2">
        <v>103</v>
      </c>
      <c r="M25" s="2">
        <f t="shared" si="17"/>
        <v>5.15</v>
      </c>
      <c r="N25" s="10">
        <f t="shared" si="6"/>
        <v>41.289497334363041</v>
      </c>
      <c r="O25" s="8">
        <f t="shared" si="7"/>
        <v>5</v>
      </c>
      <c r="P25" s="9">
        <f t="shared" si="18"/>
        <v>-75.63444257813336</v>
      </c>
      <c r="Q25" s="8">
        <f t="shared" si="9"/>
        <v>5</v>
      </c>
      <c r="R25" s="2" t="b">
        <f t="shared" si="19"/>
        <v>0</v>
      </c>
      <c r="S25" s="2" t="b">
        <f t="shared" si="20"/>
        <v>1</v>
      </c>
    </row>
    <row r="26" spans="1:19" x14ac:dyDescent="0.25">
      <c r="A26" s="11"/>
      <c r="B26" s="2">
        <v>147</v>
      </c>
      <c r="C26" s="2">
        <f t="shared" si="14"/>
        <v>7.3500000000000005</v>
      </c>
      <c r="D26" s="2">
        <v>-85</v>
      </c>
      <c r="E26" s="2">
        <f t="shared" si="15"/>
        <v>4.25</v>
      </c>
      <c r="F26" s="2">
        <v>200</v>
      </c>
      <c r="G26" s="2">
        <f t="shared" si="16"/>
        <v>10</v>
      </c>
      <c r="H26" s="9">
        <v>50.1</v>
      </c>
      <c r="I26" s="8">
        <f t="shared" si="4"/>
        <v>5</v>
      </c>
      <c r="J26" s="9">
        <v>-42.9</v>
      </c>
      <c r="K26" s="8">
        <f t="shared" si="5"/>
        <v>5</v>
      </c>
      <c r="L26" s="2">
        <v>103</v>
      </c>
      <c r="M26" s="2">
        <f t="shared" si="17"/>
        <v>5.15</v>
      </c>
      <c r="N26" s="10">
        <f t="shared" si="6"/>
        <v>41.289497334363041</v>
      </c>
      <c r="O26" s="8">
        <f t="shared" si="7"/>
        <v>5</v>
      </c>
      <c r="P26" s="9">
        <f t="shared" si="18"/>
        <v>-50.313841087158991</v>
      </c>
      <c r="Q26" s="8">
        <f t="shared" si="9"/>
        <v>5</v>
      </c>
      <c r="R26" s="2" t="b">
        <f t="shared" si="19"/>
        <v>1</v>
      </c>
      <c r="S26" s="2" t="b">
        <f t="shared" si="20"/>
        <v>1</v>
      </c>
    </row>
    <row r="27" spans="1:19" x14ac:dyDescent="0.25">
      <c r="A27" s="11"/>
      <c r="B27" s="2">
        <v>145</v>
      </c>
      <c r="C27" s="2">
        <f t="shared" si="14"/>
        <v>7.25</v>
      </c>
      <c r="D27" s="2">
        <v>-48</v>
      </c>
      <c r="E27" s="2">
        <f t="shared" si="15"/>
        <v>2.4000000000000004</v>
      </c>
      <c r="F27" s="2">
        <v>200</v>
      </c>
      <c r="G27" s="2">
        <f t="shared" si="16"/>
        <v>10</v>
      </c>
      <c r="H27" s="9">
        <v>52.1</v>
      </c>
      <c r="I27" s="8">
        <f t="shared" si="4"/>
        <v>5</v>
      </c>
      <c r="J27" s="9">
        <v>-17.600000000000001</v>
      </c>
      <c r="K27" s="8">
        <f t="shared" si="5"/>
        <v>5</v>
      </c>
      <c r="L27" s="2">
        <v>103</v>
      </c>
      <c r="M27" s="2">
        <f t="shared" si="17"/>
        <v>5.15</v>
      </c>
      <c r="N27" s="10">
        <f t="shared" si="6"/>
        <v>41.987273054171126</v>
      </c>
      <c r="O27" s="8">
        <f t="shared" si="7"/>
        <v>5</v>
      </c>
      <c r="P27" s="9">
        <f t="shared" si="18"/>
        <v>-26.44648711772205</v>
      </c>
      <c r="Q27" s="8">
        <f t="shared" si="9"/>
        <v>5</v>
      </c>
      <c r="R27" s="2" t="b">
        <f t="shared" si="19"/>
        <v>0</v>
      </c>
      <c r="S27" s="2" t="b">
        <f t="shared" si="20"/>
        <v>1</v>
      </c>
    </row>
    <row r="28" spans="1:19" x14ac:dyDescent="0.25">
      <c r="A28" s="11"/>
      <c r="B28" s="2">
        <v>151</v>
      </c>
      <c r="C28" s="2">
        <f t="shared" si="14"/>
        <v>7.5500000000000007</v>
      </c>
      <c r="D28" s="2">
        <v>-73</v>
      </c>
      <c r="E28" s="2">
        <f t="shared" si="15"/>
        <v>3.6500000000000004</v>
      </c>
      <c r="F28" s="2">
        <v>200</v>
      </c>
      <c r="G28" s="2">
        <f t="shared" si="16"/>
        <v>10</v>
      </c>
      <c r="H28" s="9">
        <v>47.15</v>
      </c>
      <c r="I28" s="8">
        <f t="shared" si="4"/>
        <v>5</v>
      </c>
      <c r="J28" s="9">
        <v>-26.2</v>
      </c>
      <c r="K28" s="8">
        <f t="shared" si="5"/>
        <v>5</v>
      </c>
      <c r="L28" s="2">
        <v>103</v>
      </c>
      <c r="M28" s="2">
        <f t="shared" si="17"/>
        <v>5.15</v>
      </c>
      <c r="N28" s="10">
        <f t="shared" si="6"/>
        <v>39.969826875017773</v>
      </c>
      <c r="O28" s="8">
        <f t="shared" si="7"/>
        <v>5</v>
      </c>
      <c r="P28" s="9">
        <f t="shared" si="18"/>
        <v>-39.110076608912628</v>
      </c>
      <c r="Q28" s="8">
        <f t="shared" si="9"/>
        <v>5</v>
      </c>
      <c r="R28" s="2" t="b">
        <f t="shared" si="19"/>
        <v>1</v>
      </c>
      <c r="S28" s="2" t="b">
        <f t="shared" si="20"/>
        <v>0</v>
      </c>
    </row>
    <row r="29" spans="1:19" x14ac:dyDescent="0.25">
      <c r="A29" s="11"/>
      <c r="B29" s="2">
        <v>145</v>
      </c>
      <c r="C29" s="2">
        <f t="shared" si="14"/>
        <v>7.25</v>
      </c>
      <c r="D29" s="2">
        <v>0</v>
      </c>
      <c r="E29" s="2">
        <f t="shared" si="15"/>
        <v>0</v>
      </c>
      <c r="F29" s="2">
        <v>200</v>
      </c>
      <c r="G29" s="2">
        <f t="shared" si="16"/>
        <v>10</v>
      </c>
      <c r="H29" s="9">
        <v>47.3</v>
      </c>
      <c r="I29" s="8">
        <f t="shared" si="4"/>
        <v>5</v>
      </c>
      <c r="J29" s="9">
        <v>0</v>
      </c>
      <c r="K29" s="8">
        <f t="shared" si="5"/>
        <v>5</v>
      </c>
      <c r="L29" s="2">
        <v>103</v>
      </c>
      <c r="M29" s="2">
        <f t="shared" si="17"/>
        <v>5.15</v>
      </c>
      <c r="N29" s="10">
        <f t="shared" si="6"/>
        <v>41.987273054171126</v>
      </c>
      <c r="O29" s="8">
        <f t="shared" si="7"/>
        <v>5</v>
      </c>
      <c r="P29" s="9">
        <f t="shared" si="18"/>
        <v>0</v>
      </c>
      <c r="Q29" s="8">
        <f t="shared" si="9"/>
        <v>5</v>
      </c>
      <c r="R29" s="2" t="b">
        <f t="shared" si="19"/>
        <v>1</v>
      </c>
      <c r="S29" s="2" t="b">
        <f t="shared" si="20"/>
        <v>1</v>
      </c>
    </row>
    <row r="30" spans="1:19" x14ac:dyDescent="0.25">
      <c r="A30" s="11"/>
      <c r="B30" s="2">
        <v>147</v>
      </c>
      <c r="C30" s="2">
        <f t="shared" si="14"/>
        <v>7.3500000000000005</v>
      </c>
      <c r="D30" s="2">
        <v>25</v>
      </c>
      <c r="E30" s="2">
        <f t="shared" si="15"/>
        <v>1.25</v>
      </c>
      <c r="F30" s="2">
        <v>200</v>
      </c>
      <c r="G30" s="2">
        <f t="shared" si="16"/>
        <v>10</v>
      </c>
      <c r="H30" s="9">
        <v>49</v>
      </c>
      <c r="I30" s="8">
        <f t="shared" si="4"/>
        <v>5</v>
      </c>
      <c r="J30" s="9">
        <v>0.8</v>
      </c>
      <c r="K30" s="8">
        <f t="shared" si="5"/>
        <v>5</v>
      </c>
      <c r="L30" s="2">
        <v>103</v>
      </c>
      <c r="M30" s="2">
        <f t="shared" si="17"/>
        <v>5.15</v>
      </c>
      <c r="N30" s="10">
        <f t="shared" si="6"/>
        <v>41.289497334363041</v>
      </c>
      <c r="O30" s="8">
        <f t="shared" si="7"/>
        <v>5</v>
      </c>
      <c r="P30" s="9">
        <f t="shared" si="18"/>
        <v>13.081650149588979</v>
      </c>
      <c r="Q30" s="8">
        <f t="shared" si="9"/>
        <v>5</v>
      </c>
      <c r="R30" s="2" t="b">
        <f t="shared" si="19"/>
        <v>1</v>
      </c>
      <c r="S30" s="2" t="b">
        <f t="shared" si="20"/>
        <v>0</v>
      </c>
    </row>
    <row r="31" spans="1:19" x14ac:dyDescent="0.25">
      <c r="A31" s="11"/>
      <c r="B31" s="2">
        <v>145</v>
      </c>
      <c r="C31" s="2">
        <f t="shared" si="14"/>
        <v>7.25</v>
      </c>
      <c r="D31" s="2">
        <v>54</v>
      </c>
      <c r="E31" s="2">
        <f t="shared" si="15"/>
        <v>2.7</v>
      </c>
      <c r="F31" s="2">
        <v>200</v>
      </c>
      <c r="G31" s="2">
        <f t="shared" si="16"/>
        <v>10</v>
      </c>
      <c r="H31" s="9">
        <v>52.3</v>
      </c>
      <c r="I31" s="8">
        <f t="shared" si="4"/>
        <v>5</v>
      </c>
      <c r="J31" s="9">
        <v>14</v>
      </c>
      <c r="K31" s="8">
        <f t="shared" si="5"/>
        <v>5</v>
      </c>
      <c r="L31" s="2">
        <v>103</v>
      </c>
      <c r="M31" s="2">
        <f t="shared" si="17"/>
        <v>5.15</v>
      </c>
      <c r="N31" s="10">
        <f t="shared" si="6"/>
        <v>41.987273054171126</v>
      </c>
      <c r="O31" s="8">
        <f t="shared" si="7"/>
        <v>5</v>
      </c>
      <c r="P31" s="9">
        <f t="shared" si="18"/>
        <v>30.068299616011483</v>
      </c>
      <c r="Q31" s="8">
        <f t="shared" si="9"/>
        <v>5</v>
      </c>
      <c r="R31" s="2" t="b">
        <f t="shared" si="19"/>
        <v>0</v>
      </c>
      <c r="S31" s="2" t="b">
        <f t="shared" si="20"/>
        <v>0</v>
      </c>
    </row>
    <row r="32" spans="1:19" x14ac:dyDescent="0.25">
      <c r="A32" s="11"/>
      <c r="B32" s="2">
        <v>146</v>
      </c>
      <c r="C32" s="2">
        <f t="shared" si="14"/>
        <v>7.3000000000000007</v>
      </c>
      <c r="D32" s="2">
        <v>78</v>
      </c>
      <c r="E32" s="2">
        <f t="shared" si="15"/>
        <v>3.9000000000000004</v>
      </c>
      <c r="F32" s="2">
        <v>200</v>
      </c>
      <c r="G32" s="2">
        <f t="shared" si="16"/>
        <v>10</v>
      </c>
      <c r="H32" s="9">
        <v>54</v>
      </c>
      <c r="I32" s="8">
        <f t="shared" si="4"/>
        <v>5</v>
      </c>
      <c r="J32" s="9">
        <v>29</v>
      </c>
      <c r="K32" s="8">
        <f t="shared" si="5"/>
        <v>5</v>
      </c>
      <c r="L32" s="2">
        <v>103</v>
      </c>
      <c r="M32" s="2">
        <f t="shared" si="17"/>
        <v>5.15</v>
      </c>
      <c r="N32" s="10">
        <f t="shared" si="6"/>
        <v>41.635051288887155</v>
      </c>
      <c r="O32" s="8">
        <f t="shared" si="7"/>
        <v>5</v>
      </c>
      <c r="P32" s="9">
        <f t="shared" si="18"/>
        <v>45.628008576755882</v>
      </c>
      <c r="Q32" s="8">
        <f t="shared" si="9"/>
        <v>5</v>
      </c>
      <c r="R32" s="2" t="b">
        <f t="shared" si="19"/>
        <v>0</v>
      </c>
      <c r="S32" s="2" t="b">
        <f t="shared" si="20"/>
        <v>0</v>
      </c>
    </row>
    <row r="33" spans="1:19" x14ac:dyDescent="0.25">
      <c r="A33" s="11"/>
      <c r="B33" s="2">
        <v>147</v>
      </c>
      <c r="C33" s="2">
        <f t="shared" si="14"/>
        <v>7.3500000000000005</v>
      </c>
      <c r="D33" s="2">
        <v>100</v>
      </c>
      <c r="E33" s="2">
        <f t="shared" si="15"/>
        <v>5</v>
      </c>
      <c r="F33" s="2">
        <v>200</v>
      </c>
      <c r="G33" s="2">
        <f t="shared" si="16"/>
        <v>10</v>
      </c>
      <c r="H33" s="9">
        <v>48</v>
      </c>
      <c r="I33" s="8">
        <f t="shared" si="4"/>
        <v>5</v>
      </c>
      <c r="J33" s="9">
        <v>46</v>
      </c>
      <c r="K33" s="8">
        <f t="shared" si="5"/>
        <v>5</v>
      </c>
      <c r="L33" s="2">
        <v>103</v>
      </c>
      <c r="M33" s="2">
        <f t="shared" si="17"/>
        <v>5.15</v>
      </c>
      <c r="N33" s="10">
        <f t="shared" si="6"/>
        <v>41.289497334363041</v>
      </c>
      <c r="O33" s="8">
        <f t="shared" si="7"/>
        <v>5</v>
      </c>
      <c r="P33" s="9">
        <f t="shared" si="18"/>
        <v>64.871470076291459</v>
      </c>
      <c r="Q33" s="8">
        <f t="shared" si="9"/>
        <v>5</v>
      </c>
      <c r="R33" s="2" t="b">
        <f t="shared" si="19"/>
        <v>1</v>
      </c>
      <c r="S33" s="2" t="b">
        <f t="shared" si="20"/>
        <v>0</v>
      </c>
    </row>
    <row r="34" spans="1:19" x14ac:dyDescent="0.25">
      <c r="A34" s="11"/>
      <c r="B34" s="2">
        <v>150</v>
      </c>
      <c r="C34" s="2">
        <f t="shared" si="14"/>
        <v>7.5</v>
      </c>
      <c r="D34" s="2">
        <v>112</v>
      </c>
      <c r="E34" s="2">
        <f t="shared" si="15"/>
        <v>5.6000000000000005</v>
      </c>
      <c r="F34" s="2">
        <v>200</v>
      </c>
      <c r="G34" s="2">
        <f t="shared" si="16"/>
        <v>10</v>
      </c>
      <c r="H34" s="9">
        <v>50</v>
      </c>
      <c r="I34" s="8">
        <f t="shared" si="4"/>
        <v>5</v>
      </c>
      <c r="J34" s="9">
        <v>63</v>
      </c>
      <c r="K34" s="8">
        <f t="shared" si="5"/>
        <v>5</v>
      </c>
      <c r="L34" s="2">
        <v>103</v>
      </c>
      <c r="M34" s="2">
        <f t="shared" si="17"/>
        <v>5.15</v>
      </c>
      <c r="N34" s="10">
        <f t="shared" si="6"/>
        <v>40.290751728702006</v>
      </c>
      <c r="O34" s="8">
        <f t="shared" si="7"/>
        <v>5</v>
      </c>
      <c r="P34" s="9">
        <f t="shared" si="18"/>
        <v>78.204895929036439</v>
      </c>
      <c r="Q34" s="8">
        <f t="shared" si="9"/>
        <v>5</v>
      </c>
      <c r="R34" s="2" t="b">
        <f t="shared" si="19"/>
        <v>1</v>
      </c>
      <c r="S34" s="2" t="b">
        <f t="shared" si="20"/>
        <v>0</v>
      </c>
    </row>
    <row r="35" spans="1:19" x14ac:dyDescent="0.25">
      <c r="A35" s="11"/>
      <c r="B35" s="2">
        <v>150</v>
      </c>
      <c r="C35" s="2">
        <f t="shared" si="14"/>
        <v>7.5</v>
      </c>
      <c r="D35" s="2">
        <v>113</v>
      </c>
      <c r="E35" s="2">
        <f t="shared" si="15"/>
        <v>5.65</v>
      </c>
      <c r="F35" s="2">
        <v>200</v>
      </c>
      <c r="G35" s="2">
        <f t="shared" si="16"/>
        <v>10</v>
      </c>
      <c r="H35" s="9">
        <v>51.8</v>
      </c>
      <c r="I35" s="8">
        <f t="shared" si="4"/>
        <v>5</v>
      </c>
      <c r="J35" s="9">
        <v>71.599999999999994</v>
      </c>
      <c r="K35" s="8">
        <f t="shared" si="5"/>
        <v>5</v>
      </c>
      <c r="L35" s="2">
        <v>103</v>
      </c>
      <c r="M35" s="2">
        <f t="shared" si="17"/>
        <v>5.15</v>
      </c>
      <c r="N35" s="10">
        <f t="shared" si="6"/>
        <v>40.290751728702006</v>
      </c>
      <c r="O35" s="8">
        <f t="shared" si="7"/>
        <v>5</v>
      </c>
      <c r="P35" s="9">
        <f t="shared" si="18"/>
        <v>80.976794896567569</v>
      </c>
      <c r="Q35" s="8">
        <f t="shared" si="9"/>
        <v>5</v>
      </c>
      <c r="R35" s="2" t="b">
        <f t="shared" si="19"/>
        <v>0</v>
      </c>
      <c r="S35" s="2" t="b">
        <f t="shared" si="20"/>
        <v>1</v>
      </c>
    </row>
    <row r="36" spans="1:19" x14ac:dyDescent="0.25">
      <c r="A36" s="11"/>
      <c r="B36" s="2">
        <v>150</v>
      </c>
      <c r="C36" s="2">
        <f t="shared" si="14"/>
        <v>7.5</v>
      </c>
      <c r="D36" s="2">
        <v>114</v>
      </c>
      <c r="E36" s="2">
        <f t="shared" si="15"/>
        <v>5.7</v>
      </c>
      <c r="F36" s="2">
        <v>200</v>
      </c>
      <c r="G36" s="2">
        <f t="shared" si="16"/>
        <v>10</v>
      </c>
      <c r="H36" s="9">
        <v>51.7</v>
      </c>
      <c r="I36" s="8">
        <f t="shared" si="4"/>
        <v>5</v>
      </c>
      <c r="J36" s="9">
        <v>86.3</v>
      </c>
      <c r="K36" s="8">
        <f t="shared" si="5"/>
        <v>5</v>
      </c>
      <c r="L36" s="2">
        <v>103</v>
      </c>
      <c r="M36" s="2">
        <f t="shared" si="17"/>
        <v>5.15</v>
      </c>
      <c r="N36" s="10">
        <f t="shared" si="6"/>
        <v>40.290751728702006</v>
      </c>
      <c r="O36" s="8">
        <f t="shared" si="7"/>
        <v>5</v>
      </c>
      <c r="P36" s="9">
        <f t="shared" si="18"/>
        <v>85.113198501000994</v>
      </c>
      <c r="Q36" s="8">
        <f t="shared" si="9"/>
        <v>5</v>
      </c>
      <c r="R36" s="2" t="b">
        <f t="shared" si="19"/>
        <v>0</v>
      </c>
      <c r="S36" s="2" t="b">
        <f t="shared" si="20"/>
        <v>1</v>
      </c>
    </row>
    <row r="37" spans="1:19" x14ac:dyDescent="0.25">
      <c r="A37" s="13"/>
      <c r="B37" s="2">
        <v>152.15</v>
      </c>
      <c r="C37" s="2">
        <f t="shared" si="14"/>
        <v>7.6075000000000008</v>
      </c>
      <c r="D37" s="2">
        <v>64</v>
      </c>
      <c r="E37" s="2">
        <f t="shared" si="15"/>
        <v>3.2</v>
      </c>
      <c r="F37" s="2">
        <v>241</v>
      </c>
      <c r="G37" s="2">
        <f t="shared" si="16"/>
        <v>12.05</v>
      </c>
      <c r="H37" s="9">
        <v>82.8</v>
      </c>
      <c r="I37" s="8">
        <f t="shared" si="4"/>
        <v>5</v>
      </c>
      <c r="J37" s="9">
        <v>75.7</v>
      </c>
      <c r="K37" s="8">
        <f t="shared" si="5"/>
        <v>5</v>
      </c>
      <c r="L37" s="2">
        <v>103</v>
      </c>
      <c r="M37" s="2">
        <f t="shared" ref="M37:M43" si="21">ABS(L37*$W$8)</f>
        <v>5.15</v>
      </c>
      <c r="N37" s="10">
        <f t="shared" ref="N37:N43" si="22">DEGREES(ASIN((F37-L37)/B37))</f>
        <v>65.093966371461249</v>
      </c>
      <c r="O37" s="8">
        <f t="shared" si="7"/>
        <v>5</v>
      </c>
      <c r="P37" s="9">
        <f t="shared" ref="P37:P43" si="23">DEGREES(ASIN((D37) / SQRT((B37)^2 - (F37-L37)^2)))</f>
        <v>87.225102943512169</v>
      </c>
      <c r="Q37" s="8">
        <f t="shared" si="9"/>
        <v>5</v>
      </c>
      <c r="R37" s="2" t="b">
        <f t="shared" si="19"/>
        <v>0</v>
      </c>
      <c r="S37" s="2" t="b">
        <f t="shared" si="20"/>
        <v>0</v>
      </c>
    </row>
    <row r="38" spans="1:19" x14ac:dyDescent="0.25">
      <c r="A38" s="13"/>
      <c r="B38" s="2">
        <v>151.69999999999999</v>
      </c>
      <c r="C38" s="2">
        <f t="shared" si="14"/>
        <v>7.585</v>
      </c>
      <c r="D38" s="2">
        <v>59</v>
      </c>
      <c r="E38" s="2">
        <f t="shared" si="15"/>
        <v>2.95</v>
      </c>
      <c r="F38" s="2">
        <v>241</v>
      </c>
      <c r="G38" s="2">
        <f t="shared" si="16"/>
        <v>12.05</v>
      </c>
      <c r="H38" s="9">
        <v>79.5</v>
      </c>
      <c r="I38" s="8">
        <f t="shared" si="4"/>
        <v>5</v>
      </c>
      <c r="J38" s="9">
        <v>52.3</v>
      </c>
      <c r="K38" s="8">
        <f t="shared" si="5"/>
        <v>5</v>
      </c>
      <c r="L38" s="2">
        <v>103</v>
      </c>
      <c r="M38" s="2">
        <f t="shared" si="21"/>
        <v>5.15</v>
      </c>
      <c r="N38" s="10">
        <f t="shared" si="22"/>
        <v>65.462571477429591</v>
      </c>
      <c r="O38" s="8">
        <f t="shared" si="7"/>
        <v>5</v>
      </c>
      <c r="P38" s="9">
        <f t="shared" si="23"/>
        <v>69.475264904202092</v>
      </c>
      <c r="Q38" s="8">
        <f t="shared" si="9"/>
        <v>5</v>
      </c>
      <c r="R38" s="2" t="b">
        <f t="shared" si="19"/>
        <v>0</v>
      </c>
      <c r="S38" s="2" t="b">
        <f t="shared" si="20"/>
        <v>0</v>
      </c>
    </row>
    <row r="39" spans="1:19" x14ac:dyDescent="0.25">
      <c r="A39" s="13"/>
      <c r="B39" s="2">
        <v>150</v>
      </c>
      <c r="C39" s="2">
        <f t="shared" si="14"/>
        <v>7.5</v>
      </c>
      <c r="D39" s="2">
        <v>46</v>
      </c>
      <c r="E39" s="2">
        <f t="shared" si="15"/>
        <v>2.3000000000000003</v>
      </c>
      <c r="F39" s="2">
        <v>241</v>
      </c>
      <c r="G39" s="2">
        <f t="shared" si="16"/>
        <v>12.05</v>
      </c>
      <c r="H39" s="9">
        <v>77.599999999999994</v>
      </c>
      <c r="I39" s="8">
        <f t="shared" si="4"/>
        <v>5</v>
      </c>
      <c r="J39" s="9">
        <v>20.7</v>
      </c>
      <c r="K39" s="8">
        <f t="shared" si="5"/>
        <v>5</v>
      </c>
      <c r="L39" s="2">
        <v>103</v>
      </c>
      <c r="M39" s="2">
        <f t="shared" si="21"/>
        <v>5.15</v>
      </c>
      <c r="N39" s="10">
        <f t="shared" si="22"/>
        <v>66.926081934369037</v>
      </c>
      <c r="O39" s="8">
        <f t="shared" si="7"/>
        <v>5</v>
      </c>
      <c r="P39" s="9">
        <f t="shared" si="23"/>
        <v>51.487827888754737</v>
      </c>
      <c r="Q39" s="8">
        <f t="shared" si="9"/>
        <v>5</v>
      </c>
      <c r="R39" s="2" t="b">
        <f t="shared" si="19"/>
        <v>0</v>
      </c>
      <c r="S39" s="2" t="b">
        <f t="shared" si="20"/>
        <v>0</v>
      </c>
    </row>
    <row r="40" spans="1:19" x14ac:dyDescent="0.25">
      <c r="A40" s="13"/>
      <c r="B40" s="2">
        <v>150</v>
      </c>
      <c r="C40" s="2">
        <f t="shared" si="14"/>
        <v>7.5</v>
      </c>
      <c r="D40" s="2">
        <v>0</v>
      </c>
      <c r="E40" s="2">
        <f t="shared" si="15"/>
        <v>0</v>
      </c>
      <c r="F40" s="2">
        <v>241</v>
      </c>
      <c r="G40" s="2">
        <f t="shared" si="16"/>
        <v>12.05</v>
      </c>
      <c r="H40" s="9">
        <v>75</v>
      </c>
      <c r="I40" s="8">
        <f t="shared" si="4"/>
        <v>5</v>
      </c>
      <c r="J40" s="9">
        <v>0</v>
      </c>
      <c r="K40" s="8">
        <f t="shared" si="5"/>
        <v>5</v>
      </c>
      <c r="L40" s="2">
        <v>103</v>
      </c>
      <c r="M40" s="2">
        <f t="shared" si="21"/>
        <v>5.15</v>
      </c>
      <c r="N40" s="10">
        <f t="shared" si="22"/>
        <v>66.926081934369037</v>
      </c>
      <c r="O40" s="8">
        <f t="shared" si="7"/>
        <v>5</v>
      </c>
      <c r="P40" s="9">
        <f t="shared" si="23"/>
        <v>0</v>
      </c>
      <c r="Q40" s="8">
        <f t="shared" si="9"/>
        <v>5</v>
      </c>
      <c r="R40" s="2" t="b">
        <f t="shared" si="19"/>
        <v>1</v>
      </c>
      <c r="S40" s="2" t="b">
        <f t="shared" si="20"/>
        <v>1</v>
      </c>
    </row>
    <row r="41" spans="1:19" x14ac:dyDescent="0.25">
      <c r="A41" s="13"/>
      <c r="B41" s="2">
        <v>150</v>
      </c>
      <c r="C41" s="2">
        <f t="shared" si="14"/>
        <v>7.5</v>
      </c>
      <c r="D41" s="2">
        <v>-36</v>
      </c>
      <c r="E41" s="2">
        <f t="shared" si="15"/>
        <v>1.8</v>
      </c>
      <c r="F41" s="2">
        <v>241</v>
      </c>
      <c r="G41" s="2">
        <f t="shared" si="16"/>
        <v>12.05</v>
      </c>
      <c r="H41" s="9">
        <v>79</v>
      </c>
      <c r="I41" s="8">
        <f t="shared" si="4"/>
        <v>5</v>
      </c>
      <c r="J41" s="9">
        <v>-22.7</v>
      </c>
      <c r="K41" s="8">
        <f t="shared" si="5"/>
        <v>5</v>
      </c>
      <c r="L41" s="2">
        <v>103</v>
      </c>
      <c r="M41" s="2">
        <f t="shared" si="21"/>
        <v>5.15</v>
      </c>
      <c r="N41" s="10">
        <f t="shared" si="22"/>
        <v>66.926081934369037</v>
      </c>
      <c r="O41" s="8">
        <f t="shared" si="7"/>
        <v>5</v>
      </c>
      <c r="P41" s="9">
        <f t="shared" si="23"/>
        <v>-37.761243907035038</v>
      </c>
      <c r="Q41" s="8">
        <f t="shared" si="9"/>
        <v>5</v>
      </c>
      <c r="R41" s="2" t="b">
        <f t="shared" si="19"/>
        <v>0</v>
      </c>
      <c r="S41" s="2" t="b">
        <f t="shared" si="20"/>
        <v>0</v>
      </c>
    </row>
    <row r="42" spans="1:19" x14ac:dyDescent="0.25">
      <c r="A42" s="13"/>
      <c r="B42" s="2">
        <v>150</v>
      </c>
      <c r="C42" s="2">
        <f t="shared" si="14"/>
        <v>7.5</v>
      </c>
      <c r="D42" s="2">
        <v>-52</v>
      </c>
      <c r="E42" s="2">
        <f t="shared" si="15"/>
        <v>2.6</v>
      </c>
      <c r="F42" s="2">
        <v>241</v>
      </c>
      <c r="G42" s="2">
        <f t="shared" si="16"/>
        <v>12.05</v>
      </c>
      <c r="H42" s="9">
        <v>81.7</v>
      </c>
      <c r="I42" s="8">
        <f t="shared" si="4"/>
        <v>5</v>
      </c>
      <c r="J42" s="9">
        <v>-71.7</v>
      </c>
      <c r="K42" s="8">
        <f t="shared" si="5"/>
        <v>5</v>
      </c>
      <c r="L42" s="2">
        <v>103</v>
      </c>
      <c r="M42" s="2">
        <f t="shared" si="21"/>
        <v>5.15</v>
      </c>
      <c r="N42" s="10">
        <f t="shared" si="22"/>
        <v>66.926081934369037</v>
      </c>
      <c r="O42" s="8">
        <f t="shared" si="7"/>
        <v>5</v>
      </c>
      <c r="P42" s="9">
        <f t="shared" si="23"/>
        <v>-62.194716354437091</v>
      </c>
      <c r="Q42" s="8">
        <f t="shared" si="9"/>
        <v>5</v>
      </c>
      <c r="R42" s="2" t="b">
        <f t="shared" si="19"/>
        <v>0</v>
      </c>
      <c r="S42" s="2" t="b">
        <f t="shared" si="20"/>
        <v>1</v>
      </c>
    </row>
    <row r="43" spans="1:19" x14ac:dyDescent="0.25">
      <c r="A43" s="13"/>
      <c r="B43" s="2">
        <v>154</v>
      </c>
      <c r="C43" s="2">
        <f t="shared" si="14"/>
        <v>7.7</v>
      </c>
      <c r="D43" s="2">
        <v>-68</v>
      </c>
      <c r="E43" s="2">
        <f t="shared" si="15"/>
        <v>3.4000000000000004</v>
      </c>
      <c r="F43" s="2">
        <v>241</v>
      </c>
      <c r="G43" s="2">
        <f t="shared" si="16"/>
        <v>12.05</v>
      </c>
      <c r="H43" s="9">
        <v>78.7</v>
      </c>
      <c r="I43" s="8">
        <f t="shared" si="4"/>
        <v>5</v>
      </c>
      <c r="J43" s="9">
        <v>-89</v>
      </c>
      <c r="K43" s="8">
        <f t="shared" si="5"/>
        <v>5</v>
      </c>
      <c r="L43" s="2">
        <v>103</v>
      </c>
      <c r="M43" s="2">
        <f t="shared" si="21"/>
        <v>5.15</v>
      </c>
      <c r="N43" s="10">
        <f t="shared" si="22"/>
        <v>63.650575680864755</v>
      </c>
      <c r="O43" s="8">
        <f t="shared" si="7"/>
        <v>5</v>
      </c>
      <c r="P43" s="9">
        <f t="shared" si="23"/>
        <v>-84.182474355556508</v>
      </c>
      <c r="Q43" s="8">
        <f t="shared" si="9"/>
        <v>5</v>
      </c>
      <c r="R43" s="2" t="b">
        <f t="shared" si="19"/>
        <v>0</v>
      </c>
      <c r="S43" s="2" t="b">
        <f t="shared" si="20"/>
        <v>1</v>
      </c>
    </row>
  </sheetData>
  <mergeCells count="7">
    <mergeCell ref="U3:U5"/>
    <mergeCell ref="U6:U8"/>
    <mergeCell ref="B2:G2"/>
    <mergeCell ref="H2:M2"/>
    <mergeCell ref="N2:Q2"/>
    <mergeCell ref="R2:S2"/>
    <mergeCell ref="U2:W2"/>
  </mergeCells>
  <conditionalFormatting sqref="R4:S43">
    <cfRule type="cellIs" dxfId="1" priority="2" operator="equal">
      <formula>FALSE</formula>
    </cfRule>
    <cfRule type="cellIs" dxfId="0" priority="3" operator="equal">
      <formula>TRUE</formula>
    </cfRule>
  </conditionalFormatting>
  <conditionalFormatting sqref="Z3:Z7">
    <cfRule type="colorScale" priority="1">
      <colorScale>
        <cfvo type="num" val="0"/>
        <cfvo type="num" val="0.5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2BF8-A6AF-4502-8187-D21BCA0A1BB1}">
  <dimension ref="B2:H43"/>
  <sheetViews>
    <sheetView zoomScale="85" zoomScaleNormal="85" workbookViewId="0">
      <selection activeCell="N28" sqref="N28"/>
    </sheetView>
  </sheetViews>
  <sheetFormatPr defaultRowHeight="15" x14ac:dyDescent="0.25"/>
  <cols>
    <col min="1" max="1" width="9.140625" style="1"/>
    <col min="2" max="2" width="16.140625" style="1" bestFit="1" customWidth="1"/>
    <col min="3" max="16384" width="9.140625" style="1"/>
  </cols>
  <sheetData>
    <row r="2" spans="2:8" ht="18.75" x14ac:dyDescent="0.25">
      <c r="B2" s="16" t="s">
        <v>0</v>
      </c>
      <c r="C2" s="22" t="s">
        <v>1</v>
      </c>
      <c r="D2" s="23"/>
      <c r="E2" s="25" t="s">
        <v>7</v>
      </c>
      <c r="F2" s="26"/>
      <c r="G2" s="17"/>
      <c r="H2" s="17"/>
    </row>
    <row r="3" spans="2:8" x14ac:dyDescent="0.25">
      <c r="B3" s="3" t="s">
        <v>6</v>
      </c>
      <c r="C3" s="4" t="s">
        <v>5</v>
      </c>
      <c r="D3" s="4" t="s">
        <v>28</v>
      </c>
      <c r="E3" s="5" t="s">
        <v>5</v>
      </c>
      <c r="F3" s="5" t="s">
        <v>28</v>
      </c>
    </row>
    <row r="4" spans="2:8" x14ac:dyDescent="0.25">
      <c r="B4" s="2">
        <f>DATA!B4</f>
        <v>134</v>
      </c>
      <c r="C4" s="2">
        <f>DATA!H4</f>
        <v>17.5</v>
      </c>
      <c r="D4" s="2">
        <f>DATA!J4</f>
        <v>0</v>
      </c>
      <c r="E4" s="8">
        <f>DATA!N4</f>
        <v>16.920515595806272</v>
      </c>
      <c r="F4" s="8">
        <f>DATA!P4</f>
        <v>0</v>
      </c>
    </row>
    <row r="5" spans="2:8" x14ac:dyDescent="0.25">
      <c r="B5" s="2">
        <f>DATA!B5</f>
        <v>129</v>
      </c>
      <c r="C5" s="2">
        <f>DATA!H5</f>
        <v>25</v>
      </c>
      <c r="D5" s="2">
        <f>DATA!J5</f>
        <v>81.599999999999994</v>
      </c>
      <c r="E5" s="8">
        <f>DATA!N5</f>
        <v>17.597336608079821</v>
      </c>
      <c r="F5" s="8">
        <f>DATA!P5</f>
        <v>82.823064573076735</v>
      </c>
    </row>
    <row r="6" spans="2:8" ht="18.75" x14ac:dyDescent="0.25">
      <c r="B6" s="2">
        <f>DATA!B6</f>
        <v>133</v>
      </c>
      <c r="C6" s="2">
        <f>DATA!H6</f>
        <v>21.7</v>
      </c>
      <c r="D6" s="2">
        <f>DATA!J6</f>
        <v>53</v>
      </c>
      <c r="E6" s="8">
        <f>DATA!N6</f>
        <v>17.051615478031749</v>
      </c>
      <c r="F6" s="8">
        <f>DATA!P6</f>
        <v>61.742102246947454</v>
      </c>
      <c r="G6" s="17"/>
      <c r="H6" s="17"/>
    </row>
    <row r="7" spans="2:8" x14ac:dyDescent="0.25">
      <c r="B7" s="2">
        <f>DATA!B7</f>
        <v>143</v>
      </c>
      <c r="C7" s="2">
        <f>DATA!H7</f>
        <v>17.7</v>
      </c>
      <c r="D7" s="2">
        <f>DATA!J7</f>
        <v>22.8</v>
      </c>
      <c r="E7" s="8">
        <f>DATA!N7</f>
        <v>15.826620131872344</v>
      </c>
      <c r="F7" s="8">
        <f>DATA!P7</f>
        <v>31.55625227674712</v>
      </c>
    </row>
    <row r="8" spans="2:8" x14ac:dyDescent="0.25">
      <c r="B8" s="2">
        <f>DATA!B8</f>
        <v>147</v>
      </c>
      <c r="C8" s="2">
        <f>DATA!H8</f>
        <v>15.2</v>
      </c>
      <c r="D8" s="2">
        <f>DATA!J8</f>
        <v>6.4</v>
      </c>
      <c r="E8" s="8">
        <f>DATA!N8</f>
        <v>15.3851434316871</v>
      </c>
      <c r="F8" s="8">
        <f>DATA!P8</f>
        <v>15.132719783374331</v>
      </c>
    </row>
    <row r="9" spans="2:8" x14ac:dyDescent="0.25">
      <c r="B9" s="2">
        <f>DATA!B9</f>
        <v>146</v>
      </c>
      <c r="C9" s="2">
        <f>DATA!H9</f>
        <v>14.25</v>
      </c>
      <c r="D9" s="2">
        <f>DATA!J9</f>
        <v>-5.9</v>
      </c>
      <c r="E9" s="8">
        <f>DATA!N9</f>
        <v>15.49315715813262</v>
      </c>
      <c r="F9" s="8">
        <f>DATA!P9</f>
        <v>-13.146566281538183</v>
      </c>
    </row>
    <row r="10" spans="2:8" x14ac:dyDescent="0.25">
      <c r="B10" s="2">
        <f>DATA!B10</f>
        <v>151</v>
      </c>
      <c r="C10" s="2">
        <f>DATA!H10</f>
        <v>12.3</v>
      </c>
      <c r="D10" s="2">
        <f>DATA!J10</f>
        <v>-25.5</v>
      </c>
      <c r="E10" s="8">
        <f>DATA!N10</f>
        <v>14.967917898833537</v>
      </c>
      <c r="F10" s="8">
        <f>DATA!P10</f>
        <v>-35.157702795231316</v>
      </c>
    </row>
    <row r="11" spans="2:8" x14ac:dyDescent="0.25">
      <c r="B11" s="2">
        <f>DATA!B11</f>
        <v>150</v>
      </c>
      <c r="C11" s="2">
        <f>DATA!H11</f>
        <v>11.7</v>
      </c>
      <c r="D11" s="2">
        <f>DATA!J11</f>
        <v>-57.7</v>
      </c>
      <c r="E11" s="8">
        <f>DATA!N11</f>
        <v>15.070062144888833</v>
      </c>
      <c r="F11" s="8">
        <f>DATA!P11</f>
        <v>-63.835806078070242</v>
      </c>
    </row>
    <row r="12" spans="2:8" x14ac:dyDescent="0.25">
      <c r="B12" s="2">
        <f>DATA!B12</f>
        <v>157</v>
      </c>
      <c r="C12" s="2">
        <f>DATA!H12</f>
        <v>10.7</v>
      </c>
      <c r="D12" s="2">
        <f>DATA!J12</f>
        <v>-80.900000000000006</v>
      </c>
      <c r="E12" s="8">
        <f>DATA!N12</f>
        <v>14.383304709889313</v>
      </c>
      <c r="F12" s="8">
        <f>DATA!P12</f>
        <v>-83.171014189888538</v>
      </c>
    </row>
    <row r="13" spans="2:8" x14ac:dyDescent="0.25">
      <c r="B13" s="2">
        <f>DATA!B13</f>
        <v>150</v>
      </c>
      <c r="C13" s="2">
        <f>DATA!H13</f>
        <v>12.6</v>
      </c>
      <c r="D13" s="2">
        <f>DATA!J13</f>
        <v>0</v>
      </c>
      <c r="E13" s="8">
        <f>DATA!N13</f>
        <v>15.070062144888833</v>
      </c>
      <c r="F13" s="8">
        <f>DATA!P13</f>
        <v>0</v>
      </c>
    </row>
    <row r="14" spans="2:8" x14ac:dyDescent="0.25">
      <c r="B14" s="2">
        <f>DATA!B14</f>
        <v>154</v>
      </c>
      <c r="C14" s="2">
        <f>DATA!H14</f>
        <v>35.700000000000003</v>
      </c>
      <c r="D14" s="2">
        <f>DATA!J14</f>
        <v>84</v>
      </c>
      <c r="E14" s="8">
        <f>DATA!N14</f>
        <v>27.87424251254755</v>
      </c>
      <c r="F14" s="8">
        <f>DATA!P14</f>
        <v>87.473883088380418</v>
      </c>
    </row>
    <row r="15" spans="2:8" x14ac:dyDescent="0.25">
      <c r="B15" s="2">
        <f>DATA!B15</f>
        <v>147</v>
      </c>
      <c r="C15" s="2">
        <f>DATA!H15</f>
        <v>37.200000000000003</v>
      </c>
      <c r="D15" s="2">
        <f>DATA!J15</f>
        <v>61.2</v>
      </c>
      <c r="E15" s="8">
        <f>DATA!N15</f>
        <v>29.327168765377639</v>
      </c>
      <c r="F15" s="8">
        <f>DATA!P15</f>
        <v>72.163538538548551</v>
      </c>
    </row>
    <row r="16" spans="2:8" x14ac:dyDescent="0.25">
      <c r="B16" s="2">
        <f>DATA!B16</f>
        <v>150</v>
      </c>
      <c r="C16" s="2">
        <f>DATA!H16</f>
        <v>33.1</v>
      </c>
      <c r="D16" s="2">
        <f>DATA!J16</f>
        <v>34.200000000000003</v>
      </c>
      <c r="E16" s="8">
        <f>DATA!N16</f>
        <v>28.685402014118925</v>
      </c>
      <c r="F16" s="8">
        <f>DATA!P16</f>
        <v>46.847610265994604</v>
      </c>
    </row>
    <row r="17" spans="2:6" x14ac:dyDescent="0.25">
      <c r="B17" s="2">
        <f>DATA!B17</f>
        <v>150</v>
      </c>
      <c r="C17" s="2">
        <f>DATA!H17</f>
        <v>31.4</v>
      </c>
      <c r="D17" s="2">
        <f>DATA!J17</f>
        <v>11.4</v>
      </c>
      <c r="E17" s="8">
        <f>DATA!N17</f>
        <v>28.685402014118925</v>
      </c>
      <c r="F17" s="8">
        <f>DATA!P17</f>
        <v>24.227745317954174</v>
      </c>
    </row>
    <row r="18" spans="2:6" x14ac:dyDescent="0.25">
      <c r="B18" s="2">
        <f>DATA!B18</f>
        <v>147</v>
      </c>
      <c r="C18" s="2">
        <f>DATA!H18</f>
        <v>30.5</v>
      </c>
      <c r="D18" s="2">
        <f>DATA!J18</f>
        <v>0</v>
      </c>
      <c r="E18" s="8">
        <f>DATA!N18</f>
        <v>29.327168765377639</v>
      </c>
      <c r="F18" s="8">
        <f>DATA!P18</f>
        <v>0</v>
      </c>
    </row>
    <row r="19" spans="2:6" x14ac:dyDescent="0.25">
      <c r="B19" s="2">
        <f>DATA!B19</f>
        <v>150</v>
      </c>
      <c r="C19" s="2">
        <f>DATA!H19</f>
        <v>27.69</v>
      </c>
      <c r="D19" s="2">
        <f>DATA!J19</f>
        <v>-6</v>
      </c>
      <c r="E19" s="8">
        <f>DATA!N19</f>
        <v>28.685402014118925</v>
      </c>
      <c r="F19" s="8">
        <f>DATA!P19</f>
        <v>-15.425020654500146</v>
      </c>
    </row>
    <row r="20" spans="2:6" x14ac:dyDescent="0.25">
      <c r="B20" s="2">
        <f>DATA!B20</f>
        <v>150</v>
      </c>
      <c r="C20" s="2">
        <f>DATA!H20</f>
        <v>29.7</v>
      </c>
      <c r="D20" s="2">
        <f>DATA!J20</f>
        <v>-24.7</v>
      </c>
      <c r="E20" s="8">
        <f>DATA!N20</f>
        <v>28.685402014118925</v>
      </c>
      <c r="F20" s="8">
        <f>DATA!P20</f>
        <v>-33.171908629148191</v>
      </c>
    </row>
    <row r="21" spans="2:6" x14ac:dyDescent="0.25">
      <c r="B21" s="2">
        <f>DATA!B21</f>
        <v>152</v>
      </c>
      <c r="C21" s="2">
        <f>DATA!H21</f>
        <v>29.3</v>
      </c>
      <c r="D21" s="2">
        <f>DATA!J21</f>
        <v>-41.2</v>
      </c>
      <c r="E21" s="8">
        <f>DATA!N21</f>
        <v>28.273713631365041</v>
      </c>
      <c r="F21" s="8">
        <f>DATA!P21</f>
        <v>-47.060844072469244</v>
      </c>
    </row>
    <row r="22" spans="2:6" x14ac:dyDescent="0.25">
      <c r="B22" s="2">
        <f>DATA!B22</f>
        <v>151</v>
      </c>
      <c r="C22" s="2">
        <f>DATA!H22</f>
        <v>27.8</v>
      </c>
      <c r="D22" s="2">
        <f>DATA!J22</f>
        <v>-67</v>
      </c>
      <c r="E22" s="8">
        <f>DATA!N22</f>
        <v>28.477994036224686</v>
      </c>
      <c r="F22" s="8">
        <f>DATA!P22</f>
        <v>-80.741712368492486</v>
      </c>
    </row>
    <row r="23" spans="2:6" x14ac:dyDescent="0.25">
      <c r="B23" s="2">
        <f>DATA!B23</f>
        <v>158.5</v>
      </c>
      <c r="C23" s="2">
        <f>DATA!H23</f>
        <v>26.8</v>
      </c>
      <c r="D23" s="2">
        <f>DATA!J23</f>
        <v>-84</v>
      </c>
      <c r="E23" s="8">
        <f>DATA!N23</f>
        <v>26.208590661006131</v>
      </c>
      <c r="F23" s="8">
        <f>DATA!P23</f>
        <v>-86.923445753108894</v>
      </c>
    </row>
    <row r="24" spans="2:6" x14ac:dyDescent="0.25">
      <c r="B24" s="2">
        <f>DATA!B24</f>
        <v>153</v>
      </c>
      <c r="C24" s="2">
        <f>DATA!H24</f>
        <v>43.6</v>
      </c>
      <c r="D24" s="2">
        <f>DATA!J24</f>
        <v>-86.7</v>
      </c>
      <c r="E24" s="8">
        <f>DATA!N24</f>
        <v>39.344887253011514</v>
      </c>
      <c r="F24" s="8">
        <f>DATA!P24</f>
        <v>-85.774684641430142</v>
      </c>
    </row>
    <row r="25" spans="2:6" x14ac:dyDescent="0.25">
      <c r="B25" s="2">
        <f>DATA!B25</f>
        <v>147</v>
      </c>
      <c r="C25" s="2">
        <f>DATA!H25</f>
        <v>51.85</v>
      </c>
      <c r="D25" s="2">
        <f>DATA!J25</f>
        <v>-67</v>
      </c>
      <c r="E25" s="8">
        <f>DATA!N25</f>
        <v>41.289497334363041</v>
      </c>
      <c r="F25" s="8">
        <f>DATA!P25</f>
        <v>-75.63444257813336</v>
      </c>
    </row>
    <row r="26" spans="2:6" x14ac:dyDescent="0.25">
      <c r="B26" s="2">
        <f>DATA!B26</f>
        <v>147</v>
      </c>
      <c r="C26" s="2">
        <f>DATA!H26</f>
        <v>50.1</v>
      </c>
      <c r="D26" s="2">
        <f>DATA!J26</f>
        <v>-42.9</v>
      </c>
      <c r="E26" s="8">
        <f>DATA!N26</f>
        <v>41.289497334363041</v>
      </c>
      <c r="F26" s="8">
        <f>DATA!P26</f>
        <v>-50.313841087158991</v>
      </c>
    </row>
    <row r="27" spans="2:6" x14ac:dyDescent="0.25">
      <c r="B27" s="2">
        <f>DATA!B27</f>
        <v>145</v>
      </c>
      <c r="C27" s="2">
        <f>DATA!H27</f>
        <v>52.1</v>
      </c>
      <c r="D27" s="2">
        <f>DATA!J27</f>
        <v>-17.600000000000001</v>
      </c>
      <c r="E27" s="8">
        <f>DATA!N27</f>
        <v>41.987273054171126</v>
      </c>
      <c r="F27" s="8">
        <f>DATA!P27</f>
        <v>-26.44648711772205</v>
      </c>
    </row>
    <row r="28" spans="2:6" x14ac:dyDescent="0.25">
      <c r="B28" s="2">
        <f>DATA!B28</f>
        <v>151</v>
      </c>
      <c r="C28" s="2">
        <f>DATA!H28</f>
        <v>47.15</v>
      </c>
      <c r="D28" s="2">
        <f>DATA!J28</f>
        <v>-26.2</v>
      </c>
      <c r="E28" s="8">
        <f>DATA!N28</f>
        <v>39.969826875017773</v>
      </c>
      <c r="F28" s="8">
        <f>DATA!P28</f>
        <v>-39.110076608912628</v>
      </c>
    </row>
    <row r="29" spans="2:6" x14ac:dyDescent="0.25">
      <c r="B29" s="2">
        <f>DATA!B29</f>
        <v>145</v>
      </c>
      <c r="C29" s="2">
        <f>DATA!H29</f>
        <v>47.3</v>
      </c>
      <c r="D29" s="2">
        <f>DATA!J29</f>
        <v>0</v>
      </c>
      <c r="E29" s="8">
        <f>DATA!N29</f>
        <v>41.987273054171126</v>
      </c>
      <c r="F29" s="8">
        <f>DATA!P29</f>
        <v>0</v>
      </c>
    </row>
    <row r="30" spans="2:6" x14ac:dyDescent="0.25">
      <c r="B30" s="2">
        <f>DATA!B30</f>
        <v>147</v>
      </c>
      <c r="C30" s="2">
        <f>DATA!H30</f>
        <v>49</v>
      </c>
      <c r="D30" s="2">
        <f>DATA!J30</f>
        <v>0.8</v>
      </c>
      <c r="E30" s="8">
        <f>DATA!N30</f>
        <v>41.289497334363041</v>
      </c>
      <c r="F30" s="8">
        <f>DATA!P30</f>
        <v>13.081650149588979</v>
      </c>
    </row>
    <row r="31" spans="2:6" x14ac:dyDescent="0.25">
      <c r="B31" s="2">
        <f>DATA!B31</f>
        <v>145</v>
      </c>
      <c r="C31" s="2">
        <f>DATA!H31</f>
        <v>52.3</v>
      </c>
      <c r="D31" s="2">
        <f>DATA!J31</f>
        <v>14</v>
      </c>
      <c r="E31" s="8">
        <f>DATA!N31</f>
        <v>41.987273054171126</v>
      </c>
      <c r="F31" s="8">
        <f>DATA!P31</f>
        <v>30.068299616011483</v>
      </c>
    </row>
    <row r="32" spans="2:6" x14ac:dyDescent="0.25">
      <c r="B32" s="2">
        <f>DATA!B32</f>
        <v>146</v>
      </c>
      <c r="C32" s="2">
        <f>DATA!H32</f>
        <v>54</v>
      </c>
      <c r="D32" s="2">
        <f>DATA!J32</f>
        <v>29</v>
      </c>
      <c r="E32" s="8">
        <f>DATA!N32</f>
        <v>41.635051288887155</v>
      </c>
      <c r="F32" s="8">
        <f>DATA!P32</f>
        <v>45.628008576755882</v>
      </c>
    </row>
    <row r="33" spans="2:6" x14ac:dyDescent="0.25">
      <c r="B33" s="2">
        <f>DATA!B33</f>
        <v>147</v>
      </c>
      <c r="C33" s="2">
        <f>DATA!H33</f>
        <v>48</v>
      </c>
      <c r="D33" s="2">
        <f>DATA!J33</f>
        <v>46</v>
      </c>
      <c r="E33" s="8">
        <f>DATA!N33</f>
        <v>41.289497334363041</v>
      </c>
      <c r="F33" s="8">
        <f>DATA!P33</f>
        <v>64.871470076291459</v>
      </c>
    </row>
    <row r="34" spans="2:6" x14ac:dyDescent="0.25">
      <c r="B34" s="2">
        <f>DATA!B34</f>
        <v>150</v>
      </c>
      <c r="C34" s="2">
        <f>DATA!H34</f>
        <v>50</v>
      </c>
      <c r="D34" s="2">
        <f>DATA!J34</f>
        <v>63</v>
      </c>
      <c r="E34" s="8">
        <f>DATA!N34</f>
        <v>40.290751728702006</v>
      </c>
      <c r="F34" s="8">
        <f>DATA!P34</f>
        <v>78.204895929036439</v>
      </c>
    </row>
    <row r="35" spans="2:6" x14ac:dyDescent="0.25">
      <c r="B35" s="2">
        <f>DATA!B35</f>
        <v>150</v>
      </c>
      <c r="C35" s="2">
        <f>DATA!H35</f>
        <v>51.8</v>
      </c>
      <c r="D35" s="2">
        <f>DATA!J35</f>
        <v>71.599999999999994</v>
      </c>
      <c r="E35" s="8">
        <f>DATA!N35</f>
        <v>40.290751728702006</v>
      </c>
      <c r="F35" s="8">
        <f>DATA!P35</f>
        <v>80.976794896567569</v>
      </c>
    </row>
    <row r="36" spans="2:6" x14ac:dyDescent="0.25">
      <c r="B36" s="2">
        <f>DATA!B36</f>
        <v>150</v>
      </c>
      <c r="C36" s="2">
        <f>DATA!H36</f>
        <v>51.7</v>
      </c>
      <c r="D36" s="2">
        <f>DATA!J36</f>
        <v>86.3</v>
      </c>
      <c r="E36" s="8">
        <f>DATA!N36</f>
        <v>40.290751728702006</v>
      </c>
      <c r="F36" s="8">
        <f>DATA!P36</f>
        <v>85.113198501000994</v>
      </c>
    </row>
    <row r="37" spans="2:6" x14ac:dyDescent="0.25">
      <c r="B37" s="2">
        <f>DATA!B37</f>
        <v>152.15</v>
      </c>
      <c r="C37" s="2">
        <f>DATA!H37</f>
        <v>82.8</v>
      </c>
      <c r="D37" s="2">
        <f>DATA!J37</f>
        <v>75.7</v>
      </c>
      <c r="E37" s="8">
        <f>DATA!N37</f>
        <v>65.093966371461249</v>
      </c>
      <c r="F37" s="8">
        <f>DATA!P37</f>
        <v>87.225102943512169</v>
      </c>
    </row>
    <row r="38" spans="2:6" x14ac:dyDescent="0.25">
      <c r="B38" s="2">
        <f>DATA!B38</f>
        <v>151.69999999999999</v>
      </c>
      <c r="C38" s="2">
        <f>DATA!H38</f>
        <v>79.5</v>
      </c>
      <c r="D38" s="2">
        <f>DATA!J38</f>
        <v>52.3</v>
      </c>
      <c r="E38" s="8">
        <f>DATA!N38</f>
        <v>65.462571477429591</v>
      </c>
      <c r="F38" s="8">
        <f>DATA!P38</f>
        <v>69.475264904202092</v>
      </c>
    </row>
    <row r="39" spans="2:6" x14ac:dyDescent="0.25">
      <c r="B39" s="2">
        <f>DATA!B39</f>
        <v>150</v>
      </c>
      <c r="C39" s="2">
        <f>DATA!H39</f>
        <v>77.599999999999994</v>
      </c>
      <c r="D39" s="2">
        <f>DATA!J39</f>
        <v>20.7</v>
      </c>
      <c r="E39" s="8">
        <f>DATA!N39</f>
        <v>66.926081934369037</v>
      </c>
      <c r="F39" s="8">
        <f>DATA!P39</f>
        <v>51.487827888754737</v>
      </c>
    </row>
    <row r="40" spans="2:6" x14ac:dyDescent="0.25">
      <c r="B40" s="2">
        <f>DATA!B40</f>
        <v>150</v>
      </c>
      <c r="C40" s="2">
        <f>DATA!H40</f>
        <v>75</v>
      </c>
      <c r="D40" s="2">
        <f>DATA!J40</f>
        <v>0</v>
      </c>
      <c r="E40" s="8">
        <f>DATA!N40</f>
        <v>66.926081934369037</v>
      </c>
      <c r="F40" s="8">
        <f>DATA!P40</f>
        <v>0</v>
      </c>
    </row>
    <row r="41" spans="2:6" x14ac:dyDescent="0.25">
      <c r="B41" s="2">
        <f>DATA!B41</f>
        <v>150</v>
      </c>
      <c r="C41" s="2">
        <f>DATA!H41</f>
        <v>79</v>
      </c>
      <c r="D41" s="2">
        <f>DATA!J41</f>
        <v>-22.7</v>
      </c>
      <c r="E41" s="8">
        <f>DATA!N41</f>
        <v>66.926081934369037</v>
      </c>
      <c r="F41" s="8">
        <f>DATA!P41</f>
        <v>-37.761243907035038</v>
      </c>
    </row>
    <row r="42" spans="2:6" x14ac:dyDescent="0.25">
      <c r="B42" s="2">
        <f>DATA!B42</f>
        <v>150</v>
      </c>
      <c r="C42" s="2">
        <f>DATA!H42</f>
        <v>81.7</v>
      </c>
      <c r="D42" s="2">
        <f>DATA!J42</f>
        <v>-71.7</v>
      </c>
      <c r="E42" s="8">
        <f>DATA!N42</f>
        <v>66.926081934369037</v>
      </c>
      <c r="F42" s="8">
        <f>DATA!P42</f>
        <v>-62.194716354437091</v>
      </c>
    </row>
    <row r="43" spans="2:6" x14ac:dyDescent="0.25">
      <c r="B43" s="2">
        <f>DATA!B43</f>
        <v>154</v>
      </c>
      <c r="C43" s="2">
        <f>DATA!H43</f>
        <v>78.7</v>
      </c>
      <c r="D43" s="2">
        <f>DATA!J43</f>
        <v>-89</v>
      </c>
      <c r="E43" s="8">
        <f>DATA!N43</f>
        <v>63.650575680864755</v>
      </c>
      <c r="F43" s="8">
        <f>DATA!P43</f>
        <v>-84.182474355556508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FOCUSED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Abbott</dc:creator>
  <cp:lastModifiedBy>Felix Abbott (Student)</cp:lastModifiedBy>
  <dcterms:created xsi:type="dcterms:W3CDTF">2015-06-05T18:17:20Z</dcterms:created>
  <dcterms:modified xsi:type="dcterms:W3CDTF">2025-06-20T10:24:04Z</dcterms:modified>
</cp:coreProperties>
</file>