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ce\source\repos\Uni-Projects\BME 356L\Lab 3\"/>
    </mc:Choice>
  </mc:AlternateContent>
  <xr:revisionPtr revIDLastSave="0" documentId="13_ncr:1_{DC4CFBF8-0818-4C31-9DDF-33432A861F4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6" i="1"/>
  <c r="B8" i="1"/>
  <c r="F29" i="1"/>
  <c r="B16" i="1" l="1"/>
  <c r="F14" i="1" s="1"/>
  <c r="F30" i="1" l="1"/>
  <c r="F21" i="1"/>
  <c r="F24" i="1" s="1"/>
  <c r="F20" i="1"/>
  <c r="F23" i="1" s="1"/>
  <c r="F25" i="1" s="1"/>
  <c r="F7" i="1"/>
  <c r="F22" i="1" l="1"/>
  <c r="F35" i="1"/>
  <c r="F37" i="1" s="1"/>
  <c r="F8" i="1"/>
  <c r="F15" i="1"/>
  <c r="F36" i="1" l="1"/>
</calcChain>
</file>

<file path=xl/sharedStrings.xml><?xml version="1.0" encoding="utf-8"?>
<sst xmlns="http://schemas.openxmlformats.org/spreadsheetml/2006/main" count="46" uniqueCount="34">
  <si>
    <t>PVC Cylinder</t>
  </si>
  <si>
    <t>Mass (kg)</t>
  </si>
  <si>
    <t>Aside</t>
  </si>
  <si>
    <t>Inch to cm conversion</t>
  </si>
  <si>
    <t>Inch cubed to cm cubed conversion</t>
  </si>
  <si>
    <t>Inputs</t>
  </si>
  <si>
    <t>Grams to Kilograms</t>
  </si>
  <si>
    <t>Results</t>
  </si>
  <si>
    <t>Inch to m conversion</t>
  </si>
  <si>
    <t>Diameter (in)</t>
  </si>
  <si>
    <t>Outside Diameter (in)</t>
  </si>
  <si>
    <t>Length (in)</t>
  </si>
  <si>
    <t>Hole Diameter (in)</t>
  </si>
  <si>
    <t>Density of PVC (g/cm^3)</t>
  </si>
  <si>
    <t>Inertia (kg*m^2)</t>
  </si>
  <si>
    <t>Aluminum Holder</t>
  </si>
  <si>
    <t>Width (in)</t>
  </si>
  <si>
    <t>Thickness (in)</t>
  </si>
  <si>
    <t>Density of Aluminum (g/cm^3)</t>
  </si>
  <si>
    <t>Mass w/o hole (kg)</t>
  </si>
  <si>
    <t>Mass of hole (kg)</t>
  </si>
  <si>
    <t>Inertia w/o hole (kg*m^2)</t>
  </si>
  <si>
    <t>Mass of holder (kg)</t>
  </si>
  <si>
    <t>Inertia of hole (kg*m^2)</t>
  </si>
  <si>
    <t>Inertia of holder (kg*m^2)</t>
  </si>
  <si>
    <t>Aluminum Hub</t>
  </si>
  <si>
    <t>The values you require for your simulation are highlighted in blue.</t>
  </si>
  <si>
    <t>Distance between motor shaft and c.o.g. of PVC Cylinder (in)</t>
  </si>
  <si>
    <t>Pendulum</t>
  </si>
  <si>
    <t>Length of Centre of Gravity from motor shaft (m)</t>
  </si>
  <si>
    <t>Mass/length (g/in)</t>
  </si>
  <si>
    <t>Distance between motor shaft and c.o.g. of Carbon Fibre Rod (in)</t>
  </si>
  <si>
    <t xml:space="preserve">Carbon Fibre Rod </t>
  </si>
  <si>
    <t xml:space="preserve">Insert your values only into the cells highlighted in orange.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</si>
</sst>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"/>
    <numFmt numFmtId="167" formatCode="0.00000"/>
    <numFmt numFmtId="168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6" fillId="0" borderId="0" xfId="0" applyNumberFormat="1" applyFont="1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164" fontId="0" fillId="2" borderId="1" xfId="0" applyNumberFormat="1" applyFill="1" applyBorder="1"/>
    <xf numFmtId="164" fontId="0" fillId="4" borderId="4" xfId="0" applyNumberFormat="1" applyFill="1" applyBorder="1"/>
    <xf numFmtId="2" fontId="0" fillId="0" borderId="0" xfId="0" applyNumberFormat="1"/>
    <xf numFmtId="165" fontId="0" fillId="0" borderId="0" xfId="0" applyNumberFormat="1"/>
    <xf numFmtId="2" fontId="0" fillId="2" borderId="1" xfId="0" applyNumberFormat="1" applyFill="1" applyBorder="1"/>
    <xf numFmtId="2" fontId="4" fillId="0" borderId="0" xfId="0" applyNumberFormat="1" applyFont="1"/>
    <xf numFmtId="2" fontId="2" fillId="0" borderId="0" xfId="0" applyNumberFormat="1" applyFont="1"/>
    <xf numFmtId="166" fontId="0" fillId="0" borderId="0" xfId="0" applyNumberFormat="1"/>
    <xf numFmtId="166" fontId="0" fillId="3" borderId="3" xfId="0" applyNumberFormat="1" applyFill="1" applyBorder="1"/>
    <xf numFmtId="164" fontId="0" fillId="3" borderId="2" xfId="0" applyNumberFormat="1" applyFill="1" applyBorder="1"/>
    <xf numFmtId="167" fontId="0" fillId="0" borderId="0" xfId="0" applyNumberFormat="1"/>
    <xf numFmtId="167" fontId="0" fillId="2" borderId="2" xfId="0" applyNumberFormat="1" applyFill="1" applyBorder="1"/>
    <xf numFmtId="11" fontId="0" fillId="0" borderId="0" xfId="0" applyNumberFormat="1"/>
    <xf numFmtId="11" fontId="1" fillId="0" borderId="0" xfId="0" applyNumberFormat="1" applyFont="1"/>
    <xf numFmtId="11" fontId="4" fillId="0" borderId="0" xfId="0" applyNumberFormat="1" applyFont="1"/>
    <xf numFmtId="11" fontId="2" fillId="0" borderId="0" xfId="0" applyNumberFormat="1" applyFont="1"/>
    <xf numFmtId="11" fontId="0" fillId="3" borderId="1" xfId="0" applyNumberFormat="1" applyFill="1" applyBorder="1"/>
    <xf numFmtId="168" fontId="0" fillId="0" borderId="0" xfId="0" applyNumberFormat="1"/>
    <xf numFmtId="168" fontId="4" fillId="0" borderId="0" xfId="0" applyNumberFormat="1" applyFont="1"/>
    <xf numFmtId="16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topLeftCell="A21" workbookViewId="0">
      <selection activeCell="E32" sqref="E32"/>
    </sheetView>
  </sheetViews>
  <sheetFormatPr defaultRowHeight="14.5" x14ac:dyDescent="0.35"/>
  <cols>
    <col min="1" max="1" width="59" customWidth="1"/>
    <col min="2" max="2" width="15.453125" style="2" customWidth="1"/>
    <col min="5" max="5" width="45.1796875" customWidth="1"/>
    <col min="6" max="6" width="12.1796875" customWidth="1"/>
    <col min="10" max="10" width="33.81640625" customWidth="1"/>
    <col min="11" max="11" width="12.54296875" style="2" bestFit="1" customWidth="1"/>
  </cols>
  <sheetData>
    <row r="1" spans="1:11" ht="46" x14ac:dyDescent="1">
      <c r="A1" s="3" t="s">
        <v>5</v>
      </c>
      <c r="E1" s="3" t="s">
        <v>7</v>
      </c>
    </row>
    <row r="2" spans="1:11" s="7" customFormat="1" ht="15.5" x14ac:dyDescent="0.35">
      <c r="A2" s="5"/>
      <c r="B2" s="6"/>
      <c r="E2" s="5"/>
      <c r="K2" s="6"/>
    </row>
    <row r="3" spans="1:11" s="7" customFormat="1" ht="15.5" x14ac:dyDescent="0.35">
      <c r="A3" s="5" t="s">
        <v>33</v>
      </c>
      <c r="B3" s="6"/>
      <c r="E3" s="5"/>
      <c r="K3" s="6"/>
    </row>
    <row r="4" spans="1:11" s="7" customFormat="1" ht="15.5" x14ac:dyDescent="0.35">
      <c r="A4" s="5" t="s">
        <v>26</v>
      </c>
      <c r="B4" s="6"/>
      <c r="E4" s="5"/>
      <c r="K4" s="6"/>
    </row>
    <row r="6" spans="1:11" s="9" customFormat="1" ht="21" x14ac:dyDescent="0.5">
      <c r="A6" s="4" t="s">
        <v>0</v>
      </c>
      <c r="B6" s="8"/>
      <c r="K6" s="8"/>
    </row>
    <row r="7" spans="1:11" ht="15" thickBot="1" x14ac:dyDescent="0.4">
      <c r="A7" s="22" t="s">
        <v>10</v>
      </c>
      <c r="B7" s="12">
        <v>0.8125</v>
      </c>
      <c r="C7" s="22"/>
      <c r="D7" s="22"/>
      <c r="E7" s="22" t="s">
        <v>1</v>
      </c>
      <c r="F7" s="2">
        <f>0.25*B10*PI()*B8*(B7*B7-B9*B9)*K9*K10</f>
        <v>4.4342543947999639E-3</v>
      </c>
      <c r="G7" s="22"/>
      <c r="H7" s="22"/>
      <c r="I7" s="22"/>
      <c r="J7" s="23" t="s">
        <v>2</v>
      </c>
      <c r="K7" s="22"/>
    </row>
    <row r="8" spans="1:11" ht="15" thickBot="1" x14ac:dyDescent="0.4">
      <c r="A8" s="22" t="s">
        <v>11</v>
      </c>
      <c r="B8" s="14">
        <f>3.5/8</f>
        <v>0.4375</v>
      </c>
      <c r="C8" s="22"/>
      <c r="D8" s="22"/>
      <c r="E8" s="22" t="s">
        <v>14</v>
      </c>
      <c r="F8" s="27">
        <f>0.25*F7*(((B7*K11)^2+(B9*K11)^2)/4+((B8*K11)^2/3))</f>
        <v>1.8112835073581011E-7</v>
      </c>
      <c r="G8" s="22"/>
      <c r="H8" s="22"/>
      <c r="I8" s="22"/>
      <c r="J8" s="22" t="s">
        <v>3</v>
      </c>
      <c r="K8" s="12">
        <v>2.54</v>
      </c>
    </row>
    <row r="9" spans="1:11" x14ac:dyDescent="0.35">
      <c r="A9" s="22" t="s">
        <v>12</v>
      </c>
      <c r="B9" s="11">
        <v>0.3125</v>
      </c>
      <c r="C9" s="22"/>
      <c r="D9" s="22"/>
      <c r="E9" s="22"/>
      <c r="F9" s="27"/>
      <c r="G9" s="22"/>
      <c r="H9" s="22"/>
      <c r="I9" s="22"/>
      <c r="J9" s="22" t="s">
        <v>4</v>
      </c>
      <c r="K9" s="2">
        <v>16.3871</v>
      </c>
    </row>
    <row r="10" spans="1:11" x14ac:dyDescent="0.35">
      <c r="A10" s="22" t="s">
        <v>13</v>
      </c>
      <c r="B10" s="13">
        <v>1.4</v>
      </c>
      <c r="C10" s="22"/>
      <c r="D10" s="22"/>
      <c r="E10" s="22"/>
      <c r="F10" s="27"/>
      <c r="G10" s="22"/>
      <c r="H10" s="22"/>
      <c r="I10" s="22"/>
      <c r="J10" s="22" t="s">
        <v>6</v>
      </c>
      <c r="K10" s="17">
        <v>1E-3</v>
      </c>
    </row>
    <row r="11" spans="1:11" x14ac:dyDescent="0.35">
      <c r="A11" s="22"/>
      <c r="B11" s="12"/>
      <c r="C11" s="22"/>
      <c r="D11" s="22"/>
      <c r="E11" s="22"/>
      <c r="F11" s="27"/>
      <c r="G11" s="22"/>
      <c r="H11" s="22"/>
      <c r="I11" s="22"/>
      <c r="J11" s="22" t="s">
        <v>8</v>
      </c>
      <c r="K11" s="2">
        <v>2.5399999999999999E-2</v>
      </c>
    </row>
    <row r="12" spans="1:11" x14ac:dyDescent="0.35">
      <c r="A12" s="22"/>
      <c r="B12" s="12"/>
      <c r="C12" s="22"/>
      <c r="D12" s="22"/>
      <c r="E12" s="22"/>
      <c r="F12" s="27"/>
      <c r="G12" s="22"/>
      <c r="H12" s="22"/>
      <c r="I12" s="22"/>
      <c r="J12" s="22"/>
      <c r="K12" s="27"/>
    </row>
    <row r="13" spans="1:11" s="4" customFormat="1" ht="21" x14ac:dyDescent="0.5">
      <c r="A13" s="24" t="s">
        <v>32</v>
      </c>
      <c r="B13" s="15"/>
      <c r="C13" s="24"/>
      <c r="D13" s="24"/>
      <c r="E13" s="24"/>
      <c r="F13" s="28"/>
      <c r="G13" s="24"/>
      <c r="H13" s="24"/>
      <c r="I13" s="24"/>
      <c r="J13" s="24"/>
      <c r="K13" s="28"/>
    </row>
    <row r="14" spans="1:11" ht="15" thickBot="1" x14ac:dyDescent="0.4">
      <c r="A14" s="22" t="s">
        <v>9</v>
      </c>
      <c r="B14" s="17">
        <v>0.308</v>
      </c>
      <c r="C14" s="22"/>
      <c r="D14" s="22"/>
      <c r="E14" s="22" t="s">
        <v>1</v>
      </c>
      <c r="F14" s="27">
        <f>B15*B16*K10</f>
        <v>8.3927503974562789E-3</v>
      </c>
      <c r="G14" s="22"/>
      <c r="H14" s="22"/>
      <c r="I14" s="22"/>
      <c r="J14" s="23"/>
      <c r="K14" s="27"/>
    </row>
    <row r="15" spans="1:11" ht="15" thickBot="1" x14ac:dyDescent="0.4">
      <c r="A15" s="22" t="s">
        <v>11</v>
      </c>
      <c r="B15" s="10">
        <v>13</v>
      </c>
      <c r="C15" s="22"/>
      <c r="D15" s="22"/>
      <c r="E15" s="22" t="s">
        <v>14</v>
      </c>
      <c r="F15" s="27">
        <f>F14*0.25*(((B14*K11)^2)/4 + ((B15*K11)^2)/3)</f>
        <v>7.6288661646854857E-5</v>
      </c>
      <c r="G15" s="22"/>
      <c r="H15" s="22"/>
      <c r="I15" s="22"/>
      <c r="J15" s="22"/>
      <c r="K15" s="20"/>
    </row>
    <row r="16" spans="1:11" x14ac:dyDescent="0.35">
      <c r="A16" s="22" t="s">
        <v>30</v>
      </c>
      <c r="B16" s="12">
        <f>25.38/39.3125</f>
        <v>0.64559618441971378</v>
      </c>
      <c r="C16" s="22"/>
      <c r="D16" s="22"/>
      <c r="E16" s="22"/>
      <c r="F16" s="27"/>
      <c r="G16" s="22"/>
      <c r="H16" s="22"/>
      <c r="I16" s="22"/>
      <c r="J16" s="22"/>
      <c r="K16" s="22"/>
    </row>
    <row r="17" spans="1:11" x14ac:dyDescent="0.35">
      <c r="A17" s="22"/>
      <c r="B17" s="12"/>
      <c r="C17" s="22"/>
      <c r="D17" s="22"/>
      <c r="E17" s="22"/>
      <c r="F17" s="27"/>
      <c r="G17" s="22"/>
      <c r="H17" s="22"/>
      <c r="I17" s="22"/>
      <c r="J17" s="22"/>
      <c r="K17" s="22"/>
    </row>
    <row r="18" spans="1:11" x14ac:dyDescent="0.35">
      <c r="A18" s="22"/>
      <c r="B18" s="12"/>
      <c r="C18" s="22"/>
      <c r="D18" s="22"/>
      <c r="E18" s="22"/>
      <c r="F18" s="27"/>
      <c r="G18" s="22"/>
      <c r="H18" s="22"/>
      <c r="I18" s="22"/>
      <c r="J18" s="22"/>
      <c r="K18" s="22"/>
    </row>
    <row r="19" spans="1:11" s="1" customFormat="1" ht="21" x14ac:dyDescent="0.5">
      <c r="A19" s="24" t="s">
        <v>15</v>
      </c>
      <c r="B19" s="16"/>
      <c r="C19" s="25"/>
      <c r="D19" s="25"/>
      <c r="E19" s="25"/>
      <c r="F19" s="29"/>
      <c r="G19" s="25"/>
      <c r="H19" s="25"/>
      <c r="I19" s="25"/>
      <c r="J19" s="25"/>
      <c r="K19" s="25"/>
    </row>
    <row r="20" spans="1:11" x14ac:dyDescent="0.35">
      <c r="A20" s="22" t="s">
        <v>11</v>
      </c>
      <c r="B20" s="12">
        <v>2</v>
      </c>
      <c r="C20" s="22"/>
      <c r="D20" s="22"/>
      <c r="E20" s="22" t="s">
        <v>19</v>
      </c>
      <c r="F20" s="20">
        <f>B24*B20*B21*B22*K9*K10</f>
        <v>4.424517E-2</v>
      </c>
      <c r="G20" s="22"/>
      <c r="H20" s="22"/>
      <c r="I20" s="22"/>
      <c r="J20" s="22"/>
      <c r="K20" s="22"/>
    </row>
    <row r="21" spans="1:11" x14ac:dyDescent="0.35">
      <c r="A21" s="22" t="s">
        <v>16</v>
      </c>
      <c r="B21" s="12">
        <v>1</v>
      </c>
      <c r="C21" s="22"/>
      <c r="D21" s="22"/>
      <c r="E21" s="22" t="s">
        <v>20</v>
      </c>
      <c r="F21" s="20">
        <f>B24*0.25*PI()*(B23*K8)^2*B20*K8*K10</f>
        <v>6.7871091633801561E-3</v>
      </c>
      <c r="G21" s="22"/>
      <c r="H21" s="22"/>
      <c r="I21" s="22"/>
      <c r="J21" s="22"/>
      <c r="K21" s="22"/>
    </row>
    <row r="22" spans="1:11" x14ac:dyDescent="0.35">
      <c r="A22" s="22" t="s">
        <v>17</v>
      </c>
      <c r="B22" s="12">
        <v>0.5</v>
      </c>
      <c r="C22" s="22"/>
      <c r="D22" s="22"/>
      <c r="E22" s="22" t="s">
        <v>22</v>
      </c>
      <c r="F22" s="20">
        <f>F20-F21</f>
        <v>3.7458060836619844E-2</v>
      </c>
      <c r="G22" s="22"/>
      <c r="H22" s="22"/>
      <c r="I22" s="22"/>
      <c r="J22" s="22"/>
      <c r="K22" s="22"/>
    </row>
    <row r="23" spans="1:11" x14ac:dyDescent="0.35">
      <c r="A23" s="22" t="s">
        <v>12</v>
      </c>
      <c r="B23" s="2">
        <v>0.3125</v>
      </c>
      <c r="C23" s="22"/>
      <c r="D23" s="22"/>
      <c r="E23" s="22" t="s">
        <v>21</v>
      </c>
      <c r="F23" s="27">
        <f>F20*((B21*K11)^2 + (B20*K11)^2)/12</f>
        <v>1.1893839115500001E-5</v>
      </c>
      <c r="G23" s="22"/>
      <c r="H23" s="22"/>
      <c r="I23" s="22"/>
      <c r="J23" s="22"/>
      <c r="K23" s="22"/>
    </row>
    <row r="24" spans="1:11" x14ac:dyDescent="0.35">
      <c r="A24" s="22" t="s">
        <v>18</v>
      </c>
      <c r="B24" s="12">
        <v>2.7</v>
      </c>
      <c r="C24" s="22"/>
      <c r="D24" s="22"/>
      <c r="E24" s="22" t="s">
        <v>23</v>
      </c>
      <c r="F24" s="27">
        <f>0.25*F21*(((B23*K11)^2)/4+((B20*K11)^2)/3)</f>
        <v>1.4863163486219963E-6</v>
      </c>
      <c r="G24" s="22"/>
      <c r="H24" s="22"/>
      <c r="I24" s="22"/>
      <c r="J24" s="22"/>
      <c r="K24" s="22"/>
    </row>
    <row r="25" spans="1:11" x14ac:dyDescent="0.35">
      <c r="A25" s="22"/>
      <c r="B25" s="12"/>
      <c r="C25" s="22"/>
      <c r="D25" s="22"/>
      <c r="E25" s="22" t="s">
        <v>24</v>
      </c>
      <c r="F25" s="27">
        <f>F23-F24</f>
        <v>1.0407522766878004E-5</v>
      </c>
      <c r="G25" s="22"/>
      <c r="H25" s="22"/>
      <c r="I25" s="22"/>
      <c r="J25" s="22"/>
      <c r="K25" s="22"/>
    </row>
    <row r="26" spans="1:11" x14ac:dyDescent="0.35">
      <c r="A26" s="22"/>
      <c r="B26" s="12"/>
      <c r="C26" s="22"/>
      <c r="D26" s="22"/>
      <c r="E26" s="22"/>
      <c r="F26" s="27"/>
      <c r="G26" s="22"/>
      <c r="H26" s="22"/>
      <c r="I26" s="22"/>
      <c r="J26" s="22"/>
      <c r="K26" s="22"/>
    </row>
    <row r="27" spans="1:11" x14ac:dyDescent="0.35">
      <c r="A27" s="22"/>
      <c r="B27" s="12"/>
      <c r="C27" s="22"/>
      <c r="D27" s="22"/>
      <c r="E27" s="22"/>
      <c r="F27" s="27"/>
      <c r="G27" s="22"/>
      <c r="H27" s="22"/>
      <c r="I27" s="22"/>
      <c r="J27" s="22"/>
      <c r="K27" s="22"/>
    </row>
    <row r="28" spans="1:11" s="4" customFormat="1" ht="21" x14ac:dyDescent="0.5">
      <c r="A28" s="24" t="s">
        <v>25</v>
      </c>
      <c r="B28" s="15"/>
      <c r="C28" s="24"/>
      <c r="D28" s="24"/>
      <c r="E28" s="24"/>
      <c r="F28" s="28"/>
      <c r="G28" s="24"/>
      <c r="H28" s="24"/>
      <c r="I28" s="24"/>
      <c r="J28" s="24"/>
      <c r="K28" s="24"/>
    </row>
    <row r="29" spans="1:11" x14ac:dyDescent="0.35">
      <c r="A29" s="22" t="s">
        <v>17</v>
      </c>
      <c r="B29" s="17">
        <v>0.375</v>
      </c>
      <c r="C29" s="22"/>
      <c r="D29" s="22"/>
      <c r="E29" s="22" t="s">
        <v>1</v>
      </c>
      <c r="F29" s="20">
        <f>B31*0.25*PI()*B30^2*B29*K9*K10+K15</f>
        <v>1.3031278221452955E-2</v>
      </c>
      <c r="G29" s="22"/>
      <c r="H29" s="22"/>
      <c r="I29" s="22"/>
      <c r="J29" s="22"/>
      <c r="K29" s="22"/>
    </row>
    <row r="30" spans="1:11" x14ac:dyDescent="0.35">
      <c r="A30" s="22" t="s">
        <v>9</v>
      </c>
      <c r="B30" s="12">
        <v>1</v>
      </c>
      <c r="C30" s="22"/>
      <c r="D30" s="22"/>
      <c r="E30" s="22" t="s">
        <v>14</v>
      </c>
      <c r="F30" s="27">
        <f>F29*((B30*K11)^2)/8</f>
        <v>1.0509074321690735E-6</v>
      </c>
      <c r="G30" s="22"/>
      <c r="H30" s="22"/>
      <c r="I30" s="22"/>
      <c r="J30" s="22"/>
      <c r="K30" s="22"/>
    </row>
    <row r="31" spans="1:11" x14ac:dyDescent="0.35">
      <c r="A31" s="22" t="s">
        <v>18</v>
      </c>
      <c r="B31" s="12">
        <v>2.7</v>
      </c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35">
      <c r="A32" s="22"/>
      <c r="B32" s="1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35">
      <c r="A33" s="22"/>
      <c r="B33" s="12"/>
      <c r="C33" s="22"/>
      <c r="D33" s="22"/>
      <c r="E33" s="22"/>
      <c r="F33" s="22"/>
      <c r="G33" s="22"/>
      <c r="H33" s="22"/>
      <c r="I33" s="22"/>
      <c r="J33" s="22"/>
      <c r="K33" s="22"/>
    </row>
    <row r="34" spans="1:11" s="4" customFormat="1" ht="21.5" thickBot="1" x14ac:dyDescent="0.55000000000000004">
      <c r="A34" s="24" t="s">
        <v>28</v>
      </c>
      <c r="B34" s="15"/>
      <c r="C34" s="24"/>
      <c r="D34" s="24"/>
      <c r="E34" s="24"/>
      <c r="F34" s="24"/>
      <c r="G34" s="24"/>
      <c r="H34" s="24"/>
      <c r="I34" s="24"/>
      <c r="J34" s="24"/>
      <c r="K34" s="24"/>
    </row>
    <row r="35" spans="1:11" ht="17.25" customHeight="1" thickBot="1" x14ac:dyDescent="0.4">
      <c r="A35" s="22" t="s">
        <v>31</v>
      </c>
      <c r="B35" s="21">
        <f>B15*0.5-1</f>
        <v>5.5</v>
      </c>
      <c r="C35" s="22"/>
      <c r="D35" s="22"/>
      <c r="E35" s="22" t="s">
        <v>1</v>
      </c>
      <c r="F35" s="19">
        <f>F14+F7</f>
        <v>1.2827004792256243E-2</v>
      </c>
      <c r="G35" s="22"/>
      <c r="H35" s="22"/>
      <c r="I35" s="22"/>
      <c r="J35" s="22"/>
      <c r="K35" s="22"/>
    </row>
    <row r="36" spans="1:11" ht="15" thickBot="1" x14ac:dyDescent="0.4">
      <c r="A36" s="22" t="s">
        <v>27</v>
      </c>
      <c r="B36" s="14">
        <f>10.5+1/16</f>
        <v>10.5625</v>
      </c>
      <c r="C36" s="22"/>
      <c r="D36" s="22"/>
      <c r="E36" s="22" t="s">
        <v>14</v>
      </c>
      <c r="F36" s="26">
        <f>F30+F25+F15+F14*(B35*K11)^2+F8+F7*(B36*K11)^2</f>
        <v>5.7089146507412138E-4</v>
      </c>
      <c r="G36" s="22"/>
      <c r="H36" s="22"/>
      <c r="I36" s="22"/>
      <c r="J36" s="22"/>
      <c r="K36" s="22"/>
    </row>
    <row r="37" spans="1:11" ht="15" thickBot="1" x14ac:dyDescent="0.4">
      <c r="A37" s="22"/>
      <c r="B37" s="22"/>
      <c r="C37" s="22"/>
      <c r="D37" s="22"/>
      <c r="E37" s="22" t="s">
        <v>29</v>
      </c>
      <c r="F37" s="18">
        <f>(F14*B35*K11+F7*B36*K11)/F35</f>
        <v>0.18415228611246548</v>
      </c>
      <c r="G37" s="22"/>
      <c r="H37" s="22"/>
      <c r="I37" s="22"/>
      <c r="J37" s="22"/>
      <c r="K37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cpmccl</dc:creator>
  <cp:lastModifiedBy>Grace Chen</cp:lastModifiedBy>
  <dcterms:created xsi:type="dcterms:W3CDTF">2015-11-20T14:48:05Z</dcterms:created>
  <dcterms:modified xsi:type="dcterms:W3CDTF">2022-11-04T23:15:41Z</dcterms:modified>
</cp:coreProperties>
</file>