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lpom\OneDrive\Escritorio\Universidad\Curso 2020-21\Segundo Cuatrimestre\Optica II\Practicas\P2\"/>
    </mc:Choice>
  </mc:AlternateContent>
  <xr:revisionPtr revIDLastSave="0" documentId="13_ncr:1_{02E9C334-E6EC-4A5B-B3A2-8C01E446ED6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8" i="1" l="1"/>
  <c r="H65" i="1"/>
  <c r="H64" i="1"/>
  <c r="J55" i="1"/>
  <c r="J56" i="1"/>
  <c r="J57" i="1"/>
  <c r="J58" i="1"/>
  <c r="J59" i="1"/>
  <c r="J60" i="1"/>
  <c r="J61" i="1"/>
  <c r="J54" i="1"/>
  <c r="I57" i="1"/>
  <c r="I54" i="1"/>
  <c r="F38" i="1"/>
  <c r="I38" i="1" s="1"/>
  <c r="F70" i="1"/>
  <c r="F54" i="1"/>
  <c r="J96" i="1"/>
  <c r="J97" i="1"/>
  <c r="E99" i="1"/>
  <c r="E100" i="1"/>
  <c r="G100" i="1" s="1"/>
  <c r="D100" i="1"/>
  <c r="F100" i="1" s="1"/>
  <c r="I97" i="1" s="1"/>
  <c r="B99" i="1"/>
  <c r="B100" i="1"/>
  <c r="I81" i="1" a="1"/>
  <c r="J81" i="1" s="1"/>
  <c r="J77" i="1"/>
  <c r="J78" i="1"/>
  <c r="I77" i="1"/>
  <c r="I78" i="1"/>
  <c r="G80" i="1"/>
  <c r="G81" i="1"/>
  <c r="F80" i="1"/>
  <c r="F81" i="1"/>
  <c r="E80" i="1"/>
  <c r="E81" i="1"/>
  <c r="D80" i="1"/>
  <c r="D81" i="1"/>
  <c r="B80" i="1"/>
  <c r="B81" i="1"/>
  <c r="E93" i="1"/>
  <c r="E95" i="1"/>
  <c r="E96" i="1"/>
  <c r="E97" i="1"/>
  <c r="E92" i="1"/>
  <c r="D93" i="1"/>
  <c r="D94" i="1"/>
  <c r="D96" i="1"/>
  <c r="D97" i="1"/>
  <c r="D98" i="1"/>
  <c r="B93" i="1"/>
  <c r="B94" i="1"/>
  <c r="B95" i="1"/>
  <c r="B96" i="1"/>
  <c r="B97" i="1"/>
  <c r="B98" i="1"/>
  <c r="B92" i="1"/>
  <c r="J95" i="1"/>
  <c r="J94" i="1"/>
  <c r="J93" i="1"/>
  <c r="J92" i="1"/>
  <c r="J91" i="1"/>
  <c r="J90" i="1"/>
  <c r="F90" i="1"/>
  <c r="B90" i="1"/>
  <c r="D99" i="1" s="1"/>
  <c r="H89" i="1"/>
  <c r="J89" i="1" s="1"/>
  <c r="F89" i="1"/>
  <c r="E89" i="1"/>
  <c r="I71" i="1"/>
  <c r="I72" i="1"/>
  <c r="I73" i="1"/>
  <c r="I74" i="1"/>
  <c r="I75" i="1"/>
  <c r="I76" i="1"/>
  <c r="I70" i="1"/>
  <c r="J71" i="1"/>
  <c r="J72" i="1"/>
  <c r="J73" i="1"/>
  <c r="J74" i="1"/>
  <c r="J75" i="1"/>
  <c r="J76" i="1"/>
  <c r="J70" i="1"/>
  <c r="E74" i="1"/>
  <c r="E75" i="1"/>
  <c r="E76" i="1"/>
  <c r="E77" i="1"/>
  <c r="E78" i="1"/>
  <c r="E79" i="1"/>
  <c r="E73" i="1"/>
  <c r="D74" i="1"/>
  <c r="D75" i="1"/>
  <c r="D76" i="1"/>
  <c r="D77" i="1"/>
  <c r="D78" i="1"/>
  <c r="D79" i="1"/>
  <c r="D73" i="1"/>
  <c r="B74" i="1"/>
  <c r="B75" i="1"/>
  <c r="B76" i="1"/>
  <c r="B77" i="1"/>
  <c r="B78" i="1"/>
  <c r="B79" i="1"/>
  <c r="B73" i="1"/>
  <c r="G79" i="1"/>
  <c r="F78" i="1"/>
  <c r="F76" i="1"/>
  <c r="G76" i="1"/>
  <c r="G75" i="1"/>
  <c r="F71" i="1"/>
  <c r="B71" i="1"/>
  <c r="H70" i="1"/>
  <c r="E70" i="1"/>
  <c r="I55" i="1"/>
  <c r="I56" i="1"/>
  <c r="I58" i="1"/>
  <c r="I59" i="1"/>
  <c r="I60" i="1"/>
  <c r="I61" i="1"/>
  <c r="I64" i="1" a="1"/>
  <c r="I64" i="1" s="1"/>
  <c r="H55" i="1"/>
  <c r="E38" i="1"/>
  <c r="E54" i="1"/>
  <c r="H38" i="1"/>
  <c r="G99" i="1" l="1"/>
  <c r="F99" i="1"/>
  <c r="I96" i="1" s="1"/>
  <c r="D92" i="1"/>
  <c r="D95" i="1"/>
  <c r="E98" i="1"/>
  <c r="E94" i="1"/>
  <c r="G94" i="1" s="1"/>
  <c r="G98" i="1"/>
  <c r="I82" i="1"/>
  <c r="I83" i="1"/>
  <c r="I81" i="1"/>
  <c r="H82" i="1" s="1"/>
  <c r="J82" i="1"/>
  <c r="J83" i="1"/>
  <c r="G95" i="1"/>
  <c r="F95" i="1"/>
  <c r="I92" i="1" s="1"/>
  <c r="G97" i="1"/>
  <c r="F97" i="1"/>
  <c r="I94" i="1" s="1"/>
  <c r="F94" i="1"/>
  <c r="I91" i="1" s="1"/>
  <c r="F98" i="1"/>
  <c r="I95" i="1" s="1"/>
  <c r="G78" i="1"/>
  <c r="F74" i="1"/>
  <c r="G74" i="1"/>
  <c r="F75" i="1"/>
  <c r="F79" i="1"/>
  <c r="J65" i="1"/>
  <c r="I65" i="1"/>
  <c r="J66" i="1"/>
  <c r="J64" i="1"/>
  <c r="I66" i="1"/>
  <c r="B58" i="1"/>
  <c r="B59" i="1"/>
  <c r="B60" i="1"/>
  <c r="B61" i="1"/>
  <c r="B62" i="1"/>
  <c r="B63" i="1"/>
  <c r="B64" i="1"/>
  <c r="B57" i="1"/>
  <c r="F55" i="1"/>
  <c r="B55" i="1"/>
  <c r="F39" i="1"/>
  <c r="B42" i="1"/>
  <c r="B43" i="1"/>
  <c r="B44" i="1"/>
  <c r="B45" i="1"/>
  <c r="E45" i="1" s="1"/>
  <c r="B46" i="1"/>
  <c r="B47" i="1"/>
  <c r="B41" i="1"/>
  <c r="B39" i="1"/>
  <c r="E44" i="1" s="1"/>
  <c r="I20" i="1"/>
  <c r="C20" i="1"/>
  <c r="I5" i="1"/>
  <c r="C5" i="1"/>
  <c r="G92" i="1" l="1"/>
  <c r="F92" i="1"/>
  <c r="I89" i="1" s="1"/>
  <c r="F93" i="1"/>
  <c r="I90" i="1" s="1"/>
  <c r="G93" i="1"/>
  <c r="G96" i="1"/>
  <c r="F96" i="1"/>
  <c r="I93" i="1" s="1"/>
  <c r="F77" i="1"/>
  <c r="G77" i="1"/>
  <c r="G73" i="1"/>
  <c r="F73" i="1"/>
  <c r="E46" i="1"/>
  <c r="I39" i="1"/>
  <c r="I43" i="1"/>
  <c r="I40" i="1"/>
  <c r="I44" i="1"/>
  <c r="I41" i="1"/>
  <c r="I42" i="1"/>
  <c r="D44" i="1"/>
  <c r="E47" i="1"/>
  <c r="D45" i="1"/>
  <c r="D41" i="1"/>
  <c r="F41" i="1" s="1"/>
  <c r="J38" i="1" s="1"/>
  <c r="E43" i="1"/>
  <c r="D46" i="1"/>
  <c r="F46" i="1" s="1"/>
  <c r="J43" i="1" s="1"/>
  <c r="D42" i="1"/>
  <c r="E42" i="1"/>
  <c r="F44" i="1"/>
  <c r="J41" i="1" s="1"/>
  <c r="G44" i="1"/>
  <c r="F42" i="1"/>
  <c r="J39" i="1" s="1"/>
  <c r="G42" i="1"/>
  <c r="G45" i="1"/>
  <c r="F45" i="1"/>
  <c r="J42" i="1" s="1"/>
  <c r="D47" i="1"/>
  <c r="D43" i="1"/>
  <c r="E60" i="1"/>
  <c r="E41" i="1"/>
  <c r="G41" i="1" s="1"/>
  <c r="D63" i="1"/>
  <c r="D59" i="1"/>
  <c r="E63" i="1"/>
  <c r="E59" i="1"/>
  <c r="D62" i="1"/>
  <c r="D58" i="1"/>
  <c r="E62" i="1"/>
  <c r="E58" i="1"/>
  <c r="D57" i="1"/>
  <c r="D61" i="1"/>
  <c r="E57" i="1"/>
  <c r="E61" i="1"/>
  <c r="D64" i="1"/>
  <c r="D60" i="1"/>
  <c r="E64" i="1"/>
  <c r="I100" i="1" l="1" a="1"/>
  <c r="I101" i="1" s="1"/>
  <c r="G46" i="1"/>
  <c r="F43" i="1"/>
  <c r="J40" i="1" s="1"/>
  <c r="I47" i="1" s="1" a="1"/>
  <c r="G43" i="1"/>
  <c r="F47" i="1"/>
  <c r="J44" i="1" s="1"/>
  <c r="G47" i="1"/>
  <c r="G60" i="1"/>
  <c r="F60" i="1"/>
  <c r="G61" i="1"/>
  <c r="F61" i="1"/>
  <c r="G58" i="1"/>
  <c r="F58" i="1"/>
  <c r="G59" i="1"/>
  <c r="F59" i="1"/>
  <c r="G64" i="1"/>
  <c r="F64" i="1"/>
  <c r="G57" i="1"/>
  <c r="F57" i="1"/>
  <c r="G62" i="1"/>
  <c r="F62" i="1"/>
  <c r="G63" i="1"/>
  <c r="F63" i="1"/>
  <c r="I102" i="1" l="1"/>
  <c r="J100" i="1"/>
  <c r="J101" i="1"/>
  <c r="J102" i="1"/>
  <c r="I100" i="1"/>
  <c r="H101" i="1" s="1"/>
  <c r="I47" i="1"/>
  <c r="I49" i="1"/>
  <c r="J49" i="1"/>
  <c r="J48" i="1"/>
  <c r="J47" i="1"/>
  <c r="I48" i="1"/>
</calcChain>
</file>

<file path=xl/sharedStrings.xml><?xml version="1.0" encoding="utf-8"?>
<sst xmlns="http://schemas.openxmlformats.org/spreadsheetml/2006/main" count="264" uniqueCount="52">
  <si>
    <r>
      <t>Filtro Amarillo (</t>
    </r>
    <r>
      <rPr>
        <sz val="11"/>
        <color theme="1"/>
        <rFont val="Calibri"/>
        <family val="2"/>
      </rPr>
      <t xml:space="preserve">λ = 580 nm </t>
    </r>
    <r>
      <rPr>
        <sz val="11"/>
        <color theme="1"/>
        <rFont val="Calibri"/>
        <family val="2"/>
        <scheme val="minor"/>
      </rPr>
      <t>)</t>
    </r>
  </si>
  <si>
    <t xml:space="preserve">Distancia placa-pantalla </t>
  </si>
  <si>
    <t>m</t>
  </si>
  <si>
    <t>Radio interno</t>
  </si>
  <si>
    <t>Error Radio interno</t>
  </si>
  <si>
    <t>Radio Externo</t>
  </si>
  <si>
    <t>Error radio externo</t>
  </si>
  <si>
    <t>Error</t>
  </si>
  <si>
    <r>
      <t>m</t>
    </r>
    <r>
      <rPr>
        <sz val="8"/>
        <color theme="1"/>
        <rFont val="Calibri"/>
        <family val="2"/>
        <scheme val="minor"/>
      </rPr>
      <t>0</t>
    </r>
  </si>
  <si>
    <r>
      <t>m</t>
    </r>
    <r>
      <rPr>
        <sz val="8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-1</t>
    </r>
  </si>
  <si>
    <r>
      <t>m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-2</t>
    </r>
  </si>
  <si>
    <r>
      <t>m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-3/2</t>
    </r>
  </si>
  <si>
    <r>
      <t>m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-5/2</t>
    </r>
  </si>
  <si>
    <r>
      <t>m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-7/2</t>
    </r>
  </si>
  <si>
    <r>
      <t>m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-9/2</t>
    </r>
  </si>
  <si>
    <r>
      <t>m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-1/2</t>
    </r>
  </si>
  <si>
    <r>
      <t>m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-3</t>
    </r>
  </si>
  <si>
    <t>Distancia filtro-placa</t>
  </si>
  <si>
    <r>
      <t>Filtro Verde (</t>
    </r>
    <r>
      <rPr>
        <sz val="11"/>
        <color theme="1"/>
        <rFont val="Calibri"/>
        <family val="2"/>
      </rPr>
      <t xml:space="preserve">λ = 525 nm </t>
    </r>
    <r>
      <rPr>
        <sz val="11"/>
        <color theme="1"/>
        <rFont val="Calibri"/>
        <family val="2"/>
        <scheme val="minor"/>
      </rPr>
      <t>)</t>
    </r>
  </si>
  <si>
    <r>
      <t>Filtro AZul (</t>
    </r>
    <r>
      <rPr>
        <sz val="11"/>
        <color theme="1"/>
        <rFont val="Calibri"/>
        <family val="2"/>
      </rPr>
      <t xml:space="preserve">λ = 440 nm </t>
    </r>
    <r>
      <rPr>
        <sz val="11"/>
        <color theme="1"/>
        <rFont val="Calibri"/>
        <family val="2"/>
        <scheme val="minor"/>
      </rPr>
      <t>)</t>
    </r>
  </si>
  <si>
    <r>
      <t>m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-4</t>
    </r>
  </si>
  <si>
    <t>L=d1+d2</t>
  </si>
  <si>
    <t>Rm</t>
  </si>
  <si>
    <t>Error Rm</t>
  </si>
  <si>
    <t>α</t>
  </si>
  <si>
    <r>
      <t xml:space="preserve">Error </t>
    </r>
    <r>
      <rPr>
        <sz val="11"/>
        <color theme="1"/>
        <rFont val="Calibri"/>
        <family val="2"/>
      </rPr>
      <t>α</t>
    </r>
  </si>
  <si>
    <r>
      <t>sen^2</t>
    </r>
    <r>
      <rPr>
        <sz val="11"/>
        <color theme="1"/>
        <rFont val="Calibri"/>
        <family val="2"/>
      </rPr>
      <t>α</t>
    </r>
  </si>
  <si>
    <t>Error sen^2α</t>
  </si>
  <si>
    <t>λ</t>
  </si>
  <si>
    <t>n</t>
  </si>
  <si>
    <r>
      <t xml:space="preserve">Datos </t>
    </r>
    <r>
      <rPr>
        <sz val="11"/>
        <color theme="1"/>
        <rFont val="Calibri"/>
        <family val="2"/>
      </rPr>
      <t>↑↑</t>
    </r>
  </si>
  <si>
    <r>
      <t xml:space="preserve">Calculos </t>
    </r>
    <r>
      <rPr>
        <sz val="11"/>
        <color theme="1"/>
        <rFont val="Calibri"/>
        <family val="2"/>
      </rPr>
      <t>↓↓</t>
    </r>
  </si>
  <si>
    <r>
      <t>Datos</t>
    </r>
    <r>
      <rPr>
        <sz val="11"/>
        <color theme="1"/>
        <rFont val="Calibri"/>
        <family val="2"/>
      </rPr>
      <t>←</t>
    </r>
  </si>
  <si>
    <t>α (Rad)</t>
  </si>
  <si>
    <r>
      <t>sen(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)^2</t>
    </r>
  </si>
  <si>
    <t>Estimación lineal</t>
  </si>
  <si>
    <t>Pend ± Error</t>
  </si>
  <si>
    <t>Ord ± Error</t>
  </si>
  <si>
    <t>r^2 -&gt;</t>
  </si>
  <si>
    <t>m(con valor)</t>
  </si>
  <si>
    <t>Error relativo</t>
  </si>
  <si>
    <t>d</t>
  </si>
  <si>
    <t>2nd-d/nsen (y)</t>
  </si>
  <si>
    <t>m (x)</t>
  </si>
  <si>
    <r>
      <t>mn</t>
    </r>
    <r>
      <rPr>
        <sz val="11"/>
        <color theme="1"/>
        <rFont val="Calibri"/>
        <family val="2"/>
      </rPr>
      <t>λ (y)</t>
    </r>
  </si>
  <si>
    <t>2n^2-sen^2 (x)</t>
  </si>
  <si>
    <r>
      <t>Filtro azul (</t>
    </r>
    <r>
      <rPr>
        <sz val="11"/>
        <color theme="1"/>
        <rFont val="Calibri"/>
        <family val="2"/>
      </rPr>
      <t xml:space="preserve">λ = 440 nm </t>
    </r>
    <r>
      <rPr>
        <sz val="11"/>
        <color theme="1"/>
        <rFont val="Calibri"/>
        <family val="2"/>
        <scheme val="minor"/>
      </rPr>
      <t>)</t>
    </r>
  </si>
  <si>
    <r>
      <t>Filtro verde (</t>
    </r>
    <r>
      <rPr>
        <sz val="11"/>
        <color theme="1"/>
        <rFont val="Calibri"/>
        <family val="2"/>
      </rPr>
      <t xml:space="preserve">λ = 525 nm </t>
    </r>
    <r>
      <rPr>
        <sz val="11"/>
        <color theme="1"/>
        <rFont val="Calibri"/>
        <family val="2"/>
        <scheme val="minor"/>
      </rPr>
      <t>)</t>
    </r>
  </si>
  <si>
    <r>
      <t>Filtro morado (</t>
    </r>
    <r>
      <rPr>
        <sz val="11"/>
        <color theme="1"/>
        <rFont val="Calibri"/>
        <family val="2"/>
      </rPr>
      <t xml:space="preserve">λ = 580 nm </t>
    </r>
    <r>
      <rPr>
        <sz val="11"/>
        <color theme="1"/>
        <rFont val="Calibri"/>
        <family val="2"/>
        <scheme val="minor"/>
      </rPr>
      <t>)</t>
    </r>
  </si>
  <si>
    <r>
      <t>Filtro Amarillo (</t>
    </r>
    <r>
      <rPr>
        <sz val="11"/>
        <color theme="1"/>
        <rFont val="Calibri"/>
        <family val="2"/>
      </rPr>
      <t xml:space="preserve">λ = 520 nm 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</si>
  <si>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</rPr>
      <t>sen^2d</t>
    </r>
    <r>
      <rPr>
        <sz val="11"/>
        <color theme="1"/>
        <rFont val="Calibri"/>
        <family val="2"/>
        <scheme val="minor"/>
      </rPr>
      <t xml:space="preserve"> (y)</t>
    </r>
  </si>
  <si>
    <t xml:space="preserve"> n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</si>
</sst>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FF66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Cálculo de </a:t>
            </a:r>
            <a:r>
              <a:rPr lang="es-ES">
                <a:latin typeface="Calibri" panose="020F0502020204030204" pitchFamily="34" charset="0"/>
                <a:cs typeface="Calibri" panose="020F0502020204030204" pitchFamily="34" charset="0"/>
              </a:rPr>
              <a:t>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4341863517060365E-2"/>
                  <c:y val="0.432341061533974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Hoja1!$J$38:$J$44</c:f>
              <c:numCache>
                <c:formatCode>General</c:formatCode>
                <c:ptCount val="7"/>
                <c:pt idx="0">
                  <c:v>5.0909573477814654</c:v>
                </c:pt>
                <c:pt idx="1">
                  <c:v>5.0833237822349577</c:v>
                </c:pt>
                <c:pt idx="2">
                  <c:v>5.0753502757656221</c:v>
                </c:pt>
                <c:pt idx="3">
                  <c:v>5.0667116592971855</c:v>
                </c:pt>
                <c:pt idx="4">
                  <c:v>5.057949893247625</c:v>
                </c:pt>
                <c:pt idx="5">
                  <c:v>5.0491906738769208</c:v>
                </c:pt>
                <c:pt idx="6">
                  <c:v>5.0410958904109595</c:v>
                </c:pt>
              </c:numCache>
            </c:numRef>
          </c:xVal>
          <c:yVal>
            <c:numRef>
              <c:f>Hoja1!$I$38:$I$44</c:f>
              <c:numCache>
                <c:formatCode>General</c:formatCode>
                <c:ptCount val="7"/>
                <c:pt idx="0">
                  <c:v>-4.1599999999999997E-4</c:v>
                </c:pt>
                <c:pt idx="1">
                  <c:v>-8.3199999999999995E-4</c:v>
                </c:pt>
                <c:pt idx="2">
                  <c:v>-1.248E-3</c:v>
                </c:pt>
                <c:pt idx="3">
                  <c:v>-1.6639999999999999E-3</c:v>
                </c:pt>
                <c:pt idx="4">
                  <c:v>-2.0799999999999998E-3</c:v>
                </c:pt>
                <c:pt idx="5">
                  <c:v>-2.496E-3</c:v>
                </c:pt>
                <c:pt idx="6">
                  <c:v>-2.9120000000000001E-3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CE-4DE4-9627-7A2AA93C1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022112"/>
        <c:axId val="1938014208"/>
      </c:scatterChart>
      <c:valAx>
        <c:axId val="193802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2n^2-sen(</a:t>
                </a:r>
                <a:r>
                  <a:rPr lang="el-GR"/>
                  <a:t>α</a:t>
                </a:r>
                <a:r>
                  <a:rPr lang="es-ES"/>
                  <a:t>)^2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8014208"/>
        <c:crosses val="autoZero"/>
        <c:crossBetween val="midCat"/>
      </c:valAx>
      <c:valAx>
        <c:axId val="193801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mn</a:t>
                </a:r>
                <a:r>
                  <a:rPr lang="el-GR">
                    <a:latin typeface="Calibri" panose="020F0502020204030204" pitchFamily="34" charset="0"/>
                    <a:cs typeface="Calibri" panose="020F0502020204030204" pitchFamily="34" charset="0"/>
                  </a:rPr>
                  <a:t>λ</a:t>
                </a:r>
                <a:r>
                  <a:rPr lang="es-ES">
                    <a:latin typeface="Calibri" panose="020F0502020204030204" pitchFamily="34" charset="0"/>
                    <a:cs typeface="Calibri" panose="020F0502020204030204" pitchFamily="34" charset="0"/>
                  </a:rPr>
                  <a:t> (mm)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802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Cálculo</a:t>
            </a:r>
            <a:r>
              <a:rPr lang="es-ES" baseline="0"/>
              <a:t> de n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179451957836455"/>
                  <c:y val="6.94308368796676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Hoja1!$J$54:$J$61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numCache>
            </c:numRef>
          </c:xVal>
          <c:yVal>
            <c:numRef>
              <c:f>Hoja1!$I$54:$I$61</c:f>
              <c:numCache>
                <c:formatCode>General</c:formatCode>
                <c:ptCount val="8"/>
                <c:pt idx="0">
                  <c:v>9.7616312600988552E-4</c:v>
                </c:pt>
                <c:pt idx="1">
                  <c:v>1.2783989804828544E-3</c:v>
                </c:pt>
                <c:pt idx="2">
                  <c:v>1.5571572227029303E-3</c:v>
                </c:pt>
                <c:pt idx="3">
                  <c:v>1.8432377773118832E-3</c:v>
                </c:pt>
                <c:pt idx="4">
                  <c:v>2.1487236403995558E-3</c:v>
                </c:pt>
                <c:pt idx="5">
                  <c:v>2.4200470819207239E-3</c:v>
                </c:pt>
                <c:pt idx="6">
                  <c:v>2.7033712922536804E-3</c:v>
                </c:pt>
                <c:pt idx="7">
                  <c:v>2.9791522920440293E-3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23-46FF-BFE0-735222167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022112"/>
        <c:axId val="1938014208"/>
      </c:scatterChart>
      <c:valAx>
        <c:axId val="193802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8014208"/>
        <c:crosses val="autoZero"/>
        <c:crossBetween val="midCat"/>
      </c:valAx>
      <c:valAx>
        <c:axId val="193801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d*sen(</a:t>
                </a:r>
                <a:r>
                  <a:rPr lang="el-GR" sz="1000" b="0" i="0" u="none" strike="noStrike" baseline="0">
                    <a:effectLst/>
                  </a:rPr>
                  <a:t>α</a:t>
                </a:r>
                <a:r>
                  <a:rPr lang="es-ES"/>
                  <a:t>)^2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802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Cálculo de</a:t>
            </a:r>
            <a:r>
              <a:rPr lang="es-ES" baseline="0"/>
              <a:t> </a:t>
            </a:r>
            <a:r>
              <a:rPr lang="el-GR" baseline="0">
                <a:latin typeface="Calibri" panose="020F0502020204030204" pitchFamily="34" charset="0"/>
                <a:cs typeface="Calibri" panose="020F0502020204030204" pitchFamily="34" charset="0"/>
              </a:rPr>
              <a:t>λ</a:t>
            </a:r>
            <a:r>
              <a:rPr lang="es-E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179451957836455"/>
                  <c:y val="6.94308368796676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Hoja1!$J$70:$J$78</c:f>
              <c:numCache>
                <c:formatCode>General</c:formatCode>
                <c:ptCount val="9"/>
                <c:pt idx="0">
                  <c:v>-0.5</c:v>
                </c:pt>
                <c:pt idx="1">
                  <c:v>-1</c:v>
                </c:pt>
                <c:pt idx="2">
                  <c:v>-1.5</c:v>
                </c:pt>
                <c:pt idx="3">
                  <c:v>-2</c:v>
                </c:pt>
                <c:pt idx="4">
                  <c:v>-2.5</c:v>
                </c:pt>
                <c:pt idx="5">
                  <c:v>-3</c:v>
                </c:pt>
                <c:pt idx="6">
                  <c:v>-3.5</c:v>
                </c:pt>
                <c:pt idx="7">
                  <c:v>-4</c:v>
                </c:pt>
                <c:pt idx="8">
                  <c:v>-4.5</c:v>
                </c:pt>
              </c:numCache>
            </c:numRef>
          </c:xVal>
          <c:yVal>
            <c:numRef>
              <c:f>Hoja1!$I$70:$I$78</c:f>
              <c:numCache>
                <c:formatCode>General</c:formatCode>
                <c:ptCount val="9"/>
                <c:pt idx="0">
                  <c:v>0.10189618333415207</c:v>
                </c:pt>
                <c:pt idx="1">
                  <c:v>0.10174480954871844</c:v>
                </c:pt>
                <c:pt idx="2">
                  <c:v>0.1016093194017658</c:v>
                </c:pt>
                <c:pt idx="3">
                  <c:v>0.10147171195668099</c:v>
                </c:pt>
                <c:pt idx="4">
                  <c:v>0.10133423318594369</c:v>
                </c:pt>
                <c:pt idx="5">
                  <c:v>0.10119887429123325</c:v>
                </c:pt>
                <c:pt idx="6">
                  <c:v>0.10105704772475028</c:v>
                </c:pt>
                <c:pt idx="7">
                  <c:v>0.10090908842732671</c:v>
                </c:pt>
                <c:pt idx="8">
                  <c:v>0.1007998371703831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63-4E80-A506-46CBD60B5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022112"/>
        <c:axId val="1938014208"/>
      </c:scatterChart>
      <c:valAx>
        <c:axId val="193802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8014208"/>
        <c:crosses val="autoZero"/>
        <c:crossBetween val="midCat"/>
      </c:valAx>
      <c:valAx>
        <c:axId val="193801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2*n*d-d/dsen(</a:t>
                </a:r>
                <a:r>
                  <a:rPr lang="el-GR" sz="1000" b="0" i="0" u="none" strike="noStrike" baseline="0">
                    <a:effectLst/>
                  </a:rPr>
                  <a:t>α</a:t>
                </a:r>
                <a:r>
                  <a:rPr lang="es-ES"/>
                  <a:t>)^2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802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Cálculo de </a:t>
            </a:r>
            <a:r>
              <a:rPr lang="el-GR">
                <a:latin typeface="Calibri" panose="020F0502020204030204" pitchFamily="34" charset="0"/>
                <a:cs typeface="Calibri" panose="020F0502020204030204" pitchFamily="34" charset="0"/>
              </a:rPr>
              <a:t>λ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179451957836455"/>
                  <c:y val="6.94308368796676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Hoja1!$J$89:$J$97</c:f>
              <c:numCache>
                <c:formatCode>General</c:formatCode>
                <c:ptCount val="9"/>
                <c:pt idx="0">
                  <c:v>-0.5</c:v>
                </c:pt>
                <c:pt idx="1">
                  <c:v>-1</c:v>
                </c:pt>
                <c:pt idx="2">
                  <c:v>-1.5</c:v>
                </c:pt>
                <c:pt idx="3">
                  <c:v>-2</c:v>
                </c:pt>
                <c:pt idx="4">
                  <c:v>-2.5</c:v>
                </c:pt>
                <c:pt idx="5">
                  <c:v>-3</c:v>
                </c:pt>
                <c:pt idx="6">
                  <c:v>-3.5</c:v>
                </c:pt>
                <c:pt idx="7">
                  <c:v>-4</c:v>
                </c:pt>
                <c:pt idx="8">
                  <c:v>-4.5</c:v>
                </c:pt>
              </c:numCache>
            </c:numRef>
          </c:xVal>
          <c:yVal>
            <c:numRef>
              <c:f>Hoja1!$I$89:$I$97</c:f>
              <c:numCache>
                <c:formatCode>General</c:formatCode>
                <c:ptCount val="9"/>
                <c:pt idx="0">
                  <c:v>0.10196180897756631</c:v>
                </c:pt>
                <c:pt idx="1">
                  <c:v>0.10184065384886495</c:v>
                </c:pt>
                <c:pt idx="2">
                  <c:v>0.10171394984474852</c:v>
                </c:pt>
                <c:pt idx="3">
                  <c:v>0.10157581634108086</c:v>
                </c:pt>
                <c:pt idx="4">
                  <c:v>0.10145384628895616</c:v>
                </c:pt>
                <c:pt idx="5">
                  <c:v>0.10132478620749009</c:v>
                </c:pt>
                <c:pt idx="6">
                  <c:v>0.10118895438458742</c:v>
                </c:pt>
                <c:pt idx="7">
                  <c:v>0.10105704772475028</c:v>
                </c:pt>
                <c:pt idx="8">
                  <c:v>0.10094129325796222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DC-4847-B0AC-B4501B046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022112"/>
        <c:axId val="1938014208"/>
      </c:scatterChart>
      <c:valAx>
        <c:axId val="193802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8014208"/>
        <c:crosses val="autoZero"/>
        <c:crossBetween val="midCat"/>
      </c:valAx>
      <c:valAx>
        <c:axId val="193801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baseline="0">
                    <a:effectLst/>
                  </a:rPr>
                  <a:t>2*n*d-d/dsen(</a:t>
                </a:r>
                <a:r>
                  <a:rPr lang="el-GR" sz="1000" b="0" i="0" u="none" strike="noStrike" baseline="0">
                    <a:effectLst/>
                  </a:rPr>
                  <a:t>α</a:t>
                </a:r>
                <a:r>
                  <a:rPr lang="es-ES" sz="1000" b="0" i="0" baseline="0">
                    <a:effectLst/>
                  </a:rPr>
                  <a:t>)^2 (mm)</a:t>
                </a:r>
                <a:endParaRPr lang="es-ES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"/>
              <c:y val="0.261788753193960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802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140073</xdr:colOff>
      <xdr:row>35</xdr:row>
      <xdr:rowOff>89647</xdr:rowOff>
    </xdr:from>
    <xdr:to>
      <xdr:col>15</xdr:col>
      <xdr:colOff>100853</xdr:colOff>
      <xdr:row>49</xdr:row>
      <xdr:rowOff>78441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74E055-3722-42EC-9B22-0EE56A303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33618</xdr:colOff>
      <xdr:row>51</xdr:row>
      <xdr:rowOff>89647</xdr:rowOff>
    </xdr:from>
    <xdr:to>
      <xdr:col>14</xdr:col>
      <xdr:colOff>767604</xdr:colOff>
      <xdr:row>65</xdr:row>
      <xdr:rowOff>78441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A8B44B6-E9B7-4095-B71A-3C3B4C26F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100853</xdr:colOff>
      <xdr:row>67</xdr:row>
      <xdr:rowOff>11206</xdr:rowOff>
    </xdr:from>
    <xdr:to>
      <xdr:col>15</xdr:col>
      <xdr:colOff>61633</xdr:colOff>
      <xdr:row>81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77C0AA4-E4AB-4FF8-9FB2-052CA5AE1E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114300</xdr:colOff>
      <xdr:row>86</xdr:row>
      <xdr:rowOff>38100</xdr:rowOff>
    </xdr:from>
    <xdr:to>
      <xdr:col>15</xdr:col>
      <xdr:colOff>75080</xdr:colOff>
      <xdr:row>100</xdr:row>
      <xdr:rowOff>26894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2A9C558-5044-439A-9C1A-A546BE8AA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topLeftCell="A52" zoomScale="70" zoomScaleNormal="70" workbookViewId="0">
      <selection activeCell="I108" sqref="I108"/>
    </sheetView>
  </sheetViews>
  <sheetFormatPr baseColWidth="10" defaultColWidth="9.140625" defaultRowHeight="15" x14ac:dyDescent="0.25"/>
  <cols>
    <col min="1" max="1" width="24.42578125" style="1" customWidth="1"/>
    <col min="2" max="2" width="13.140625" style="1" customWidth="1"/>
    <col min="3" max="3" width="19" style="1" customWidth="1"/>
    <col min="4" max="4" width="14.140625" style="1" customWidth="1"/>
    <col min="5" max="5" width="18" style="1" customWidth="1"/>
    <col min="6" max="6" width="13.28515625" style="1" customWidth="1"/>
    <col min="7" max="7" width="18.28515625" style="1" customWidth="1"/>
    <col min="8" max="8" width="13.85546875" style="1" customWidth="1"/>
    <col min="9" max="9" width="24.140625" style="1" customWidth="1"/>
    <col min="10" max="10" width="15" style="1" customWidth="1"/>
    <col min="11" max="11" width="19.5703125" style="1" customWidth="1"/>
    <col min="12" max="12" width="14.28515625" style="1" customWidth="1"/>
    <col min="13" max="13" width="14.85546875" style="1" customWidth="1"/>
    <col min="14" max="14" width="9.140625" style="1"/>
    <col min="15" max="15" width="11.5703125" style="1" customWidth="1"/>
    <col min="16" max="16" width="12.7109375" style="1" customWidth="1"/>
    <col min="17" max="17" width="12" style="1" bestFit="1" customWidth="1"/>
    <col min="18" max="16384" width="9.140625" style="1"/>
  </cols>
  <sheetData>
    <row r="1" spans="1:13" x14ac:dyDescent="0.25">
      <c r="M1" s="24" t="s">
        <v>31</v>
      </c>
    </row>
    <row r="2" spans="1:13" x14ac:dyDescent="0.25">
      <c r="A2" s="3" t="s">
        <v>0</v>
      </c>
      <c r="B2" s="3"/>
      <c r="C2" s="3"/>
      <c r="D2" s="3"/>
      <c r="E2" s="3"/>
      <c r="G2" s="4" t="s">
        <v>18</v>
      </c>
      <c r="H2" s="4"/>
      <c r="I2" s="4"/>
      <c r="J2" s="4"/>
      <c r="K2" s="4"/>
      <c r="M2" s="11" t="s">
        <v>32</v>
      </c>
    </row>
    <row r="3" spans="1:13" x14ac:dyDescent="0.25">
      <c r="A3" s="3" t="s">
        <v>1</v>
      </c>
      <c r="B3" s="3"/>
      <c r="C3" s="12">
        <v>376</v>
      </c>
      <c r="D3" s="6" t="s">
        <v>7</v>
      </c>
      <c r="E3" s="12">
        <v>1</v>
      </c>
      <c r="G3" s="4" t="s">
        <v>1</v>
      </c>
      <c r="H3" s="4"/>
      <c r="I3" s="12">
        <v>376</v>
      </c>
      <c r="J3" s="13" t="s">
        <v>7</v>
      </c>
      <c r="K3" s="12">
        <v>1</v>
      </c>
      <c r="M3" s="24" t="s">
        <v>31</v>
      </c>
    </row>
    <row r="4" spans="1:13" x14ac:dyDescent="0.25">
      <c r="A4" s="3" t="s">
        <v>17</v>
      </c>
      <c r="B4" s="3"/>
      <c r="C4" s="12">
        <v>75</v>
      </c>
      <c r="D4" s="6" t="s">
        <v>7</v>
      </c>
      <c r="E4" s="12">
        <v>1</v>
      </c>
      <c r="G4" s="4" t="s">
        <v>17</v>
      </c>
      <c r="H4" s="4"/>
      <c r="I4" s="12">
        <v>75</v>
      </c>
      <c r="J4" s="13" t="s">
        <v>7</v>
      </c>
      <c r="K4" s="12">
        <v>1</v>
      </c>
      <c r="M4" s="11" t="s">
        <v>32</v>
      </c>
    </row>
    <row r="5" spans="1:13" x14ac:dyDescent="0.25">
      <c r="A5" s="3" t="s">
        <v>21</v>
      </c>
      <c r="B5" s="3"/>
      <c r="C5" s="12">
        <f>C3+C4</f>
        <v>451</v>
      </c>
      <c r="D5" s="6" t="s">
        <v>7</v>
      </c>
      <c r="E5" s="12">
        <v>2</v>
      </c>
      <c r="G5" s="4" t="s">
        <v>21</v>
      </c>
      <c r="H5" s="4"/>
      <c r="I5" s="12">
        <f>I3+I4</f>
        <v>451</v>
      </c>
      <c r="J5" s="13" t="s">
        <v>7</v>
      </c>
      <c r="K5" s="12">
        <v>2</v>
      </c>
      <c r="M5" s="24" t="s">
        <v>31</v>
      </c>
    </row>
    <row r="6" spans="1:13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G6" s="13" t="s">
        <v>2</v>
      </c>
      <c r="H6" s="13" t="s">
        <v>3</v>
      </c>
      <c r="I6" s="13" t="s">
        <v>4</v>
      </c>
      <c r="J6" s="13" t="s">
        <v>5</v>
      </c>
      <c r="K6" s="13" t="s">
        <v>6</v>
      </c>
      <c r="M6" s="11" t="s">
        <v>32</v>
      </c>
    </row>
    <row r="7" spans="1:13" x14ac:dyDescent="0.25">
      <c r="A7" s="6" t="s">
        <v>15</v>
      </c>
      <c r="B7" s="12">
        <v>72</v>
      </c>
      <c r="C7" s="12">
        <v>1</v>
      </c>
      <c r="D7" s="12">
        <v>84</v>
      </c>
      <c r="E7" s="12">
        <v>1</v>
      </c>
      <c r="G7" s="13" t="s">
        <v>8</v>
      </c>
      <c r="H7" s="12">
        <v>75</v>
      </c>
      <c r="I7" s="12">
        <v>1</v>
      </c>
      <c r="J7" s="12">
        <v>85</v>
      </c>
      <c r="K7" s="12">
        <v>1</v>
      </c>
      <c r="M7" s="24" t="s">
        <v>31</v>
      </c>
    </row>
    <row r="8" spans="1:13" x14ac:dyDescent="0.25">
      <c r="A8" s="6" t="s">
        <v>9</v>
      </c>
      <c r="B8" s="12">
        <v>84</v>
      </c>
      <c r="C8" s="12">
        <v>1</v>
      </c>
      <c r="D8" s="12">
        <v>92</v>
      </c>
      <c r="E8" s="12">
        <v>1</v>
      </c>
      <c r="G8" s="13" t="s">
        <v>15</v>
      </c>
      <c r="H8" s="12">
        <v>85</v>
      </c>
      <c r="I8" s="12">
        <v>1</v>
      </c>
      <c r="J8" s="12">
        <v>99</v>
      </c>
      <c r="K8" s="12">
        <v>1</v>
      </c>
      <c r="M8" s="11" t="s">
        <v>32</v>
      </c>
    </row>
    <row r="9" spans="1:13" x14ac:dyDescent="0.25">
      <c r="A9" s="6" t="s">
        <v>11</v>
      </c>
      <c r="B9" s="12">
        <v>92</v>
      </c>
      <c r="C9" s="12">
        <v>1</v>
      </c>
      <c r="D9" s="12">
        <v>103</v>
      </c>
      <c r="E9" s="12">
        <v>1</v>
      </c>
      <c r="G9" s="13" t="s">
        <v>9</v>
      </c>
      <c r="H9" s="12">
        <v>99</v>
      </c>
      <c r="I9" s="12">
        <v>1</v>
      </c>
      <c r="J9" s="12">
        <v>105</v>
      </c>
      <c r="K9" s="12">
        <v>1</v>
      </c>
      <c r="M9" s="24" t="s">
        <v>31</v>
      </c>
    </row>
    <row r="10" spans="1:13" x14ac:dyDescent="0.25">
      <c r="A10" s="6" t="s">
        <v>10</v>
      </c>
      <c r="B10" s="12">
        <v>103</v>
      </c>
      <c r="C10" s="12">
        <v>1</v>
      </c>
      <c r="D10" s="12">
        <v>111</v>
      </c>
      <c r="E10" s="12">
        <v>1</v>
      </c>
      <c r="G10" s="13" t="s">
        <v>11</v>
      </c>
      <c r="H10" s="12">
        <v>105</v>
      </c>
      <c r="I10" s="12">
        <v>1</v>
      </c>
      <c r="J10" s="12">
        <v>118</v>
      </c>
      <c r="K10" s="12">
        <v>1</v>
      </c>
      <c r="M10" s="11" t="s">
        <v>32</v>
      </c>
    </row>
    <row r="11" spans="1:13" x14ac:dyDescent="0.25">
      <c r="A11" s="6" t="s">
        <v>12</v>
      </c>
      <c r="B11" s="12">
        <v>111</v>
      </c>
      <c r="C11" s="12">
        <v>1</v>
      </c>
      <c r="D11" s="12">
        <v>121</v>
      </c>
      <c r="E11" s="12">
        <v>1</v>
      </c>
      <c r="G11" s="13" t="s">
        <v>10</v>
      </c>
      <c r="H11" s="12">
        <v>118</v>
      </c>
      <c r="I11" s="12">
        <v>1</v>
      </c>
      <c r="J11" s="12">
        <v>124</v>
      </c>
      <c r="K11" s="12">
        <v>1</v>
      </c>
      <c r="M11" s="24" t="s">
        <v>31</v>
      </c>
    </row>
    <row r="12" spans="1:13" x14ac:dyDescent="0.25">
      <c r="A12" s="6" t="s">
        <v>16</v>
      </c>
      <c r="B12" s="12">
        <v>121</v>
      </c>
      <c r="C12" s="12">
        <v>1</v>
      </c>
      <c r="D12" s="12">
        <v>128</v>
      </c>
      <c r="E12" s="12">
        <v>1</v>
      </c>
      <c r="G12" s="13" t="s">
        <v>12</v>
      </c>
      <c r="H12" s="12">
        <v>124</v>
      </c>
      <c r="I12" s="12">
        <v>1</v>
      </c>
      <c r="J12" s="12">
        <v>134</v>
      </c>
      <c r="K12" s="12">
        <v>1</v>
      </c>
      <c r="M12" s="11" t="s">
        <v>32</v>
      </c>
    </row>
    <row r="13" spans="1:13" x14ac:dyDescent="0.25">
      <c r="A13" s="6" t="s">
        <v>13</v>
      </c>
      <c r="B13" s="12">
        <v>128</v>
      </c>
      <c r="C13" s="12">
        <v>1</v>
      </c>
      <c r="D13" s="12">
        <v>136</v>
      </c>
      <c r="E13" s="12">
        <v>1</v>
      </c>
      <c r="G13" s="13" t="s">
        <v>16</v>
      </c>
      <c r="H13" s="12">
        <v>134</v>
      </c>
      <c r="I13" s="12">
        <v>1</v>
      </c>
      <c r="J13" s="12">
        <v>140</v>
      </c>
      <c r="K13" s="12">
        <v>1</v>
      </c>
      <c r="M13" s="24" t="s">
        <v>31</v>
      </c>
    </row>
    <row r="14" spans="1:13" x14ac:dyDescent="0.25">
      <c r="G14" s="13" t="s">
        <v>13</v>
      </c>
      <c r="H14" s="12">
        <v>140</v>
      </c>
      <c r="I14" s="12">
        <v>1</v>
      </c>
      <c r="J14" s="12">
        <v>149</v>
      </c>
      <c r="K14" s="12">
        <v>1</v>
      </c>
      <c r="M14" s="11" t="s">
        <v>32</v>
      </c>
    </row>
    <row r="15" spans="1:13" x14ac:dyDescent="0.25">
      <c r="M15" s="24" t="s">
        <v>31</v>
      </c>
    </row>
    <row r="16" spans="1:13" x14ac:dyDescent="0.25">
      <c r="M16" s="11" t="s">
        <v>32</v>
      </c>
    </row>
    <row r="17" spans="1:13" x14ac:dyDescent="0.25">
      <c r="A17" s="2" t="s">
        <v>19</v>
      </c>
      <c r="B17" s="2"/>
      <c r="C17" s="2"/>
      <c r="D17" s="2"/>
      <c r="E17" s="2"/>
      <c r="G17" s="5" t="s">
        <v>19</v>
      </c>
      <c r="H17" s="5"/>
      <c r="I17" s="5"/>
      <c r="J17" s="5"/>
      <c r="K17" s="5"/>
      <c r="M17" s="24" t="s">
        <v>31</v>
      </c>
    </row>
    <row r="18" spans="1:13" x14ac:dyDescent="0.25">
      <c r="A18" s="2" t="s">
        <v>1</v>
      </c>
      <c r="B18" s="2"/>
      <c r="C18" s="12">
        <v>376</v>
      </c>
      <c r="D18" s="14" t="s">
        <v>7</v>
      </c>
      <c r="E18" s="12">
        <v>1</v>
      </c>
      <c r="G18" s="5" t="s">
        <v>1</v>
      </c>
      <c r="H18" s="5"/>
      <c r="I18" s="12">
        <v>376</v>
      </c>
      <c r="J18" s="15" t="s">
        <v>7</v>
      </c>
      <c r="K18" s="12">
        <v>1</v>
      </c>
      <c r="M18" s="11" t="s">
        <v>32</v>
      </c>
    </row>
    <row r="19" spans="1:13" x14ac:dyDescent="0.25">
      <c r="A19" s="2" t="s">
        <v>17</v>
      </c>
      <c r="B19" s="2"/>
      <c r="C19" s="12">
        <v>75</v>
      </c>
      <c r="D19" s="14" t="s">
        <v>7</v>
      </c>
      <c r="E19" s="12">
        <v>1</v>
      </c>
      <c r="G19" s="5" t="s">
        <v>17</v>
      </c>
      <c r="H19" s="5"/>
      <c r="I19" s="12">
        <v>75</v>
      </c>
      <c r="J19" s="15" t="s">
        <v>7</v>
      </c>
      <c r="K19" s="12">
        <v>1</v>
      </c>
      <c r="M19" s="24" t="s">
        <v>31</v>
      </c>
    </row>
    <row r="20" spans="1:13" x14ac:dyDescent="0.25">
      <c r="A20" s="2" t="s">
        <v>21</v>
      </c>
      <c r="B20" s="2"/>
      <c r="C20" s="12">
        <f>C18+C19</f>
        <v>451</v>
      </c>
      <c r="D20" s="14" t="s">
        <v>7</v>
      </c>
      <c r="E20" s="12">
        <v>2</v>
      </c>
      <c r="G20" s="5" t="s">
        <v>21</v>
      </c>
      <c r="H20" s="5"/>
      <c r="I20" s="12">
        <f>I18+I19</f>
        <v>451</v>
      </c>
      <c r="J20" s="15" t="s">
        <v>7</v>
      </c>
      <c r="K20" s="12">
        <v>2</v>
      </c>
      <c r="M20" s="24" t="s">
        <v>32</v>
      </c>
    </row>
    <row r="21" spans="1:13" x14ac:dyDescent="0.25">
      <c r="A21" s="14" t="s">
        <v>2</v>
      </c>
      <c r="B21" s="14" t="s">
        <v>3</v>
      </c>
      <c r="C21" s="14" t="s">
        <v>4</v>
      </c>
      <c r="D21" s="14" t="s">
        <v>5</v>
      </c>
      <c r="E21" s="14" t="s">
        <v>6</v>
      </c>
      <c r="G21" s="15" t="s">
        <v>2</v>
      </c>
      <c r="H21" s="15" t="s">
        <v>3</v>
      </c>
      <c r="I21" s="15" t="s">
        <v>4</v>
      </c>
      <c r="J21" s="15" t="s">
        <v>5</v>
      </c>
      <c r="K21" s="15" t="s">
        <v>6</v>
      </c>
      <c r="M21" s="24" t="s">
        <v>31</v>
      </c>
    </row>
    <row r="22" spans="1:13" x14ac:dyDescent="0.25">
      <c r="A22" s="14" t="s">
        <v>15</v>
      </c>
      <c r="B22" s="12">
        <v>66</v>
      </c>
      <c r="C22" s="12">
        <v>1</v>
      </c>
      <c r="D22" s="12">
        <v>79</v>
      </c>
      <c r="E22" s="12">
        <v>1</v>
      </c>
      <c r="G22" s="15" t="s">
        <v>15</v>
      </c>
      <c r="H22" s="12">
        <v>61</v>
      </c>
      <c r="I22" s="12">
        <v>1</v>
      </c>
      <c r="J22" s="12">
        <v>74</v>
      </c>
      <c r="K22" s="12">
        <v>1</v>
      </c>
      <c r="M22" s="11" t="s">
        <v>32</v>
      </c>
    </row>
    <row r="23" spans="1:13" x14ac:dyDescent="0.25">
      <c r="A23" s="14" t="s">
        <v>9</v>
      </c>
      <c r="B23" s="12">
        <v>79</v>
      </c>
      <c r="C23" s="12">
        <v>1</v>
      </c>
      <c r="D23" s="12">
        <v>87</v>
      </c>
      <c r="E23" s="12">
        <v>1</v>
      </c>
      <c r="G23" s="15" t="s">
        <v>9</v>
      </c>
      <c r="H23" s="12">
        <v>74</v>
      </c>
      <c r="I23" s="12">
        <v>1</v>
      </c>
      <c r="J23" s="12">
        <v>79</v>
      </c>
      <c r="K23" s="12">
        <v>1</v>
      </c>
      <c r="M23" s="24" t="s">
        <v>31</v>
      </c>
    </row>
    <row r="24" spans="1:13" x14ac:dyDescent="0.25">
      <c r="A24" s="14" t="s">
        <v>11</v>
      </c>
      <c r="B24" s="12">
        <v>87</v>
      </c>
      <c r="C24" s="12">
        <v>1</v>
      </c>
      <c r="D24" s="12">
        <v>96</v>
      </c>
      <c r="E24" s="12">
        <v>1</v>
      </c>
      <c r="G24" s="15" t="s">
        <v>11</v>
      </c>
      <c r="H24" s="12">
        <v>79</v>
      </c>
      <c r="I24" s="12">
        <v>1</v>
      </c>
      <c r="J24" s="12">
        <v>91</v>
      </c>
      <c r="K24" s="12">
        <v>1</v>
      </c>
      <c r="M24" s="11" t="s">
        <v>32</v>
      </c>
    </row>
    <row r="25" spans="1:13" x14ac:dyDescent="0.25">
      <c r="A25" s="14" t="s">
        <v>10</v>
      </c>
      <c r="B25" s="12">
        <v>96</v>
      </c>
      <c r="C25" s="12">
        <v>1</v>
      </c>
      <c r="D25" s="12">
        <v>103</v>
      </c>
      <c r="E25" s="12">
        <v>1</v>
      </c>
      <c r="G25" s="15" t="s">
        <v>10</v>
      </c>
      <c r="H25" s="12">
        <v>91</v>
      </c>
      <c r="I25" s="12">
        <v>1</v>
      </c>
      <c r="J25" s="12">
        <v>96</v>
      </c>
      <c r="K25" s="12">
        <v>1</v>
      </c>
      <c r="M25" s="24" t="s">
        <v>31</v>
      </c>
    </row>
    <row r="26" spans="1:13" x14ac:dyDescent="0.25">
      <c r="A26" s="14" t="s">
        <v>12</v>
      </c>
      <c r="B26" s="12">
        <v>103</v>
      </c>
      <c r="C26" s="12">
        <v>1</v>
      </c>
      <c r="D26" s="12">
        <v>111</v>
      </c>
      <c r="E26" s="12">
        <v>1</v>
      </c>
      <c r="G26" s="15" t="s">
        <v>12</v>
      </c>
      <c r="H26" s="12">
        <v>96</v>
      </c>
      <c r="I26" s="12">
        <v>1</v>
      </c>
      <c r="J26" s="12">
        <v>105</v>
      </c>
      <c r="K26" s="12">
        <v>1</v>
      </c>
      <c r="M26" s="11" t="s">
        <v>32</v>
      </c>
    </row>
    <row r="27" spans="1:13" x14ac:dyDescent="0.25">
      <c r="A27" s="14" t="s">
        <v>16</v>
      </c>
      <c r="B27" s="12">
        <v>111</v>
      </c>
      <c r="C27" s="12">
        <v>1</v>
      </c>
      <c r="D27" s="12">
        <v>117</v>
      </c>
      <c r="E27" s="12">
        <v>1</v>
      </c>
      <c r="G27" s="15" t="s">
        <v>16</v>
      </c>
      <c r="H27" s="12">
        <v>105</v>
      </c>
      <c r="I27" s="12">
        <v>1</v>
      </c>
      <c r="J27" s="12">
        <v>110</v>
      </c>
      <c r="K27" s="12">
        <v>1</v>
      </c>
      <c r="M27" s="24" t="s">
        <v>31</v>
      </c>
    </row>
    <row r="28" spans="1:13" x14ac:dyDescent="0.25">
      <c r="A28" s="14" t="s">
        <v>13</v>
      </c>
      <c r="B28" s="12">
        <v>117</v>
      </c>
      <c r="C28" s="12">
        <v>1</v>
      </c>
      <c r="D28" s="12">
        <v>125</v>
      </c>
      <c r="E28" s="12">
        <v>1</v>
      </c>
      <c r="G28" s="15" t="s">
        <v>13</v>
      </c>
      <c r="H28" s="12">
        <v>110</v>
      </c>
      <c r="I28" s="12">
        <v>1</v>
      </c>
      <c r="J28" s="12">
        <v>119</v>
      </c>
      <c r="K28" s="12">
        <v>1</v>
      </c>
      <c r="M28" s="11" t="s">
        <v>32</v>
      </c>
    </row>
    <row r="29" spans="1:13" x14ac:dyDescent="0.25">
      <c r="A29" s="14" t="s">
        <v>20</v>
      </c>
      <c r="B29" s="12">
        <v>125</v>
      </c>
      <c r="C29" s="12">
        <v>1</v>
      </c>
      <c r="D29" s="12">
        <v>131</v>
      </c>
      <c r="E29" s="12">
        <v>1</v>
      </c>
      <c r="G29" s="15" t="s">
        <v>20</v>
      </c>
      <c r="H29" s="12">
        <v>119</v>
      </c>
      <c r="I29" s="12">
        <v>1</v>
      </c>
      <c r="J29" s="12">
        <v>123</v>
      </c>
      <c r="K29" s="12">
        <v>1</v>
      </c>
      <c r="M29" s="24" t="s">
        <v>31</v>
      </c>
    </row>
    <row r="30" spans="1:13" x14ac:dyDescent="0.25">
      <c r="A30" s="14" t="s">
        <v>14</v>
      </c>
      <c r="B30" s="12">
        <v>131</v>
      </c>
      <c r="C30" s="12">
        <v>1</v>
      </c>
      <c r="D30" s="12">
        <v>135</v>
      </c>
      <c r="E30" s="12">
        <v>1</v>
      </c>
      <c r="G30" s="15" t="s">
        <v>14</v>
      </c>
      <c r="H30" s="12">
        <v>123</v>
      </c>
      <c r="I30" s="12">
        <v>1</v>
      </c>
      <c r="J30" s="12">
        <v>130</v>
      </c>
      <c r="K30" s="12">
        <v>1</v>
      </c>
      <c r="M30" s="11" t="s">
        <v>32</v>
      </c>
    </row>
    <row r="31" spans="1:13" x14ac:dyDescent="0.25">
      <c r="M31" s="24" t="s">
        <v>31</v>
      </c>
    </row>
    <row r="32" spans="1:13" x14ac:dyDescent="0.25">
      <c r="M32" s="11" t="s">
        <v>32</v>
      </c>
    </row>
    <row r="33" spans="1:13" x14ac:dyDescent="0.25">
      <c r="M33" s="24" t="s">
        <v>31</v>
      </c>
    </row>
    <row r="34" spans="1:13" x14ac:dyDescent="0.25">
      <c r="A34" s="24" t="s">
        <v>30</v>
      </c>
      <c r="B34" s="24" t="s">
        <v>31</v>
      </c>
      <c r="C34" s="24" t="s">
        <v>30</v>
      </c>
      <c r="D34" s="24" t="s">
        <v>31</v>
      </c>
      <c r="E34" s="24" t="s">
        <v>30</v>
      </c>
      <c r="F34" s="24" t="s">
        <v>31</v>
      </c>
      <c r="G34" s="24" t="s">
        <v>30</v>
      </c>
      <c r="H34" s="24" t="s">
        <v>31</v>
      </c>
      <c r="I34" s="24" t="s">
        <v>30</v>
      </c>
      <c r="J34" s="24" t="s">
        <v>31</v>
      </c>
      <c r="K34" s="24" t="s">
        <v>30</v>
      </c>
      <c r="L34" s="24" t="s">
        <v>31</v>
      </c>
      <c r="M34" s="24" t="s">
        <v>30</v>
      </c>
    </row>
    <row r="36" spans="1:13" x14ac:dyDescent="0.25">
      <c r="A36" s="3" t="s">
        <v>49</v>
      </c>
      <c r="B36" s="3"/>
      <c r="C36" s="3"/>
      <c r="D36" s="3"/>
      <c r="E36" s="3"/>
      <c r="F36" s="3"/>
      <c r="G36" s="3"/>
      <c r="H36" s="3"/>
      <c r="I36" s="3"/>
      <c r="J36" s="3"/>
    </row>
    <row r="37" spans="1:13" x14ac:dyDescent="0.25">
      <c r="A37" s="10" t="s">
        <v>1</v>
      </c>
      <c r="B37" s="16">
        <v>376</v>
      </c>
      <c r="C37" s="7" t="s">
        <v>7</v>
      </c>
      <c r="D37" s="16">
        <v>1</v>
      </c>
      <c r="E37" s="10" t="s">
        <v>41</v>
      </c>
      <c r="F37" s="26" t="s">
        <v>28</v>
      </c>
      <c r="G37" s="27" t="s">
        <v>29</v>
      </c>
      <c r="H37" s="28" t="s">
        <v>39</v>
      </c>
      <c r="I37" s="6" t="s">
        <v>44</v>
      </c>
      <c r="J37" s="6" t="s">
        <v>45</v>
      </c>
    </row>
    <row r="38" spans="1:13" x14ac:dyDescent="0.25">
      <c r="A38" s="6" t="s">
        <v>17</v>
      </c>
      <c r="B38" s="12">
        <v>75</v>
      </c>
      <c r="C38" s="9" t="s">
        <v>7</v>
      </c>
      <c r="D38" s="12">
        <v>1</v>
      </c>
      <c r="E38" s="12">
        <f>32*10^-3</f>
        <v>3.2000000000000001E-2</v>
      </c>
      <c r="F38" s="12">
        <f>520*10^-6</f>
        <v>5.1999999999999995E-4</v>
      </c>
      <c r="G38" s="12">
        <v>1.6</v>
      </c>
      <c r="H38" s="29">
        <f>-1/2</f>
        <v>-0.5</v>
      </c>
      <c r="I38" s="12">
        <f>H38*$G$38*$F$38</f>
        <v>-4.1599999999999997E-4</v>
      </c>
      <c r="J38" s="12">
        <f>2*$G$38^2-F41</f>
        <v>5.0909573477814654</v>
      </c>
    </row>
    <row r="39" spans="1:13" x14ac:dyDescent="0.25">
      <c r="A39" s="6" t="s">
        <v>21</v>
      </c>
      <c r="B39" s="12">
        <f>B37+B38</f>
        <v>451</v>
      </c>
      <c r="C39" s="9" t="s">
        <v>7</v>
      </c>
      <c r="D39" s="21">
        <v>2</v>
      </c>
      <c r="E39" s="10" t="s">
        <v>7</v>
      </c>
      <c r="F39" s="12">
        <f>1*10^-6</f>
        <v>9.9999999999999995E-7</v>
      </c>
      <c r="G39" s="12">
        <v>0.1</v>
      </c>
      <c r="H39" s="29">
        <v>-1</v>
      </c>
      <c r="I39" s="12">
        <f t="shared" ref="I39:I44" si="0">H39*$G$38*$F$38</f>
        <v>-8.3199999999999995E-4</v>
      </c>
      <c r="J39" s="12">
        <f t="shared" ref="J39:J44" si="1">2*$G$38^2-F42</f>
        <v>5.0833237822349577</v>
      </c>
    </row>
    <row r="40" spans="1:13" x14ac:dyDescent="0.25">
      <c r="A40" s="6" t="s">
        <v>2</v>
      </c>
      <c r="B40" s="6" t="s">
        <v>22</v>
      </c>
      <c r="C40" s="6" t="s">
        <v>23</v>
      </c>
      <c r="D40" s="22" t="s">
        <v>33</v>
      </c>
      <c r="E40" s="10" t="s">
        <v>25</v>
      </c>
      <c r="F40" s="10" t="s">
        <v>34</v>
      </c>
      <c r="G40" s="10" t="s">
        <v>27</v>
      </c>
      <c r="H40" s="30">
        <v>-1.5</v>
      </c>
      <c r="I40" s="12">
        <f t="shared" si="0"/>
        <v>-1.248E-3</v>
      </c>
      <c r="J40" s="12">
        <f t="shared" si="1"/>
        <v>5.0753502757656221</v>
      </c>
    </row>
    <row r="41" spans="1:13" x14ac:dyDescent="0.25">
      <c r="A41" s="6" t="s">
        <v>15</v>
      </c>
      <c r="B41" s="12">
        <f>(+B7+D7)/2</f>
        <v>78</v>
      </c>
      <c r="C41" s="12">
        <v>1</v>
      </c>
      <c r="D41" s="12">
        <f>ATAN(B41/$B$39)</f>
        <v>0.17125492335959236</v>
      </c>
      <c r="E41" s="12">
        <f>(1/(1+(B41/$B$39)^2))*((C41/$B$39)+(B41*$D$39/$B$39^2))</f>
        <v>2.8975821657875262E-3</v>
      </c>
      <c r="F41" s="12">
        <f>SIN(D41)^2</f>
        <v>2.9042652218535924E-2</v>
      </c>
      <c r="G41" s="12">
        <f>2*SIN(D41)*COS(D41)*E41</f>
        <v>9.7315937110603232E-4</v>
      </c>
      <c r="H41" s="30">
        <v>-2</v>
      </c>
      <c r="I41" s="12">
        <f t="shared" si="0"/>
        <v>-1.6639999999999999E-3</v>
      </c>
      <c r="J41" s="12">
        <f t="shared" si="1"/>
        <v>5.0667116592971855</v>
      </c>
    </row>
    <row r="42" spans="1:13" x14ac:dyDescent="0.25">
      <c r="A42" s="6" t="s">
        <v>9</v>
      </c>
      <c r="B42" s="12">
        <f t="shared" ref="B42:B47" si="2">(+B8+D8)/2</f>
        <v>88</v>
      </c>
      <c r="C42" s="12">
        <v>1</v>
      </c>
      <c r="D42" s="12">
        <f t="shared" ref="D42:D47" si="3">ATAN(B42/$B$39)</f>
        <v>0.19270075866238559</v>
      </c>
      <c r="E42" s="12">
        <f t="shared" ref="E42:E47" si="4">(1/(1+(B42/$B$39)^2))*((C42/$B$39)+(B42*$D$39/$B$39^2))</f>
        <v>2.9695233133628551E-3</v>
      </c>
      <c r="F42" s="12">
        <f t="shared" ref="F42:F47" si="5">SIN(D42)^2</f>
        <v>3.6676217765042984E-2</v>
      </c>
      <c r="G42" s="12">
        <f t="shared" ref="G42:G47" si="6">2*SIN(D42)*COS(D42)*E42</f>
        <v>1.1163365579174977E-3</v>
      </c>
      <c r="H42" s="30">
        <v>-2.5</v>
      </c>
      <c r="I42" s="12">
        <f t="shared" si="0"/>
        <v>-2.0799999999999998E-3</v>
      </c>
      <c r="J42" s="12">
        <f t="shared" si="1"/>
        <v>5.057949893247625</v>
      </c>
    </row>
    <row r="43" spans="1:13" x14ac:dyDescent="0.25">
      <c r="A43" s="6" t="s">
        <v>11</v>
      </c>
      <c r="B43" s="12">
        <f t="shared" si="2"/>
        <v>97.5</v>
      </c>
      <c r="C43" s="12">
        <v>1</v>
      </c>
      <c r="D43" s="12">
        <f t="shared" si="3"/>
        <v>0.2129097241714929</v>
      </c>
      <c r="E43" s="12">
        <f t="shared" si="4"/>
        <v>3.0341850735472846E-3</v>
      </c>
      <c r="F43" s="12">
        <f t="shared" si="5"/>
        <v>4.464972423437906E-2</v>
      </c>
      <c r="G43" s="12">
        <f t="shared" si="6"/>
        <v>1.2533223095649206E-3</v>
      </c>
      <c r="H43" s="30">
        <v>-3</v>
      </c>
      <c r="I43" s="12">
        <f t="shared" si="0"/>
        <v>-2.496E-3</v>
      </c>
      <c r="J43" s="12">
        <f t="shared" si="1"/>
        <v>5.0491906738769208</v>
      </c>
    </row>
    <row r="44" spans="1:13" x14ac:dyDescent="0.25">
      <c r="A44" s="6" t="s">
        <v>10</v>
      </c>
      <c r="B44" s="12">
        <f t="shared" si="2"/>
        <v>107</v>
      </c>
      <c r="C44" s="12">
        <v>1</v>
      </c>
      <c r="D44" s="12">
        <f t="shared" si="3"/>
        <v>0.23294366075143388</v>
      </c>
      <c r="E44" s="12">
        <f t="shared" si="4"/>
        <v>3.0951826855946012E-3</v>
      </c>
      <c r="F44" s="12">
        <f t="shared" si="5"/>
        <v>5.328834070281592E-2</v>
      </c>
      <c r="G44" s="12">
        <f t="shared" si="6"/>
        <v>1.3904047554920984E-3</v>
      </c>
      <c r="H44" s="30">
        <v>-3.5</v>
      </c>
      <c r="I44" s="12">
        <f t="shared" si="0"/>
        <v>-2.9120000000000001E-3</v>
      </c>
      <c r="J44" s="12">
        <f t="shared" si="1"/>
        <v>5.0410958904109595</v>
      </c>
    </row>
    <row r="45" spans="1:13" x14ac:dyDescent="0.25">
      <c r="A45" s="6" t="s">
        <v>12</v>
      </c>
      <c r="B45" s="12">
        <f t="shared" si="2"/>
        <v>116</v>
      </c>
      <c r="C45" s="12">
        <v>1</v>
      </c>
      <c r="D45" s="12">
        <f t="shared" si="3"/>
        <v>0.251749392995267</v>
      </c>
      <c r="E45" s="12">
        <f t="shared" si="4"/>
        <v>3.1495409417265753E-3</v>
      </c>
      <c r="F45" s="12">
        <f t="shared" si="5"/>
        <v>6.2050106752375989E-2</v>
      </c>
      <c r="G45" s="12">
        <f t="shared" si="6"/>
        <v>1.5196316826975151E-3</v>
      </c>
      <c r="H45" s="8" t="s">
        <v>35</v>
      </c>
      <c r="I45" s="8"/>
      <c r="J45" s="8"/>
    </row>
    <row r="46" spans="1:13" x14ac:dyDescent="0.25">
      <c r="A46" s="6" t="s">
        <v>16</v>
      </c>
      <c r="B46" s="12">
        <f t="shared" si="2"/>
        <v>124.5</v>
      </c>
      <c r="C46" s="12">
        <v>1</v>
      </c>
      <c r="D46" s="12">
        <f t="shared" si="3"/>
        <v>0.26934511267726063</v>
      </c>
      <c r="E46" s="12">
        <f t="shared" si="4"/>
        <v>3.1977889573494896E-3</v>
      </c>
      <c r="F46" s="12">
        <f t="shared" si="5"/>
        <v>7.0809326123080607E-2</v>
      </c>
      <c r="G46" s="12">
        <f t="shared" si="6"/>
        <v>1.6405045751058541E-3</v>
      </c>
      <c r="I46" s="6" t="s">
        <v>36</v>
      </c>
      <c r="J46" s="6" t="s">
        <v>37</v>
      </c>
    </row>
    <row r="47" spans="1:13" x14ac:dyDescent="0.25">
      <c r="A47" s="6" t="s">
        <v>13</v>
      </c>
      <c r="B47" s="12">
        <f t="shared" si="2"/>
        <v>132</v>
      </c>
      <c r="C47" s="12">
        <v>1</v>
      </c>
      <c r="D47" s="12">
        <f t="shared" si="3"/>
        <v>0.28473043852271213</v>
      </c>
      <c r="E47" s="12">
        <f t="shared" si="4"/>
        <v>3.23785803237858E-3</v>
      </c>
      <c r="F47" s="12">
        <f t="shared" si="5"/>
        <v>7.8904109589041094E-2</v>
      </c>
      <c r="G47" s="12">
        <f t="shared" si="6"/>
        <v>1.7457820843071355E-3</v>
      </c>
      <c r="I47" s="12">
        <f t="array" ref="I47:J49">LINEST(I38:I44,J38:J44,1,1)</f>
        <v>4.9487988512169345E-2</v>
      </c>
      <c r="J47" s="12">
        <v>-0.25238838628629634</v>
      </c>
    </row>
    <row r="48" spans="1:13" x14ac:dyDescent="0.25">
      <c r="G48" s="6" t="s">
        <v>40</v>
      </c>
      <c r="H48" s="12">
        <f>(I47-E54)/E54*100</f>
        <v>54.649964100529203</v>
      </c>
      <c r="I48" s="12">
        <v>4.9833576963015619E-4</v>
      </c>
      <c r="J48" s="12">
        <v>2.5247665410863714E-3</v>
      </c>
    </row>
    <row r="49" spans="1:10" x14ac:dyDescent="0.25">
      <c r="H49" s="6" t="s">
        <v>38</v>
      </c>
      <c r="I49" s="12">
        <v>0.99949324926400807</v>
      </c>
      <c r="J49" s="12">
        <v>2.2160754275516027E-5</v>
      </c>
    </row>
    <row r="50" spans="1:10" x14ac:dyDescent="0.25">
      <c r="H50" s="25"/>
    </row>
    <row r="52" spans="1:10" x14ac:dyDescent="0.25">
      <c r="A52" s="4" t="s">
        <v>47</v>
      </c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17" t="s">
        <v>1</v>
      </c>
      <c r="B53" s="16">
        <v>376</v>
      </c>
      <c r="C53" s="18" t="s">
        <v>7</v>
      </c>
      <c r="D53" s="16">
        <v>1</v>
      </c>
      <c r="E53" s="17" t="s">
        <v>41</v>
      </c>
      <c r="F53" s="19" t="s">
        <v>28</v>
      </c>
      <c r="G53" s="20" t="s">
        <v>29</v>
      </c>
      <c r="H53" s="31" t="s">
        <v>39</v>
      </c>
      <c r="I53" s="13" t="s">
        <v>50</v>
      </c>
      <c r="J53" s="13" t="s">
        <v>51</v>
      </c>
    </row>
    <row r="54" spans="1:10" x14ac:dyDescent="0.25">
      <c r="A54" s="13" t="s">
        <v>17</v>
      </c>
      <c r="B54" s="12">
        <v>75</v>
      </c>
      <c r="C54" s="18" t="s">
        <v>7</v>
      </c>
      <c r="D54" s="12">
        <v>1</v>
      </c>
      <c r="E54" s="12">
        <f>32*10^-3</f>
        <v>3.2000000000000001E-2</v>
      </c>
      <c r="F54" s="12">
        <f>525*10^-6</f>
        <v>5.2499999999999997E-4</v>
      </c>
      <c r="G54" s="12">
        <v>1.6</v>
      </c>
      <c r="H54" s="1">
        <v>0</v>
      </c>
      <c r="I54" s="12">
        <f>$E$54*F57</f>
        <v>9.7616312600988552E-4</v>
      </c>
      <c r="J54" s="12">
        <f>-H54</f>
        <v>0</v>
      </c>
    </row>
    <row r="55" spans="1:10" x14ac:dyDescent="0.25">
      <c r="A55" s="13" t="s">
        <v>21</v>
      </c>
      <c r="B55" s="12">
        <f>B53+B54</f>
        <v>451</v>
      </c>
      <c r="C55" s="18" t="s">
        <v>7</v>
      </c>
      <c r="D55" s="21">
        <v>2</v>
      </c>
      <c r="E55" s="13" t="s">
        <v>7</v>
      </c>
      <c r="F55" s="12">
        <f>1*10^-6</f>
        <v>9.9999999999999995E-7</v>
      </c>
      <c r="G55" s="12">
        <v>0.1</v>
      </c>
      <c r="H55" s="29">
        <f>-1/2</f>
        <v>-0.5</v>
      </c>
      <c r="I55" s="12">
        <f t="shared" ref="I55:I61" si="7">$E$54*F58</f>
        <v>1.2783989804828544E-3</v>
      </c>
      <c r="J55" s="12">
        <f t="shared" ref="J55:J61" si="8">-H55</f>
        <v>0.5</v>
      </c>
    </row>
    <row r="56" spans="1:10" x14ac:dyDescent="0.25">
      <c r="A56" s="13" t="s">
        <v>2</v>
      </c>
      <c r="B56" s="13" t="s">
        <v>22</v>
      </c>
      <c r="C56" s="13" t="s">
        <v>23</v>
      </c>
      <c r="D56" s="23" t="s">
        <v>24</v>
      </c>
      <c r="E56" s="17" t="s">
        <v>25</v>
      </c>
      <c r="F56" s="17" t="s">
        <v>26</v>
      </c>
      <c r="G56" s="17" t="s">
        <v>27</v>
      </c>
      <c r="H56" s="29">
        <v>-1</v>
      </c>
      <c r="I56" s="12">
        <f t="shared" si="7"/>
        <v>1.5571572227029303E-3</v>
      </c>
      <c r="J56" s="12">
        <f t="shared" si="8"/>
        <v>1</v>
      </c>
    </row>
    <row r="57" spans="1:10" x14ac:dyDescent="0.25">
      <c r="A57" s="13" t="s">
        <v>8</v>
      </c>
      <c r="B57" s="12">
        <f>(+H7+J7)/2</f>
        <v>80</v>
      </c>
      <c r="C57" s="12">
        <v>1</v>
      </c>
      <c r="D57" s="12">
        <f>ATAN(B57/$B$55)</f>
        <v>0.17555749029080853</v>
      </c>
      <c r="E57" s="12">
        <f>(1/(1+(B57/$B$55)^2))*((C57/$B$55)+(B57*$D$55/$B$55^2))</f>
        <v>2.912283544883008E-3</v>
      </c>
      <c r="F57" s="12">
        <f>SIN(D57)^2</f>
        <v>3.0505097687808923E-2</v>
      </c>
      <c r="G57" s="12">
        <f>2*SIN(D57)*COS(D57)*E57</f>
        <v>1.0016652952023958E-3</v>
      </c>
      <c r="H57" s="30">
        <v>-1.5</v>
      </c>
      <c r="I57" s="12">
        <f>$E$54*F60</f>
        <v>1.8432377773118832E-3</v>
      </c>
      <c r="J57" s="12">
        <f t="shared" si="8"/>
        <v>1.5</v>
      </c>
    </row>
    <row r="58" spans="1:10" x14ac:dyDescent="0.25">
      <c r="A58" s="13" t="s">
        <v>15</v>
      </c>
      <c r="B58" s="12">
        <f>(+H8+J8)/2</f>
        <v>92</v>
      </c>
      <c r="C58" s="12">
        <v>1</v>
      </c>
      <c r="D58" s="12">
        <f>ATAN(B58/$B$55)</f>
        <v>0.20123022362747678</v>
      </c>
      <c r="E58" s="12">
        <f>(1/(1+(B58/$B$55)^2))*((C58/$B$55)+(B58*$D$55/$B$55^2))</f>
        <v>2.997191607863498E-3</v>
      </c>
      <c r="F58" s="12">
        <f t="shared" ref="F58:F64" si="9">SIN(D58)^2</f>
        <v>3.99499681400892E-2</v>
      </c>
      <c r="G58" s="12">
        <f t="shared" ref="G58:G64" si="10">2*SIN(D58)*COS(D58)*E58</f>
        <v>1.1739501493259598E-3</v>
      </c>
      <c r="H58" s="30">
        <v>-2</v>
      </c>
      <c r="I58" s="12">
        <f t="shared" si="7"/>
        <v>2.1487236403995558E-3</v>
      </c>
      <c r="J58" s="12">
        <f t="shared" si="8"/>
        <v>2</v>
      </c>
    </row>
    <row r="59" spans="1:10" x14ac:dyDescent="0.25">
      <c r="A59" s="13" t="s">
        <v>9</v>
      </c>
      <c r="B59" s="12">
        <f>(+H9+J9)/2</f>
        <v>102</v>
      </c>
      <c r="C59" s="12">
        <v>1</v>
      </c>
      <c r="D59" s="12">
        <f>ATAN(B59/$B$55)</f>
        <v>0.22242215367867157</v>
      </c>
      <c r="E59" s="12">
        <f>(1/(1+(B59/$B$55)^2))*((C59/$B$55)+(B59*$D$55/$B$55^2))</f>
        <v>3.0635392062861016E-3</v>
      </c>
      <c r="F59" s="12">
        <f t="shared" si="9"/>
        <v>4.8661163209466569E-2</v>
      </c>
      <c r="G59" s="12">
        <f t="shared" si="10"/>
        <v>1.3182940583014733E-3</v>
      </c>
      <c r="H59" s="30">
        <v>-2.5</v>
      </c>
      <c r="I59" s="12">
        <f t="shared" si="7"/>
        <v>2.4200470819207239E-3</v>
      </c>
      <c r="J59" s="12">
        <f t="shared" si="8"/>
        <v>2.5</v>
      </c>
    </row>
    <row r="60" spans="1:10" x14ac:dyDescent="0.25">
      <c r="A60" s="13" t="s">
        <v>11</v>
      </c>
      <c r="B60" s="12">
        <f>(+H10+J10)/2</f>
        <v>111.5</v>
      </c>
      <c r="C60" s="12">
        <v>1</v>
      </c>
      <c r="D60" s="12">
        <f>ATAN(B60/$B$55)</f>
        <v>0.24236838453429252</v>
      </c>
      <c r="E60" s="12">
        <f>(1/(1+(B60/$B$55)^2))*((C60/$B$55)+(B60*$D$55/$B$55^2))</f>
        <v>3.1227811284869223E-3</v>
      </c>
      <c r="F60" s="12">
        <f t="shared" si="9"/>
        <v>5.7601180540996347E-2</v>
      </c>
      <c r="G60" s="12">
        <f t="shared" si="10"/>
        <v>1.4551394024568283E-3</v>
      </c>
      <c r="H60" s="30">
        <v>-3</v>
      </c>
      <c r="I60" s="12">
        <f t="shared" si="7"/>
        <v>2.7033712922536804E-3</v>
      </c>
      <c r="J60" s="12">
        <f t="shared" si="8"/>
        <v>3</v>
      </c>
    </row>
    <row r="61" spans="1:10" x14ac:dyDescent="0.25">
      <c r="A61" s="13" t="s">
        <v>10</v>
      </c>
      <c r="B61" s="12">
        <f>(+H11+J11)/2</f>
        <v>121</v>
      </c>
      <c r="C61" s="12">
        <v>1</v>
      </c>
      <c r="D61" s="12">
        <f>ATAN(B61/$B$55)</f>
        <v>0.26211984126547283</v>
      </c>
      <c r="E61" s="12">
        <f>(1/(1+(B61/$B$55)^2))*((C61/$B$55)+(B61*$D$55/$B$55^2))</f>
        <v>3.1782867520936341E-3</v>
      </c>
      <c r="F61" s="12">
        <f t="shared" si="9"/>
        <v>6.7147613762486125E-2</v>
      </c>
      <c r="G61" s="12">
        <f t="shared" si="10"/>
        <v>1.5909071311811644E-3</v>
      </c>
      <c r="H61" s="30">
        <v>-3.5</v>
      </c>
      <c r="I61" s="12">
        <f t="shared" si="7"/>
        <v>2.9791522920440293E-3</v>
      </c>
      <c r="J61" s="12">
        <f t="shared" si="8"/>
        <v>3.5</v>
      </c>
    </row>
    <row r="62" spans="1:10" x14ac:dyDescent="0.25">
      <c r="A62" s="13" t="s">
        <v>12</v>
      </c>
      <c r="B62" s="12">
        <f>(+H12+J12)/2</f>
        <v>129</v>
      </c>
      <c r="C62" s="12">
        <v>1</v>
      </c>
      <c r="D62" s="12">
        <f>ATAN(B62/$B$55)</f>
        <v>0.27859248476540932</v>
      </c>
      <c r="E62" s="12">
        <f>(1/(1+(B62/$B$55)^2))*((C62/$B$55)+(B62*$D$55/$B$55^2))</f>
        <v>3.2221121422273927E-3</v>
      </c>
      <c r="F62" s="12">
        <f t="shared" si="9"/>
        <v>7.5626471310022619E-2</v>
      </c>
      <c r="G62" s="12">
        <f t="shared" si="10"/>
        <v>1.7038498316016713E-3</v>
      </c>
      <c r="H62" s="52" t="s">
        <v>35</v>
      </c>
      <c r="I62" s="52"/>
      <c r="J62" s="52"/>
    </row>
    <row r="63" spans="1:10" x14ac:dyDescent="0.25">
      <c r="A63" s="13" t="s">
        <v>16</v>
      </c>
      <c r="B63" s="12">
        <f>(+H13+J13)/2</f>
        <v>137</v>
      </c>
      <c r="C63" s="12">
        <v>1</v>
      </c>
      <c r="D63" s="12">
        <f>ATAN(B63/$B$55)</f>
        <v>0.29491136313742683</v>
      </c>
      <c r="E63" s="12">
        <f>(1/(1+(B63/$B$55)^2))*((C63/$B$55)+(B63*$D$55/$B$55^2))</f>
        <v>3.2632668677139124E-3</v>
      </c>
      <c r="F63" s="12">
        <f t="shared" si="9"/>
        <v>8.4480352882927517E-2</v>
      </c>
      <c r="G63" s="12">
        <f t="shared" si="10"/>
        <v>1.8150737719353606E-3</v>
      </c>
      <c r="I63" s="13" t="s">
        <v>36</v>
      </c>
      <c r="J63" s="13" t="s">
        <v>37</v>
      </c>
    </row>
    <row r="64" spans="1:10" x14ac:dyDescent="0.25">
      <c r="A64" s="13" t="s">
        <v>13</v>
      </c>
      <c r="B64" s="12">
        <f>(+H14+J14)/2</f>
        <v>144.5</v>
      </c>
      <c r="C64" s="12">
        <v>1</v>
      </c>
      <c r="D64" s="12">
        <f>ATAN(B64/$B$55)</f>
        <v>0.31006494275687463</v>
      </c>
      <c r="E64" s="12">
        <f>(1/(1+(B64/$B$55)^2))*((C64/$B$55)+(B64*$D$55/$B$55^2))</f>
        <v>3.2994287306674099E-3</v>
      </c>
      <c r="F64" s="12">
        <f t="shared" si="9"/>
        <v>9.3098509126375906E-2</v>
      </c>
      <c r="G64" s="12">
        <f t="shared" si="10"/>
        <v>1.9174328720143103E-3</v>
      </c>
      <c r="H64" s="1">
        <f>I64/F54</f>
        <v>1.0902467647090337</v>
      </c>
      <c r="I64" s="12">
        <f t="array" ref="I64:J66">LINEST(I54:I61,J54:J61,1,1)</f>
        <v>5.7237955147224268E-4</v>
      </c>
      <c r="J64" s="12">
        <v>9.8661721156426824E-4</v>
      </c>
    </row>
    <row r="65" spans="1:10" x14ac:dyDescent="0.25">
      <c r="G65" s="13" t="s">
        <v>40</v>
      </c>
      <c r="H65" s="12">
        <f>(H64-G54)/G54*100</f>
        <v>-31.859577205685397</v>
      </c>
      <c r="I65" s="12">
        <v>3.0118000781462696E-6</v>
      </c>
      <c r="J65" s="12">
        <v>6.2996318332429709E-6</v>
      </c>
    </row>
    <row r="66" spans="1:10" x14ac:dyDescent="0.25">
      <c r="H66" s="13" t="s">
        <v>38</v>
      </c>
      <c r="I66" s="12">
        <v>0.9998339024717523</v>
      </c>
      <c r="J66" s="12">
        <v>9.7593476709552501E-6</v>
      </c>
    </row>
    <row r="68" spans="1:10" x14ac:dyDescent="0.25">
      <c r="A68" s="32" t="s">
        <v>46</v>
      </c>
      <c r="B68" s="32"/>
      <c r="C68" s="32"/>
      <c r="D68" s="32"/>
      <c r="E68" s="32"/>
      <c r="F68" s="32"/>
      <c r="G68" s="32"/>
      <c r="H68" s="32"/>
      <c r="I68" s="32"/>
      <c r="J68" s="32"/>
    </row>
    <row r="69" spans="1:10" x14ac:dyDescent="0.25">
      <c r="A69" s="33" t="s">
        <v>1</v>
      </c>
      <c r="B69" s="16">
        <v>376</v>
      </c>
      <c r="C69" s="39" t="s">
        <v>7</v>
      </c>
      <c r="D69" s="16">
        <v>1</v>
      </c>
      <c r="E69" s="33" t="s">
        <v>41</v>
      </c>
      <c r="F69" s="36" t="s">
        <v>28</v>
      </c>
      <c r="G69" s="37" t="s">
        <v>29</v>
      </c>
      <c r="H69" s="38" t="s">
        <v>39</v>
      </c>
      <c r="I69" s="34" t="s">
        <v>42</v>
      </c>
      <c r="J69" s="34" t="s">
        <v>43</v>
      </c>
    </row>
    <row r="70" spans="1:10" x14ac:dyDescent="0.25">
      <c r="A70" s="34" t="s">
        <v>17</v>
      </c>
      <c r="B70" s="12">
        <v>75</v>
      </c>
      <c r="C70" s="40" t="s">
        <v>7</v>
      </c>
      <c r="D70" s="12">
        <v>1</v>
      </c>
      <c r="E70" s="12">
        <f>32*10^-3</f>
        <v>3.2000000000000001E-2</v>
      </c>
      <c r="F70" s="12">
        <f>440*10^-6</f>
        <v>4.3999999999999996E-4</v>
      </c>
      <c r="G70" s="12">
        <v>1.6</v>
      </c>
      <c r="H70" s="29">
        <f>-1/2</f>
        <v>-0.5</v>
      </c>
      <c r="I70" s="12">
        <f>(2*$G$70*$E$70)-$E$70/$G$70*F73</f>
        <v>0.10189618333415207</v>
      </c>
      <c r="J70" s="12">
        <f>H70</f>
        <v>-0.5</v>
      </c>
    </row>
    <row r="71" spans="1:10" x14ac:dyDescent="0.25">
      <c r="A71" s="34" t="s">
        <v>21</v>
      </c>
      <c r="B71" s="12">
        <f>B69+B70</f>
        <v>451</v>
      </c>
      <c r="C71" s="40" t="s">
        <v>7</v>
      </c>
      <c r="D71" s="21">
        <v>2</v>
      </c>
      <c r="E71" s="33" t="s">
        <v>7</v>
      </c>
      <c r="F71" s="12">
        <f>1*10^-6</f>
        <v>9.9999999999999995E-7</v>
      </c>
      <c r="G71" s="12">
        <v>0.1</v>
      </c>
      <c r="H71" s="29">
        <v>-1</v>
      </c>
      <c r="I71" s="12">
        <f t="shared" ref="I71:I78" si="11">(2*$G$70*$E$70)-$E$70/$G$70*F74</f>
        <v>0.10174480954871844</v>
      </c>
      <c r="J71" s="12">
        <f t="shared" ref="J71:J78" si="12">H71</f>
        <v>-1</v>
      </c>
    </row>
    <row r="72" spans="1:10" x14ac:dyDescent="0.25">
      <c r="A72" s="34" t="s">
        <v>2</v>
      </c>
      <c r="B72" s="34" t="s">
        <v>22</v>
      </c>
      <c r="C72" s="34" t="s">
        <v>23</v>
      </c>
      <c r="D72" s="35" t="s">
        <v>33</v>
      </c>
      <c r="E72" s="33" t="s">
        <v>25</v>
      </c>
      <c r="F72" s="33" t="s">
        <v>34</v>
      </c>
      <c r="G72" s="33" t="s">
        <v>27</v>
      </c>
      <c r="H72" s="30">
        <v>-1.5</v>
      </c>
      <c r="I72" s="12">
        <f t="shared" si="11"/>
        <v>0.1016093194017658</v>
      </c>
      <c r="J72" s="12">
        <f t="shared" si="12"/>
        <v>-1.5</v>
      </c>
    </row>
    <row r="73" spans="1:10" x14ac:dyDescent="0.25">
      <c r="A73" s="34" t="s">
        <v>15</v>
      </c>
      <c r="B73" s="12">
        <f>(+B22+D22)/2</f>
        <v>72.5</v>
      </c>
      <c r="C73" s="12">
        <v>1</v>
      </c>
      <c r="D73" s="12">
        <f>ATAN(B73/$B$71)</f>
        <v>0.15939023827541673</v>
      </c>
      <c r="E73" s="12">
        <f>(1/(1+(B73/$B$71)^2))*((C73/$B$71)+(B73*$D$71/$B$71^2))</f>
        <v>2.8563589331307682E-3</v>
      </c>
      <c r="F73" s="12">
        <f>SIN(D73)^2</f>
        <v>2.5190833292396988E-2</v>
      </c>
      <c r="G73" s="12">
        <f>2*SIN(D73)*COS(D73)*E73</f>
        <v>8.9520777462602714E-4</v>
      </c>
      <c r="H73" s="30">
        <v>-2</v>
      </c>
      <c r="I73" s="12">
        <f t="shared" si="11"/>
        <v>0.10147171195668099</v>
      </c>
      <c r="J73" s="12">
        <f t="shared" si="12"/>
        <v>-2</v>
      </c>
    </row>
    <row r="74" spans="1:10" x14ac:dyDescent="0.25">
      <c r="A74" s="34" t="s">
        <v>9</v>
      </c>
      <c r="B74" s="12">
        <f t="shared" ref="B74:B81" si="13">(+B23+D23)/2</f>
        <v>83</v>
      </c>
      <c r="C74" s="12">
        <v>1</v>
      </c>
      <c r="D74" s="12">
        <f t="shared" ref="D74:D81" si="14">ATAN(B74/$B$71)</f>
        <v>0.18199900069391958</v>
      </c>
      <c r="E74" s="12">
        <f t="shared" ref="E74:E81" si="15">(1/(1+(B74/$B$71)^2))*((C74/$B$71)+(B74*$D$71/$B$71^2))</f>
        <v>2.934043463788102E-3</v>
      </c>
      <c r="F74" s="12">
        <f t="shared" ref="F74:F81" si="16">SIN(D74)^2</f>
        <v>3.2759522564078172E-2</v>
      </c>
      <c r="G74" s="12">
        <f t="shared" ref="G74:G81" si="17">2*SIN(D74)*COS(D74)*E74</f>
        <v>1.0445579816442058E-3</v>
      </c>
      <c r="H74" s="30">
        <v>-2.5</v>
      </c>
      <c r="I74" s="12">
        <f t="shared" si="11"/>
        <v>0.10133423318594369</v>
      </c>
      <c r="J74" s="12">
        <f t="shared" si="12"/>
        <v>-2.5</v>
      </c>
    </row>
    <row r="75" spans="1:10" x14ac:dyDescent="0.25">
      <c r="A75" s="34" t="s">
        <v>11</v>
      </c>
      <c r="B75" s="12">
        <f t="shared" si="13"/>
        <v>91.5</v>
      </c>
      <c r="C75" s="12">
        <v>1</v>
      </c>
      <c r="D75" s="12">
        <f t="shared" si="14"/>
        <v>0.20016563586712446</v>
      </c>
      <c r="E75" s="12">
        <f t="shared" si="15"/>
        <v>2.9937680986621301E-3</v>
      </c>
      <c r="F75" s="12">
        <f t="shared" si="16"/>
        <v>3.953402991170981E-2</v>
      </c>
      <c r="G75" s="12">
        <f t="shared" si="17"/>
        <v>1.166741609182848E-3</v>
      </c>
      <c r="H75" s="30">
        <v>-3</v>
      </c>
      <c r="I75" s="12">
        <f t="shared" si="11"/>
        <v>0.10119887429123325</v>
      </c>
      <c r="J75" s="12">
        <f t="shared" si="12"/>
        <v>-3</v>
      </c>
    </row>
    <row r="76" spans="1:10" x14ac:dyDescent="0.25">
      <c r="A76" s="34" t="s">
        <v>10</v>
      </c>
      <c r="B76" s="12">
        <f t="shared" si="13"/>
        <v>99.5</v>
      </c>
      <c r="C76" s="12">
        <v>1</v>
      </c>
      <c r="D76" s="12">
        <f t="shared" si="14"/>
        <v>0.21714240877883104</v>
      </c>
      <c r="E76" s="12">
        <f t="shared" si="15"/>
        <v>3.0473332903581201E-3</v>
      </c>
      <c r="F76" s="12">
        <f t="shared" si="16"/>
        <v>4.641440216595074E-2</v>
      </c>
      <c r="G76" s="12">
        <f t="shared" si="17"/>
        <v>1.2822011848329577E-3</v>
      </c>
      <c r="H76" s="30">
        <v>-3.5</v>
      </c>
      <c r="I76" s="12">
        <f t="shared" si="11"/>
        <v>0.10105704772475028</v>
      </c>
      <c r="J76" s="12">
        <f t="shared" si="12"/>
        <v>-3.5</v>
      </c>
    </row>
    <row r="77" spans="1:10" x14ac:dyDescent="0.25">
      <c r="A77" s="34" t="s">
        <v>12</v>
      </c>
      <c r="B77" s="12">
        <f t="shared" si="13"/>
        <v>107</v>
      </c>
      <c r="C77" s="12">
        <v>1</v>
      </c>
      <c r="D77" s="12">
        <f t="shared" si="14"/>
        <v>0.23294366075143388</v>
      </c>
      <c r="E77" s="12">
        <f t="shared" si="15"/>
        <v>3.0951826855946012E-3</v>
      </c>
      <c r="F77" s="12">
        <f t="shared" si="16"/>
        <v>5.328834070281592E-2</v>
      </c>
      <c r="G77" s="12">
        <f t="shared" si="17"/>
        <v>1.3904047554920984E-3</v>
      </c>
      <c r="H77" s="30">
        <v>-4</v>
      </c>
      <c r="I77" s="12">
        <f t="shared" si="11"/>
        <v>0.10090908842732671</v>
      </c>
      <c r="J77" s="12">
        <f t="shared" si="12"/>
        <v>-4</v>
      </c>
    </row>
    <row r="78" spans="1:10" x14ac:dyDescent="0.25">
      <c r="A78" s="34" t="s">
        <v>16</v>
      </c>
      <c r="B78" s="12">
        <f t="shared" si="13"/>
        <v>114</v>
      </c>
      <c r="C78" s="12">
        <v>1</v>
      </c>
      <c r="D78" s="12">
        <f t="shared" si="14"/>
        <v>0.24758553939050079</v>
      </c>
      <c r="E78" s="12">
        <f t="shared" si="15"/>
        <v>3.1377514475708999E-3</v>
      </c>
      <c r="F78" s="12">
        <f t="shared" si="16"/>
        <v>6.0056285438337853E-2</v>
      </c>
      <c r="G78" s="12">
        <f t="shared" si="17"/>
        <v>1.491003599175684E-3</v>
      </c>
      <c r="H78" s="30">
        <v>-4.5</v>
      </c>
      <c r="I78" s="12">
        <f t="shared" si="11"/>
        <v>0.1007998371703831</v>
      </c>
      <c r="J78" s="12">
        <f t="shared" si="12"/>
        <v>-4.5</v>
      </c>
    </row>
    <row r="79" spans="1:10" x14ac:dyDescent="0.25">
      <c r="A79" s="34" t="s">
        <v>13</v>
      </c>
      <c r="B79" s="12">
        <f t="shared" si="13"/>
        <v>121</v>
      </c>
      <c r="C79" s="12">
        <v>1</v>
      </c>
      <c r="D79" s="12">
        <f t="shared" si="14"/>
        <v>0.26211984126547283</v>
      </c>
      <c r="E79" s="12">
        <f t="shared" si="15"/>
        <v>3.1782867520936341E-3</v>
      </c>
      <c r="F79" s="12">
        <f t="shared" si="16"/>
        <v>6.7147613762486125E-2</v>
      </c>
      <c r="G79" s="12">
        <f t="shared" si="17"/>
        <v>1.5909071311811644E-3</v>
      </c>
      <c r="H79" s="41" t="s">
        <v>35</v>
      </c>
      <c r="I79" s="41"/>
      <c r="J79" s="41"/>
    </row>
    <row r="80" spans="1:10" x14ac:dyDescent="0.25">
      <c r="A80" s="34" t="s">
        <v>20</v>
      </c>
      <c r="B80" s="12">
        <f t="shared" si="13"/>
        <v>128</v>
      </c>
      <c r="C80" s="12">
        <v>1</v>
      </c>
      <c r="D80" s="12">
        <f t="shared" si="14"/>
        <v>0.27654167663798718</v>
      </c>
      <c r="E80" s="12">
        <f t="shared" si="15"/>
        <v>3.2167800350342379E-3</v>
      </c>
      <c r="F80" s="12">
        <f t="shared" si="16"/>
        <v>7.4545578633664691E-2</v>
      </c>
      <c r="G80" s="12">
        <f t="shared" si="17"/>
        <v>1.6898175750160972E-3</v>
      </c>
      <c r="I80" s="34" t="s">
        <v>36</v>
      </c>
      <c r="J80" s="34" t="s">
        <v>37</v>
      </c>
    </row>
    <row r="81" spans="1:10" x14ac:dyDescent="0.25">
      <c r="A81" s="34" t="s">
        <v>14</v>
      </c>
      <c r="B81" s="12">
        <f t="shared" si="13"/>
        <v>133</v>
      </c>
      <c r="C81" s="12">
        <v>1</v>
      </c>
      <c r="D81" s="12">
        <f t="shared" si="14"/>
        <v>0.28677155681127747</v>
      </c>
      <c r="E81" s="12">
        <f t="shared" si="15"/>
        <v>3.2430232032204082E-3</v>
      </c>
      <c r="F81" s="12">
        <f t="shared" si="16"/>
        <v>8.000814148084491E-2</v>
      </c>
      <c r="G81" s="12">
        <f t="shared" si="17"/>
        <v>1.7597020290268193E-3</v>
      </c>
      <c r="I81" s="12">
        <f t="array" ref="I81:J83">LINEST(I70:I78,J70:J78,1,1)</f>
        <v>2.7566430129099444E-4</v>
      </c>
      <c r="J81" s="12">
        <v>0.10202483909111131</v>
      </c>
    </row>
    <row r="82" spans="1:10" x14ac:dyDescent="0.25">
      <c r="G82" s="34" t="s">
        <v>40</v>
      </c>
      <c r="H82" s="12">
        <f>(I81-F70)/F70*100</f>
        <v>-37.349022433864896</v>
      </c>
      <c r="I82" s="12">
        <v>2.2548012463004715E-6</v>
      </c>
      <c r="J82" s="12">
        <v>6.3442376921254626E-6</v>
      </c>
    </row>
    <row r="83" spans="1:10" x14ac:dyDescent="0.25">
      <c r="H83" s="34" t="s">
        <v>38</v>
      </c>
      <c r="I83" s="12">
        <v>0.99953188757407596</v>
      </c>
      <c r="J83" s="12">
        <v>8.732807675929454E-6</v>
      </c>
    </row>
    <row r="87" spans="1:10" x14ac:dyDescent="0.25">
      <c r="A87" s="5" t="s">
        <v>48</v>
      </c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25">
      <c r="A88" s="42" t="s">
        <v>1</v>
      </c>
      <c r="B88" s="16">
        <v>376</v>
      </c>
      <c r="C88" s="43" t="s">
        <v>7</v>
      </c>
      <c r="D88" s="16">
        <v>1</v>
      </c>
      <c r="E88" s="42" t="s">
        <v>41</v>
      </c>
      <c r="F88" s="46" t="s">
        <v>28</v>
      </c>
      <c r="G88" s="47" t="s">
        <v>29</v>
      </c>
      <c r="H88" s="48" t="s">
        <v>39</v>
      </c>
      <c r="I88" s="15" t="s">
        <v>42</v>
      </c>
      <c r="J88" s="15" t="s">
        <v>43</v>
      </c>
    </row>
    <row r="89" spans="1:10" x14ac:dyDescent="0.25">
      <c r="A89" s="15" t="s">
        <v>17</v>
      </c>
      <c r="B89" s="12">
        <v>75</v>
      </c>
      <c r="C89" s="44" t="s">
        <v>7</v>
      </c>
      <c r="D89" s="12">
        <v>1</v>
      </c>
      <c r="E89" s="12">
        <f>32*10^-3</f>
        <v>3.2000000000000001E-2</v>
      </c>
      <c r="F89" s="12">
        <f>582*10^-6</f>
        <v>5.8199999999999994E-4</v>
      </c>
      <c r="G89" s="12">
        <v>1.6</v>
      </c>
      <c r="H89" s="29">
        <f>-1/2</f>
        <v>-0.5</v>
      </c>
      <c r="I89" s="12">
        <f>(2*$G$70*$E$70)-$E$70/$G$70*F92</f>
        <v>0.10196180897756631</v>
      </c>
      <c r="J89" s="12">
        <f>H89</f>
        <v>-0.5</v>
      </c>
    </row>
    <row r="90" spans="1:10" x14ac:dyDescent="0.25">
      <c r="A90" s="15" t="s">
        <v>21</v>
      </c>
      <c r="B90" s="12">
        <f>B88+B89</f>
        <v>451</v>
      </c>
      <c r="C90" s="44" t="s">
        <v>7</v>
      </c>
      <c r="D90" s="21">
        <v>2</v>
      </c>
      <c r="E90" s="42" t="s">
        <v>7</v>
      </c>
      <c r="F90" s="12">
        <f>1*10^-6</f>
        <v>9.9999999999999995E-7</v>
      </c>
      <c r="G90" s="12">
        <v>0.1</v>
      </c>
      <c r="H90" s="29">
        <v>-1</v>
      </c>
      <c r="I90" s="12">
        <f t="shared" ref="I90:I97" si="18">(2*$G$70*$E$70)-$E$70/$G$70*F93</f>
        <v>0.10184065384886495</v>
      </c>
      <c r="J90" s="12">
        <f t="shared" ref="J90:J97" si="19">H90</f>
        <v>-1</v>
      </c>
    </row>
    <row r="91" spans="1:10" x14ac:dyDescent="0.25">
      <c r="A91" s="15" t="s">
        <v>2</v>
      </c>
      <c r="B91" s="15" t="s">
        <v>22</v>
      </c>
      <c r="C91" s="15" t="s">
        <v>23</v>
      </c>
      <c r="D91" s="45" t="s">
        <v>33</v>
      </c>
      <c r="E91" s="42" t="s">
        <v>25</v>
      </c>
      <c r="F91" s="42" t="s">
        <v>34</v>
      </c>
      <c r="G91" s="42" t="s">
        <v>27</v>
      </c>
      <c r="H91" s="30">
        <v>-1.5</v>
      </c>
      <c r="I91" s="12">
        <f t="shared" si="18"/>
        <v>0.10171394984474852</v>
      </c>
      <c r="J91" s="12">
        <f t="shared" si="19"/>
        <v>-1.5</v>
      </c>
    </row>
    <row r="92" spans="1:10" x14ac:dyDescent="0.25">
      <c r="A92" s="15" t="s">
        <v>15</v>
      </c>
      <c r="B92" s="12">
        <f>(+H22+J22)/2</f>
        <v>67.5</v>
      </c>
      <c r="C92" s="12">
        <v>1</v>
      </c>
      <c r="D92" s="12">
        <f>ATAN(B92/$B$90)</f>
        <v>0.14856465621408543</v>
      </c>
      <c r="E92" s="12">
        <f>(1/(1+(B92/$B$90)^2))*((C92/$B$90)+(B92*$D$90/$B$90^2))</f>
        <v>2.8178868493404295E-3</v>
      </c>
      <c r="F92" s="12">
        <f>SIN(D92)^2</f>
        <v>2.1909551121684866E-2</v>
      </c>
      <c r="G92" s="12">
        <f>2*SIN(D92)*COS(D92)*E92</f>
        <v>8.2501110599458329E-4</v>
      </c>
      <c r="H92" s="30">
        <v>-2</v>
      </c>
      <c r="I92" s="12">
        <f t="shared" si="18"/>
        <v>0.10157581634108086</v>
      </c>
      <c r="J92" s="12">
        <f t="shared" si="19"/>
        <v>-2</v>
      </c>
    </row>
    <row r="93" spans="1:10" x14ac:dyDescent="0.25">
      <c r="A93" s="15" t="s">
        <v>9</v>
      </c>
      <c r="B93" s="12">
        <f>(+H23+J23)/2</f>
        <v>76.5</v>
      </c>
      <c r="C93" s="12">
        <v>1</v>
      </c>
      <c r="D93" s="12">
        <f>ATAN(B93/$B$90)</f>
        <v>0.16802378180158839</v>
      </c>
      <c r="E93" s="12">
        <f>(1/(1+(B93/$B$90)^2))*((C93/$B$90)+(B93*$D$90/$B$90^2))</f>
        <v>2.8864545711954292E-3</v>
      </c>
      <c r="F93" s="12">
        <f t="shared" ref="F93:F100" si="20">SIN(D93)^2</f>
        <v>2.7967307556752401E-2</v>
      </c>
      <c r="G93" s="12">
        <f t="shared" ref="G93:G100" si="21">2*SIN(D93)*COS(D93)*E93</f>
        <v>9.5183240774610771E-4</v>
      </c>
      <c r="H93" s="30">
        <v>-2.5</v>
      </c>
      <c r="I93" s="12">
        <f t="shared" si="18"/>
        <v>0.10145384628895616</v>
      </c>
      <c r="J93" s="12">
        <f t="shared" si="19"/>
        <v>-2.5</v>
      </c>
    </row>
    <row r="94" spans="1:10" x14ac:dyDescent="0.25">
      <c r="A94" s="15" t="s">
        <v>11</v>
      </c>
      <c r="B94" s="12">
        <f>(+H24+J24)/2</f>
        <v>85</v>
      </c>
      <c r="C94" s="12">
        <v>1</v>
      </c>
      <c r="D94" s="12">
        <f>ATAN(B94/$B$90)</f>
        <v>0.18628490595227329</v>
      </c>
      <c r="E94" s="12">
        <f>(1/(1+(B94/$B$90)^2))*((C94/$B$90)+(B94*$D$90/$B$90^2))</f>
        <v>2.9483539544025899E-3</v>
      </c>
      <c r="F94" s="12">
        <f t="shared" si="20"/>
        <v>3.4302507762574416E-2</v>
      </c>
      <c r="G94" s="12">
        <f t="shared" si="21"/>
        <v>1.073230739244189E-3</v>
      </c>
      <c r="H94" s="30">
        <v>-3</v>
      </c>
      <c r="I94" s="12">
        <f t="shared" si="18"/>
        <v>0.10132478620749009</v>
      </c>
      <c r="J94" s="12">
        <f t="shared" si="19"/>
        <v>-3</v>
      </c>
    </row>
    <row r="95" spans="1:10" x14ac:dyDescent="0.25">
      <c r="A95" s="15" t="s">
        <v>10</v>
      </c>
      <c r="B95" s="12">
        <f>(+H25+J25)/2</f>
        <v>93.5</v>
      </c>
      <c r="C95" s="12">
        <v>1</v>
      </c>
      <c r="D95" s="12">
        <f>ATAN(B95/$B$90)</f>
        <v>0.20442120537714656</v>
      </c>
      <c r="E95" s="12">
        <f>(1/(1+(B95/$B$90)^2))*((C95/$B$90)+(B95*$D$90/$B$90^2))</f>
        <v>3.007401838144744E-3</v>
      </c>
      <c r="F95" s="12">
        <f t="shared" si="20"/>
        <v>4.1209182945957504E-2</v>
      </c>
      <c r="G95" s="12">
        <f t="shared" si="21"/>
        <v>1.1955848174458215E-3</v>
      </c>
      <c r="H95" s="30">
        <v>-3.5</v>
      </c>
      <c r="I95" s="12">
        <f t="shared" si="18"/>
        <v>0.10118895438458742</v>
      </c>
      <c r="J95" s="12">
        <f t="shared" si="19"/>
        <v>-3.5</v>
      </c>
    </row>
    <row r="96" spans="1:10" x14ac:dyDescent="0.25">
      <c r="A96" s="15" t="s">
        <v>12</v>
      </c>
      <c r="B96" s="12">
        <f>(+H26+J26)/2</f>
        <v>100.5</v>
      </c>
      <c r="C96" s="12">
        <v>1</v>
      </c>
      <c r="D96" s="12">
        <f>ATAN(B96/$B$90)</f>
        <v>0.21925580026666533</v>
      </c>
      <c r="E96" s="12">
        <f>(1/(1+(B96/$B$90)^2))*((C96/$B$90)+(B96*$D$90/$B$90^2))</f>
        <v>3.0538462889561535E-3</v>
      </c>
      <c r="F96" s="12">
        <f t="shared" si="20"/>
        <v>4.7307685552192308E-2</v>
      </c>
      <c r="G96" s="12">
        <f t="shared" si="21"/>
        <v>1.2966398086201568E-3</v>
      </c>
      <c r="H96" s="1">
        <v>-4</v>
      </c>
      <c r="I96" s="12">
        <f t="shared" si="18"/>
        <v>0.10105704772475028</v>
      </c>
      <c r="J96" s="12">
        <f t="shared" si="19"/>
        <v>-4</v>
      </c>
    </row>
    <row r="97" spans="1:10" x14ac:dyDescent="0.25">
      <c r="A97" s="15" t="s">
        <v>16</v>
      </c>
      <c r="B97" s="12">
        <f>(+H27+J27)/2</f>
        <v>107.5</v>
      </c>
      <c r="C97" s="12">
        <v>1</v>
      </c>
      <c r="D97" s="12">
        <f>ATAN(B97/$B$90)</f>
        <v>0.23399296854417795</v>
      </c>
      <c r="E97" s="12">
        <f>(1/(1+(B97/$B$90)^2))*((C97/$B$90)+(B97*$D$90/$B$90^2))</f>
        <v>3.0982904740361164E-3</v>
      </c>
      <c r="F97" s="12">
        <f t="shared" si="20"/>
        <v>5.3760689625495295E-2</v>
      </c>
      <c r="G97" s="12">
        <f t="shared" si="21"/>
        <v>1.3976069000459952E-3</v>
      </c>
      <c r="H97" s="12">
        <v>-4.5</v>
      </c>
      <c r="I97" s="12">
        <f t="shared" si="18"/>
        <v>0.10094129325796222</v>
      </c>
      <c r="J97" s="12">
        <f t="shared" si="19"/>
        <v>-4.5</v>
      </c>
    </row>
    <row r="98" spans="1:10" x14ac:dyDescent="0.25">
      <c r="A98" s="15" t="s">
        <v>13</v>
      </c>
      <c r="B98" s="12">
        <f>(+H28+J28)/2</f>
        <v>114.5</v>
      </c>
      <c r="C98" s="12">
        <v>1</v>
      </c>
      <c r="D98" s="12">
        <f>ATAN(B98/$B$90)</f>
        <v>0.24862733080308461</v>
      </c>
      <c r="E98" s="12">
        <f>(1/(1+(B98/$B$90)^2))*((C98/$B$90)+(B98*$D$90/$B$90^2))</f>
        <v>3.1407143970578898E-3</v>
      </c>
      <c r="F98" s="12">
        <f t="shared" si="20"/>
        <v>6.055228077062972E-2</v>
      </c>
      <c r="G98" s="12">
        <f t="shared" si="21"/>
        <v>1.4981662256060221E-3</v>
      </c>
      <c r="H98" s="49" t="s">
        <v>35</v>
      </c>
      <c r="I98" s="50"/>
      <c r="J98" s="51"/>
    </row>
    <row r="99" spans="1:10" x14ac:dyDescent="0.25">
      <c r="A99" s="15" t="s">
        <v>20</v>
      </c>
      <c r="B99" s="12">
        <f>(+H29+J29)/2</f>
        <v>121</v>
      </c>
      <c r="C99" s="12">
        <v>1</v>
      </c>
      <c r="D99" s="12">
        <f>ATAN(B99/$B$90)</f>
        <v>0.26211984126547283</v>
      </c>
      <c r="E99" s="12">
        <f>(1/(1+(B99/$B$90)^2))*((C99/$B$90)+(B99*$D$90/$B$90^2))</f>
        <v>3.1782867520936341E-3</v>
      </c>
      <c r="F99" s="12">
        <f t="shared" si="20"/>
        <v>6.7147613762486125E-2</v>
      </c>
      <c r="G99" s="12">
        <f t="shared" si="21"/>
        <v>1.5909071311811644E-3</v>
      </c>
      <c r="I99" s="15" t="s">
        <v>36</v>
      </c>
      <c r="J99" s="15" t="s">
        <v>37</v>
      </c>
    </row>
    <row r="100" spans="1:10" x14ac:dyDescent="0.25">
      <c r="A100" s="15" t="s">
        <v>14</v>
      </c>
      <c r="B100" s="12">
        <f>(+H30+J30)/2</f>
        <v>126.5</v>
      </c>
      <c r="C100" s="12">
        <v>1</v>
      </c>
      <c r="D100" s="12">
        <f>ATAN(B100/$B$90)</f>
        <v>0.27346098709024436</v>
      </c>
      <c r="E100" s="12">
        <f>(1/(1+(B100/$B$90)^2))*((C100/$B$90)+(B100*$D$90/$B$90^2))</f>
        <v>3.2087036085381598E-3</v>
      </c>
      <c r="F100" s="12">
        <f t="shared" si="20"/>
        <v>7.2935337101888889E-2</v>
      </c>
      <c r="G100" s="12">
        <f t="shared" si="21"/>
        <v>1.6687205310086778E-3</v>
      </c>
      <c r="I100" s="12">
        <f t="array" ref="I100:J102">LINEST(I89:I95,J89:J95,1,1)</f>
        <v>2.5788590124848189E-4</v>
      </c>
      <c r="J100" s="12">
        <v>0.10209574550153902</v>
      </c>
    </row>
    <row r="101" spans="1:10" x14ac:dyDescent="0.25">
      <c r="G101" s="15" t="s">
        <v>40</v>
      </c>
      <c r="H101" s="12">
        <f>(I100-F89)/F89*100</f>
        <v>-55.689707689264281</v>
      </c>
      <c r="I101" s="12">
        <v>1.7576684060690267E-6</v>
      </c>
      <c r="J101" s="12">
        <v>3.9302660378740472E-6</v>
      </c>
    </row>
    <row r="102" spans="1:10" x14ac:dyDescent="0.25">
      <c r="H102" s="15" t="s">
        <v>38</v>
      </c>
      <c r="I102" s="12">
        <v>0.99976778630079766</v>
      </c>
      <c r="J102" s="12">
        <v>4.6503534897739371E-6</v>
      </c>
    </row>
  </sheetData>
  <mergeCells count="24">
    <mergeCell ref="H98:J98"/>
    <mergeCell ref="A52:J52"/>
    <mergeCell ref="H62:J62"/>
    <mergeCell ref="H45:J45"/>
    <mergeCell ref="A36:J36"/>
    <mergeCell ref="A68:J68"/>
    <mergeCell ref="H79:J79"/>
    <mergeCell ref="A87:J87"/>
    <mergeCell ref="A20:B20"/>
    <mergeCell ref="G20:H20"/>
    <mergeCell ref="A18:B18"/>
    <mergeCell ref="A4:B4"/>
    <mergeCell ref="A19:B19"/>
    <mergeCell ref="G4:H4"/>
    <mergeCell ref="G17:K17"/>
    <mergeCell ref="G18:H18"/>
    <mergeCell ref="G19:H19"/>
    <mergeCell ref="A5:B5"/>
    <mergeCell ref="G5:H5"/>
    <mergeCell ref="A3:B3"/>
    <mergeCell ref="A2:E2"/>
    <mergeCell ref="G2:K2"/>
    <mergeCell ref="G3:H3"/>
    <mergeCell ref="A17:E17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GOMEZ  GOMEZ</dc:creator>
  <cp:lastModifiedBy>JOSE LUIS GOMEZ  GOMEZ</cp:lastModifiedBy>
  <dcterms:created xsi:type="dcterms:W3CDTF">2015-06-05T18:19:34Z</dcterms:created>
  <dcterms:modified xsi:type="dcterms:W3CDTF">2021-03-22T07:48:23Z</dcterms:modified>
</cp:coreProperties>
</file>