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supev\Documents\EOQ\udemy\Excel Course\103 - Advanced\"/>
    </mc:Choice>
  </mc:AlternateContent>
  <xr:revisionPtr revIDLastSave="0" documentId="13_ncr:1_{ABAA2BC4-A8D7-465A-B919-7A3BA3808A90}" xr6:coauthVersionLast="47" xr6:coauthVersionMax="47" xr10:uidLastSave="{00000000-0000-0000-0000-000000000000}"/>
  <bookViews>
    <workbookView xWindow="-108" yWindow="-108" windowWidth="23256" windowHeight="12576" firstSheet="10" activeTab="14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6" l="1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2" i="24"/>
  <c r="E3" i="24"/>
  <c r="E5" i="24"/>
  <c r="E6" i="24"/>
  <c r="G2" i="24"/>
  <c r="G3" i="24"/>
  <c r="G4" i="24"/>
  <c r="G5" i="24"/>
  <c r="G6" i="24"/>
  <c r="E4" i="24"/>
  <c r="C3" i="24"/>
  <c r="C4" i="24"/>
  <c r="C5" i="24"/>
  <c r="C6" i="24"/>
  <c r="C2" i="24"/>
  <c r="B3" i="24"/>
  <c r="B4" i="24"/>
  <c r="B5" i="24"/>
  <c r="B6" i="24"/>
  <c r="B2" i="24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2" i="21"/>
  <c r="J23" i="21"/>
  <c r="J24" i="21"/>
  <c r="J25" i="21"/>
  <c r="J26" i="21"/>
  <c r="J21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4" i="21"/>
  <c r="G4" i="21"/>
  <c r="E4" i="21"/>
  <c r="B6" i="22"/>
  <c r="B7" i="22"/>
  <c r="B5" i="22"/>
  <c r="M18" i="1" l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H9" i="34"/>
  <c r="H8" i="34"/>
  <c r="H7" i="34"/>
  <c r="H6" i="34"/>
  <c r="H5" i="34"/>
  <c r="H4" i="34"/>
  <c r="C5" i="34"/>
  <c r="F9" i="34"/>
  <c r="F8" i="34"/>
  <c r="F7" i="34"/>
  <c r="F6" i="34"/>
  <c r="F5" i="34"/>
  <c r="F4" i="34"/>
  <c r="D9" i="34"/>
  <c r="D8" i="34"/>
  <c r="D7" i="34"/>
  <c r="D6" i="34"/>
  <c r="D5" i="34"/>
  <c r="D4" i="34"/>
  <c r="C4" i="34"/>
  <c r="F3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3" i="1"/>
  <c r="D12" i="1"/>
  <c r="D11" i="1"/>
  <c r="D18" i="1"/>
  <c r="D17" i="1"/>
  <c r="D16" i="1"/>
  <c r="D15" i="1"/>
  <c r="D14" i="1"/>
  <c r="D10" i="1"/>
  <c r="D9" i="1"/>
  <c r="D8" i="1"/>
  <c r="D7" i="1"/>
  <c r="D6" i="1"/>
  <c r="D5" i="1"/>
  <c r="D4" i="1"/>
  <c r="D3" i="1"/>
  <c r="C11" i="1"/>
  <c r="C18" i="1"/>
  <c r="C17" i="1"/>
  <c r="C16" i="1"/>
  <c r="C15" i="1"/>
  <c r="C14" i="1"/>
  <c r="C13" i="1"/>
  <c r="C12" i="1"/>
  <c r="C10" i="1"/>
  <c r="C9" i="1"/>
  <c r="C8" i="1"/>
  <c r="C7" i="1"/>
  <c r="C6" i="1"/>
  <c r="C5" i="1"/>
  <c r="C4" i="1"/>
  <c r="C3" i="1"/>
  <c r="I5" i="17"/>
  <c r="H5" i="17"/>
  <c r="I3" i="17"/>
  <c r="H3" i="17"/>
  <c r="F12" i="4"/>
  <c r="I9" i="4"/>
  <c r="I8" i="4"/>
  <c r="I7" i="4"/>
  <c r="I6" i="4"/>
  <c r="I5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<sst xmlns="http://schemas.openxmlformats.org/spreadsheetml/2006/main" count="1548" uniqueCount="288">
  <si>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</si>
  <si>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</si>
  <si>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</si>
  <si>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</si>
  <si>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</si>
  <si>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</si>
  <si>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</si>
  <si>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</si>
  <si>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</si>
  <si>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</si>
  <si>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</si>
  <si>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</si>
  <si>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</si>
  <si>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</si>
  <si>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</si>
  <si>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</si>
  <si>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</si>
  <si>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</si>
  <si>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</si>
  <si>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</si>
  <si>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</si>
  <si>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</si>
  <si>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</si>
  <si>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</si>
  <si>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</si>
  <si>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</si>
  <si>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</si>
  <si>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</si>
  <si>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</si>
  <si>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</si>
  <si>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</si>
  <si>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</si>
  <si>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</si>
  <si>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</si>
  <si>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</si>
  <si>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</si>
  <si>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</si>
  <si>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</si>
  <si>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</si>
  <si>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</si>
  <si>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</si>
  <si>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</si>
  <si>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</si>
  <si>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</si>
  <si>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</si>
  <si>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</si>
  <si>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</si>
  <si>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</si>
  <si>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</si>
  <si>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</si>
  <si>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</si>
  <si>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</si>
  <si>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</si>
  <si>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</si>
  <si>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</si>
  <si>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</si>
  <si>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</si>
  <si>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</si>
  <si>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</si>
  <si>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</si>
  <si>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</si>
  <si>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</si>
  <si>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</si>
  <si>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</si>
  <si>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</si>
  <si>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</si>
  <si>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</si>
  <si>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</si>
  <si>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</si>
  <si>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</si>
  <si>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</si>
  <si>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</si>
  <si>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</si>
  <si>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</si>
  <si>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</si>
  <si>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</si>
  <si>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</si>
  <si>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</si>
  <si>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</si>
  <si>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</si>
  <si>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</si>
  <si>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</si>
  <si>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</si>
  <si>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</si>
  <si>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</si>
  <si>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</si>
  <si>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</si>
  <si>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</si>
  <si>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</si>
  <si>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</si>
  <si>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</si>
  <si>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</si>
  <si>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</si>
  <si>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</si>
  <si>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</si>
  <si>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</si>
  <si>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</si>
  <si>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</si>
  <si>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</si>
  <si>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</si>
  <si>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</si>
  <si>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</si>
  <si>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</si>
  <si>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</si>
  <si>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</si>
  <si>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</si>
  <si>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</si>
  <si>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</si>
  <si>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</si>
  <si>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</si>
  <si>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</si>
  <si>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</si>
  <si>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</si>
  <si>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</si>
  <si>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</si>
  <si>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</si>
  <si>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</si>
  <si>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</si>
  <si>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</si>
  <si>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</si>
  <si>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</si>
  <si>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</si>
  <si>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</si>
  <si>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</si>
  <si>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</si>
  <si>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</si>
  <si>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</si>
  <si>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</si>
  <si>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</si>
  <si>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</si>
  <si>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</si>
  <si>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</si>
  <si>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</si>
  <si>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</si>
  <si>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</si>
  <si>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</si>
  <si>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</si>
  <si>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</si>
  <si>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</si>
  <si>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</si>
  <si>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</si>
  <si>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</si>
  <si>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</si>
  <si>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</si>
  <si>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</si>
  <si>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</si>
  <si>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</si>
  <si>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</si>
  <si>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</si>
  <si>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</si>
  <si>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</si>
  <si>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</si>
  <si>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</si>
  <si>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</si>
  <si>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</si>
  <si>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</si>
  <si>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</si>
  <si>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</si>
  <si>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</si>
  <si>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</si>
  <si>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</si>
  <si>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</si>
  <si>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</si>
  <si>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</si>
  <si>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</si>
  <si>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</si>
  <si>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</si>
  <si>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</si>
  <si>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</si>
  <si>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</si>
  <si>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</si>
  <si>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</si>
  <si>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</si>
  <si>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</si>
  <si>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</si>
  <si>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</si>
  <si>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</si>
  <si>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</si>
  <si>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</si>
  <si>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</si>
  <si>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</si>
  <si>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</si>
  <si>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</si>
  <si>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</si>
  <si>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</si>
  <si>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</si>
  <si>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</si>
  <si>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</si>
  <si>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</si>
  <si>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</si>
  <si>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</si>
  <si>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</si>
  <si>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</si>
  <si>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</si>
  <si>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</si>
  <si>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</si>
  <si>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</si>
  <si>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</si>
  <si>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</si>
  <si>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</si>
  <si>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</si>
  <si>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</si>
  <si>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</si>
  <si>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</si>
  <si>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</si>
  <si>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</si>
  <si>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</si>
  <si>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</si>
  <si>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</si>
  <si>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</si>
  <si>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</si>
  <si>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</si>
  <si>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</si>
  <si>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</si>
  <si>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</si>
  <si>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</si>
  <si>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</si>
  <si>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</si>
  <si>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</si>
  <si>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</si>
  <si>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</si>
  <si>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</si>
  <si>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</si>
  <si>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</si>
  <si>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</si>
  <si>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</si>
  <si>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</si>
  <si>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</si>
  <si>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</si>
  <si>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</si>
  <si>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</si>
  <si>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</si>
  <si>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</si>
  <si>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</si>
  <si>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</si>
  <si>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</si>
  <si>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</si>
  <si>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</si>
  <si>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</si>
  <si>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</si>
  <si>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</si>
  <si>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</si>
  <si>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</si>
  <si>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</si>
  <si>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</si>
  <si>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</si>
  <si>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</si>
  <si>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</si>
  <si>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</si>
  <si>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</si>
  <si>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</si>
  <si>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</si>
  <si>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</si>
  <si>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</si>
  <si>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</si>
  <si>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</si>
  <si>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</si>
  <si>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</si>
  <si>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</si>
  <si>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</si>
  <si>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</si>
  <si>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</si>
  <si>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</si>
  <si>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</si>
  <si>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</si>
  <si>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</si>
  <si>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</si>
  <si>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</si>
  <si>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</si>
  <si>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</si>
  <si>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</si>
  <si>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</si>
  <si>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</si>
  <si>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</si>
  <si>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</si>
  <si>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</si>
  <si>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</si>
  <si>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</si>
  <si>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</si>
  <si>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</si>
  <si>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</si>
  <si>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</si>
  <si>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</si>
  <si>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</si>
  <si>
    <t>USING IF function</t>
  </si>
  <si>
    <t>-</t>
  </si>
  <si>
    <t>=</t>
  </si>
  <si>
    <t>the right function will go until the string - first_name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</si>
</sst>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0.00_);[Red]\(0.00\)"/>
    <numFmt numFmtId="169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6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168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5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5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7" fontId="0" fillId="0" borderId="3" xfId="1" applyNumberFormat="1" applyFont="1" applyBorder="1" applyAlignment="1">
      <alignment horizontal="left"/>
    </xf>
    <xf numFmtId="167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7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9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9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5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7" fontId="0" fillId="0" borderId="20" xfId="1" applyNumberFormat="1" applyFont="1" applyBorder="1" applyAlignment="1">
      <alignment horizontal="left"/>
    </xf>
    <xf numFmtId="167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7" fontId="0" fillId="9" borderId="3" xfId="0" applyNumberFormat="1" applyFill="1" applyBorder="1"/>
    <xf numFmtId="167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5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7" fontId="0" fillId="0" borderId="3" xfId="1" applyNumberFormat="1" applyFont="1" applyBorder="1" applyAlignment="1" applyProtection="1">
      <alignment horizontal="left"/>
      <protection locked="0"/>
    </xf>
    <xf numFmtId="167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4" fontId="1" fillId="0" borderId="0" xfId="9" applyNumberFormat="1"/>
    <xf numFmtId="164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5" fontId="1" fillId="0" borderId="3" xfId="1" applyBorder="1"/>
    <xf numFmtId="165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7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4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5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7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4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4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6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topLeftCell="A3" zoomScale="130" zoomScaleNormal="130" workbookViewId="0">
      <selection activeCell="C18" sqref="C18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23.33203125" customWidth="1"/>
  </cols>
  <sheetData>
    <row r="1" spans="1:9" ht="13.8" thickBot="1"/>
    <row r="2" spans="1:9" ht="16.2" thickBot="1">
      <c r="A2" s="131" t="s">
        <v>280</v>
      </c>
      <c r="B2" s="131"/>
      <c r="C2" s="131"/>
      <c r="D2" s="131"/>
      <c r="E2" s="131"/>
      <c r="F2" s="131"/>
      <c r="H2" s="27" t="s">
        <v>0</v>
      </c>
      <c r="I2" s="44">
        <v>34000</v>
      </c>
    </row>
    <row r="3" spans="1:9" ht="14.4" thickTop="1" thickBot="1"/>
    <row r="4" spans="1:9" ht="13.8">
      <c r="A4" s="40" t="s">
        <v>1</v>
      </c>
      <c r="B4" s="41" t="s">
        <v>2</v>
      </c>
      <c r="C4" s="41" t="s">
        <v>3</v>
      </c>
      <c r="D4" s="41" t="s">
        <v>4</v>
      </c>
      <c r="E4" s="41" t="s">
        <v>5</v>
      </c>
      <c r="F4" s="42" t="s">
        <v>6</v>
      </c>
      <c r="H4" s="43" t="s">
        <v>7</v>
      </c>
      <c r="I4" s="50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 "BONUS", "BOZO")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 "BONUS", "BOZO")</f>
        <v>BOZO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BOZO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BONUS</v>
      </c>
    </row>
    <row r="9" spans="1:9" ht="16.2" thickBot="1">
      <c r="A9" s="16" t="s">
        <v>14</v>
      </c>
      <c r="B9" s="48">
        <v>7892</v>
      </c>
      <c r="C9" s="48">
        <v>7695</v>
      </c>
      <c r="D9" s="48">
        <v>9520</v>
      </c>
      <c r="E9" s="48">
        <v>10252</v>
      </c>
      <c r="F9" s="49">
        <f>SUM(B9:E9)</f>
        <v>35359</v>
      </c>
      <c r="H9" s="1" t="str">
        <f>IF(F9&gt;=Monthly_Goal,"YES","NO")</f>
        <v>YES</v>
      </c>
      <c r="I9" s="2" t="str">
        <f t="shared" si="0"/>
        <v>BOZO</v>
      </c>
    </row>
    <row r="10" spans="1:9" ht="13.8">
      <c r="A10" s="46" t="s">
        <v>223</v>
      </c>
      <c r="B10" s="51">
        <f>SUM(Week_1)</f>
        <v>40402</v>
      </c>
      <c r="C10" s="52"/>
      <c r="D10" s="52"/>
      <c r="E10" s="51"/>
      <c r="F10" s="51"/>
    </row>
    <row r="11" spans="1:9" ht="13.8">
      <c r="A11" s="47"/>
    </row>
    <row r="12" spans="1:9" ht="16.5" customHeight="1">
      <c r="A12" s="128" t="s">
        <v>13</v>
      </c>
      <c r="B12" s="129"/>
      <c r="C12" s="129"/>
      <c r="D12" s="129"/>
      <c r="E12" s="130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J6"/>
  <sheetViews>
    <sheetView zoomScale="130" zoomScaleNormal="130" workbookViewId="0">
      <selection activeCell="F11" sqref="F11"/>
    </sheetView>
  </sheetViews>
  <sheetFormatPr defaultRowHeight="13.2"/>
  <cols>
    <col min="1" max="1" width="14.109375" bestFit="1" customWidth="1"/>
    <col min="2" max="2" width="13" bestFit="1" customWidth="1"/>
    <col min="3" max="3" width="13.77734375" bestFit="1" customWidth="1"/>
  </cols>
  <sheetData>
    <row r="1" spans="1:10" ht="15.6">
      <c r="A1" s="69" t="s">
        <v>242</v>
      </c>
      <c r="B1" s="69" t="s">
        <v>18</v>
      </c>
      <c r="C1" s="69" t="s">
        <v>17</v>
      </c>
      <c r="E1" s="134" t="s">
        <v>287</v>
      </c>
      <c r="F1" s="135"/>
      <c r="G1" s="135"/>
      <c r="H1" s="135"/>
      <c r="I1" s="135"/>
      <c r="J1" s="135"/>
    </row>
    <row r="2" spans="1:10">
      <c r="A2" t="s">
        <v>243</v>
      </c>
      <c r="B2" t="str">
        <f>LEFT(A2,SEARCH(" ",A2))</f>
        <v xml:space="preserve">Patrick </v>
      </c>
      <c r="C2" t="str">
        <f>RIGHT(A2,LEN(A2) - SEARCH(" ", A2))</f>
        <v>Marleau</v>
      </c>
      <c r="E2">
        <f t="shared" ref="E2:E3" si="0">LEN(A2)</f>
        <v>15</v>
      </c>
      <c r="F2" s="127" t="s">
        <v>285</v>
      </c>
      <c r="G2" s="126">
        <f t="shared" ref="G2:G4" si="1">SEARCH(" ", A2)</f>
        <v>8</v>
      </c>
      <c r="H2" s="127" t="s">
        <v>286</v>
      </c>
      <c r="I2">
        <v>7</v>
      </c>
    </row>
    <row r="3" spans="1:10">
      <c r="A3" t="s">
        <v>244</v>
      </c>
      <c r="B3" t="str">
        <f t="shared" ref="B3:B6" si="2">LEFT(A3,SEARCH(" ",A3))</f>
        <v xml:space="preserve">Joe </v>
      </c>
      <c r="C3" t="str">
        <f t="shared" ref="C3:C6" si="3">RIGHT(A3,LEN(A3) - SEARCH(" ", A3))</f>
        <v>Thornton</v>
      </c>
      <c r="E3">
        <f t="shared" si="0"/>
        <v>12</v>
      </c>
      <c r="F3" s="127" t="s">
        <v>285</v>
      </c>
      <c r="G3" s="126">
        <f t="shared" si="1"/>
        <v>4</v>
      </c>
      <c r="H3" s="127" t="s">
        <v>286</v>
      </c>
      <c r="I3">
        <v>8</v>
      </c>
    </row>
    <row r="4" spans="1:10">
      <c r="A4" t="s">
        <v>245</v>
      </c>
      <c r="B4" t="str">
        <f t="shared" si="2"/>
        <v xml:space="preserve">Brent </v>
      </c>
      <c r="C4" t="str">
        <f t="shared" si="3"/>
        <v>Burns</v>
      </c>
      <c r="E4">
        <f>LEN(A4)</f>
        <v>11</v>
      </c>
      <c r="F4" s="127" t="s">
        <v>285</v>
      </c>
      <c r="G4" s="126">
        <f t="shared" si="1"/>
        <v>6</v>
      </c>
      <c r="H4" s="127" t="s">
        <v>286</v>
      </c>
      <c r="I4">
        <v>5</v>
      </c>
    </row>
    <row r="5" spans="1:10">
      <c r="A5" t="s">
        <v>246</v>
      </c>
      <c r="B5" t="str">
        <f t="shared" si="2"/>
        <v xml:space="preserve">Joe </v>
      </c>
      <c r="C5" t="str">
        <f t="shared" si="3"/>
        <v>Pavelski</v>
      </c>
      <c r="E5">
        <f t="shared" ref="E5:E6" si="4">LEN(A5)</f>
        <v>12</v>
      </c>
      <c r="F5" s="127" t="s">
        <v>285</v>
      </c>
      <c r="G5" s="126">
        <f t="shared" ref="G5:G6" si="5">SEARCH(" ", A5)</f>
        <v>4</v>
      </c>
      <c r="H5" s="127" t="s">
        <v>286</v>
      </c>
      <c r="I5">
        <v>8</v>
      </c>
    </row>
    <row r="6" spans="1:10">
      <c r="A6" t="s">
        <v>247</v>
      </c>
      <c r="B6" t="str">
        <f t="shared" si="2"/>
        <v xml:space="preserve">Martin </v>
      </c>
      <c r="C6" t="str">
        <f t="shared" si="3"/>
        <v>Jones</v>
      </c>
      <c r="E6">
        <f t="shared" si="4"/>
        <v>12</v>
      </c>
      <c r="F6" s="127" t="s">
        <v>285</v>
      </c>
      <c r="G6" s="126">
        <f t="shared" si="5"/>
        <v>7</v>
      </c>
      <c r="H6" s="127" t="s">
        <v>286</v>
      </c>
      <c r="I6">
        <v>5</v>
      </c>
    </row>
  </sheetData>
  <mergeCells count="1">
    <mergeCell ref="E1:J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18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39" t="s">
        <v>17</v>
      </c>
      <c r="C2" s="39" t="s">
        <v>18</v>
      </c>
      <c r="E2" s="136" t="s">
        <v>166</v>
      </c>
      <c r="F2" s="136"/>
    </row>
    <row r="3" spans="2:6">
      <c r="B3" s="25" t="s">
        <v>25</v>
      </c>
      <c r="C3" s="25" t="s">
        <v>26</v>
      </c>
      <c r="E3" s="137" t="str">
        <f>CONCATENATE(C3," ",B3)</f>
        <v>Howard Smith</v>
      </c>
      <c r="F3" s="138"/>
    </row>
    <row r="4" spans="2:6">
      <c r="B4" s="25" t="s">
        <v>30</v>
      </c>
      <c r="C4" s="25" t="s">
        <v>31</v>
      </c>
      <c r="E4" s="137" t="str">
        <f>CONCATENATE(B4, " ",C4)</f>
        <v>Gonzales Joe</v>
      </c>
      <c r="F4" s="138"/>
    </row>
    <row r="5" spans="2:6">
      <c r="B5" s="25" t="s">
        <v>33</v>
      </c>
      <c r="C5" s="25" t="s">
        <v>34</v>
      </c>
      <c r="E5" s="137" t="str">
        <f t="shared" ref="E5:E17" si="0">CONCATENATE(B5, " ",C5)</f>
        <v>Scote Gail</v>
      </c>
      <c r="F5" s="138"/>
    </row>
    <row r="6" spans="2:6">
      <c r="B6" s="25" t="s">
        <v>36</v>
      </c>
      <c r="C6" s="25" t="s">
        <v>37</v>
      </c>
      <c r="E6" s="137" t="str">
        <f t="shared" si="0"/>
        <v>Kane Sheryl</v>
      </c>
      <c r="F6" s="138"/>
    </row>
    <row r="7" spans="2:6">
      <c r="B7" s="25" t="s">
        <v>41</v>
      </c>
      <c r="C7" s="25" t="s">
        <v>42</v>
      </c>
      <c r="E7" s="137" t="str">
        <f t="shared" si="0"/>
        <v>Hapsbuch Kendrick</v>
      </c>
      <c r="F7" s="138"/>
    </row>
    <row r="8" spans="2:6">
      <c r="B8" s="25" t="s">
        <v>45</v>
      </c>
      <c r="C8" s="25" t="s">
        <v>46</v>
      </c>
      <c r="E8" s="137" t="str">
        <f t="shared" si="0"/>
        <v>Henders Mark</v>
      </c>
      <c r="F8" s="138"/>
    </row>
    <row r="9" spans="2:6">
      <c r="B9" s="25" t="s">
        <v>48</v>
      </c>
      <c r="C9" s="25" t="s">
        <v>49</v>
      </c>
      <c r="E9" s="137" t="str">
        <f t="shared" si="0"/>
        <v>Atherton Katie</v>
      </c>
      <c r="F9" s="138"/>
    </row>
    <row r="10" spans="2:6">
      <c r="B10" s="25" t="s">
        <v>52</v>
      </c>
      <c r="C10" s="25" t="s">
        <v>53</v>
      </c>
      <c r="E10" s="137" t="str">
        <f t="shared" si="0"/>
        <v>Bellwood Frank</v>
      </c>
      <c r="F10" s="138"/>
    </row>
    <row r="11" spans="2:6">
      <c r="B11" s="25" t="s">
        <v>56</v>
      </c>
      <c r="C11" s="25" t="s">
        <v>57</v>
      </c>
      <c r="E11" s="137" t="str">
        <f t="shared" si="0"/>
        <v>Cooper Linda</v>
      </c>
      <c r="F11" s="138"/>
    </row>
    <row r="12" spans="2:6">
      <c r="B12" s="25" t="s">
        <v>59</v>
      </c>
      <c r="C12" s="25" t="s">
        <v>60</v>
      </c>
      <c r="E12" s="137" t="str">
        <f t="shared" si="0"/>
        <v>Cronwith Brent</v>
      </c>
      <c r="F12" s="138"/>
    </row>
    <row r="13" spans="2:6">
      <c r="B13" s="25" t="s">
        <v>62</v>
      </c>
      <c r="C13" s="25" t="s">
        <v>63</v>
      </c>
      <c r="E13" s="137" t="str">
        <f t="shared" si="0"/>
        <v>Simpson Sandrae</v>
      </c>
      <c r="F13" s="138"/>
    </row>
    <row r="14" spans="2:6">
      <c r="B14" s="25" t="s">
        <v>66</v>
      </c>
      <c r="C14" s="25" t="s">
        <v>67</v>
      </c>
      <c r="E14" s="137" t="str">
        <f t="shared" si="0"/>
        <v>Sindole Randy</v>
      </c>
      <c r="F14" s="138"/>
    </row>
    <row r="15" spans="2:6">
      <c r="B15" s="25" t="s">
        <v>25</v>
      </c>
      <c r="C15" s="25" t="s">
        <v>69</v>
      </c>
      <c r="E15" s="137" t="str">
        <f t="shared" si="0"/>
        <v>Smith Ellen</v>
      </c>
      <c r="F15" s="138"/>
    </row>
    <row r="16" spans="2:6">
      <c r="B16" s="25" t="s">
        <v>71</v>
      </c>
      <c r="C16" s="25" t="s">
        <v>72</v>
      </c>
      <c r="E16" s="137" t="str">
        <f t="shared" si="0"/>
        <v>Vuanuo Tuome</v>
      </c>
      <c r="F16" s="138"/>
    </row>
    <row r="17" spans="2:6">
      <c r="B17" s="25" t="s">
        <v>74</v>
      </c>
      <c r="C17" s="25" t="s">
        <v>75</v>
      </c>
      <c r="E17" s="137" t="str">
        <f t="shared" si="0"/>
        <v>Szcznyck Tadeuz</v>
      </c>
      <c r="F17" s="138"/>
    </row>
    <row r="18" spans="2:6">
      <c r="B18" s="25" t="s">
        <v>77</v>
      </c>
      <c r="C18" s="25" t="s">
        <v>78</v>
      </c>
      <c r="E18" s="137" t="str">
        <f>CONCATENATE(B18, " ",C18)</f>
        <v>Wu Tammy</v>
      </c>
      <c r="F18" s="138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15" zoomScaleNormal="115" workbookViewId="0">
      <selection activeCell="K8" sqref="K8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6.6640625" bestFit="1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31" t="s">
        <v>222</v>
      </c>
      <c r="B2" s="131"/>
      <c r="C2" s="131"/>
      <c r="D2" s="131"/>
      <c r="E2" s="131"/>
      <c r="F2" s="131"/>
      <c r="H2" s="27" t="s">
        <v>0</v>
      </c>
      <c r="I2" s="44">
        <v>34000</v>
      </c>
    </row>
    <row r="3" spans="1:9" ht="14.4" thickTop="1" thickBot="1"/>
    <row r="4" spans="1:9" ht="13.8">
      <c r="A4" s="40" t="s">
        <v>1</v>
      </c>
      <c r="B4" s="41" t="s">
        <v>2</v>
      </c>
      <c r="C4" s="41" t="s">
        <v>3</v>
      </c>
      <c r="D4" s="41" t="s">
        <v>4</v>
      </c>
      <c r="E4" s="41" t="s">
        <v>5</v>
      </c>
      <c r="F4" s="42" t="s">
        <v>6</v>
      </c>
      <c r="H4" s="43" t="s">
        <v>7</v>
      </c>
      <c r="I4" s="50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48">
        <v>7892</v>
      </c>
      <c r="C9" s="48">
        <v>7695</v>
      </c>
      <c r="D9" s="48">
        <v>9520</v>
      </c>
      <c r="E9" s="48">
        <v>10252</v>
      </c>
      <c r="F9" s="49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6" t="s">
        <v>223</v>
      </c>
      <c r="B10" s="51">
        <f>SUM(B5:B9)</f>
        <v>40402</v>
      </c>
      <c r="C10" s="51">
        <f t="shared" ref="C10:F10" si="2">SUM(C5:C9)</f>
        <v>42555</v>
      </c>
      <c r="D10" s="51">
        <f t="shared" si="2"/>
        <v>46630</v>
      </c>
      <c r="E10" s="51">
        <f t="shared" si="2"/>
        <v>46624</v>
      </c>
      <c r="F10" s="51">
        <f t="shared" si="2"/>
        <v>176211</v>
      </c>
    </row>
    <row r="11" spans="1:9" ht="13.8">
      <c r="A11" s="47"/>
    </row>
    <row r="12" spans="1:9" ht="15.75" customHeight="1">
      <c r="E12" s="45" t="s">
        <v>12</v>
      </c>
      <c r="F12" s="4">
        <f>SUM(F5:F10)</f>
        <v>352422</v>
      </c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145" zoomScaleNormal="145" workbookViewId="0">
      <selection activeCell="E15" sqref="E15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68" t="s">
        <v>249</v>
      </c>
      <c r="B2" s="9">
        <f>'Formula Auditing'!F10</f>
        <v>176211</v>
      </c>
    </row>
  </sheetData>
  <pageMargins left="0.7" right="0.7" top="0.75" bottom="0.75" header="0.3" footer="0.3"/>
  <cellWatches>
    <cellWatch r="B2"/>
  </cellWatch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F10" sqref="F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31" t="s">
        <v>222</v>
      </c>
      <c r="B2" s="131"/>
      <c r="C2" s="131"/>
      <c r="D2" s="131"/>
      <c r="E2" s="131"/>
      <c r="F2" s="131"/>
      <c r="H2" s="27" t="s">
        <v>0</v>
      </c>
      <c r="I2" s="44">
        <v>34000</v>
      </c>
    </row>
    <row r="3" spans="1:9" ht="14.4" thickTop="1" thickBot="1"/>
    <row r="4" spans="1:9" ht="13.8">
      <c r="A4" s="40" t="s">
        <v>1</v>
      </c>
      <c r="B4" s="41" t="s">
        <v>2</v>
      </c>
      <c r="C4" s="41" t="s">
        <v>3</v>
      </c>
      <c r="D4" s="41" t="s">
        <v>4</v>
      </c>
      <c r="E4" s="41" t="s">
        <v>5</v>
      </c>
      <c r="F4" s="42" t="s">
        <v>6</v>
      </c>
      <c r="H4" s="43" t="s">
        <v>7</v>
      </c>
      <c r="I4" s="50" t="s">
        <v>8</v>
      </c>
    </row>
    <row r="5" spans="1:9" ht="15.6">
      <c r="A5" s="5" t="s">
        <v>9</v>
      </c>
      <c r="B5" s="70">
        <v>9550</v>
      </c>
      <c r="C5" s="70">
        <v>9230</v>
      </c>
      <c r="D5" s="70">
        <v>8500</v>
      </c>
      <c r="E5" s="70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0">
        <v>5975</v>
      </c>
      <c r="C6" s="70">
        <v>6900</v>
      </c>
      <c r="D6" s="70">
        <v>8500</v>
      </c>
      <c r="E6" s="70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0">
        <v>7425</v>
      </c>
      <c r="C7" s="70">
        <v>8580</v>
      </c>
      <c r="D7" s="70">
        <v>9910</v>
      </c>
      <c r="E7" s="70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0">
        <v>9560</v>
      </c>
      <c r="C8" s="70">
        <v>10150</v>
      </c>
      <c r="D8" s="70">
        <v>10200</v>
      </c>
      <c r="E8" s="70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1">
        <v>7892</v>
      </c>
      <c r="C9" s="71">
        <v>7695</v>
      </c>
      <c r="D9" s="71">
        <v>9520</v>
      </c>
      <c r="E9" s="71">
        <v>10252</v>
      </c>
      <c r="F9" s="49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6" t="s">
        <v>223</v>
      </c>
      <c r="B10" s="51">
        <f>SUM(B5:B9)</f>
        <v>40402</v>
      </c>
      <c r="C10" s="51">
        <f t="shared" ref="C10:F10" si="2">SUM(C5:C9)</f>
        <v>42555</v>
      </c>
      <c r="D10" s="51">
        <f t="shared" si="2"/>
        <v>46630</v>
      </c>
      <c r="E10" s="51">
        <f t="shared" si="2"/>
        <v>46624</v>
      </c>
      <c r="F10" s="51">
        <f t="shared" si="2"/>
        <v>176211</v>
      </c>
    </row>
    <row r="11" spans="1:9" ht="13.8">
      <c r="A11" s="47"/>
    </row>
    <row r="12" spans="1:9" ht="15.75" customHeight="1">
      <c r="E12" s="45" t="s">
        <v>12</v>
      </c>
      <c r="F12" s="4">
        <f>SUM(F5:F10)</f>
        <v>352422</v>
      </c>
      <c r="H12" s="126"/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sheetProtection algorithmName="SHA-512" hashValue="TGnPV+i5ZSGDC8mn4/tJh3UJlxa4j0O/4mS3nFfld6ofa4/Xy06aWz/QPawQ6ANpucp4Nb/ur2uUHie3UfKmLQ==" saltValue="REbvLo0Nx1K5Tc4Xw6L/pA==" spinCount="100000" sheet="1" objects="1" scenario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tabSelected="1" zoomScale="250" zoomScaleNormal="250" workbookViewId="0">
      <selection activeCell="C6" sqref="C6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5" t="s">
        <v>254</v>
      </c>
      <c r="B2" s="90">
        <v>220000</v>
      </c>
      <c r="C2" s="72"/>
      <c r="D2" s="94" t="s">
        <v>253</v>
      </c>
    </row>
    <row r="3" spans="1:4" ht="13.8" thickBot="1">
      <c r="A3" s="95" t="s">
        <v>252</v>
      </c>
      <c r="B3" s="91">
        <v>0.08</v>
      </c>
      <c r="C3" s="72"/>
      <c r="D3" s="93"/>
    </row>
    <row r="4" spans="1:4">
      <c r="A4" s="95" t="s">
        <v>251</v>
      </c>
      <c r="B4" s="92">
        <v>300</v>
      </c>
      <c r="C4" s="72"/>
      <c r="D4" s="7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6" customWidth="1"/>
    <col min="2" max="2" width="10.109375" style="76" customWidth="1"/>
    <col min="3" max="3" width="10.5546875" style="76" customWidth="1"/>
    <col min="4" max="4" width="10.33203125" style="76" customWidth="1"/>
    <col min="5" max="5" width="9.33203125" style="76" customWidth="1"/>
    <col min="6" max="6" width="8.88671875" style="76" customWidth="1"/>
    <col min="7" max="7" width="11.33203125" style="76" customWidth="1"/>
    <col min="8" max="8" width="15.6640625" style="76" customWidth="1"/>
    <col min="9" max="16384" width="9.109375" style="76"/>
  </cols>
  <sheetData>
    <row r="1" spans="1:8" ht="10.5" customHeight="1">
      <c r="A1" s="89"/>
      <c r="B1" s="88"/>
      <c r="C1" s="88"/>
      <c r="D1" s="88"/>
      <c r="E1" s="88"/>
      <c r="F1" s="88"/>
      <c r="G1" s="88"/>
    </row>
    <row r="2" spans="1:8" ht="11.25" customHeight="1" thickBot="1"/>
    <row r="3" spans="1:8" ht="15.75" customHeight="1">
      <c r="G3" s="99" t="s">
        <v>272</v>
      </c>
      <c r="H3" s="100" t="s">
        <v>279</v>
      </c>
    </row>
    <row r="4" spans="1:8" ht="16.2" thickBot="1">
      <c r="A4" s="87" t="s">
        <v>278</v>
      </c>
      <c r="B4" s="98" t="s">
        <v>277</v>
      </c>
      <c r="C4" s="98" t="s">
        <v>276</v>
      </c>
      <c r="D4" s="98" t="s">
        <v>275</v>
      </c>
      <c r="E4" s="98" t="s">
        <v>274</v>
      </c>
      <c r="F4" s="72"/>
      <c r="G4" s="101" t="s">
        <v>273</v>
      </c>
      <c r="H4" s="102" t="s">
        <v>272</v>
      </c>
    </row>
    <row r="5" spans="1:8" ht="15.6">
      <c r="A5" s="85" t="s">
        <v>271</v>
      </c>
      <c r="B5" s="84">
        <v>1</v>
      </c>
      <c r="C5" s="84">
        <v>1</v>
      </c>
      <c r="D5" s="84">
        <v>1</v>
      </c>
      <c r="E5" s="84">
        <v>1</v>
      </c>
      <c r="F5" s="72"/>
      <c r="G5" s="83">
        <v>1.25</v>
      </c>
      <c r="H5" s="82">
        <f>G5*(B5+C5+D5+E5)</f>
        <v>5</v>
      </c>
    </row>
    <row r="6" spans="1:8" ht="15.6">
      <c r="A6" s="85" t="s">
        <v>270</v>
      </c>
      <c r="B6" s="86">
        <v>0</v>
      </c>
      <c r="C6" s="84">
        <v>0</v>
      </c>
      <c r="D6" s="84">
        <v>0</v>
      </c>
      <c r="E6" s="84">
        <v>0</v>
      </c>
      <c r="F6" s="72"/>
      <c r="G6" s="83">
        <v>1.84</v>
      </c>
      <c r="H6" s="82">
        <f>G6*(B6+C6+D6+E6)</f>
        <v>0</v>
      </c>
    </row>
    <row r="7" spans="1:8" ht="15.6">
      <c r="A7" s="85" t="s">
        <v>269</v>
      </c>
      <c r="B7" s="84">
        <v>0</v>
      </c>
      <c r="C7" s="84">
        <v>0</v>
      </c>
      <c r="D7" s="84">
        <v>0</v>
      </c>
      <c r="E7" s="84">
        <v>0</v>
      </c>
      <c r="F7" s="72"/>
      <c r="G7" s="83">
        <v>1.45</v>
      </c>
      <c r="H7" s="82">
        <f>G7*(B7+C7+D7+E7)</f>
        <v>0</v>
      </c>
    </row>
    <row r="8" spans="1:8" ht="15.6">
      <c r="A8" s="96" t="s">
        <v>268</v>
      </c>
      <c r="B8" s="81">
        <f>SUM(B5:B7)</f>
        <v>1</v>
      </c>
      <c r="C8" s="81">
        <f>SUM(C5:C7)</f>
        <v>1</v>
      </c>
      <c r="D8" s="81">
        <f>SUM(D5:D7)</f>
        <v>1</v>
      </c>
      <c r="E8" s="81">
        <f>SUM(E5:E7)</f>
        <v>1</v>
      </c>
      <c r="F8" s="72"/>
      <c r="G8" s="80"/>
      <c r="H8" s="103">
        <f>H5+H6+H7</f>
        <v>5</v>
      </c>
    </row>
    <row r="9" spans="1:8" ht="4.5" customHeight="1">
      <c r="A9" s="79"/>
      <c r="B9" s="78"/>
      <c r="C9" s="78"/>
      <c r="D9" s="78"/>
      <c r="E9" s="78"/>
      <c r="F9" s="72"/>
    </row>
    <row r="10" spans="1:8" ht="15.6">
      <c r="A10" s="97" t="s">
        <v>267</v>
      </c>
      <c r="B10" s="104">
        <v>180</v>
      </c>
      <c r="C10" s="104">
        <v>80</v>
      </c>
      <c r="D10" s="104">
        <v>190</v>
      </c>
      <c r="E10" s="104">
        <v>160</v>
      </c>
      <c r="F10" s="72"/>
    </row>
    <row r="11" spans="1:8" ht="15.6">
      <c r="A11" s="77"/>
      <c r="F11" s="72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2"/>
    <col min="2" max="2" width="17.44140625" style="72" bestFit="1" customWidth="1"/>
    <col min="3" max="6" width="12.44140625" style="72" customWidth="1"/>
    <col min="7" max="16384" width="9.109375" style="72"/>
  </cols>
  <sheetData>
    <row r="2" spans="2:3">
      <c r="B2" s="95" t="s">
        <v>254</v>
      </c>
      <c r="C2" s="105">
        <v>220000</v>
      </c>
    </row>
    <row r="3" spans="2:3">
      <c r="B3" s="95" t="s">
        <v>252</v>
      </c>
      <c r="C3" s="106">
        <v>0.08</v>
      </c>
    </row>
    <row r="4" spans="2:3">
      <c r="B4" s="95" t="s">
        <v>251</v>
      </c>
      <c r="C4" s="107">
        <f>25*12</f>
        <v>300</v>
      </c>
    </row>
    <row r="6" spans="2:3">
      <c r="C6" s="74"/>
    </row>
    <row r="7" spans="2:3" ht="15.6">
      <c r="B7" s="109" t="s">
        <v>250</v>
      </c>
      <c r="C7" s="108">
        <f>-PMT(C3/12,C4,C2)</f>
        <v>1697.9956826206067</v>
      </c>
    </row>
    <row r="8" spans="2:3" ht="15.6">
      <c r="B8" s="73">
        <v>7.2499999999999995E-2</v>
      </c>
      <c r="C8" s="12"/>
    </row>
    <row r="9" spans="2:3" ht="15.6">
      <c r="B9" s="73">
        <v>7.4999999999999997E-2</v>
      </c>
      <c r="C9" s="12"/>
    </row>
    <row r="10" spans="2:3" ht="15.6">
      <c r="B10" s="73">
        <v>7.7499999999999999E-2</v>
      </c>
      <c r="C10" s="12"/>
    </row>
    <row r="11" spans="2:3" ht="15.6">
      <c r="B11" s="73">
        <v>8.2500000000000004E-2</v>
      </c>
      <c r="C11" s="12"/>
    </row>
    <row r="12" spans="2:3" ht="15.6">
      <c r="B12" s="73">
        <v>8.5000000000000006E-2</v>
      </c>
      <c r="C12" s="12"/>
    </row>
    <row r="13" spans="2:3" ht="15.6">
      <c r="B13" s="73">
        <v>8.7499999999999994E-2</v>
      </c>
      <c r="C13" s="12"/>
    </row>
    <row r="14" spans="2:3" ht="15.6">
      <c r="B14" s="73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2"/>
    <col min="2" max="2" width="11.5546875" style="72" customWidth="1"/>
    <col min="3" max="6" width="14.88671875" style="72" bestFit="1" customWidth="1"/>
    <col min="7" max="7" width="16.6640625" style="72" bestFit="1" customWidth="1"/>
    <col min="8" max="16384" width="9.109375" style="72"/>
  </cols>
  <sheetData>
    <row r="2" spans="2:7" ht="15.6">
      <c r="B2" s="109" t="s">
        <v>266</v>
      </c>
      <c r="C2" s="109" t="s">
        <v>265</v>
      </c>
      <c r="D2" s="109" t="s">
        <v>264</v>
      </c>
      <c r="E2" s="109" t="s">
        <v>263</v>
      </c>
      <c r="F2" s="109" t="s">
        <v>262</v>
      </c>
      <c r="G2" s="109" t="s">
        <v>261</v>
      </c>
    </row>
    <row r="3" spans="2:7">
      <c r="B3" s="110" t="s">
        <v>258</v>
      </c>
      <c r="C3" s="111">
        <v>85292.25</v>
      </c>
      <c r="D3" s="111">
        <f>C3*C11+C3</f>
        <v>88106.894249999998</v>
      </c>
      <c r="E3" s="111">
        <f>D3*C11+D3</f>
        <v>91014.421760249999</v>
      </c>
      <c r="F3" s="111">
        <f>E3*C11+E3</f>
        <v>94017.897678338253</v>
      </c>
      <c r="G3" s="111">
        <f>SUM(C3:F3)</f>
        <v>358431.46368858824</v>
      </c>
    </row>
    <row r="4" spans="2:7">
      <c r="B4" s="110" t="s">
        <v>257</v>
      </c>
      <c r="C4" s="111">
        <v>75891.25</v>
      </c>
      <c r="D4" s="111">
        <f>C4*C12+C4</f>
        <v>77636.748749999999</v>
      </c>
      <c r="E4" s="111">
        <f>D4*C12+D4</f>
        <v>79422.39397125</v>
      </c>
      <c r="F4" s="111">
        <f>E4*C12+E4</f>
        <v>81249.109032588749</v>
      </c>
      <c r="G4" s="111">
        <f>SUM(C4:F4)</f>
        <v>314199.50175383873</v>
      </c>
    </row>
    <row r="5" spans="2:7">
      <c r="B5" s="110" t="s">
        <v>256</v>
      </c>
      <c r="C5" s="111">
        <v>90568.34</v>
      </c>
      <c r="D5" s="111">
        <f>C5*C13+C5</f>
        <v>94462.778619999997</v>
      </c>
      <c r="E5" s="111">
        <f>D5*C13+D5</f>
        <v>98524.678100659992</v>
      </c>
      <c r="F5" s="111">
        <f>E5*C13+E5</f>
        <v>102761.23925898837</v>
      </c>
      <c r="G5" s="111">
        <f>SUM(C5:F5)</f>
        <v>386317.03597964835</v>
      </c>
    </row>
    <row r="6" spans="2:7">
      <c r="B6" s="110" t="s">
        <v>255</v>
      </c>
      <c r="C6" s="111">
        <v>65897.25</v>
      </c>
      <c r="D6" s="111">
        <f>C6*C14+C6</f>
        <v>66622.119749999998</v>
      </c>
      <c r="E6" s="111">
        <f>D6*C14+D6</f>
        <v>67354.963067249992</v>
      </c>
      <c r="F6" s="111">
        <f>E6*C14+E6</f>
        <v>68095.867660989737</v>
      </c>
      <c r="G6" s="111">
        <f>SUM(C6:F6)</f>
        <v>267970.20047823974</v>
      </c>
    </row>
    <row r="7" spans="2:7" ht="15.6">
      <c r="B7" s="98" t="s">
        <v>260</v>
      </c>
      <c r="C7" s="75">
        <f>SUM(C3:C6)</f>
        <v>317649.08999999997</v>
      </c>
      <c r="D7" s="75">
        <f>SUM(D3:D6)</f>
        <v>326828.54136999999</v>
      </c>
      <c r="E7" s="75">
        <f>SUM(E3:E6)</f>
        <v>336316.45689940994</v>
      </c>
      <c r="F7" s="75">
        <f>SUM(F3:F6)</f>
        <v>346124.11363090511</v>
      </c>
      <c r="G7" s="75">
        <f>SUM(G3:G6)</f>
        <v>1326918.201900315</v>
      </c>
    </row>
    <row r="10" spans="2:7">
      <c r="B10" s="139" t="s">
        <v>259</v>
      </c>
      <c r="C10" s="139"/>
    </row>
    <row r="11" spans="2:7">
      <c r="B11" s="112" t="s">
        <v>258</v>
      </c>
      <c r="C11" s="113">
        <v>3.3000000000000002E-2</v>
      </c>
    </row>
    <row r="12" spans="2:7">
      <c r="B12" s="112" t="s">
        <v>257</v>
      </c>
      <c r="C12" s="113">
        <v>2.3E-2</v>
      </c>
    </row>
    <row r="13" spans="2:7">
      <c r="B13" s="112" t="s">
        <v>256</v>
      </c>
      <c r="C13" s="113">
        <v>4.2999999999999997E-2</v>
      </c>
    </row>
    <row r="14" spans="2:7">
      <c r="B14" s="112" t="s">
        <v>255</v>
      </c>
      <c r="C14" s="113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6" customWidth="1"/>
    <col min="9" max="9" width="9.109375" style="114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5">
        <v>33344</v>
      </c>
      <c r="I1" s="114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5">
        <v>29153</v>
      </c>
      <c r="I2" s="114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5">
        <v>32040</v>
      </c>
      <c r="I3" s="114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5">
        <v>33823</v>
      </c>
      <c r="I4" s="114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5">
        <v>31503</v>
      </c>
      <c r="I5" s="114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5">
        <v>32894</v>
      </c>
      <c r="I6" s="114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5">
        <v>35886</v>
      </c>
      <c r="I7" s="114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5">
        <v>31051</v>
      </c>
      <c r="I8" s="114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5">
        <v>31050</v>
      </c>
      <c r="I9" s="114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5">
        <v>30939</v>
      </c>
      <c r="I10" s="114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5">
        <v>32863</v>
      </c>
      <c r="I11" s="114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5">
        <v>30900</v>
      </c>
      <c r="I12" s="114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5">
        <v>31689</v>
      </c>
      <c r="I13" s="114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5">
        <v>32561</v>
      </c>
      <c r="I14" s="114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5">
        <v>32979</v>
      </c>
      <c r="I15" s="114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5">
        <v>30386</v>
      </c>
      <c r="I16" s="114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5">
        <v>31217</v>
      </c>
      <c r="I17" s="114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5">
        <v>31112</v>
      </c>
      <c r="I18" s="114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5">
        <v>31805</v>
      </c>
      <c r="I19" s="114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5">
        <v>32125</v>
      </c>
      <c r="I20" s="114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5">
        <v>32979</v>
      </c>
      <c r="I21" s="114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5">
        <v>33688</v>
      </c>
      <c r="I22" s="114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5">
        <v>29885</v>
      </c>
      <c r="I23" s="114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5">
        <v>33091</v>
      </c>
      <c r="I24" s="114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5">
        <v>28531</v>
      </c>
      <c r="I25" s="114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5">
        <v>30028</v>
      </c>
      <c r="I26" s="114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5">
        <v>33231</v>
      </c>
      <c r="I27" s="114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5">
        <v>32571</v>
      </c>
      <c r="I28" s="114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5">
        <v>30817</v>
      </c>
      <c r="I29" s="114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5">
        <v>32679</v>
      </c>
      <c r="I30" s="114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5">
        <v>31729</v>
      </c>
      <c r="I31" s="114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5">
        <v>33559</v>
      </c>
      <c r="I32" s="114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5">
        <v>35125</v>
      </c>
      <c r="I33" s="114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5">
        <v>35609</v>
      </c>
      <c r="I34" s="114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5">
        <v>35840</v>
      </c>
      <c r="I35" s="114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5">
        <v>35855</v>
      </c>
      <c r="I36" s="114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5">
        <v>35981</v>
      </c>
      <c r="I37" s="114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Normal="100" workbookViewId="0">
      <selection activeCell="I5" sqref="I5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8" t="s">
        <v>143</v>
      </c>
      <c r="B2" s="28" t="s">
        <v>141</v>
      </c>
      <c r="C2" s="28" t="s">
        <v>144</v>
      </c>
      <c r="D2" s="28" t="s">
        <v>147</v>
      </c>
      <c r="E2" s="28" t="s">
        <v>148</v>
      </c>
      <c r="G2" s="29" t="s">
        <v>141</v>
      </c>
      <c r="H2" s="30" t="s">
        <v>221</v>
      </c>
      <c r="I2" s="30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 G3, E3:E272)</f>
        <v>17538</v>
      </c>
      <c r="I3" s="26">
        <f>SUMIF(B3:B272, G3, D3:D272)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29" t="s">
        <v>165</v>
      </c>
      <c r="H4" s="30" t="s">
        <v>221</v>
      </c>
      <c r="I4" s="30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6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6" bestFit="1" customWidth="1"/>
    <col min="9" max="9" width="9.109375" style="114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5">
        <v>33344</v>
      </c>
      <c r="I1" s="114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5">
        <v>29153</v>
      </c>
      <c r="I2" s="114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5">
        <v>32040</v>
      </c>
      <c r="I3" s="114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5">
        <v>33823</v>
      </c>
      <c r="I4" s="114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5">
        <v>31503</v>
      </c>
      <c r="I5" s="114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5">
        <v>32894</v>
      </c>
      <c r="I6" s="114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5">
        <v>35886</v>
      </c>
      <c r="I7" s="114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5">
        <v>31051</v>
      </c>
      <c r="I8" s="114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5">
        <v>31050</v>
      </c>
      <c r="I9" s="114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5">
        <v>30939</v>
      </c>
      <c r="I10" s="114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5">
        <v>32863</v>
      </c>
      <c r="I11" s="114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5">
        <v>30900</v>
      </c>
      <c r="I12" s="114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5">
        <v>31689</v>
      </c>
      <c r="I13" s="114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5">
        <v>32561</v>
      </c>
      <c r="I14" s="114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5">
        <v>32979</v>
      </c>
      <c r="I15" s="114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5">
        <v>30386</v>
      </c>
      <c r="I16" s="114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5">
        <v>31217</v>
      </c>
      <c r="I17" s="114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5">
        <v>31112</v>
      </c>
      <c r="I18" s="114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5">
        <v>31805</v>
      </c>
      <c r="I19" s="114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5">
        <v>32125</v>
      </c>
      <c r="I20" s="114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5">
        <v>32979</v>
      </c>
      <c r="I21" s="114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5">
        <v>33688</v>
      </c>
      <c r="I22" s="114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5">
        <v>29885</v>
      </c>
      <c r="I23" s="114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5">
        <v>33091</v>
      </c>
      <c r="I24" s="114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5">
        <v>28531</v>
      </c>
      <c r="I25" s="114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5">
        <v>30028</v>
      </c>
      <c r="I26" s="114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5">
        <v>33231</v>
      </c>
      <c r="I27" s="114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5">
        <v>32571</v>
      </c>
      <c r="I28" s="114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5">
        <v>30817</v>
      </c>
      <c r="I29" s="114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5">
        <v>32679</v>
      </c>
      <c r="I30" s="114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5">
        <v>31729</v>
      </c>
      <c r="I31" s="114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5">
        <v>33559</v>
      </c>
      <c r="I32" s="114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5">
        <v>35125</v>
      </c>
      <c r="I33" s="114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5">
        <v>35609</v>
      </c>
      <c r="I34" s="114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5">
        <v>35840</v>
      </c>
      <c r="I35" s="114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5">
        <v>35855</v>
      </c>
      <c r="I36" s="114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5">
        <v>35981</v>
      </c>
      <c r="I37" s="114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M18"/>
  <sheetViews>
    <sheetView showGridLines="0" zoomScale="115" zoomScaleNormal="115" workbookViewId="0">
      <selection activeCell="F20" sqref="F20"/>
    </sheetView>
  </sheetViews>
  <sheetFormatPr defaultRowHeight="13.2"/>
  <cols>
    <col min="1" max="1" width="3.44140625" customWidth="1"/>
    <col min="2" max="2" width="13.88671875" customWidth="1"/>
    <col min="3" max="4" width="18.77734375" bestFit="1" customWidth="1"/>
    <col min="5" max="5" width="16.88671875" customWidth="1"/>
    <col min="6" max="6" width="13.88671875" customWidth="1"/>
    <col min="7" max="7" width="3.109375" customWidth="1"/>
    <col min="9" max="9" width="8" bestFit="1" customWidth="1"/>
    <col min="10" max="11" width="18.77734375" bestFit="1" customWidth="1"/>
    <col min="12" max="12" width="5.5546875" bestFit="1" customWidth="1"/>
    <col min="13" max="13" width="9.6640625" bestFit="1" customWidth="1"/>
  </cols>
  <sheetData>
    <row r="1" spans="2:13" ht="13.8" thickBot="1"/>
    <row r="2" spans="2:13" ht="21.75" customHeight="1">
      <c r="B2" s="32" t="s">
        <v>16</v>
      </c>
      <c r="C2" s="33" t="s">
        <v>18</v>
      </c>
      <c r="D2" s="33" t="s">
        <v>17</v>
      </c>
      <c r="E2" s="33" t="s">
        <v>19</v>
      </c>
      <c r="F2" s="33" t="s">
        <v>140</v>
      </c>
      <c r="G2" s="122"/>
      <c r="I2" s="32" t="s">
        <v>16</v>
      </c>
      <c r="J2" s="33" t="s">
        <v>18</v>
      </c>
      <c r="K2" s="33" t="s">
        <v>17</v>
      </c>
      <c r="L2" s="33" t="s">
        <v>19</v>
      </c>
      <c r="M2" s="33" t="s">
        <v>140</v>
      </c>
    </row>
    <row r="3" spans="2:13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5"/>
      <c r="I3" s="10">
        <v>1054</v>
      </c>
      <c r="J3" s="11" t="str">
        <f>INDEX('Master Emp List'!$A$1:$I$38,MATCH($I3,'Master Emp List'!$A$1:$A$38,0),MATCH('VLOOKUP Function'!J$2,'Master Emp List'!$A$1:$I$1,0))</f>
        <v>Howard</v>
      </c>
      <c r="K3" s="11" t="str">
        <f>INDEX('Master Emp List'!$A$1:$I$38,MATCH($I3,'Master Emp List'!$A$1:$A$38,0),MATCH('VLOOKUP Function'!K$2,'Master Emp List'!$A$1:$I$1,0))</f>
        <v>Smith</v>
      </c>
      <c r="L3" s="11" t="str">
        <f>INDEX('Master Emp List'!$A$1:$I$38,MATCH($I3,'Master Emp List'!$A$1:$A$38,0),MATCH('VLOOKUP Function'!L$2,'Master Emp List'!$A$1:$I$1,0))</f>
        <v>AT</v>
      </c>
      <c r="M3" s="11">
        <f>INDEX('Master Emp List'!$A$1:$I$38,MATCH($I3,'Master Emp List'!$A$1:$A$38,0),MATCH('VLOOKUP Function'!M$2,'Master Emp List'!$A$1:$I$1,0))</f>
        <v>11.25</v>
      </c>
    </row>
    <row r="4" spans="2:13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5"/>
      <c r="I4" s="10">
        <v>1056</v>
      </c>
      <c r="J4" s="11" t="str">
        <f>INDEX('Master Emp List'!$A$1:$I$38,MATCH($I4,'Master Emp List'!$A$1:$A$38,0),MATCH('VLOOKUP Function'!J$2,'Master Emp List'!$A$1:$I$1,0))</f>
        <v>Joe</v>
      </c>
      <c r="K4" s="11" t="str">
        <f>INDEX('Master Emp List'!$A$1:$I$38,MATCH($I4,'Master Emp List'!$A$1:$A$38,0),MATCH('VLOOKUP Function'!K$2,'Master Emp List'!$A$1:$I$1,0))</f>
        <v>Gonzales</v>
      </c>
      <c r="L4" s="11" t="str">
        <f>INDEX('Master Emp List'!$A$1:$I$38,MATCH($I4,'Master Emp List'!$A$1:$A$38,0),MATCH('VLOOKUP Function'!L$2,'Master Emp List'!$A$1:$I$1,0))</f>
        <v>AT</v>
      </c>
      <c r="M4" s="11">
        <f>INDEX('Master Emp List'!$A$1:$I$38,MATCH($I4,'Master Emp List'!$A$1:$A$38,0),MATCH('VLOOKUP Function'!M$2,'Master Emp List'!$A$1:$I$1,0))</f>
        <v>12.25</v>
      </c>
    </row>
    <row r="5" spans="2:13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5"/>
      <c r="I5" s="10">
        <v>1067</v>
      </c>
      <c r="J5" s="11" t="str">
        <f>INDEX('Master Emp List'!$A$1:$I$38,MATCH($I5,'Master Emp List'!$A$1:$A$38,0),MATCH('VLOOKUP Function'!J$2,'Master Emp List'!$A$1:$I$1,0))</f>
        <v>Gail</v>
      </c>
      <c r="K5" s="11" t="str">
        <f>INDEX('Master Emp List'!$A$1:$I$38,MATCH($I5,'Master Emp List'!$A$1:$A$38,0),MATCH('VLOOKUP Function'!K$2,'Master Emp List'!$A$1:$I$1,0))</f>
        <v>Scote</v>
      </c>
      <c r="L5" s="11" t="str">
        <f>INDEX('Master Emp List'!$A$1:$I$38,MATCH($I5,'Master Emp List'!$A$1:$A$38,0),MATCH('VLOOKUP Function'!L$2,'Master Emp List'!$A$1:$I$1,0))</f>
        <v>AT</v>
      </c>
      <c r="M5" s="11">
        <f>INDEX('Master Emp List'!$A$1:$I$38,MATCH($I5,'Master Emp List'!$A$1:$A$38,0),MATCH('VLOOKUP Function'!M$2,'Master Emp List'!$A$1:$I$1,0))</f>
        <v>14.55</v>
      </c>
    </row>
    <row r="6" spans="2:13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5"/>
      <c r="I6" s="10">
        <v>1075</v>
      </c>
      <c r="J6" s="11" t="str">
        <f>INDEX('Master Emp List'!$A$1:$I$38,MATCH($I6,'Master Emp List'!$A$1:$A$38,0),MATCH('VLOOKUP Function'!J$2,'Master Emp List'!$A$1:$I$1,0))</f>
        <v>Sheryl</v>
      </c>
      <c r="K6" s="11" t="str">
        <f>INDEX('Master Emp List'!$A$1:$I$38,MATCH($I6,'Master Emp List'!$A$1:$A$38,0),MATCH('VLOOKUP Function'!K$2,'Master Emp List'!$A$1:$I$1,0))</f>
        <v>Kane</v>
      </c>
      <c r="L6" s="11" t="str">
        <f>INDEX('Master Emp List'!$A$1:$I$38,MATCH($I6,'Master Emp List'!$A$1:$A$38,0),MATCH('VLOOKUP Function'!L$2,'Master Emp List'!$A$1:$I$1,0))</f>
        <v>AD</v>
      </c>
      <c r="M6" s="11">
        <f>INDEX('Master Emp List'!$A$1:$I$38,MATCH($I6,'Master Emp List'!$A$1:$A$38,0),MATCH('VLOOKUP Function'!M$2,'Master Emp List'!$A$1:$I$1,0))</f>
        <v>11.25</v>
      </c>
    </row>
    <row r="7" spans="2:13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5"/>
      <c r="I7" s="10">
        <v>1078</v>
      </c>
      <c r="J7" s="11" t="str">
        <f>INDEX('Master Emp List'!$A$1:$I$38,MATCH($I7,'Master Emp List'!$A$1:$A$38,0),MATCH('VLOOKUP Function'!J$2,'Master Emp List'!$A$1:$I$1,0))</f>
        <v>Kendrick</v>
      </c>
      <c r="K7" s="11" t="str">
        <f>INDEX('Master Emp List'!$A$1:$I$38,MATCH($I7,'Master Emp List'!$A$1:$A$38,0),MATCH('VLOOKUP Function'!K$2,'Master Emp List'!$A$1:$I$1,0))</f>
        <v>Hapsbuch</v>
      </c>
      <c r="L7" s="11" t="str">
        <f>INDEX('Master Emp List'!$A$1:$I$38,MATCH($I7,'Master Emp List'!$A$1:$A$38,0),MATCH('VLOOKUP Function'!L$2,'Master Emp List'!$A$1:$I$1,0))</f>
        <v>AC</v>
      </c>
      <c r="M7" s="11">
        <f>INDEX('Master Emp List'!$A$1:$I$38,MATCH($I7,'Master Emp List'!$A$1:$A$38,0),MATCH('VLOOKUP Function'!M$2,'Master Emp List'!$A$1:$I$1,0))</f>
        <v>10.199999999999999</v>
      </c>
    </row>
    <row r="8" spans="2:13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5"/>
      <c r="I8" s="10">
        <v>1152</v>
      </c>
      <c r="J8" s="11" t="str">
        <f>INDEX('Master Emp List'!$A$1:$I$38,MATCH($I8,'Master Emp List'!$A$1:$A$38,0),MATCH('VLOOKUP Function'!J$2,'Master Emp List'!$A$1:$I$1,0))</f>
        <v>Mark</v>
      </c>
      <c r="K8" s="11" t="str">
        <f>INDEX('Master Emp List'!$A$1:$I$38,MATCH($I8,'Master Emp List'!$A$1:$A$38,0),MATCH('VLOOKUP Function'!K$2,'Master Emp List'!$A$1:$I$1,0))</f>
        <v>Henders</v>
      </c>
      <c r="L8" s="11" t="str">
        <f>INDEX('Master Emp List'!$A$1:$I$38,MATCH($I8,'Master Emp List'!$A$1:$A$38,0),MATCH('VLOOKUP Function'!L$2,'Master Emp List'!$A$1:$I$1,0))</f>
        <v>AD</v>
      </c>
      <c r="M8" s="11">
        <f>INDEX('Master Emp List'!$A$1:$I$38,MATCH($I8,'Master Emp List'!$A$1:$A$38,0),MATCH('VLOOKUP Function'!M$2,'Master Emp List'!$A$1:$I$1,0))</f>
        <v>12.25</v>
      </c>
    </row>
    <row r="9" spans="2:13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5"/>
      <c r="I9" s="10">
        <v>1196</v>
      </c>
      <c r="J9" s="11" t="str">
        <f>INDEX('Master Emp List'!$A$1:$I$38,MATCH($I9,'Master Emp List'!$A$1:$A$38,0),MATCH('VLOOKUP Function'!J$2,'Master Emp List'!$A$1:$I$1,0))</f>
        <v>Katie</v>
      </c>
      <c r="K9" s="11" t="str">
        <f>INDEX('Master Emp List'!$A$1:$I$38,MATCH($I9,'Master Emp List'!$A$1:$A$38,0),MATCH('VLOOKUP Function'!K$2,'Master Emp List'!$A$1:$I$1,0))</f>
        <v>Atherton</v>
      </c>
      <c r="L9" s="11" t="str">
        <f>INDEX('Master Emp List'!$A$1:$I$38,MATCH($I9,'Master Emp List'!$A$1:$A$38,0),MATCH('VLOOKUP Function'!L$2,'Master Emp List'!$A$1:$I$1,0))</f>
        <v>HR</v>
      </c>
      <c r="M9" s="11">
        <f>INDEX('Master Emp List'!$A$1:$I$38,MATCH($I9,'Master Emp List'!$A$1:$A$38,0),MATCH('VLOOKUP Function'!M$2,'Master Emp List'!$A$1:$I$1,0))</f>
        <v>9.9499999999999993</v>
      </c>
    </row>
    <row r="10" spans="2:13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5"/>
      <c r="I10" s="10">
        <v>1284</v>
      </c>
      <c r="J10" s="11" t="str">
        <f>INDEX('Master Emp List'!$A$1:$I$38,MATCH($I10,'Master Emp List'!$A$1:$A$38,0),MATCH('VLOOKUP Function'!J$2,'Master Emp List'!$A$1:$I$1,0))</f>
        <v>Frank</v>
      </c>
      <c r="K10" s="11" t="str">
        <f>INDEX('Master Emp List'!$A$1:$I$38,MATCH($I10,'Master Emp List'!$A$1:$A$38,0),MATCH('VLOOKUP Function'!K$2,'Master Emp List'!$A$1:$I$1,0))</f>
        <v>Bellwood</v>
      </c>
      <c r="L10" s="11" t="str">
        <f>INDEX('Master Emp List'!$A$1:$I$38,MATCH($I10,'Master Emp List'!$A$1:$A$38,0),MATCH('VLOOKUP Function'!L$2,'Master Emp List'!$A$1:$I$1,0))</f>
        <v>MK</v>
      </c>
      <c r="M10" s="11">
        <f>INDEX('Master Emp List'!$A$1:$I$38,MATCH($I10,'Master Emp List'!$A$1:$A$38,0),MATCH('VLOOKUP Function'!M$2,'Master Emp List'!$A$1:$I$1,0))</f>
        <v>12.3</v>
      </c>
    </row>
    <row r="11" spans="2:13">
      <c r="B11" s="10"/>
      <c r="C11" s="11" t="str">
        <f>IFERROR(VLOOKUP($B11,'Master Emp List'!$A$1:$I$38,3,FALSE),"EMP ID NOT FOUND")</f>
        <v>EMP ID NOT FOUND</v>
      </c>
      <c r="D11" s="11" t="str">
        <f>IFERROR(VLOOKUP($B11,'Master Emp List'!$A$1:$I$38,2,FALSE),"EMP ID NOT FOUND")</f>
        <v>EMP ID NOT FOUND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5"/>
      <c r="I11" s="10"/>
      <c r="J11" s="11" t="e">
        <f>INDEX('Master Emp List'!$A$1:$I$38,MATCH($I11,'Master Emp List'!$A$1:$A$38,0),MATCH('VLOOKUP Function'!J$2,'Master Emp List'!$A$1:$I$1,0))</f>
        <v>#N/A</v>
      </c>
      <c r="K11" s="11" t="e">
        <f>INDEX('Master Emp List'!$A$1:$I$38,MATCH($I11,'Master Emp List'!$A$1:$A$38,0),MATCH('VLOOKUP Function'!K$2,'Master Emp List'!$A$1:$I$1,0))</f>
        <v>#N/A</v>
      </c>
      <c r="L11" s="11" t="e">
        <f>INDEX('Master Emp List'!$A$1:$I$38,MATCH($I11,'Master Emp List'!$A$1:$A$38,0),MATCH('VLOOKUP Function'!L$2,'Master Emp List'!$A$1:$I$1,0))</f>
        <v>#N/A</v>
      </c>
      <c r="M11" s="11" t="e">
        <f>INDEX('Master Emp List'!$A$1:$I$38,MATCH($I11,'Master Emp List'!$A$1:$A$38,0),MATCH('VLOOKUP Function'!M$2,'Master Emp List'!$A$1:$I$1,0))</f>
        <v>#N/A</v>
      </c>
    </row>
    <row r="12" spans="2:13">
      <c r="B12" s="10"/>
      <c r="C12" s="11" t="str">
        <f>IFERROR(VLOOKUP($B12,'Master Emp List'!$A$1:$I$38,3,FALSE),"EMP ID NOT FOUND")</f>
        <v>EMP ID NOT FOUND</v>
      </c>
      <c r="D12" s="11" t="str">
        <f>IFERROR(VLOOKUP($B12,'Master Emp List'!$A$1:$I$38,2,FALSE),"EMP ID NOT FOUND")</f>
        <v>EMP ID NOT FOUND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5"/>
      <c r="I12" s="10"/>
      <c r="J12" s="11" t="e">
        <f>INDEX('Master Emp List'!$A$1:$I$38,MATCH($I12,'Master Emp List'!$A$1:$A$38,0),MATCH('VLOOKUP Function'!J$2,'Master Emp List'!$A$1:$I$1,0))</f>
        <v>#N/A</v>
      </c>
      <c r="K12" s="11" t="e">
        <f>INDEX('Master Emp List'!$A$1:$I$38,MATCH($I12,'Master Emp List'!$A$1:$A$38,0),MATCH('VLOOKUP Function'!K$2,'Master Emp List'!$A$1:$I$1,0))</f>
        <v>#N/A</v>
      </c>
      <c r="L12" s="11" t="e">
        <f>INDEX('Master Emp List'!$A$1:$I$38,MATCH($I12,'Master Emp List'!$A$1:$A$38,0),MATCH('VLOOKUP Function'!L$2,'Master Emp List'!$A$1:$I$1,0))</f>
        <v>#N/A</v>
      </c>
      <c r="M12" s="11" t="e">
        <f>INDEX('Master Emp List'!$A$1:$I$38,MATCH($I12,'Master Emp List'!$A$1:$A$38,0),MATCH('VLOOKUP Function'!M$2,'Master Emp List'!$A$1:$I$1,0))</f>
        <v>#N/A</v>
      </c>
    </row>
    <row r="13" spans="2:13">
      <c r="B13" s="10"/>
      <c r="C13" s="11" t="str">
        <f>IFERROR(VLOOKUP($B13,'Master Emp List'!$A$1:$I$38,3,FALSE),"EMP ID NOT FOUND")</f>
        <v>EMP ID NOT FOUND</v>
      </c>
      <c r="D13" s="11" t="str">
        <f>IFERROR(VLOOKUP($B13,'Master Emp List'!$A$1:$I$38,2,FALSE),"EMP ID NOT FOUND")</f>
        <v>EMP ID NOT FOUND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5"/>
      <c r="I13" s="10"/>
      <c r="J13" s="11" t="e">
        <f>INDEX('Master Emp List'!$A$1:$I$38,MATCH($I13,'Master Emp List'!$A$1:$A$38,0),MATCH('VLOOKUP Function'!J$2,'Master Emp List'!$A$1:$I$1,0))</f>
        <v>#N/A</v>
      </c>
      <c r="K13" s="11" t="e">
        <f>INDEX('Master Emp List'!$A$1:$I$38,MATCH($I13,'Master Emp List'!$A$1:$A$38,0),MATCH('VLOOKUP Function'!K$2,'Master Emp List'!$A$1:$I$1,0))</f>
        <v>#N/A</v>
      </c>
      <c r="L13" s="11" t="e">
        <f>INDEX('Master Emp List'!$A$1:$I$38,MATCH($I13,'Master Emp List'!$A$1:$A$38,0),MATCH('VLOOKUP Function'!L$2,'Master Emp List'!$A$1:$I$1,0))</f>
        <v>#N/A</v>
      </c>
      <c r="M13" s="11" t="e">
        <f>INDEX('Master Emp List'!$A$1:$I$38,MATCH($I13,'Master Emp List'!$A$1:$A$38,0),MATCH('VLOOKUP Function'!M$2,'Master Emp List'!$A$1:$I$1,0))</f>
        <v>#N/A</v>
      </c>
    </row>
    <row r="14" spans="2:13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5"/>
      <c r="I14" s="10">
        <v>1302</v>
      </c>
      <c r="J14" s="11" t="str">
        <f>INDEX('Master Emp List'!$A$1:$I$38,MATCH($I14,'Master Emp List'!$A$1:$A$38,0),MATCH('VLOOKUP Function'!J$2,'Master Emp List'!$A$1:$I$1,0))</f>
        <v>Randy</v>
      </c>
      <c r="K14" s="11" t="str">
        <f>INDEX('Master Emp List'!$A$1:$I$38,MATCH($I14,'Master Emp List'!$A$1:$A$38,0),MATCH('VLOOKUP Function'!K$2,'Master Emp List'!$A$1:$I$1,0))</f>
        <v>Sindole</v>
      </c>
      <c r="L14" s="11" t="str">
        <f>INDEX('Master Emp List'!$A$1:$I$38,MATCH($I14,'Master Emp List'!$A$1:$A$38,0),MATCH('VLOOKUP Function'!L$2,'Master Emp List'!$A$1:$I$1,0))</f>
        <v>MK</v>
      </c>
      <c r="M14" s="11">
        <f>INDEX('Master Emp List'!$A$1:$I$38,MATCH($I14,'Master Emp List'!$A$1:$A$38,0),MATCH('VLOOKUP Function'!M$2,'Master Emp List'!$A$1:$I$1,0))</f>
        <v>14.25</v>
      </c>
    </row>
    <row r="15" spans="2:13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5"/>
      <c r="I15" s="10">
        <v>1310</v>
      </c>
      <c r="J15" s="11" t="str">
        <f>INDEX('Master Emp List'!$A$1:$I$38,MATCH($I15,'Master Emp List'!$A$1:$A$38,0),MATCH('VLOOKUP Function'!J$2,'Master Emp List'!$A$1:$I$1,0))</f>
        <v>Ellen</v>
      </c>
      <c r="K15" s="11" t="str">
        <f>INDEX('Master Emp List'!$A$1:$I$38,MATCH($I15,'Master Emp List'!$A$1:$A$38,0),MATCH('VLOOKUP Function'!K$2,'Master Emp List'!$A$1:$I$1,0))</f>
        <v>Smith</v>
      </c>
      <c r="L15" s="11" t="str">
        <f>INDEX('Master Emp List'!$A$1:$I$38,MATCH($I15,'Master Emp List'!$A$1:$A$38,0),MATCH('VLOOKUP Function'!L$2,'Master Emp List'!$A$1:$I$1,0))</f>
        <v>MF</v>
      </c>
      <c r="M15" s="11">
        <f>INDEX('Master Emp List'!$A$1:$I$38,MATCH($I15,'Master Emp List'!$A$1:$A$38,0),MATCH('VLOOKUP Function'!M$2,'Master Emp List'!$A$1:$I$1,0))</f>
        <v>11.5</v>
      </c>
    </row>
    <row r="16" spans="2:13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5"/>
      <c r="I16" s="10">
        <v>1329</v>
      </c>
      <c r="J16" s="11" t="str">
        <f>INDEX('Master Emp List'!$A$1:$I$38,MATCH($I16,'Master Emp List'!$A$1:$A$38,0),MATCH('VLOOKUP Function'!J$2,'Master Emp List'!$A$1:$I$1,0))</f>
        <v>Tuome</v>
      </c>
      <c r="K16" s="11" t="str">
        <f>INDEX('Master Emp List'!$A$1:$I$38,MATCH($I16,'Master Emp List'!$A$1:$A$38,0),MATCH('VLOOKUP Function'!K$2,'Master Emp List'!$A$1:$I$1,0))</f>
        <v>Vuanuo</v>
      </c>
      <c r="L16" s="11" t="str">
        <f>INDEX('Master Emp List'!$A$1:$I$38,MATCH($I16,'Master Emp List'!$A$1:$A$38,0),MATCH('VLOOKUP Function'!L$2,'Master Emp List'!$A$1:$I$1,0))</f>
        <v>AC</v>
      </c>
      <c r="M16" s="11">
        <f>INDEX('Master Emp List'!$A$1:$I$38,MATCH($I16,'Master Emp List'!$A$1:$A$38,0),MATCH('VLOOKUP Function'!M$2,'Master Emp List'!$A$1:$I$1,0))</f>
        <v>10.35</v>
      </c>
    </row>
    <row r="17" spans="2:13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5"/>
      <c r="I17" s="10">
        <v>1333</v>
      </c>
      <c r="J17" s="11" t="str">
        <f>INDEX('Master Emp List'!$A$1:$I$38,MATCH($I17,'Master Emp List'!$A$1:$A$38,0),MATCH('VLOOKUP Function'!J$2,'Master Emp List'!$A$1:$I$1,0))</f>
        <v>Tadeuz</v>
      </c>
      <c r="K17" s="11" t="str">
        <f>INDEX('Master Emp List'!$A$1:$I$38,MATCH($I17,'Master Emp List'!$A$1:$A$38,0),MATCH('VLOOKUP Function'!K$2,'Master Emp List'!$A$1:$I$1,0))</f>
        <v>Szcznyck</v>
      </c>
      <c r="L17" s="11" t="str">
        <f>INDEX('Master Emp List'!$A$1:$I$38,MATCH($I17,'Master Emp List'!$A$1:$A$38,0),MATCH('VLOOKUP Function'!L$2,'Master Emp List'!$A$1:$I$1,0))</f>
        <v>HR</v>
      </c>
      <c r="M17" s="11">
        <f>INDEX('Master Emp List'!$A$1:$I$38,MATCH($I17,'Master Emp List'!$A$1:$A$38,0),MATCH('VLOOKUP Function'!M$2,'Master Emp List'!$A$1:$I$1,0))</f>
        <v>10.15</v>
      </c>
    </row>
    <row r="18" spans="2:13" ht="13.8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5"/>
      <c r="I18" s="13">
        <v>1368</v>
      </c>
      <c r="J18" s="11" t="str">
        <f>INDEX('Master Emp List'!$A$1:$I$38,MATCH($I18,'Master Emp List'!$A$1:$A$38,0),MATCH('VLOOKUP Function'!J$2,'Master Emp List'!$A$1:$I$1,0))</f>
        <v>Tammy</v>
      </c>
      <c r="K18" s="11" t="str">
        <f>INDEX('Master Emp List'!$A$1:$I$38,MATCH($I18,'Master Emp List'!$A$1:$A$38,0),MATCH('VLOOKUP Function'!K$2,'Master Emp List'!$A$1:$I$1,0))</f>
        <v>Wu</v>
      </c>
      <c r="L18" s="11" t="str">
        <f>INDEX('Master Emp List'!$A$1:$I$38,MATCH($I18,'Master Emp List'!$A$1:$A$38,0),MATCH('VLOOKUP Function'!L$2,'Master Emp List'!$A$1:$I$1,0))</f>
        <v>AD</v>
      </c>
      <c r="M18" s="11">
        <f>INDEX('Master Emp List'!$A$1:$I$38,MATCH($I18,'Master Emp List'!$A$1:$A$38,0),MATCH('VLOOKUP Function'!M$2,'Master Emp List'!$A$1:$I$1,0))</f>
        <v>12.25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1" t="s">
        <v>16</v>
      </c>
      <c r="B1" s="31" t="s">
        <v>17</v>
      </c>
      <c r="C1" s="31" t="s">
        <v>18</v>
      </c>
      <c r="D1" s="31" t="s">
        <v>19</v>
      </c>
      <c r="E1" s="31" t="s">
        <v>20</v>
      </c>
      <c r="F1" s="31" t="s">
        <v>21</v>
      </c>
      <c r="G1" s="31" t="s">
        <v>22</v>
      </c>
      <c r="H1" s="31" t="s">
        <v>23</v>
      </c>
      <c r="I1" s="31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C8" sqref="C8"/>
    </sheetView>
  </sheetViews>
  <sheetFormatPr defaultColWidth="9.109375" defaultRowHeight="13.2"/>
  <cols>
    <col min="1" max="1" width="30.109375" style="53" bestFit="1" customWidth="1"/>
    <col min="2" max="2" width="18.6640625" style="53" customWidth="1"/>
    <col min="3" max="3" width="16.88671875" style="53" customWidth="1"/>
    <col min="4" max="4" width="8.109375" style="53" customWidth="1"/>
    <col min="5" max="5" width="7.33203125" style="53" customWidth="1"/>
    <col min="6" max="6" width="10.5546875" style="53" bestFit="1" customWidth="1"/>
    <col min="7" max="7" width="12.6640625" style="53" bestFit="1" customWidth="1"/>
    <col min="8" max="16384" width="9.109375" style="53"/>
  </cols>
  <sheetData>
    <row r="1" spans="1:2" ht="13.8" thickBot="1"/>
    <row r="2" spans="1:2" ht="22.5" customHeight="1" thickBot="1">
      <c r="A2" s="132" t="s">
        <v>231</v>
      </c>
      <c r="B2" s="133"/>
    </row>
    <row r="3" spans="1:2" ht="16.8" thickTop="1" thickBot="1">
      <c r="A3" s="59" t="s">
        <v>230</v>
      </c>
      <c r="B3" s="58" t="s">
        <v>226</v>
      </c>
    </row>
    <row r="4" spans="1:2" ht="7.5" customHeight="1" thickTop="1">
      <c r="A4" s="57"/>
      <c r="B4" s="56"/>
    </row>
    <row r="5" spans="1:2">
      <c r="A5" s="60" t="s">
        <v>229</v>
      </c>
      <c r="B5" s="55">
        <f>HLOOKUP($B$3,'Master Inventory List'!$A$2:$G$5,MATCH(LEFT(A5,11),'Master Inventory List'!$A$2:$A$5,0),FALSE)</f>
        <v>150</v>
      </c>
    </row>
    <row r="6" spans="1:2">
      <c r="A6" s="60" t="s">
        <v>228</v>
      </c>
      <c r="B6" s="55">
        <f>HLOOKUP($B$3,'Master Inventory List'!$A$2:$G$5,MATCH(LEFT(A6,11),'Master Inventory List'!$A$2:$A$5,0),FALSE)</f>
        <v>110</v>
      </c>
    </row>
    <row r="7" spans="1:2" ht="13.8" thickBot="1">
      <c r="A7" s="61" t="s">
        <v>227</v>
      </c>
      <c r="B7" s="55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H8" sqref="H8"/>
    </sheetView>
  </sheetViews>
  <sheetFormatPr defaultColWidth="9.109375" defaultRowHeight="13.2"/>
  <cols>
    <col min="1" max="1" width="14.88671875" style="53" customWidth="1"/>
    <col min="2" max="16384" width="9.109375" style="53"/>
  </cols>
  <sheetData>
    <row r="2" spans="1:7">
      <c r="A2" s="62" t="s">
        <v>238</v>
      </c>
      <c r="B2" s="63" t="s">
        <v>224</v>
      </c>
      <c r="C2" s="63" t="s">
        <v>226</v>
      </c>
      <c r="D2" s="63" t="s">
        <v>237</v>
      </c>
      <c r="E2" s="63" t="s">
        <v>236</v>
      </c>
      <c r="F2" s="63" t="s">
        <v>235</v>
      </c>
      <c r="G2" s="63" t="s">
        <v>225</v>
      </c>
    </row>
    <row r="3" spans="1:7">
      <c r="A3" s="64" t="s">
        <v>234</v>
      </c>
      <c r="B3" s="54">
        <v>120</v>
      </c>
      <c r="C3" s="54">
        <v>150</v>
      </c>
      <c r="D3" s="54">
        <v>135</v>
      </c>
      <c r="E3" s="54">
        <v>90</v>
      </c>
      <c r="F3" s="54">
        <v>95</v>
      </c>
      <c r="G3" s="54">
        <v>140</v>
      </c>
    </row>
    <row r="4" spans="1:7">
      <c r="A4" s="64" t="s">
        <v>233</v>
      </c>
      <c r="B4" s="54">
        <v>55</v>
      </c>
      <c r="C4" s="54">
        <v>110</v>
      </c>
      <c r="D4" s="54">
        <v>75</v>
      </c>
      <c r="E4" s="54">
        <v>95</v>
      </c>
      <c r="F4" s="54">
        <v>75</v>
      </c>
      <c r="G4" s="54">
        <v>55</v>
      </c>
    </row>
    <row r="5" spans="1:7">
      <c r="A5" s="64" t="s">
        <v>232</v>
      </c>
      <c r="B5" s="54">
        <v>70</v>
      </c>
      <c r="C5" s="54">
        <v>115</v>
      </c>
      <c r="D5" s="54">
        <v>65</v>
      </c>
      <c r="E5" s="54">
        <v>55</v>
      </c>
      <c r="F5" s="54">
        <v>85</v>
      </c>
      <c r="G5" s="54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H19"/>
  <sheetViews>
    <sheetView topLeftCell="A2" zoomScale="130" zoomScaleNormal="130" workbookViewId="0">
      <selection activeCell="I14" sqref="I14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2" spans="2:8" ht="40.200000000000003" thickBot="1">
      <c r="C2" s="118" t="s">
        <v>281</v>
      </c>
      <c r="D2" s="121" t="s">
        <v>282</v>
      </c>
    </row>
    <row r="3" spans="2:8" ht="13.8">
      <c r="B3" s="117" t="s">
        <v>283</v>
      </c>
      <c r="C3" s="119" t="s">
        <v>240</v>
      </c>
      <c r="D3" s="33" t="s">
        <v>241</v>
      </c>
      <c r="F3" s="120" t="s">
        <v>239</v>
      </c>
    </row>
    <row r="4" spans="2:8">
      <c r="B4" s="66">
        <v>1054</v>
      </c>
      <c r="C4" s="66" t="str">
        <f>INDEX('Master Emp List'!$A$1:$I$38,4,4)</f>
        <v>AT</v>
      </c>
      <c r="D4" s="66">
        <f>MATCH(B4,'INDEX MATCH Master Emp List'!$D$2:$D$38,0)</f>
        <v>1</v>
      </c>
      <c r="F4" s="67" t="str">
        <f>INDEX('INDEX MATCH Master Emp List'!$C$1:$C$38,MATCH(B4,'INDEX MATCH Master Emp List'!$D$1:$D$38,0))</f>
        <v>AT</v>
      </c>
      <c r="H4" t="str">
        <f>INDEX('INDEX MATCH Master Emp List'!$C$2:$C$38,MATCH(B4,'INDEX MATCH Master Emp List'!$D$2:$D$38,0))</f>
        <v>AT</v>
      </c>
    </row>
    <row r="5" spans="2:8">
      <c r="B5" s="66">
        <v>1078</v>
      </c>
      <c r="C5" s="123" t="str">
        <f>INDEX('INDEX MATCH Master Emp List'!$C$2:$C$38,5)</f>
        <v>AC</v>
      </c>
      <c r="D5" s="66">
        <f>MATCH(B5,'INDEX MATCH Master Emp List'!$D$2:$D$38,0)</f>
        <v>5</v>
      </c>
      <c r="F5" s="67" t="str">
        <f>INDEX('INDEX MATCH Master Emp List'!$C$1:$C$38,MATCH(B5,'INDEX MATCH Master Emp List'!$D$1:$D$38,0))</f>
        <v>AC</v>
      </c>
      <c r="H5" t="str">
        <f>INDEX('INDEX MATCH Master Emp List'!$C$2:$C$38,MATCH(B5,'INDEX MATCH Master Emp List'!$D$2:$D$38,0))</f>
        <v>AC</v>
      </c>
    </row>
    <row r="6" spans="2:8">
      <c r="B6" s="66">
        <v>1284</v>
      </c>
      <c r="C6" s="66" t="s">
        <v>54</v>
      </c>
      <c r="D6" s="66">
        <f>MATCH(B6,'INDEX MATCH Master Emp List'!$D$2:$D$38,0)</f>
        <v>8</v>
      </c>
      <c r="F6" s="67" t="str">
        <f>INDEX('INDEX MATCH Master Emp List'!$C$1:$C$38,MATCH(B6,'INDEX MATCH Master Emp List'!$D$1:$D$38,0))</f>
        <v>MK</v>
      </c>
      <c r="H6" t="str">
        <f>INDEX('INDEX MATCH Master Emp List'!$C$2:$C$38,MATCH(B6,'INDEX MATCH Master Emp List'!$D$2:$D$38,0))</f>
        <v>MK</v>
      </c>
    </row>
    <row r="7" spans="2:8">
      <c r="B7" s="66">
        <v>1299</v>
      </c>
      <c r="C7" s="66" t="s">
        <v>64</v>
      </c>
      <c r="D7" s="66">
        <f>MATCH(B7,'INDEX MATCH Master Emp List'!$D$2:$D$38,0)</f>
        <v>11</v>
      </c>
      <c r="F7" s="67" t="str">
        <f>INDEX('INDEX MATCH Master Emp List'!$C$1:$C$38,MATCH(B7,'INDEX MATCH Master Emp List'!$D$1:$D$38,0))</f>
        <v>MF</v>
      </c>
      <c r="H7" t="str">
        <f>INDEX('INDEX MATCH Master Emp List'!$C$2:$C$38,MATCH(B7,'INDEX MATCH Master Emp List'!$D$2:$D$38,0))</f>
        <v>MF</v>
      </c>
    </row>
    <row r="8" spans="2:8">
      <c r="B8" s="66">
        <v>1329</v>
      </c>
      <c r="C8" s="66" t="s">
        <v>43</v>
      </c>
      <c r="D8" s="66">
        <f>MATCH(B8,'INDEX MATCH Master Emp List'!$D$2:$D$38,0)</f>
        <v>14</v>
      </c>
      <c r="F8" s="67" t="str">
        <f>INDEX('INDEX MATCH Master Emp List'!$C$1:$C$38,MATCH(B8,'INDEX MATCH Master Emp List'!$D$1:$D$38,0))</f>
        <v>AC</v>
      </c>
      <c r="H8" t="str">
        <f>INDEX('INDEX MATCH Master Emp List'!$C$2:$C$38,MATCH(B8,'INDEX MATCH Master Emp List'!$D$2:$D$38,0))</f>
        <v>AC</v>
      </c>
    </row>
    <row r="9" spans="2:8">
      <c r="B9" s="66">
        <v>1509</v>
      </c>
      <c r="C9" s="66" t="s">
        <v>27</v>
      </c>
      <c r="D9" s="66">
        <f>MATCH(B9,'INDEX MATCH Master Emp List'!$D$2:$D$38,0)</f>
        <v>17</v>
      </c>
      <c r="F9" s="67" t="str">
        <f>INDEX('INDEX MATCH Master Emp List'!$C$1:$C$38,MATCH(B9,'INDEX MATCH Master Emp List'!$D$1:$D$38,0))</f>
        <v>AT</v>
      </c>
      <c r="H9" t="str">
        <f>INDEX('INDEX MATCH Master Emp List'!$C$2:$C$38,MATCH(B9,'INDEX MATCH Master Emp List'!$D$2:$D$38,0))</f>
        <v>AT</v>
      </c>
    </row>
    <row r="10" spans="2:8">
      <c r="C10" s="66"/>
      <c r="D10" s="66"/>
      <c r="F10" s="67"/>
    </row>
    <row r="11" spans="2:8">
      <c r="C11" s="66"/>
      <c r="D11" s="66"/>
      <c r="F11" s="67"/>
    </row>
    <row r="12" spans="2:8">
      <c r="C12" s="66"/>
      <c r="D12" s="66"/>
      <c r="F12" s="67"/>
    </row>
    <row r="13" spans="2:8">
      <c r="C13" s="66"/>
      <c r="D13" s="66"/>
      <c r="F13" s="67"/>
    </row>
    <row r="14" spans="2:8">
      <c r="C14" s="66"/>
      <c r="D14" s="66"/>
      <c r="F14" s="67"/>
    </row>
    <row r="15" spans="2:8">
      <c r="C15" s="66"/>
      <c r="D15" s="66"/>
      <c r="F15" s="67"/>
    </row>
    <row r="16" spans="2:8">
      <c r="C16" s="66"/>
      <c r="D16" s="66"/>
      <c r="F16" s="67"/>
    </row>
    <row r="17" spans="3:6">
      <c r="C17" s="66"/>
      <c r="D17" s="66"/>
      <c r="F17" s="67"/>
    </row>
    <row r="18" spans="3:6">
      <c r="C18" s="66"/>
      <c r="D18" s="66"/>
      <c r="F18" s="67"/>
    </row>
    <row r="19" spans="3:6">
      <c r="C19" s="66"/>
      <c r="D19" s="66"/>
      <c r="F19" s="6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D1" sqref="D1:D1048576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1" t="s">
        <v>17</v>
      </c>
      <c r="B1" s="31" t="s">
        <v>18</v>
      </c>
      <c r="C1" s="31" t="s">
        <v>19</v>
      </c>
      <c r="D1" s="31" t="s">
        <v>16</v>
      </c>
      <c r="E1" s="31" t="s">
        <v>20</v>
      </c>
      <c r="F1" s="31" t="s">
        <v>21</v>
      </c>
      <c r="G1" s="31" t="s">
        <v>22</v>
      </c>
      <c r="H1" s="31" t="s">
        <v>23</v>
      </c>
      <c r="I1" s="31" t="s">
        <v>140</v>
      </c>
    </row>
    <row r="2" spans="1:9" ht="14.25" customHeight="1">
      <c r="A2" s="7" t="s">
        <v>25</v>
      </c>
      <c r="B2" s="7" t="s">
        <v>26</v>
      </c>
      <c r="C2" s="7" t="s">
        <v>27</v>
      </c>
      <c r="D2" s="7">
        <v>1054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 t="s">
        <v>30</v>
      </c>
      <c r="B3" s="7" t="s">
        <v>31</v>
      </c>
      <c r="C3" s="7" t="s">
        <v>27</v>
      </c>
      <c r="D3" s="7">
        <v>1056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 t="s">
        <v>33</v>
      </c>
      <c r="B4" s="7" t="s">
        <v>34</v>
      </c>
      <c r="C4" s="7" t="s">
        <v>27</v>
      </c>
      <c r="D4" s="7">
        <v>1067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 t="s">
        <v>36</v>
      </c>
      <c r="B5" s="7" t="s">
        <v>37</v>
      </c>
      <c r="C5" s="7" t="s">
        <v>38</v>
      </c>
      <c r="D5" s="7">
        <v>1075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 t="s">
        <v>41</v>
      </c>
      <c r="B6" s="7" t="s">
        <v>42</v>
      </c>
      <c r="C6" s="7" t="s">
        <v>43</v>
      </c>
      <c r="D6" s="7">
        <v>1078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 t="s">
        <v>45</v>
      </c>
      <c r="B7" s="7" t="s">
        <v>46</v>
      </c>
      <c r="C7" s="7" t="s">
        <v>38</v>
      </c>
      <c r="D7" s="7">
        <v>1152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 t="s">
        <v>48</v>
      </c>
      <c r="B8" s="7" t="s">
        <v>49</v>
      </c>
      <c r="C8" s="7" t="s">
        <v>50</v>
      </c>
      <c r="D8" s="7">
        <v>1196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 t="s">
        <v>52</v>
      </c>
      <c r="B9" s="7" t="s">
        <v>53</v>
      </c>
      <c r="C9" s="7" t="s">
        <v>54</v>
      </c>
      <c r="D9" s="7">
        <v>1284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 t="s">
        <v>56</v>
      </c>
      <c r="B10" s="7" t="s">
        <v>57</v>
      </c>
      <c r="C10" s="7" t="s">
        <v>38</v>
      </c>
      <c r="D10" s="7">
        <v>1290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 t="s">
        <v>59</v>
      </c>
      <c r="B11" s="7" t="s">
        <v>60</v>
      </c>
      <c r="C11" s="7" t="s">
        <v>50</v>
      </c>
      <c r="D11" s="7">
        <v>1293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 t="s">
        <v>62</v>
      </c>
      <c r="B12" s="7" t="s">
        <v>63</v>
      </c>
      <c r="C12" s="7" t="s">
        <v>64</v>
      </c>
      <c r="D12" s="7">
        <v>1299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 t="s">
        <v>66</v>
      </c>
      <c r="B13" s="7" t="s">
        <v>67</v>
      </c>
      <c r="C13" s="7" t="s">
        <v>54</v>
      </c>
      <c r="D13" s="7">
        <v>1302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 t="s">
        <v>25</v>
      </c>
      <c r="B14" s="7" t="s">
        <v>69</v>
      </c>
      <c r="C14" s="7" t="s">
        <v>64</v>
      </c>
      <c r="D14" s="7">
        <v>1310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 t="s">
        <v>71</v>
      </c>
      <c r="B15" s="7" t="s">
        <v>72</v>
      </c>
      <c r="C15" s="7" t="s">
        <v>43</v>
      </c>
      <c r="D15" s="7">
        <v>1329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 t="s">
        <v>74</v>
      </c>
      <c r="B16" s="7" t="s">
        <v>75</v>
      </c>
      <c r="C16" s="7" t="s">
        <v>50</v>
      </c>
      <c r="D16" s="7">
        <v>1333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 t="s">
        <v>77</v>
      </c>
      <c r="B17" s="7" t="s">
        <v>78</v>
      </c>
      <c r="C17" s="7" t="s">
        <v>38</v>
      </c>
      <c r="D17" s="7">
        <v>1368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 t="s">
        <v>80</v>
      </c>
      <c r="B18" s="7" t="s">
        <v>81</v>
      </c>
      <c r="C18" s="7" t="s">
        <v>27</v>
      </c>
      <c r="D18" s="7">
        <v>1509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 t="s">
        <v>83</v>
      </c>
      <c r="B19" s="7" t="s">
        <v>84</v>
      </c>
      <c r="C19" s="7" t="s">
        <v>43</v>
      </c>
      <c r="D19" s="7">
        <v>1516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 t="s">
        <v>86</v>
      </c>
      <c r="B20" s="7" t="s">
        <v>87</v>
      </c>
      <c r="C20" s="7" t="s">
        <v>54</v>
      </c>
      <c r="D20" s="7">
        <v>1529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 t="s">
        <v>89</v>
      </c>
      <c r="B21" s="7" t="s">
        <v>90</v>
      </c>
      <c r="C21" s="7" t="s">
        <v>64</v>
      </c>
      <c r="D21" s="7">
        <v>1656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 t="s">
        <v>92</v>
      </c>
      <c r="B22" s="7" t="s">
        <v>93</v>
      </c>
      <c r="C22" s="7" t="s">
        <v>64</v>
      </c>
      <c r="D22" s="7">
        <v>1672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 t="s">
        <v>95</v>
      </c>
      <c r="B23" s="7" t="s">
        <v>53</v>
      </c>
      <c r="C23" s="7" t="s">
        <v>38</v>
      </c>
      <c r="D23" s="7">
        <v>1673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 t="s">
        <v>97</v>
      </c>
      <c r="B24" s="7" t="s">
        <v>98</v>
      </c>
      <c r="C24" s="7" t="s">
        <v>54</v>
      </c>
      <c r="D24" s="7">
        <v>1676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 t="s">
        <v>100</v>
      </c>
      <c r="B25" s="7" t="s">
        <v>101</v>
      </c>
      <c r="C25" s="7" t="s">
        <v>50</v>
      </c>
      <c r="D25" s="7">
        <v>1721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 t="s">
        <v>103</v>
      </c>
      <c r="B26" s="7" t="s">
        <v>46</v>
      </c>
      <c r="C26" s="7" t="s">
        <v>54</v>
      </c>
      <c r="D26" s="7">
        <v>1723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 t="s">
        <v>105</v>
      </c>
      <c r="B27" s="7" t="s">
        <v>106</v>
      </c>
      <c r="C27" s="7" t="s">
        <v>43</v>
      </c>
      <c r="D27" s="7">
        <v>1758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 t="s">
        <v>108</v>
      </c>
      <c r="B28" s="7" t="s">
        <v>109</v>
      </c>
      <c r="C28" s="7" t="s">
        <v>27</v>
      </c>
      <c r="D28" s="7">
        <v>1792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 t="s">
        <v>111</v>
      </c>
      <c r="B29" s="7" t="s">
        <v>112</v>
      </c>
      <c r="C29" s="7" t="s">
        <v>50</v>
      </c>
      <c r="D29" s="7">
        <v>1814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 t="s">
        <v>114</v>
      </c>
      <c r="B30" s="7" t="s">
        <v>115</v>
      </c>
      <c r="C30" s="7" t="s">
        <v>27</v>
      </c>
      <c r="D30" s="7">
        <v>1908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 t="s">
        <v>117</v>
      </c>
      <c r="B31" s="7" t="s">
        <v>118</v>
      </c>
      <c r="C31" s="7" t="s">
        <v>43</v>
      </c>
      <c r="D31" s="7">
        <v>1931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 t="s">
        <v>120</v>
      </c>
      <c r="B32" s="7" t="s">
        <v>121</v>
      </c>
      <c r="C32" s="7" t="s">
        <v>64</v>
      </c>
      <c r="D32" s="7">
        <v>1960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 t="s">
        <v>123</v>
      </c>
      <c r="B33" s="7" t="s">
        <v>124</v>
      </c>
      <c r="C33" s="7" t="s">
        <v>43</v>
      </c>
      <c r="D33" s="7">
        <v>1964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 t="s">
        <v>126</v>
      </c>
      <c r="B34" s="7" t="s">
        <v>127</v>
      </c>
      <c r="C34" s="7" t="s">
        <v>43</v>
      </c>
      <c r="D34" s="7">
        <v>1975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 t="s">
        <v>123</v>
      </c>
      <c r="B35" s="7" t="s">
        <v>129</v>
      </c>
      <c r="C35" s="7" t="s">
        <v>27</v>
      </c>
      <c r="D35" s="7">
        <v>1983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 t="s">
        <v>131</v>
      </c>
      <c r="B36" s="7" t="s">
        <v>132</v>
      </c>
      <c r="C36" s="7" t="s">
        <v>64</v>
      </c>
      <c r="D36" s="7">
        <v>1990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 t="s">
        <v>134</v>
      </c>
      <c r="B37" s="7" t="s">
        <v>135</v>
      </c>
      <c r="C37" s="7" t="s">
        <v>27</v>
      </c>
      <c r="D37" s="7">
        <v>1995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 t="s">
        <v>137</v>
      </c>
      <c r="B38" s="7" t="s">
        <v>138</v>
      </c>
      <c r="C38" s="7" t="s">
        <v>50</v>
      </c>
      <c r="D38" s="7">
        <v>1999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J26"/>
  <sheetViews>
    <sheetView topLeftCell="A7" zoomScale="115" zoomScaleNormal="115" workbookViewId="0">
      <selection activeCell="J17" sqref="J17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  <col min="10" max="10" width="30" customWidth="1"/>
  </cols>
  <sheetData>
    <row r="2" spans="1:10">
      <c r="A2" s="34" t="s">
        <v>168</v>
      </c>
      <c r="B2" s="34" t="s">
        <v>179</v>
      </c>
      <c r="C2" s="34" t="s">
        <v>203</v>
      </c>
      <c r="D2" s="38"/>
      <c r="E2" s="37" t="s">
        <v>167</v>
      </c>
      <c r="F2" s="37" t="s">
        <v>220</v>
      </c>
      <c r="G2" s="37" t="s">
        <v>219</v>
      </c>
      <c r="H2" s="35" t="s">
        <v>248</v>
      </c>
      <c r="J2" s="35" t="s">
        <v>284</v>
      </c>
    </row>
    <row r="3" spans="1:10">
      <c r="A3" s="22" t="s">
        <v>169</v>
      </c>
      <c r="B3" s="23" t="s">
        <v>180</v>
      </c>
      <c r="C3" s="24">
        <v>13.65</v>
      </c>
      <c r="D3" s="36"/>
      <c r="E3" s="17" t="str">
        <f>LEFT(A3,3)</f>
        <v>ACM</v>
      </c>
      <c r="F3" s="17" t="str">
        <f>MID(A3,4,3)</f>
        <v>110</v>
      </c>
      <c r="G3" s="124" t="str">
        <f>RIGHT(A3,2)</f>
        <v>WW</v>
      </c>
      <c r="H3" s="67">
        <f>LEN(A3)</f>
        <v>8</v>
      </c>
      <c r="J3" s="125" t="str">
        <f t="shared" ref="J3:J20" si="0">IF(LEN(A3)=8,RIGHT(A3,2),RIGHT(A3,4))</f>
        <v>WW</v>
      </c>
    </row>
    <row r="4" spans="1:10">
      <c r="A4" s="22" t="s">
        <v>170</v>
      </c>
      <c r="B4" s="23" t="s">
        <v>181</v>
      </c>
      <c r="C4" s="24">
        <v>12.19</v>
      </c>
      <c r="D4" s="36"/>
      <c r="E4" s="17" t="str">
        <f>LEFT(A4,3)</f>
        <v>ACM</v>
      </c>
      <c r="F4" s="17" t="str">
        <f>MID(A4,4,3)</f>
        <v>111</v>
      </c>
      <c r="G4" s="124" t="str">
        <f>RIGHT(A4,2)</f>
        <v>WW</v>
      </c>
      <c r="H4" s="67">
        <f t="shared" ref="H4:H26" si="1">LEN(A4)</f>
        <v>8</v>
      </c>
      <c r="J4" s="125" t="str">
        <f t="shared" si="0"/>
        <v>WW</v>
      </c>
    </row>
    <row r="5" spans="1:10">
      <c r="A5" s="22" t="s">
        <v>171</v>
      </c>
      <c r="B5" s="23" t="s">
        <v>182</v>
      </c>
      <c r="C5" s="24">
        <v>10.89</v>
      </c>
      <c r="D5" s="36"/>
      <c r="E5" s="17" t="str">
        <f t="shared" ref="E5:E26" si="2">LEFT(A5,3)</f>
        <v>ACM</v>
      </c>
      <c r="F5" s="17" t="str">
        <f t="shared" ref="F5:F26" si="3">MID(A5,4,3)</f>
        <v>150</v>
      </c>
      <c r="G5" s="124" t="str">
        <f t="shared" ref="G5:G26" si="4">RIGHT(A5,2)</f>
        <v>WW</v>
      </c>
      <c r="H5" s="67">
        <f t="shared" si="1"/>
        <v>8</v>
      </c>
      <c r="J5" s="125" t="str">
        <f t="shared" si="0"/>
        <v>WW</v>
      </c>
    </row>
    <row r="6" spans="1:10">
      <c r="A6" s="22" t="s">
        <v>172</v>
      </c>
      <c r="B6" s="23" t="s">
        <v>183</v>
      </c>
      <c r="C6" s="24">
        <v>9.75</v>
      </c>
      <c r="D6" s="36"/>
      <c r="E6" s="17" t="str">
        <f t="shared" si="2"/>
        <v>ACM</v>
      </c>
      <c r="F6" s="17" t="str">
        <f t="shared" si="3"/>
        <v>321</v>
      </c>
      <c r="G6" s="124" t="str">
        <f t="shared" si="4"/>
        <v>DP</v>
      </c>
      <c r="H6" s="67">
        <f t="shared" si="1"/>
        <v>8</v>
      </c>
      <c r="J6" s="125" t="str">
        <f t="shared" si="0"/>
        <v>DP</v>
      </c>
    </row>
    <row r="7" spans="1:10">
      <c r="A7" s="22" t="s">
        <v>173</v>
      </c>
      <c r="B7" s="23" t="s">
        <v>184</v>
      </c>
      <c r="C7" s="24">
        <v>9.59</v>
      </c>
      <c r="D7" s="36"/>
      <c r="E7" s="17" t="str">
        <f t="shared" si="2"/>
        <v>ACM</v>
      </c>
      <c r="F7" s="17" t="str">
        <f t="shared" si="3"/>
        <v>322</v>
      </c>
      <c r="G7" s="124" t="str">
        <f t="shared" si="4"/>
        <v>DP</v>
      </c>
      <c r="H7" s="67">
        <f t="shared" si="1"/>
        <v>8</v>
      </c>
      <c r="J7" s="125" t="str">
        <f t="shared" si="0"/>
        <v>DP</v>
      </c>
    </row>
    <row r="8" spans="1:10">
      <c r="A8" s="22" t="s">
        <v>174</v>
      </c>
      <c r="B8" s="23" t="s">
        <v>185</v>
      </c>
      <c r="C8" s="24">
        <v>10.4</v>
      </c>
      <c r="D8" s="36"/>
      <c r="E8" s="17" t="str">
        <f t="shared" si="2"/>
        <v>ACM</v>
      </c>
      <c r="F8" s="17" t="str">
        <f t="shared" si="3"/>
        <v>325</v>
      </c>
      <c r="G8" s="124" t="str">
        <f t="shared" si="4"/>
        <v>DP</v>
      </c>
      <c r="H8" s="67">
        <f t="shared" si="1"/>
        <v>8</v>
      </c>
      <c r="J8" s="125" t="str">
        <f t="shared" si="0"/>
        <v>DP</v>
      </c>
    </row>
    <row r="9" spans="1:10">
      <c r="A9" s="22" t="s">
        <v>175</v>
      </c>
      <c r="B9" s="23" t="s">
        <v>186</v>
      </c>
      <c r="C9" s="24">
        <v>10.56</v>
      </c>
      <c r="D9" s="36"/>
      <c r="E9" s="17" t="str">
        <f t="shared" si="2"/>
        <v>ACM</v>
      </c>
      <c r="F9" s="17" t="str">
        <f t="shared" si="3"/>
        <v>330</v>
      </c>
      <c r="G9" s="124" t="str">
        <f t="shared" si="4"/>
        <v>DP</v>
      </c>
      <c r="H9" s="67">
        <f t="shared" si="1"/>
        <v>8</v>
      </c>
      <c r="J9" s="125" t="str">
        <f t="shared" si="0"/>
        <v>DP</v>
      </c>
    </row>
    <row r="10" spans="1:10">
      <c r="A10" s="22" t="s">
        <v>176</v>
      </c>
      <c r="B10" s="23" t="s">
        <v>187</v>
      </c>
      <c r="C10" s="24">
        <v>9.75</v>
      </c>
      <c r="D10" s="36"/>
      <c r="E10" s="17" t="str">
        <f t="shared" si="2"/>
        <v>ACM</v>
      </c>
      <c r="F10" s="17" t="str">
        <f t="shared" si="3"/>
        <v>450</v>
      </c>
      <c r="G10" s="124" t="str">
        <f t="shared" si="4"/>
        <v>DP</v>
      </c>
      <c r="H10" s="67">
        <f t="shared" si="1"/>
        <v>8</v>
      </c>
      <c r="J10" s="125" t="str">
        <f t="shared" si="0"/>
        <v>DP</v>
      </c>
    </row>
    <row r="11" spans="1:10">
      <c r="A11" s="22" t="s">
        <v>177</v>
      </c>
      <c r="B11" s="23" t="s">
        <v>188</v>
      </c>
      <c r="C11" s="24">
        <v>9.75</v>
      </c>
      <c r="D11" s="36"/>
      <c r="E11" s="17" t="str">
        <f t="shared" si="2"/>
        <v>ACM</v>
      </c>
      <c r="F11" s="17" t="str">
        <f t="shared" si="3"/>
        <v>460</v>
      </c>
      <c r="G11" s="124" t="str">
        <f t="shared" si="4"/>
        <v>DP</v>
      </c>
      <c r="H11" s="67">
        <f t="shared" si="1"/>
        <v>8</v>
      </c>
      <c r="J11" s="125" t="str">
        <f t="shared" si="0"/>
        <v>DP</v>
      </c>
    </row>
    <row r="12" spans="1:10">
      <c r="A12" s="22" t="s">
        <v>204</v>
      </c>
      <c r="B12" s="23" t="s">
        <v>189</v>
      </c>
      <c r="C12" s="24">
        <v>4.0599999999999996</v>
      </c>
      <c r="D12" s="36"/>
      <c r="E12" s="17" t="str">
        <f t="shared" si="2"/>
        <v>AST</v>
      </c>
      <c r="F12" s="17" t="str">
        <f t="shared" si="3"/>
        <v>530</v>
      </c>
      <c r="G12" s="124" t="str">
        <f t="shared" si="4"/>
        <v>OL</v>
      </c>
      <c r="H12" s="67">
        <f t="shared" si="1"/>
        <v>8</v>
      </c>
      <c r="J12" s="125" t="str">
        <f t="shared" si="0"/>
        <v>OL</v>
      </c>
    </row>
    <row r="13" spans="1:10">
      <c r="A13" s="22" t="s">
        <v>205</v>
      </c>
      <c r="B13" s="23" t="s">
        <v>190</v>
      </c>
      <c r="C13" s="24">
        <v>5.04</v>
      </c>
      <c r="D13" s="36"/>
      <c r="E13" s="17" t="str">
        <f t="shared" si="2"/>
        <v>AST</v>
      </c>
      <c r="F13" s="17" t="str">
        <f t="shared" si="3"/>
        <v>100</v>
      </c>
      <c r="G13" s="124" t="str">
        <f t="shared" si="4"/>
        <v>TF</v>
      </c>
      <c r="H13" s="67">
        <f t="shared" si="1"/>
        <v>8</v>
      </c>
      <c r="J13" s="125" t="str">
        <f t="shared" si="0"/>
        <v>TF</v>
      </c>
    </row>
    <row r="14" spans="1:10">
      <c r="A14" s="22" t="s">
        <v>206</v>
      </c>
      <c r="B14" s="23" t="s">
        <v>191</v>
      </c>
      <c r="C14" s="24">
        <v>3.9</v>
      </c>
      <c r="D14" s="36"/>
      <c r="E14" s="17" t="str">
        <f t="shared" si="2"/>
        <v>AST</v>
      </c>
      <c r="F14" s="17" t="str">
        <f t="shared" si="3"/>
        <v>130</v>
      </c>
      <c r="G14" s="124" t="str">
        <f t="shared" si="4"/>
        <v>OL</v>
      </c>
      <c r="H14" s="67">
        <f t="shared" si="1"/>
        <v>8</v>
      </c>
      <c r="J14" s="125" t="str">
        <f t="shared" si="0"/>
        <v>OL</v>
      </c>
    </row>
    <row r="15" spans="1:10">
      <c r="A15" s="22" t="s">
        <v>207</v>
      </c>
      <c r="B15" s="23" t="s">
        <v>192</v>
      </c>
      <c r="C15" s="24">
        <v>4.55</v>
      </c>
      <c r="D15" s="36"/>
      <c r="E15" s="17" t="str">
        <f t="shared" si="2"/>
        <v>AST</v>
      </c>
      <c r="F15" s="17" t="str">
        <f t="shared" si="3"/>
        <v>140</v>
      </c>
      <c r="G15" s="124" t="str">
        <f t="shared" si="4"/>
        <v>OL</v>
      </c>
      <c r="H15" s="67">
        <f t="shared" si="1"/>
        <v>8</v>
      </c>
      <c r="J15" s="125" t="str">
        <f t="shared" si="0"/>
        <v>OL</v>
      </c>
    </row>
    <row r="16" spans="1:10">
      <c r="A16" s="22" t="s">
        <v>208</v>
      </c>
      <c r="B16" s="23" t="s">
        <v>193</v>
      </c>
      <c r="C16" s="24">
        <v>5.2</v>
      </c>
      <c r="D16" s="36"/>
      <c r="E16" s="17" t="str">
        <f t="shared" si="2"/>
        <v>AST</v>
      </c>
      <c r="F16" s="17" t="str">
        <f t="shared" si="3"/>
        <v>300</v>
      </c>
      <c r="G16" s="124" t="str">
        <f t="shared" si="4"/>
        <v>GO</v>
      </c>
      <c r="H16" s="67">
        <f t="shared" si="1"/>
        <v>8</v>
      </c>
      <c r="J16" s="125" t="str">
        <f t="shared" si="0"/>
        <v>GO</v>
      </c>
    </row>
    <row r="17" spans="1:10">
      <c r="A17" s="22" t="s">
        <v>209</v>
      </c>
      <c r="B17" s="23" t="s">
        <v>194</v>
      </c>
      <c r="C17" s="24">
        <v>7.31</v>
      </c>
      <c r="D17" s="36"/>
      <c r="E17" s="17" t="str">
        <f t="shared" si="2"/>
        <v>AST</v>
      </c>
      <c r="F17" s="17" t="str">
        <f t="shared" si="3"/>
        <v>121</v>
      </c>
      <c r="G17" s="124" t="str">
        <f t="shared" si="4"/>
        <v>BF</v>
      </c>
      <c r="H17" s="67">
        <f t="shared" si="1"/>
        <v>8</v>
      </c>
      <c r="J17" s="125" t="str">
        <f t="shared" si="0"/>
        <v>BF</v>
      </c>
    </row>
    <row r="18" spans="1:10">
      <c r="A18" s="22" t="s">
        <v>210</v>
      </c>
      <c r="B18" s="23" t="s">
        <v>195</v>
      </c>
      <c r="C18" s="24">
        <v>6.5</v>
      </c>
      <c r="D18" s="36"/>
      <c r="E18" s="17" t="str">
        <f t="shared" si="2"/>
        <v>AST</v>
      </c>
      <c r="F18" s="17" t="str">
        <f t="shared" si="3"/>
        <v>132</v>
      </c>
      <c r="G18" s="124" t="str">
        <f t="shared" si="4"/>
        <v>PS</v>
      </c>
      <c r="H18" s="67">
        <f t="shared" si="1"/>
        <v>8</v>
      </c>
      <c r="J18" s="125" t="str">
        <f t="shared" si="0"/>
        <v>PS</v>
      </c>
    </row>
    <row r="19" spans="1:10">
      <c r="A19" s="22" t="s">
        <v>178</v>
      </c>
      <c r="B19" s="23" t="s">
        <v>196</v>
      </c>
      <c r="C19" s="24">
        <v>4.55</v>
      </c>
      <c r="D19" s="36"/>
      <c r="E19" s="17" t="str">
        <f t="shared" si="2"/>
        <v>AST</v>
      </c>
      <c r="F19" s="17" t="str">
        <f t="shared" si="3"/>
        <v>205</v>
      </c>
      <c r="G19" s="124" t="str">
        <f t="shared" si="4"/>
        <v>95</v>
      </c>
      <c r="H19" s="67">
        <f t="shared" si="1"/>
        <v>10</v>
      </c>
      <c r="J19" s="125" t="str">
        <f t="shared" si="0"/>
        <v>0995</v>
      </c>
    </row>
    <row r="20" spans="1:10">
      <c r="A20" s="22" t="s">
        <v>211</v>
      </c>
      <c r="B20" s="23" t="s">
        <v>197</v>
      </c>
      <c r="C20" s="24">
        <v>14.3</v>
      </c>
      <c r="D20" s="36"/>
      <c r="E20" s="17" t="str">
        <f t="shared" si="2"/>
        <v>BVR</v>
      </c>
      <c r="F20" s="17" t="str">
        <f t="shared" si="3"/>
        <v>590</v>
      </c>
      <c r="G20" s="124" t="str">
        <f t="shared" si="4"/>
        <v>WF</v>
      </c>
      <c r="H20" s="67">
        <f t="shared" si="1"/>
        <v>8</v>
      </c>
      <c r="J20" s="125" t="str">
        <f t="shared" si="0"/>
        <v>WF</v>
      </c>
    </row>
    <row r="21" spans="1:10">
      <c r="A21" s="22" t="s">
        <v>212</v>
      </c>
      <c r="B21" s="23" t="s">
        <v>213</v>
      </c>
      <c r="C21" s="24">
        <v>13.81</v>
      </c>
      <c r="D21" s="36"/>
      <c r="E21" s="17" t="str">
        <f t="shared" si="2"/>
        <v>BVR</v>
      </c>
      <c r="F21" s="17" t="str">
        <f t="shared" si="3"/>
        <v>690</v>
      </c>
      <c r="G21" s="124" t="str">
        <f t="shared" si="4"/>
        <v>AF</v>
      </c>
      <c r="H21" s="67">
        <f t="shared" si="1"/>
        <v>8</v>
      </c>
      <c r="J21" s="125" t="str">
        <f>IF(LEN(A21)=8,RIGHT(A21,2),RIGHT(A21,4))</f>
        <v>AF</v>
      </c>
    </row>
    <row r="22" spans="1:10">
      <c r="A22" s="22" t="s">
        <v>217</v>
      </c>
      <c r="B22" s="23" t="s">
        <v>198</v>
      </c>
      <c r="C22" s="24">
        <v>7.31</v>
      </c>
      <c r="D22" s="36"/>
      <c r="E22" s="17" t="str">
        <f t="shared" si="2"/>
        <v>TRA</v>
      </c>
      <c r="F22" s="17" t="str">
        <f t="shared" si="3"/>
        <v>203</v>
      </c>
      <c r="G22" s="124" t="str">
        <f t="shared" si="4"/>
        <v>OF</v>
      </c>
      <c r="H22" s="67">
        <f t="shared" si="1"/>
        <v>8</v>
      </c>
      <c r="J22" s="125" t="str">
        <f t="shared" ref="J22:J26" si="5">IF(LEN(A22)=8,RIGHT(A22,2),RIGHT(A22,4))</f>
        <v>OF</v>
      </c>
    </row>
    <row r="23" spans="1:10">
      <c r="A23" s="22" t="s">
        <v>218</v>
      </c>
      <c r="B23" s="23" t="s">
        <v>199</v>
      </c>
      <c r="C23" s="24">
        <v>7.31</v>
      </c>
      <c r="D23" s="36"/>
      <c r="E23" s="17" t="str">
        <f t="shared" si="2"/>
        <v>TRA</v>
      </c>
      <c r="F23" s="17" t="str">
        <f t="shared" si="3"/>
        <v>205</v>
      </c>
      <c r="G23" s="124" t="str">
        <f t="shared" si="4"/>
        <v>OF</v>
      </c>
      <c r="H23" s="67">
        <f t="shared" si="1"/>
        <v>8</v>
      </c>
      <c r="J23" s="125" t="str">
        <f t="shared" si="5"/>
        <v>OF</v>
      </c>
    </row>
    <row r="24" spans="1:10">
      <c r="A24" s="22" t="s">
        <v>214</v>
      </c>
      <c r="B24" s="23" t="s">
        <v>200</v>
      </c>
      <c r="C24" s="24">
        <v>7.31</v>
      </c>
      <c r="D24" s="36"/>
      <c r="E24" s="17" t="str">
        <f t="shared" si="2"/>
        <v>TRA</v>
      </c>
      <c r="F24" s="17" t="str">
        <f t="shared" si="3"/>
        <v>207</v>
      </c>
      <c r="G24" s="124" t="str">
        <f t="shared" si="4"/>
        <v>OF</v>
      </c>
      <c r="H24" s="67">
        <f t="shared" si="1"/>
        <v>8</v>
      </c>
      <c r="J24" s="125" t="str">
        <f t="shared" si="5"/>
        <v>OF</v>
      </c>
    </row>
    <row r="25" spans="1:10">
      <c r="A25" s="22" t="s">
        <v>215</v>
      </c>
      <c r="B25" s="23" t="s">
        <v>201</v>
      </c>
      <c r="C25" s="24">
        <v>7.64</v>
      </c>
      <c r="D25" s="36"/>
      <c r="E25" s="17" t="str">
        <f t="shared" si="2"/>
        <v>TRA</v>
      </c>
      <c r="F25" s="17" t="str">
        <f t="shared" si="3"/>
        <v>310</v>
      </c>
      <c r="G25" s="124" t="str">
        <f t="shared" si="4"/>
        <v>OF</v>
      </c>
      <c r="H25" s="67">
        <f t="shared" si="1"/>
        <v>8</v>
      </c>
      <c r="J25" s="125" t="str">
        <f t="shared" si="5"/>
        <v>OF</v>
      </c>
    </row>
    <row r="26" spans="1:10">
      <c r="A26" s="22" t="s">
        <v>216</v>
      </c>
      <c r="B26" s="23" t="s">
        <v>202</v>
      </c>
      <c r="C26" s="24">
        <v>6.14</v>
      </c>
      <c r="D26" s="36"/>
      <c r="E26" s="17" t="str">
        <f t="shared" si="2"/>
        <v>TRA</v>
      </c>
      <c r="F26" s="17" t="str">
        <f t="shared" si="3"/>
        <v>610</v>
      </c>
      <c r="G26" s="124" t="str">
        <f t="shared" si="4"/>
        <v>OF</v>
      </c>
      <c r="H26" s="67">
        <f t="shared" si="1"/>
        <v>8</v>
      </c>
      <c r="J26" s="125" t="str">
        <f t="shared" si="5"/>
        <v>OF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Vicenzo Massao</cp:lastModifiedBy>
  <cp:lastPrinted>2016-02-22T19:48:39Z</cp:lastPrinted>
  <dcterms:created xsi:type="dcterms:W3CDTF">2001-09-07T21:10:35Z</dcterms:created>
  <dcterms:modified xsi:type="dcterms:W3CDTF">2024-11-11T02:47:38Z</dcterms:modified>
</cp:coreProperties>
</file>