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1_WG01" sheetId="1" r:id="rId3"/>
    <sheet state="visible" name="T1_WG02" sheetId="2" r:id="rId4"/>
  </sheets>
  <definedNames>
    <definedName localSheetId="1" name="k">T1_WG02!$K$17</definedName>
    <definedName name="k">T1_WG01!$K$17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comments2.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sharedStrings.xml><?xml version="1.0" encoding="utf-8"?>
<sst xmlns="http://schemas.openxmlformats.org/spreadsheetml/2006/main" count="2046" uniqueCount="809">
  <si>
    <t>FECHA</t>
  </si>
  <si>
    <t>AUTOR</t>
  </si>
  <si>
    <t>DESCRIPCION</t>
  </si>
  <si>
    <t>HORA</t>
  </si>
  <si>
    <t>MENSAJE</t>
  </si>
  <si>
    <t>Patrón Comunicación</t>
  </si>
  <si>
    <t>ATRIBUTO</t>
  </si>
  <si>
    <t>CONDUCTA</t>
  </si>
  <si>
    <t>Conducta (Descripción)</t>
  </si>
  <si>
    <t># interacc.</t>
  </si>
  <si>
    <t>% del equipo</t>
  </si>
  <si>
    <t>Problemas Grupales</t>
  </si>
  <si>
    <t>Ind de interac intragrupal</t>
  </si>
  <si>
    <t>totales &gt;&gt;</t>
  </si>
  <si>
    <t>Conflicto</t>
  </si>
  <si>
    <t>Conducta</t>
  </si>
  <si>
    <t>limi. Sup</t>
  </si>
  <si>
    <t>lim. Inf.</t>
  </si>
  <si>
    <t>IPA</t>
  </si>
  <si>
    <t>% por sub-h</t>
  </si>
  <si>
    <t>Andres</t>
  </si>
  <si>
    <t>Manuel Christensen Montenegro</t>
  </si>
  <si>
    <t>fa</t>
  </si>
  <si>
    <t>supongo que por ahora</t>
  </si>
  <si>
    <t>Muestra solidaridad</t>
  </si>
  <si>
    <t>Comunicación</t>
  </si>
  <si>
    <t>c6</t>
  </si>
  <si>
    <t>.</t>
  </si>
  <si>
    <t>de que me perdí?</t>
  </si>
  <si>
    <t>podemos buscar y ir separando la data que contremos</t>
  </si>
  <si>
    <t>Muestra relajamiento o moderación</t>
  </si>
  <si>
    <t>c7</t>
  </si>
  <si>
    <t>ah, ahi lei</t>
  </si>
  <si>
    <t>Arturo Iglesias</t>
  </si>
  <si>
    <t>buenas!</t>
  </si>
  <si>
    <t>Muestra acuerdo o aprueba</t>
  </si>
  <si>
    <t>Evaluación</t>
  </si>
  <si>
    <t>c5</t>
  </si>
  <si>
    <t>despues leo todo y reviso</t>
  </si>
  <si>
    <t>encontremos*</t>
  </si>
  <si>
    <t>Da sugerencia u orientación</t>
  </si>
  <si>
    <t>c8</t>
  </si>
  <si>
    <t>Mariano</t>
  </si>
  <si>
    <t>hola, como andan?</t>
  </si>
  <si>
    <t>y hola</t>
  </si>
  <si>
    <t>Da opiniones</t>
  </si>
  <si>
    <t>Control</t>
  </si>
  <si>
    <t>c4</t>
  </si>
  <si>
    <t>si, sin ningún problema... busquemos algo de info, usamos el chat las sugerencias, asi compartimos los links, leemos vamos armando algo</t>
  </si>
  <si>
    <t>Da información</t>
  </si>
  <si>
    <t>c9</t>
  </si>
  <si>
    <t>Troffer</t>
  </si>
  <si>
    <t>desde</t>
  </si>
  <si>
    <t>si y sino tambien</t>
  </si>
  <si>
    <t>Pide información</t>
  </si>
  <si>
    <t>Decisión</t>
  </si>
  <si>
    <t>c3</t>
  </si>
  <si>
    <t>No tendría que ser un poco mas resumido? Pide una definicion</t>
  </si>
  <si>
    <t>vamos poniendo mas o menos una redaccion de la 1</t>
  </si>
  <si>
    <t>Pide opinión</t>
  </si>
  <si>
    <t>c10</t>
  </si>
  <si>
    <t>problema !!!</t>
  </si>
  <si>
    <t>y vemos en algo que quedemos en comun todos</t>
  </si>
  <si>
    <t>Pide sugerencias u orientación</t>
  </si>
  <si>
    <t>Reducción de tensión</t>
  </si>
  <si>
    <t>c2</t>
  </si>
  <si>
    <t>Puede ser, la parte de reconocimiento de caracteres y captcha de google se podrian mover al punto 2</t>
  </si>
  <si>
    <t>jsduana</t>
  </si>
  <si>
    <t>concuerdo con arturo... !</t>
  </si>
  <si>
    <t>Muestra desacuerdo o desaprobación</t>
  </si>
  <si>
    <t>c11</t>
  </si>
  <si>
    <t>Puede ser ,me parece que esta quedando el punto 1 muy cargado de información en comparación de los otros</t>
  </si>
  <si>
    <t>dale, yo no se que explicaron en la ultima clase, por que la curse hace como 4 ,5 años y ya se me vencio y todo .. pero ahora busco info y leo algo para entrar en tema... pero si sabes de algo anda poniendo, despues vamos editando</t>
  </si>
  <si>
    <t>Muestra tensión o molestia</t>
  </si>
  <si>
    <t>Reintegración</t>
  </si>
  <si>
    <t>c1</t>
  </si>
  <si>
    <t>es más a lo que vamos escribiendo le podemos hacer comentarios si a alguien no le parece...</t>
  </si>
  <si>
    <t>Muestra antagonismo o agresividad</t>
  </si>
  <si>
    <t>c12</t>
  </si>
  <si>
    <t>claro, y vamos buscando la mejor forma de redactar, que creo va a ser lo mas dificil jaja</t>
  </si>
  <si>
    <t>si la verdad</t>
  </si>
  <si>
    <t>mar. 15:41</t>
  </si>
  <si>
    <t>Mañana después del recu me pongo a revisar todo</t>
  </si>
  <si>
    <t xml:space="preserve"> % de interacción por atributo</t>
  </si>
  <si>
    <t>yo algo de notas tome</t>
  </si>
  <si>
    <t>mar. 15:53</t>
  </si>
  <si>
    <t>joya! creo que el punto 1 ya esta bastante bien, el 2 por ahi habria que organizarlo un poco y el 3 si habria que ampliarlo</t>
  </si>
  <si>
    <t>Alumno: &gt;&gt;&gt;&gt;&gt;</t>
  </si>
  <si>
    <t>&gt;&gt;&gt;</t>
  </si>
  <si>
    <t>hernan</t>
  </si>
  <si>
    <t>pero fue demasiado introductorio</t>
  </si>
  <si>
    <t>mar. 16:10</t>
  </si>
  <si>
    <t>dale, mañana lo veo</t>
  </si>
  <si>
    <t>Interacciones de :</t>
  </si>
  <si>
    <t>como que no cambia mucho la vida</t>
  </si>
  <si>
    <t>mar. 17:47</t>
  </si>
  <si>
    <t>ahi estuve acomodando el punto 2, creo que el 1 y 2 (sacando algunos detalles) ya estarian bastante bien</t>
  </si>
  <si>
    <t>ana</t>
  </si>
  <si>
    <t>no se preocupen... en redactar bien y corregir lo que ustedes ponen o mejorarlo y ponerlo de una forma mas elegante (si es necesario) yo no tengo problemas</t>
  </si>
  <si>
    <t>Encontre esta pagina http://machinelearningmastery.com/best-programming-language-for-machine-learning/ donde habla de los mejores lenguajes para machine learning</t>
  </si>
  <si>
    <t>good</t>
  </si>
  <si>
    <t>bueno, ahora me pongo a revisar todo</t>
  </si>
  <si>
    <t>franco</t>
  </si>
  <si>
    <t>yo estoy casi todo el día conectado, lo unico que trabajo de 8 a 17, por ahi no estoy activo.</t>
  </si>
  <si>
    <t>a todo esto, hay dos chabones que ni aparecieron</t>
  </si>
  <si>
    <t>emi</t>
  </si>
  <si>
    <t>a k</t>
  </si>
  <si>
    <t>Creo que los grupos no son de 5</t>
  </si>
  <si>
    <t>les aviso por si me ven</t>
  </si>
  <si>
    <t>en el mail que nos mandaron se puede ver quienes estan en el grupo</t>
  </si>
  <si>
    <t>yo lo unico que tengo son los 2 recus</t>
  </si>
  <si>
    <t>faltan berruti y sergio arrieta (que se dio de baja segun lo que puso en el grupo)</t>
  </si>
  <si>
    <t># del equipo</t>
  </si>
  <si>
    <t xml:space="preserve"> # individuo</t>
  </si>
  <si>
    <t>% individuo</t>
  </si>
  <si>
    <t>% ind X % grupal</t>
  </si>
  <si>
    <t>SUB HABILIDAD</t>
  </si>
  <si>
    <t>RESULTADOS</t>
  </si>
  <si>
    <t>ahh y vivo en necochea</t>
  </si>
  <si>
    <t>supongo que es el riesgo de hacer un trabajo con grupos random, igual por lo que entendi en el resto de los trabajos los grupos van a cambiar!</t>
  </si>
  <si>
    <t>Interacciones &gt;&gt;</t>
  </si>
  <si>
    <t>&gt;&gt;&gt;&gt;&gt;</t>
  </si>
  <si>
    <t>Patrón de comunicación</t>
  </si>
  <si>
    <t>Atributo (Descripción)</t>
  </si>
  <si>
    <t>Sub-Habilidad</t>
  </si>
  <si>
    <t xml:space="preserve">% individual </t>
  </si>
  <si>
    <t>% equipo</t>
  </si>
  <si>
    <t xml:space="preserve">% </t>
  </si>
  <si>
    <t>sub-habilidad</t>
  </si>
  <si>
    <t>% parcial x atributo y sub habilidad</t>
  </si>
  <si>
    <t>PROBLEMA</t>
  </si>
  <si>
    <t>SITUACION</t>
  </si>
  <si>
    <t>ESTRATEGIA</t>
  </si>
  <si>
    <t>sisi, pero bueno, aunque sea podian aparecer y decir "che, yo no lo voy a hacer el tp", aunque sea por respeto al resto del grupo</t>
  </si>
  <si>
    <t>asi que tratare de ponerle pila ahora total esta es facil me preocupa lenguajes</t>
  </si>
  <si>
    <t>Atributo</t>
  </si>
  <si>
    <t>Preguntemos al profesor…</t>
  </si>
  <si>
    <t>Mediación docente</t>
  </si>
  <si>
    <t>Mediación</t>
  </si>
  <si>
    <t>Comunicacióm</t>
  </si>
  <si>
    <t>Informar</t>
  </si>
  <si>
    <t>Estudiante requiere entrenamiento de subhabilidad Informar</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</si>
  <si>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t>
  </si>
  <si>
    <t>asi que conmigo 100% colaborativo</t>
  </si>
  <si>
    <t>es verdad, igual el trabajo esta muy en el medio de los parciales, supongo que por eso algunos no aparecieron!</t>
  </si>
  <si>
    <t>Todas las posturas son válidas..</t>
  </si>
  <si>
    <t>Conciliar</t>
  </si>
  <si>
    <t>Argumentación</t>
  </si>
  <si>
    <t>Tarea</t>
  </si>
  <si>
    <t>Estudiante requiere entrenamiento de subhabilidad Tarea</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</si>
  <si>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t>
  </si>
  <si>
    <t>dale si.. no hay drama</t>
  </si>
  <si>
    <t>Sergio</t>
  </si>
  <si>
    <t>hola disculpenme que ando medio colgado con el tp pero la verdad no cazo una con esto de machine learning, solo pude completar un par de cosas pero porque ya tenia idea de antes.tratare de ver si puedo avanzar y aportar algo aunque sea</t>
  </si>
  <si>
    <t>A mi me parece bien…</t>
  </si>
  <si>
    <t>Concertar</t>
  </si>
  <si>
    <t>Requerir</t>
  </si>
  <si>
    <t>Estudiante requiere entrenamiento de subhabilidad Requerir</t>
  </si>
  <si>
    <t>Entrenar al estudiante, solicitándole que formule un requerimiento al grupo manifestando la subhabilidad Requerir. Dado que esta subhabilidad se relaciona con tres atributos, Información, Clarificación e Ilustración, se muestran tres alternativas de respuesta. El estudiante puede optar por hacer su contribución en alguna de ellas.
• Primera alternativa: vinculada con el atributo Información. Contribución comienza con la oración de apertura “¿Qué falta considerar... ?”.
• Segunda alternativa: vinculada con el atributo Clarificación. Contribución comienza con la oración de apertura “Por favor, explíquenme…”.
• Tercera alternativa: vinculada con el atributo Ilustración. Contribución comienza con la oración de apertura “Por favor, muéstrenme…”</t>
  </si>
  <si>
    <t>na yo soy de aca dentro de todo eso lo tengo comodo</t>
  </si>
  <si>
    <t>gracias!</t>
  </si>
  <si>
    <t>Discrepar…</t>
  </si>
  <si>
    <t>Discrepar</t>
  </si>
  <si>
    <t>Estudiante requiere entrenamiento de subhabilidad Argumentación</t>
  </si>
  <si>
    <t>1) Buscar la más reciente contribución de algún miembro del grupo (por ejemplo, del estudiante X) que corresponda a un pedido de opinión, es decir, relacionada con alguno de los dos atributos de la subhabilidad Requerir: Justificación o Opinión, o con el de la subhabilidad Mantenimiento: Requerir confirmación.
2) Recordar esta contribución del estudiante X al estudiante.
3) Entrenar al estudiante, solicitándole que responda al requerimiento de X manifestando la subhabilidad Argumentación. Dado que esta subhabilidad se relaciona con cinco atributos: Suponer, Conciliar, Concertar, Inferir y Proponer excepciones, se muestran cinco alternativas de respuesta. El estudiante puede optar por hacer su contribución en alguna de ellas.
• Primera alternativa: vinculada con el atributo Suponer. Contribución comienza con la oración de apertura “Supongamos que...”.
• Segunda alternativa: vinculada con el atributo Conciliar. Contribución comienza con la oración de apertura “Todas las posturas son válidas…”.
• Tercera alternativa: vinculada con el atributo Concertar. Contribución comienza con la oración de apertura “A mi me parece bien…”.
• Cuarta alternativa: vinculada con el atributo Inferir. Contribución comienza con la oración de apertura “Entonces…”
• Quinta alternativa: vinculada con el atributo Proponer excepciones. Contribución comienza con la oración de apertura “Pero podría ocurrir que…”.</t>
  </si>
  <si>
    <t>lo mismo que arturo...!</t>
  </si>
  <si>
    <t>buenisimo</t>
  </si>
  <si>
    <t>En lugar de eso podríamos…</t>
  </si>
  <si>
    <t>Ofrecer alternativa</t>
  </si>
  <si>
    <t>Estudiante requiere entrenamiento de subhabilidad Mediar</t>
  </si>
  <si>
    <t>Entrenar al estudiante, solicitándole que formule un requerimiento al grupo manifestando la subhabilidad Mediar. Dado que esta subhabilidad se relaciona con el atributo Mediación docente, el estudiante no posee alternativas para responder, debe hacer su contribución a continuación de la oración de apertura “Preguntemos al profesor...”.</t>
  </si>
  <si>
    <t>estoy en tandil lo único</t>
  </si>
  <si>
    <t>ahi complete el punto 3, cualquier cosa me avisan!</t>
  </si>
  <si>
    <t>Entonces…</t>
  </si>
  <si>
    <t>Inferir</t>
  </si>
  <si>
    <t xml:space="preserve">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Se muestran alternativas de respuesta. El estudiante puede optar por hacer su contribución en alguna de ellas.
• Primera alternativa: vinculada con el atributo Sugerir. Contribución comienza con la oración de apertura “Yo pienso que…”.
• Segunda alternativa: vinculada con el atributo Justificar. Contribución comienza con la oración de apertura “Yo creo que… porque…”.
• Tercera alternativa: vinculada con el atributo Afirmar. Contribución comienza con la oración de apertura “Yo lo dejaría así…”.
</t>
  </si>
  <si>
    <t>Matias</t>
  </si>
  <si>
    <t>chicos, una preguntita, ya alguien se encargó de mandar el pdf? si no, avisen y lo mandamos</t>
  </si>
  <si>
    <t>si es imprescindible juntarnos... obviamente nos juntamos !</t>
  </si>
  <si>
    <t>Supongamos que…</t>
  </si>
  <si>
    <t>Suponer</t>
  </si>
  <si>
    <t>Motivar</t>
  </si>
  <si>
    <t>Estudiante requiere entrenamiento de subhabilidad Motivar</t>
  </si>
  <si>
    <t>Entrenar al estudiante, solicitándole que formule un requerimiento al grupo manifestando la subhabilidad Motivar. Dado que esta subhabilidad se relaciona con el atributo Reforzar, el estudiante no posee alternativas para responder, debe hacer su contribución a continuación de la oración de apertura “¡Esto va bien! Sigamos…”.</t>
  </si>
  <si>
    <t>tenia entendido que habia tiempo hasta el sabado</t>
  </si>
  <si>
    <t>jaja</t>
  </si>
  <si>
    <t>Pero podría ocurrir que…</t>
  </si>
  <si>
    <t>Proponer excepciones</t>
  </si>
  <si>
    <t>Entrenar al estudiante, solicitándole que formule un requerimiento al grupo manifestando la subhabilidad Tarea. Dado que esta subhabilidad se relaciona con el atributo Coordinar procesos grupales, el estudiante no posee alternativas para responder, debe hacer su contribución a continuación de la oración de apertura “Continuemos…”.</t>
  </si>
  <si>
    <t>sisi, pero como vi que ya consideraban que estaba listo, podriamos pegarle una leida y si a todos les parece bien lo mandamos</t>
  </si>
  <si>
    <t>joya, pero igual la idea es hacerlos asi...creo , sin juntarnos</t>
  </si>
  <si>
    <t>No estoy seguro…</t>
  </si>
  <si>
    <t>Dudar</t>
  </si>
  <si>
    <t>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t>
  </si>
  <si>
    <t>pero estoy acostumbrado a trabajar colaborativamente porque además de sistemas hago el profesorado en informática</t>
  </si>
  <si>
    <t>ahi borre los comentarios que habia en el documento, por mi ya esta bastante bien!</t>
  </si>
  <si>
    <t>¡Vamos por buen camino!…</t>
  </si>
  <si>
    <t>Animar</t>
  </si>
  <si>
    <t>Mantenimiento</t>
  </si>
  <si>
    <t>Estudiante requiere entrenamiento de subhabilidad Mantenimiento</t>
  </si>
  <si>
    <t>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t>
  </si>
  <si>
    <t>y utilizamos todas herramientas colaborativas</t>
  </si>
  <si>
    <t>dale barbaro</t>
  </si>
  <si>
    <t>¡Esto va bien! Sigamos…</t>
  </si>
  <si>
    <t>Reforzar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</si>
  <si>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t>
  </si>
  <si>
    <t>joya... yo me acostumbre laburando a distancia</t>
  </si>
  <si>
    <t>le borro la parte de arriba (pero no las preguntas) para que entre todo en dos hojas?</t>
  </si>
  <si>
    <t>En otras palabras…</t>
  </si>
  <si>
    <t>Parafrasear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</si>
  <si>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t>
  </si>
  <si>
    <t>ya hace un año y medio que me vine para la playa</t>
  </si>
  <si>
    <t>dale!</t>
  </si>
  <si>
    <t>Intentemos…</t>
  </si>
  <si>
    <t>Guiar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</si>
  <si>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t>
  </si>
  <si>
    <t>Manuel: si le tenes que meter a lenguajes, metele... si ya tomaaste algo de apunte, escribi eso y despues lo vamos acomodando...</t>
  </si>
  <si>
    <t>google docs tiene un "downaload as pdf"</t>
  </si>
  <si>
    <t>Yo pienso que…</t>
  </si>
  <si>
    <t>Sugerir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</si>
  <si>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t>
  </si>
  <si>
    <t>na no tengo problema</t>
  </si>
  <si>
    <t>sisi, barbaro, lo mando entonces</t>
  </si>
  <si>
    <t>Hay que hacer lo siguiente…</t>
  </si>
  <si>
    <t>Elaborar</t>
  </si>
  <si>
    <t xml:space="preserve"> Entrenar al estudiante, solicitándole que formule un requerimiento al grupo manifestando la subhabilidad Requerir. Dado que esta subhabilidad se relaciona con el atributo Elaboración, el estudiante no posee alternativas para responder, debe hacer su contribución a continuación de la oración de apertura “¿Qué hacemos ahora…?”.</t>
  </si>
  <si>
    <t>lo que si me da medio duda</t>
  </si>
  <si>
    <t>joya</t>
  </si>
  <si>
    <t>Yo lo explicaría así…</t>
  </si>
  <si>
    <t>Explicar/Clarificar</t>
  </si>
  <si>
    <t>Reconocimiento</t>
  </si>
  <si>
    <t>XXXX</t>
  </si>
  <si>
    <t>es que tan llarga hacer la 1</t>
  </si>
  <si>
    <t>con el “T1_GRUPO_Nro” en forma</t>
  </si>
  <si>
    <t>Yo creo que… porque…</t>
  </si>
  <si>
    <t>Justificar</t>
  </si>
  <si>
    <t>osea parecen respuestas demasiado cortas las 3</t>
  </si>
  <si>
    <t>que pongo ahi che?</t>
  </si>
  <si>
    <t>Yo lo dejaría así…</t>
  </si>
  <si>
    <t>Afirmar</t>
  </si>
  <si>
    <t>Estudiante requiere entrenamiento de subhabilidad Reconocimiento</t>
  </si>
  <si>
    <t xml:space="preserve">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t>
  </si>
  <si>
    <t>y otra cosa que al menos me quedo del cole</t>
  </si>
  <si>
    <t>nosotros que grupo seriamos?</t>
  </si>
  <si>
    <t>¿Qué falta considerar?...</t>
  </si>
  <si>
    <t>Información</t>
  </si>
  <si>
    <t xml:space="preserve">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t>
  </si>
  <si>
    <t>siempre es mas decente poner bibliografia de verdad osea libros no todo links de paginas</t>
  </si>
  <si>
    <t>Dale buenísimo</t>
  </si>
  <si>
    <t>¿Qué hacemos ahora?...</t>
  </si>
  <si>
    <t>Elaboración</t>
  </si>
  <si>
    <t>Puesto que la conducta “Muestra tensión” es calificada por (Bales, 1950) como una conducta negativa, no se considera conveniente entrenar al grupo para que la manifieste.</t>
  </si>
  <si>
    <t>obvio...</t>
  </si>
  <si>
    <t>Grupo 1 creo</t>
  </si>
  <si>
    <t>Por favor, expliqueme…</t>
  </si>
  <si>
    <t>Clarificación</t>
  </si>
  <si>
    <t>pero capaz que encontras algun libro por internet o algun paper...</t>
  </si>
  <si>
    <t>¿Por qué…?</t>
  </si>
  <si>
    <t>Justificación</t>
  </si>
  <si>
    <t>si 1</t>
  </si>
  <si>
    <t xml:space="preserve">Estudiante requiere entrenamiento de subhabilidad Motivar </t>
  </si>
  <si>
    <t xml:space="preserve">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t>
  </si>
  <si>
    <t>a si eso si</t>
  </si>
  <si>
    <t>¿Se puede…?</t>
  </si>
  <si>
    <t>Opinión</t>
  </si>
  <si>
    <t>listo chicos, enviado</t>
  </si>
  <si>
    <t xml:space="preserve">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t>
  </si>
  <si>
    <t>última teoría</t>
  </si>
  <si>
    <t>No quedaron los comentarios en el pdf, no?</t>
  </si>
  <si>
    <t>Por favor, muestreme…</t>
  </si>
  <si>
    <t>Ilustración</t>
  </si>
  <si>
    <t xml:space="preserve">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t>
  </si>
  <si>
    <t>alguien fue a esa teoría y tomo apuntes o se acuerda de algo ?</t>
  </si>
  <si>
    <t>Los del costado</t>
  </si>
  <si>
    <t>Gracias amigos…</t>
  </si>
  <si>
    <t>Apreciación</t>
  </si>
  <si>
    <t>Puesto que la conducta “Muestra antagonismo” es calificada por (Bales, 1950) como una conducta negativa, no se considera conveniente entrenar al grupo para que la manifieste.</t>
  </si>
  <si>
    <t>y con respescto a lo largo de las respuestas (no parecen muy largas) pero lo que importa es el contenido... y lo que "logremos colaborativamente"</t>
  </si>
  <si>
    <t>nono</t>
  </si>
  <si>
    <t>Si, estoy de acuerdo…</t>
  </si>
  <si>
    <t>Aceptación/Confirmación</t>
  </si>
  <si>
    <t>R (MEJORADO)</t>
  </si>
  <si>
    <t>Ellos (me refiero a la cátedra) pueden ver todo lo que trabajamos y discutimos acá!</t>
  </si>
  <si>
    <t>quieren q se los mande?</t>
  </si>
  <si>
    <t>No</t>
  </si>
  <si>
    <t>Rechazo</t>
  </si>
  <si>
    <t>Estudiante a requiere entrenamiento de subhabilidad Informar</t>
  </si>
  <si>
    <t>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t>
  </si>
  <si>
    <t>malditos acosadors sexuales (?</t>
  </si>
  <si>
    <t>lo mire antes de mandarlo, jeje</t>
  </si>
  <si>
    <t>No entiendo, ¿alguien puede...?</t>
  </si>
  <si>
    <t>Requerir atención</t>
  </si>
  <si>
    <t>Estudiante a requiere entrenamiento de subhabilidad Tarea</t>
  </si>
  <si>
    <t>Debe indicarle que cuando se efectúen un pedido de información, que realice una contribución a continuación de la oración de apertura “Resumiendo,…”.</t>
  </si>
  <si>
    <t>jajaj naa... está perfecto.... ellos pueden ver que tan" colaborativo" y "constructivo" hacemos el trabajo</t>
  </si>
  <si>
    <t>oka</t>
  </si>
  <si>
    <t>Yo creo que debemos intentar…</t>
  </si>
  <si>
    <t>Sugerir acción</t>
  </si>
  <si>
    <t>Estudiante a requiere entrenamiento de subhabilidad Requerir</t>
  </si>
  <si>
    <t>Indicar que en un futuro debe formular al menos un requerimiento al grupo. El estudiante puede optar por: 
• Primera alternativa: La contribución comienza con la oración de apertura “¿Qué falta considerar... ?”.
• Segunda alternativa: La contribución comienza con la oración de apertura “Por favor, explíquenme…”.
• Tercera alternativa: La contribución comienza con la oración de apertura “Por favor, muéstrenme…”</t>
  </si>
  <si>
    <t>claro hya que contestar lo justo lo que piden ni mas ni menos</t>
  </si>
  <si>
    <t>dale mandamelo si podes asi me queda jaja</t>
  </si>
  <si>
    <t>¿Están de acuerdo...?</t>
  </si>
  <si>
    <t>Requerir confirmación</t>
  </si>
  <si>
    <t>Estudiante a requiere entrenamiento de subhabilidad Argumentación</t>
  </si>
  <si>
    <t>Debe indicarle que cuando se efectúen un pedido de opinión, que realice una contribución 
• Primera alternativa: La contribución comienza con la oración de apertura “Supongamos que...”.
• Segunda alternativa: La contribución comienza con la oración de apertura “Todas las posturas son válidas…”.
• Tercera alternativa: La contribución comienza con la oración de apertura “A mi me parece bien…”.
• Cuarta alternativa: La contribución comienza con la oración de apertura “Entonces…”
• Quinta alternativa: La contribución comienza con la oración de apertura “Pero podría ocurrir que…”.</t>
  </si>
  <si>
    <t>eso creo yo..</t>
  </si>
  <si>
    <t>uh no sé cómo mandarte algo por acá, pero si pones download as pdf es exactamente como lo tengo yo</t>
  </si>
  <si>
    <t>Te explico….</t>
  </si>
  <si>
    <t>Atender</t>
  </si>
  <si>
    <t>Estudiante a requiere entrenamiento de subhabilidad Mediar</t>
  </si>
  <si>
    <t>Indicar que en un futuro debe formular al menos un requerimiento al grupo. El estudiante debe hacer su contribución a continuación de la oración de apertura “Preguntemos al profesor...”.</t>
  </si>
  <si>
    <t>y que no dependa de uno solo que haga las cosas</t>
  </si>
  <si>
    <t>ya está en la pagina modificado todo bien piolin</t>
  </si>
  <si>
    <t>Discúlpenme…</t>
  </si>
  <si>
    <t>Disculparse</t>
  </si>
  <si>
    <t xml:space="preserve">Debe indicarle que cuando se efectúen un pedido de información, que realice una contribución 
• Primera alternativa: La contribución comienza con la oración de apertura “Yo pienso que…”.
• Segunda alternativa: La contribución comienza con la oración de apertura “Yo creo que… porque…”.
• Tercera alternativa: La contribución comienza con la oración de apertura “Yo lo dejaría así…”.
</t>
  </si>
  <si>
    <t>que es lo justo es lo que tenermos que definir</t>
  </si>
  <si>
    <t>bueno, oks</t>
  </si>
  <si>
    <t>Continuemos…</t>
  </si>
  <si>
    <t>Coordinar procesos grupales</t>
  </si>
  <si>
    <t>Estudiante a requiere entrenamiento de subhabilidad Motivar</t>
  </si>
  <si>
    <t>Indicar que en un futuro debe formular al menos un requerimiento al grupo. El estudiante debe hacer su contribución a continuación de la oración de apertura “¡Esto va bien! Sigamos…”.</t>
  </si>
  <si>
    <t>chicos, me pidieron q reenvie el documento con los nombres de los integrantes. mande con los q estamos acá</t>
  </si>
  <si>
    <t>En vez de… Probemos…</t>
  </si>
  <si>
    <t>Requerir cambio de enfoque</t>
  </si>
  <si>
    <t>Indicar que en un futuro debe formular al menos un requerimiento al grupo. El estudiante debe hacer su contribución a continuación de la oración de apertura “Continuemos…”.</t>
  </si>
  <si>
    <t>k</t>
  </si>
  <si>
    <t>Oka</t>
  </si>
  <si>
    <t>Resumiendo,…</t>
  </si>
  <si>
    <t>Resumir información</t>
  </si>
  <si>
    <t>Indicar que en un futuro debe formular al menos un requerimiento al grupo.El estudiante puede optar por: 
• Primera alternativa: La contribución comienza con la oración de apertura “¿Por qué... ?”.
• Segunda alternativa: La contribución comienza con la oración de apertura “¿Se puede…?”.</t>
  </si>
  <si>
    <t>por ahora yo leere</t>
  </si>
  <si>
    <t>Ok</t>
  </si>
  <si>
    <t>¡Hasta la próxima!</t>
  </si>
  <si>
    <t>Finalizar participación</t>
  </si>
  <si>
    <t>Estudiante a requiere entrenamiento de subhabilidad Mantenimiento</t>
  </si>
  <si>
    <t>Indicar que en un futuro debe formular al menos un requerimiento al grupo. El estudiante debe hacer su contribución a continuación de la oración de apertura “¿Están de acuerdo…?”.</t>
  </si>
  <si>
    <t>la deeficinicion de wikipedia</t>
  </si>
  <si>
    <t xml:space="preserve">Debe indicarle que cuando se efectúen un pedido de sugerencia u orientación, que realice una contribución a continuación de la oración de apertura “En lugar de eso podríamos…”.
</t>
  </si>
  <si>
    <t>y encontre este libro http://alex.smola.org/drafts/thebook.pdf</t>
  </si>
  <si>
    <t xml:space="preserve">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t>
  </si>
  <si>
    <t>que al parecer es de la universidad de cambridge</t>
  </si>
  <si>
    <t xml:space="preserve">Debe indicarle que cuando se efectúen un pedido de sugerencia u orientación, que realice una contribución a continuación de la oración de apertura “Yo creo que debemos intentar…”.
</t>
  </si>
  <si>
    <t>aclaracion esta todo en ingles</t>
  </si>
  <si>
    <t xml:space="preserve">Debe indicarle que cuando se efectúen un pedido de sugerencia u orientación, que realice una contribución a continuación de la oración de apertura “En vez de… probemos…”.
</t>
  </si>
  <si>
    <t>como casi todo..</t>
  </si>
  <si>
    <t>Indicar que en un futuro debe formular al menos un requerimiento al grupo. El estudiante debe hacer su contribución a continuación de la oración de apertura “¿Qué hacemos ahora…?”.</t>
  </si>
  <si>
    <t>si obvio</t>
  </si>
  <si>
    <t>eso puede ser</t>
  </si>
  <si>
    <t>sis despues lo referenciamos</t>
  </si>
  <si>
    <t>Estudiante a requiere entrenamiento de subhabilidad Reconocimiento</t>
  </si>
  <si>
    <t>Indicar que en un futuro debe formular al menos una muestra de aprobación al grupo. El estudiante debe hacer su contribución a continuación de la oración de apertura “Sí, estoy de acuerdo…”.</t>
  </si>
  <si>
    <t>Indicar que en un futuro debe formular al menos una muestra de relajamiento al grupo. El estudiante debe hacer su contribución a continuación de la oración de apertura “Gracias amigos,…”.</t>
  </si>
  <si>
    <t>bue me pongo a leer</t>
  </si>
  <si>
    <t>Puesto que la conducta “Muestra tensión” es calificada como una conducta negativa, no se considera conveniente entrenarla.</t>
  </si>
  <si>
    <t>y de paso</t>
  </si>
  <si>
    <t>pero como para no perder el link a ese libro !</t>
  </si>
  <si>
    <t xml:space="preserve">Estudiante a requiere entrenamiento de subhabilidad Motivar </t>
  </si>
  <si>
    <t>Indicar que en un futuro debe formular al menos una muestra de solidaridad al grupo. El estudiante debe hacer su contribución a continuación de la oración de apertura “¡vamos por buen camino!...”.</t>
  </si>
  <si>
    <t>dejo la nota</t>
  </si>
  <si>
    <t>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t>
  </si>
  <si>
    <t>por que nos faltan 2</t>
  </si>
  <si>
    <t>Indicar que en un futuro debe formular al menos una muestra de solidaridad al grupo. El estudiante debe hacer su contribución a continuación de la oración de apertura “¡Hasta la próxima!...”.</t>
  </si>
  <si>
    <t>si no me equivoco</t>
  </si>
  <si>
    <t>Puesto que la conducta “Muestra antagonismo” es calificada como una conducta negativa, no se considera conveniente entrenarla.</t>
  </si>
  <si>
    <t>Giuliano Luca Giurca y Lautaro Bertuzzi</t>
  </si>
  <si>
    <t>o eso dice el mail</t>
  </si>
  <si>
    <t>piola! por eso mismo... si no estamos todos conectados... hay que dejar escrito lo que vamos charlando por acá... o los links</t>
  </si>
  <si>
    <t>me voy a seguir estudiando... y de paso veo si encuentro algun libro!</t>
  </si>
  <si>
    <t>cualquier cosa hablamos más tarde!</t>
  </si>
  <si>
    <t>obvio... me voy a hacer unos tramites en un ratin, cuando vuelvo busco algo..</t>
  </si>
  <si>
    <t>Hangout</t>
  </si>
  <si>
    <t>mar. 20:07</t>
  </si>
  <si>
    <t>Ok ! Muchas gracias</t>
  </si>
  <si>
    <t>•</t>
  </si>
  <si>
    <t>Arturo</t>
  </si>
  <si>
    <t>mar. 23:07</t>
  </si>
  <si>
    <t>gente, ahí hice agregue unas cositas.. todo como sugerencia... así se ve lo que modifique también..</t>
  </si>
  <si>
    <t>agreguen opiniones y modifiquen a gusto...Abrazo! nos vemos mañana</t>
  </si>
  <si>
    <t>mar. 23:21</t>
  </si>
  <si>
    <t>Sisi estoy leyendo lo que pusieron</t>
  </si>
  <si>
    <t>Y pensando un poco sobre lo que fui leyendo</t>
  </si>
  <si>
    <t>Veré que puedo colaborar en la construcción del conocimiento</t>
  </si>
  <si>
    <t>mar. 23:22</t>
  </si>
  <si>
    <t>dale gas no mas... algo va a salir 😀</t>
  </si>
  <si>
    <t>bueno, me fui a dormir que arranque tempranito hoy, y manana tengo un dia largo tambien... Abrazo Juan!</t>
  </si>
  <si>
    <t>mar. 23:24</t>
  </si>
  <si>
    <t>Abrazo !! Yo le meto un rato y sigo estudiando para mañana</t>
  </si>
  <si>
    <t>Leí el trabajo... va lo que van poniendo y creo que vamos bien rumbeados...</t>
  </si>
  <si>
    <t>Cada uno le está poniendo un enfoque que le parece importante... y eso esta genial</t>
  </si>
  <si>
    <t>Mañana voy a aprovechar para agregar un poco más del contexto en que surge el machine learning</t>
  </si>
  <si>
    <t>mié. 19:39</t>
  </si>
  <si>
    <t>como ls fue a los que rendian?</t>
  </si>
  <si>
    <t>mié. 19:57</t>
  </si>
  <si>
    <t>Creo que el 1 de listas y el 2 de bases bien... y el 3 me confundí de boludo</t>
  </si>
  <si>
    <t>Ahora me enfoque al 100% con el tp ! ☺</t>
  </si>
  <si>
    <t>mié. 20:03</t>
  </si>
  <si>
    <t>joya que te haya ido bien ...</t>
  </si>
  <si>
    <t>mucho calor alla en al tandilia?</t>
  </si>
  <si>
    <t>mié. 20:04</t>
  </si>
  <si>
    <t>Ahora no tanto porque llovió !! Pero hace calor</t>
  </si>
  <si>
    <t>Manuel</t>
  </si>
  <si>
    <t>mié. 20:08</t>
  </si>
  <si>
    <t>yo tambien creo que me fue bien</t>
  </si>
  <si>
    <t>pero me queda sobrevivir a lenguajes</t>
  </si>
  <si>
    <t>mié. 20:09</t>
  </si>
  <si>
    <t>lenguajes va viene.. yo di dos veces mal el final y se me vencio la segunda extension... la tengo que recursar!</t>
  </si>
  <si>
    <t>😀</t>
  </si>
  <si>
    <t>detesto esa materia...</t>
  </si>
  <si>
    <t>mié. 20:10</t>
  </si>
  <si>
    <t>y peor ahora</t>
  </si>
  <si>
    <t>que no esta el que daba la teoria</t>
  </si>
  <si>
    <t>mié. 20:11</t>
  </si>
  <si>
    <t>si se...</t>
  </si>
  <si>
    <t>je</t>
  </si>
  <si>
    <t>yo desap dos veces con jose,</t>
  </si>
  <si>
    <t>pero bueno, cosas que pasan</t>
  </si>
  <si>
    <t>peor es casarse y vivir con la suegra</t>
  </si>
  <si>
    <t>pero bueno, leyeron que giulano no hace mas este tp</t>
  </si>
  <si>
    <t>mié. 21:10</t>
  </si>
  <si>
    <t>gente, ahi estoy tratando de agregar algo de info, pero no se nada de esto así que se podría decir que leo interpreto y lo que me queda lo vuelco. Estoy buscando en que se diferencia del data mining y como se relaciona con la estadística... encontre unas aplicaciones mas, ahora las copio y las pego y tenemos que "debatir" la 3 pregunta...</t>
  </si>
  <si>
    <t>mié. 21:45</t>
  </si>
  <si>
    <t>Sis parece que lo estas haciendo solo pero ya me sumooo</t>
  </si>
  <si>
    <t>Despreocupate</t>
  </si>
  <si>
    <t>mié. 21:46</t>
  </si>
  <si>
    <t>nooo, nada que ver... yo mas que nada para no andar a lo ultimo a mil (la vida misma)</t>
  </si>
  <si>
    <t>por eso modifico de apoquito.. tampoco hice nda, solo leo intrepetro y copio y sino me gusta modifico..</t>
  </si>
  <si>
    <t>Jajajaja sisi !</t>
  </si>
  <si>
    <t>mié. 21:47</t>
  </si>
  <si>
    <t>y en los ratitos que tengo ..</t>
  </si>
  <si>
    <t>el laburo me esta quemando... esta epoca es tremenda 😞</t>
  </si>
  <si>
    <t>a vos te queda dar algo?</t>
  </si>
  <si>
    <t>Lautaro</t>
  </si>
  <si>
    <t>mié. 23:04</t>
  </si>
  <si>
    <t>ahora si</t>
  </si>
  <si>
    <t>nunca sospech</t>
  </si>
  <si>
    <t>que estaba esta conversacion</t>
  </si>
  <si>
    <t>aca estas!</t>
  </si>
  <si>
    <t>mié. 23:05</t>
  </si>
  <si>
    <t>exploratoria</t>
  </si>
  <si>
    <t>se que puedes leeer mi mente</t>
  </si>
  <si>
    <t>ñam ñam ñam ñam ñam</t>
  </si>
  <si>
    <t>ñam ñam ñam ñam</t>
  </si>
  <si>
    <t>(?</t>
  </si>
  <si>
    <t>jaja, che vi el video de skype</t>
  </si>
  <si>
    <t>buena onda</t>
  </si>
  <si>
    <t>muy</t>
  </si>
  <si>
    <t>eso si si anda como el autocorrector no nos vamos a entender ni a palos jejeje</t>
  </si>
  <si>
    <t>como todo lo que agarra el tio bill, lo destruyen 😛</t>
  </si>
  <si>
    <t>mié. 23:06</t>
  </si>
  <si>
    <t>es re beta</t>
  </si>
  <si>
    <t>naaa</t>
  </si>
  <si>
    <t>yo le tengo fe</t>
  </si>
  <si>
    <t>aguante Microsoft</t>
  </si>
  <si>
    <t>ojala ande...</t>
  </si>
  <si>
    <t>Mensaje de exploratoria: Usted a sido automaticamente recursante</t>
  </si>
  <si>
    <t>por querer a bill</t>
  </si>
  <si>
    <t>mié. 23:07</t>
  </si>
  <si>
    <t>jajaja</t>
  </si>
  <si>
    <t>yo soy los enfermitos de la manzanita...</t>
  </si>
  <si>
    <t>it just works dice steve</t>
  </si>
  <si>
    <t>mié. 23:13</t>
  </si>
  <si>
    <t>jajaj yo igual tambien, me encantan los productos de apple</t>
  </si>
  <si>
    <t>pero no niego que bill</t>
  </si>
  <si>
    <t>tuvo tambien merito</t>
  </si>
  <si>
    <t>che una pregunta</t>
  </si>
  <si>
    <t>seguido al punto 2</t>
  </si>
  <si>
    <t>hay un copy paste machaso</t>
  </si>
  <si>
    <t>a que vendria?</t>
  </si>
  <si>
    <t>mié. 23:14</t>
  </si>
  <si>
    <t>de aplicaciones decis?</t>
  </si>
  <si>
    <t>procesamiento de lenguaje natrual</t>
  </si>
  <si>
    <t>apartir de ahi</t>
  </si>
  <si>
    <t>si lo vi en una de las cosas que estaba leyendo y lo copie, para ver mas aplicaciones no mas</t>
  </si>
  <si>
    <t>mié. 23:15</t>
  </si>
  <si>
    <t>aaahhh</t>
  </si>
  <si>
    <t>claro pero pedian 3</t>
  </si>
  <si>
    <t>fue mejor que sobre</t>
  </si>
  <si>
    <t>y no que falte</t>
  </si>
  <si>
    <t>ajaja</t>
  </si>
  <si>
    <t>mié. 23:17</t>
  </si>
  <si>
    <t>si, bueno, pero de los otros por ahi se puede sacar alguno y ver en cual podemos desarrollar mas</t>
  </si>
  <si>
    <t>nada mas para eso ..</t>
  </si>
  <si>
    <t>los 3 primeros creo que con esos ejemplos que agregaste quedaron buenos!</t>
  </si>
  <si>
    <t>deberiamos buscar lectura en vez videos de ejemplos... y la referenciamos .... ya se que es mas complicado</t>
  </si>
  <si>
    <t>ejej</t>
  </si>
  <si>
    <t>mié. 23:27</t>
  </si>
  <si>
    <t>jajajajja, alta imagen.... asi esta mi cerebro en este momento</t>
  </si>
  <si>
    <t>mié. 23:30</t>
  </si>
  <si>
    <t>Yo me estoy encargando de la bibliografía</t>
  </si>
  <si>
    <t>Al parecer hay in tal mitchell que es uno de los creadores</t>
  </si>
  <si>
    <t>Por eso tardo en completar porque tardo en leer todo y entenderlo</t>
  </si>
  <si>
    <t>mié. 23:31</t>
  </si>
  <si>
    <t>si, yo lei articulos sueltos</t>
  </si>
  <si>
    <t>de un par de paginas</t>
  </si>
  <si>
    <t>no mas</t>
  </si>
  <si>
    <t>mié. 23:32</t>
  </si>
  <si>
    <t>No lo pude encontrar para descargar a ese libro que se llama machine learning</t>
  </si>
  <si>
    <t>Pero lei un par de papers del tipo</t>
  </si>
  <si>
    <t>mié. 23:34</t>
  </si>
  <si>
    <t>no creo que tengamos que leer un libro, tenemos menos de una semana, es algo introductorio creo que generando un idea de que es y para que se usa alcanza</t>
  </si>
  <si>
    <t>segurament en los proximos trabajos ampliaremos</t>
  </si>
  <si>
    <t>bahh no se...eso creo yo..</t>
  </si>
  <si>
    <t>mié. 23:46</t>
  </si>
  <si>
    <t>Sis... me gusto me entusiasme</t>
  </si>
  <si>
    <t>Hice un par de correcciones en el punto 1... verifiquen y contestenme los comentarios asi después sigo completando</t>
  </si>
  <si>
    <t>ahi conteste, me parece que quedaorn bien, las pregunta 1 para mi estaria en un 80% y la 2 diria que esta terminada</t>
  </si>
  <si>
    <t>faltaria la 3</t>
  </si>
  <si>
    <t>Sisis</t>
  </si>
  <si>
    <t>La 3 tenemos que construirla íntegramente</t>
  </si>
  <si>
    <t>La 1 ahora trato de terminarla o dejarma en un 95%</t>
  </si>
  <si>
    <t>ahora veo de "escparme" del laburo y empezar a redactar algo para la 3...</t>
  </si>
  <si>
    <t>Hola Gente, leanlo con onda, es solo una opinion.</t>
  </si>
  <si>
    <t>repito que creo que deberiamos darle importancia al contenido primero.</t>
  </si>
  <si>
    <t>y despues tratar de hacer comentarios o "suggestions" en vez de editar, hasta</t>
  </si>
  <si>
    <t>estar todos de acuerdo... Justo vi el cambio de la imagen,y pense esto, no por que la imagen sea o no la adecuada,</t>
  </si>
  <si>
    <t>sino por que, por ejemplo X puse una imagen, Y pone otra sin comentar o votar o algo cual es mejor. Y esto puede ser</t>
  </si>
  <si>
    <t>una "guerra" de sacar y poner imagenes... Hagamos un comentario y listo. Yo no los conozco, por ahi ust se conocen entre si y saben que no pasa nada, pero bueno es lo que me parece y lo comento. Esto lo digo de buena leche, por aca puede sonar feo, y pueden pensar cualquier cosa, pero va con buena onda, Para sumar. No es nada personal con la imagen en si, partes del texto tb se editaron. yo tambien las edite. Es para trabajar mas colaborativamente nada mas. Espero que sume y repito que no caiga mal, va con buena onda. En persona con un fernet un comentario de eso no pasa nada, pero a traves de la escritura todo suena ofensivo.</t>
  </si>
  <si>
    <t>yo ahora no aporto mucho</t>
  </si>
  <si>
    <t>por que ando estudiando</t>
  </si>
  <si>
    <t>pero cuando vuelva de lenguajes</t>
  </si>
  <si>
    <t>me pongo</t>
  </si>
  <si>
    <t>No fue perfecto lo que dijiste... me pareció copado la idea de la imagen... pero no la creí apropiada a la otra nada mas... no fue con mala leche</t>
  </si>
  <si>
    <t>nooooo</t>
  </si>
  <si>
    <t>por eso digo ...la vi asi no mas... no digo que este buena o no</t>
  </si>
  <si>
    <t>ahora hago lo que dije...colgue explicando electrónica a un amigo !</t>
  </si>
  <si>
    <t>no si lo conoces a laurtaro o no</t>
  </si>
  <si>
    <t>por ahi son amigos y se enteinde</t>
  </si>
  <si>
    <t>Me falto una coma... No, fue perfecto... jaja</t>
  </si>
  <si>
    <t>yo desde afuera veo que puede pasar que ... a me sacaron la imagen, y vuelve a sacarla (no creo que pase)</t>
  </si>
  <si>
    <t>Si lo conozco!! Un genio total</t>
  </si>
  <si>
    <t>vez!</t>
  </si>
  <si>
    <t>yo por no losc onozco a ninguno, por ahi son todos amigos y se re entienden...</t>
  </si>
  <si>
    <t>nada eso, me parecio y lo escribi, de buena leche eh...</t>
  </si>
  <si>
    <t>sin polemizar con la imgen en si</t>
  </si>
  <si>
    <t>Sii... todo es constructivo acá!</t>
  </si>
  <si>
    <t>☺</t>
  </si>
  <si>
    <t>como dije, se que si decis eso con un fernet de por medio, no pasa nada...pero por aca, por ahi suena "agresivo"</t>
  </si>
  <si>
    <t>Sisi se entiende...! Es más la idea del trabajo colaborativo, es que una vez twrminado el trabajo ni nos demos cuenta quién escribió esto y quien lo otro...</t>
  </si>
  <si>
    <t>Sino que sea una construcción de todos</t>
  </si>
  <si>
    <t>claro!</t>
  </si>
  <si>
    <t>ahora hago lo que dije...colgue explicando electrónica a un amigo ! &lt;-----uhhh pobre loco! jajaj</t>
  </si>
  <si>
    <t>Jajaja me encantaba electrónica!!</t>
  </si>
  <si>
    <t>si a mi tb, pero bueno, debo estar "viejo" ya lo que sea facu no me gusta nada</t>
  </si>
  <si>
    <t>Ahi creo que quedo el 1</t>
  </si>
  <si>
    <t>Hay algo que quedo colgado...</t>
  </si>
  <si>
    <t>ahi le pego una mirada...</t>
  </si>
  <si>
    <t>Que me parece más sobre educación en la escuela y la enseñanza programada de skineer</t>
  </si>
  <si>
    <t>La Renga - Programa Completo - Encuentro en el Estudio - Temporada 7</t>
  </si>
  <si>
    <t>estoy mirando https://www.youtube.com/watch?v=X1OMuKf0P6c</t>
  </si>
  <si>
    <t>sin desperdicio</t>
  </si>
  <si>
    <t>Tremendo estuvo !</t>
  </si>
  <si>
    <t>3 veces los vi en vivo, y me parece que el 2015 vuelvo a verlos jajaj</t>
  </si>
  <si>
    <t>Tocan por acá cerca?</t>
  </si>
  <si>
    <t>no se ... pero seguro...</t>
  </si>
  <si>
    <t>yo los vi en tandil, necochea y en el monumental 75000 personas</t>
  </si>
  <si>
    <t>no me olvido mas ese recital</t>
  </si>
  <si>
    <t>buenisimo... me gusto como va quedando... ahora voy a leer eso que pase en ingles sobre la 3 y ya liquidamos....</t>
  </si>
  <si>
    <t>Buenisimo</t>
  </si>
  <si>
    <t>Viste eso que quedo colgado?</t>
  </si>
  <si>
    <t>si</t>
  </si>
  <si>
    <t>para mi tb queda colgado</t>
  </si>
  <si>
    <t>Nose si sacarlo... 😕</t>
  </si>
  <si>
    <t>esperamos a ver que dicen los otros...</t>
  </si>
  <si>
    <t>por ahi lo pueden enganchar</t>
  </si>
  <si>
    <t>y sino planteamos de sacarlo</t>
  </si>
  <si>
    <t>Tiene que ver más con la enseñanza programada de skinner... lo estudie en el profesorado</t>
  </si>
  <si>
    <t>Y se mezcla mucho con lo que es aprendizaje con maquinas</t>
  </si>
  <si>
    <t>Pero es aprendizaje programado</t>
  </si>
  <si>
    <t>por mi sacalo.... pero esperaria a ver que dicen los chicos... ahora busco eso de skinner no se que es</t>
  </si>
  <si>
    <t>Obvio...</t>
  </si>
  <si>
    <t>El skinner de los simpsons es por ese skinner.... pensa porque skinner justo es director de escuela</t>
  </si>
  <si>
    <t>jajjjajaj, no miro los simposon</t>
  </si>
  <si>
    <t>soy especial 😛</t>
  </si>
  <si>
    <t>Fijate que hice una introducción al punto 2 !</t>
  </si>
  <si>
    <t>si la vi</t>
  </si>
  <si>
    <t>quedo bueno</t>
  </si>
  <si>
    <t>quedobien citado y todo... va tomando color 😃</t>
  </si>
  <si>
    <t>Diría un amigo “lindooo.... neneeeee ”</t>
  </si>
  <si>
    <t>Me voy a laburar ... a la noche seguramente lo vuelva a mirar... y vea el 3</t>
  </si>
  <si>
    <t>vaya ...</t>
  </si>
  <si>
    <t>yo ahora empiezo con la 3 ... a la noche hablamos ... abrazo!</t>
  </si>
  <si>
    <t>Abrazo !</t>
  </si>
  <si>
    <t>escucha la renga.. trae buenas ideas</t>
  </si>
  <si>
    <t>escribi un vaga idea en el 3, ahora tengo que hacer unos tramites tipo 2030 ando aca de vuelta, y le pego hasta que de, por que manana tengo que hacer cosas tbpero bueno a la noche hablamos... abrazo</t>
  </si>
  <si>
    <t>bue</t>
  </si>
  <si>
    <t>nos ponemos juntos 20:30 entonces</t>
  </si>
  <si>
    <t>y lo terminamos asi terminamos de debatir</t>
  </si>
  <si>
    <t>y cerramos dentro de todo el trabajo</t>
  </si>
  <si>
    <t>Yo no puedo ! Mañana estoy disponible todo el día!</t>
  </si>
  <si>
    <t>Pero lo pueden dejar escrito lo veo... puede ser que aporte algo o no... y lo envió</t>
  </si>
  <si>
    <t>yo puedo cuando gusten</t>
  </si>
  <si>
    <t>preferiria</t>
  </si>
  <si>
    <t>que pudieramos estar todos</t>
  </si>
  <si>
    <t>asi terminamos de debatir y decidier</t>
  </si>
  <si>
    <t>Coincido !</t>
  </si>
  <si>
    <t>buenas</t>
  </si>
  <si>
    <t>aca estoy</t>
  </si>
  <si>
    <t>se me complica un poco manana</t>
  </si>
  <si>
    <t>pero bueno... si quedamos a una hora en particular, trato de escaparme</t>
  </si>
  <si>
    <t>como quieran</t>
  </si>
  <si>
    <t>yo digo asi lo cerramos bien no mas</t>
  </si>
  <si>
    <t>ya sea hoy o mañana</t>
  </si>
  <si>
    <t>ahora le pego una mirada general y pongo lo que opnio, y si mañana me puedo escapar me sumo</t>
  </si>
  <si>
    <t>quein lo entrega</t>
  </si>
  <si>
    <t>yy no cambia mucho</t>
  </si>
  <si>
    <t>es hasta las 18 no?</t>
  </si>
  <si>
    <t>total es hacerlo pdf</t>
  </si>
  <si>
    <t>y mandarlo</t>
  </si>
  <si>
    <t>sui</t>
  </si>
  <si>
    <t>claro claro... no digo por el trabajo, sino mas que nada para que lo mande uno solo</t>
  </si>
  <si>
    <t>hasta las 18</t>
  </si>
  <si>
    <t>ahora le pego una miarada y si queres "discutimos" lo que tengamos dudas te parece?</t>
  </si>
  <si>
    <t>yo tambien</t>
  </si>
  <si>
    <t>iba a hacer eos</t>
  </si>
  <si>
    <t>por que hace mucho que ni lo miro 😛</t>
  </si>
  <si>
    <t>yo hoy, pero siempre leo muchas veces por las dudas...</t>
  </si>
  <si>
    <t>la tesis mia la llevo leida 1500 veces y siempre cambio algo llevo 3 capitulso no mas 😞</t>
  </si>
  <si>
    <t>de que tema</t>
  </si>
  <si>
    <t>estas haciendo??</t>
  </si>
  <si>
    <t>yo no se me ocurre un cuerno para hacer 😞</t>
  </si>
  <si>
    <t>procesamiento digital de imagenes</t>
  </si>
  <si>
    <t>ya esta codeada</t>
  </si>
  <si>
    <t>falta escribir no mas</t>
  </si>
  <si>
    <t>a bien</t>
  </si>
  <si>
    <t>deteccin de calidad de maices mediante fotos</t>
  </si>
  <si>
    <t>esta piola</t>
  </si>
  <si>
    <t>pero ya no quiero saber mas nada con la facu</t>
  </si>
  <si>
    <t>hace mas de diez que empece</t>
  </si>
  <si>
    <t>y 5 que laburo</t>
  </si>
  <si>
    <t>imaginate que estoy re podrido JAJA</t>
  </si>
  <si>
    <t>che y con el tema de la tesis</t>
  </si>
  <si>
    <t>tiene que ser si o si algo que no exista no??</t>
  </si>
  <si>
    <t>o como es la onda</t>
  </si>
  <si>
    <t>claro, algo asi, tenes que ahcer un aporte a algo, pero los directores siempre que plnatean algo para ahcer</t>
  </si>
  <si>
    <t>yo iba a hacer imagenes medicas</t>
  </si>
  <si>
    <t>a piola</t>
  </si>
  <si>
    <t>a mi se me ocurrio algo</t>
  </si>
  <si>
    <t>y no habia nada justo en esa epoca</t>
  </si>
  <si>
    <t>pero debe ser re complicado</t>
  </si>
  <si>
    <t>claro</t>
  </si>
  <si>
    <t>no vale la pena que sea complicado... tardas banda y para mi no teine sentido</t>
  </si>
  <si>
    <t>ojo, es mi opnion</t>
  </si>
  <si>
    <t>si puede ser</t>
  </si>
  <si>
    <t>igual muy inspirado n soy</t>
  </si>
  <si>
    <t>osea se me ocurriuo un programa</t>
  </si>
  <si>
    <t>que dado un programa cualquiera</t>
  </si>
  <si>
    <t>pueda llegar a hacerl</t>
  </si>
  <si>
    <t>concunrerente</t>
  </si>
  <si>
    <t>concurrente*</t>
  </si>
  <si>
    <t>ni en pedo me meto en eso JAJAJA</t>
  </si>
  <si>
    <t>eso o algo tipo investigacion operativa</t>
  </si>
  <si>
    <t>o algo de arqui</t>
  </si>
  <si>
    <t>tengo que poenrme a dar fianles urgente</t>
  </si>
  <si>
    <t>debo io todavia</t>
  </si>
  <si>
    <t>tb</t>
  </si>
  <si>
    <t>cosas de la vida...</t>
  </si>
  <si>
    <t>y ahora viviendo en neco, menos ganas todavia........</t>
  </si>
  <si>
    <t>y con el veranito...menos aun depues me pregutno por que llevo mas de 10 estudiando</t>
  </si>
  <si>
    <t>jeje</t>
  </si>
  <si>
    <t>a no</t>
  </si>
  <si>
    <t>yo voy 3</t>
  </si>
  <si>
    <t>pero igual tengo algunos finales por ahora</t>
  </si>
  <si>
    <t>volviendo al laburo, creo que la 1 y la 2 quedaron bastante bien, recién las relei, y solo le agregue una ,</t>
  </si>
  <si>
    <t>hay que darle una buena mirada a la 3 creo</t>
  </si>
  <si>
    <t>http://www.nebrija.es/~cmalagon/inco/apuntes_mios/Introduccion_aprendizaje_automatico_.pdf</t>
  </si>
  <si>
    <t>ahi hay</t>
  </si>
  <si>
    <t>algo medio basico tipo clase</t>
  </si>
  <si>
    <t>para lo que seria la 1</t>
  </si>
  <si>
    <t>y estariamos</t>
  </si>
  <si>
    <t>por si nos falto mencionar algo</t>
  </si>
  <si>
    <t>y otra cosa</t>
  </si>
  <si>
    <t>que vi</t>
  </si>
  <si>
    <t>que se menciona bue en wikipedia y tendriua que chequear bien que es asi</t>
  </si>
  <si>
    <t>que el conocimiento de las maquinas se divide en 3 clasificaciones</t>
  </si>
  <si>
    <t>http://es.wikipedia.org/wiki/Aprendizaje_autom%C3%A1tico</t>
  </si>
  <si>
    <t>si queres</t>
  </si>
  <si>
    <t>mientrs lo miras</t>
  </si>
  <si>
    <t>miro caracteristicas</t>
  </si>
  <si>
    <t>de prolog</t>
  </si>
  <si>
    <t>haber si tira algo o encunetro algo como para deducir</t>
  </si>
  <si>
    <t>yo wikipedia no le di mucha bola, lei la de ingles que me parece mas completa</t>
  </si>
  <si>
    <t>si yo tambien</t>
  </si>
  <si>
    <t>pero igual la chusmie para bueno buscar</t>
  </si>
  <si>
    <t>si es verdad eso que dicen</t>
  </si>
  <si>
    <t>igual ahora veo eso que decis</t>
  </si>
  <si>
    <t>bue por lo que dice aca</t>
  </si>
  <si>
    <t>prolog es muy usado parainteligencia artificial</t>
  </si>
  <si>
    <t>sisi, siempre es lo primero que leo y depsues le pego una mirada a otra cosa</t>
  </si>
  <si>
    <t>medio obvio igual por que lo habian dicho los profes</t>
  </si>
  <si>
    <t>pero suma...</t>
  </si>
  <si>
    <t>siempre suma la wiki</t>
  </si>
  <si>
    <t>si yo puse unos links para el punto 3</t>
  </si>
  <si>
    <t>asi que si es de inteligencia artificial</t>
  </si>
  <si>
    <t>tendria que poder hacerlo</t>
  </si>
  <si>
    <t>esas dos links que pase habland de proolog para machine learning</t>
  </si>
  <si>
    <t>ahora las miro</t>
  </si>
  <si>
    <t>a un articulo cientificio hay ahi</t>
  </si>
  <si>
    <t>siempre es piola buscar esa clase de fuentes</t>
  </si>
  <si>
    <t>comunmente suman mucho</t>
  </si>
  <si>
    <t>en especial mencionarla o alguna cita de ahi</t>
  </si>
  <si>
    <t>claro .. eso esta bueno</t>
  </si>
  <si>
    <t>bueno, ya estan los nuevos grupos... y acaban de recordar que vayamos redondenado y que hay tiempo hasta las 18...</t>
  </si>
  <si>
    <t>vi las filminas. creo que la uno y las 2 estan presentables, explicamos los funcionamientos y tb lo que es machine learning, sin entrar en detalles técnicos, pero tampoco creo que lo podamos hacer en menos de una semana</t>
  </si>
  <si>
    <t>volamos esta parte "El estudio de los procesos de aprendizaje en general, y del aprendizaje humano en particular,</t>
  </si>
  <si>
    <t>puede conducir a mejores técnicas educacionales. Por esto es natural que la investigación sobre Instrucción Asistida por Computadora y la investigación sobre Sistemas Discentes compartan objetivos. Un desarrollo interesante en este sentido son los sistemas tutoriales por computador que incorporan modelos del estudiante a partir del comportamiento que la máquina observa de este, permitiendo una individualización óptima del proceso de enseñanza."</t>
  </si>
  <si>
    <t>juan opino que si, yo tb</t>
  </si>
  <si>
    <t>que opnian el resto</t>
  </si>
  <si>
    <t>?</t>
  </si>
  <si>
    <t>para juan queda descolgado y yo creo lo mismo</t>
  </si>
  <si>
    <t>estoy completando la 3</t>
  </si>
  <si>
    <t>joya lautaro, con eso creo que quedaria el trabajo... ahi leo y te ayudo</t>
  </si>
  <si>
    <t>che viste el otro trabajo</t>
  </si>
  <si>
    <t>ajjaa</t>
  </si>
  <si>
    <t>ese juego lo jugaba cuando iba al secundario ajajaja</t>
  </si>
  <si>
    <t>si!, yo tb y con algun fernet de por medio</t>
  </si>
  <si>
    <t>mira que hace 11 años que termine el secundario</t>
  </si>
  <si>
    <t>anciana</t>
  </si>
  <si>
    <t>necesitas que te deje el asiento del cole?</t>
  </si>
  <si>
    <t>viejo es el viento y sigue soplando 😉</t>
  </si>
  <si>
    <t>pero cada vez con mas CO2</t>
  </si>
  <si>
    <t>si estoy para atras... pero bueno..</t>
  </si>
  <si>
    <t>igual lo que cuenta</t>
  </si>
  <si>
    <t>es la actitud</t>
  </si>
  <si>
    <t>ya tengo hernia de disco y todo</t>
  </si>
  <si>
    <t>actitud me sobra</t>
  </si>
  <si>
    <t>JAJA</t>
  </si>
  <si>
    <t>mucho huevo</t>
  </si>
  <si>
    <t>che ahi creo que esta</t>
  </si>
  <si>
    <t>osea</t>
  </si>
  <si>
    <t>la justificacion de por que usamos clausulas de horn</t>
  </si>
  <si>
    <t>es ...</t>
  </si>
  <si>
    <t>porque prolog esta basado en eso jaja</t>
  </si>
  <si>
    <t>basicamente</t>
  </si>
  <si>
    <t>https://prezi.com/roymmpmu-fjg/herramientas-utilizadas-en-el-desarrollo-de-sistemas-experto/</t>
  </si>
  <si>
    <t>ahi acomodo el formato</t>
  </si>
  <si>
    <t>alta magia</t>
  </si>
  <si>
    <t>ajajaj</t>
  </si>
  <si>
    <t>che este chaat</t>
  </si>
  <si>
    <t>lo ven los de exploratoria?</t>
  </si>
  <si>
    <t>uh</t>
  </si>
  <si>
    <t>hablamos de todo ...</t>
  </si>
  <si>
    <t>menos mal que no dije nada</t>
  </si>
  <si>
    <t>turbio</t>
  </si>
  <si>
    <t>exploratiroa</t>
  </si>
  <si>
    <t>se que puedes leer mi mente</t>
  </si>
  <si>
    <t>JAJAJA</t>
  </si>
  <si>
    <t>ñam ñam ñam</t>
  </si>
  <si>
    <t>Los Legales - Cumbia del Derecho Laboral</t>
  </si>
  <si>
    <t>https://www.youtube.com/watch?v=6fxPMqP3b0s</t>
  </si>
  <si>
    <t>pa' que te queden claros los derechos</t>
  </si>
  <si>
    <t>ahora te vas de joda? jajaja</t>
  </si>
  <si>
    <t>gente quein lo manda al trabajo, yo manana no voy a estar mucho tiempo online. me conecto un ratito. si alguno lo manda avise por aca, yo ahora le pego una ultima mirada y listo. lo dejo, voy a conectarme temprano y al medio dia seguro manana</t>
  </si>
  <si>
    <t>lautaro, esta bueno el ultimo link que mandaste</t>
  </si>
  <si>
    <t>jajaj</t>
  </si>
  <si>
    <t>it's a kind of magic</t>
  </si>
  <si>
    <t>no se sino lo mandamos hoy</t>
  </si>
  <si>
    <t>y a la verga</t>
  </si>
  <si>
    <t>quien esta a favor</t>
  </si>
  <si>
    <t>yo</t>
  </si>
  <si>
    <t>jajajja</t>
  </si>
  <si>
    <t>pero juan no se podia conectar hoy</t>
  </si>
  <si>
    <t>y por ahi quiere agregar algo</t>
  </si>
  <si>
    <t>yo me conecto al mediodia</t>
  </si>
  <si>
    <t>y hablo con juan si esta</t>
  </si>
  <si>
    <t>sino hago el pdf y lo manod, pero dejemos que lo pueda leer</t>
  </si>
  <si>
    <t>dale</t>
  </si>
  <si>
    <t>yo mañana estoy en chile</t>
  </si>
  <si>
    <t>por eso le quiero meter dinamismo</t>
  </si>
  <si>
    <t>que bine lo tuyo</t>
  </si>
  <si>
    <t>me voy a contrabandear</t>
  </si>
  <si>
    <t>cosas</t>
  </si>
  <si>
    <t>vacaciones?</t>
  </si>
  <si>
    <t>contrabando</t>
  </si>
  <si>
    <t>esta bien</t>
  </si>
  <si>
    <t>trae whiskey!</t>
  </si>
  <si>
    <t>jaaj</t>
  </si>
  <si>
    <t>no tomo alcohol</t>
  </si>
  <si>
    <t>yo tampoco 😛</t>
  </si>
  <si>
    <t>jaja no enserio</t>
  </si>
  <si>
    <t>hace 2 años que no huelo ni una gota</t>
  </si>
  <si>
    <t>lo mejor... yo tomo pero tranca... el finde generalmente</t>
  </si>
  <si>
    <t>no, yo nada</t>
  </si>
  <si>
    <t>Yo lo envió!! Mañana me pongo a completar.... ahora no estoy en condiciones jajajaja</t>
  </si>
  <si>
    <t>Total hay tiempo para leerlo y ver... hasta las 18 hs</t>
  </si>
  <si>
    <t>Ajjaja... Dale</t>
  </si>
  <si>
    <t>Yo al medidodia mas o menos me conecto de vuelta</t>
  </si>
  <si>
    <t>Abrazo!</t>
  </si>
  <si>
    <t>Estoy conectado... revisando</t>
  </si>
  <si>
    <t>Yo lo entrego si quieren</t>
  </si>
  <si>
    <t>Voy a ir modificando la bibliografía con las reglas APA</t>
  </si>
  <si>
    <t>El 1 y el 2 los estoy leyendo y viendo si hay errores en la redacción... de comas, palabras repetidas</t>
  </si>
  <si>
    <t>ahi hice la cita de los libros</t>
  </si>
  <si>
    <t>que habia puesto como mucho miren si estan bien echas</t>
  </si>
  <si>
    <t>Es lo que estoy viendo...</t>
  </si>
  <si>
    <t>Y agregando algunos que me faltaban !</t>
  </si>
  <si>
    <t>y creo que ya mucho mas no creo que quede por hacer</t>
  </si>
  <si>
    <t>como mucho un chequeo final o algo</t>
  </si>
  <si>
    <t>Si queres miralo... yo estoy viendo de hacer una breve introducción en el punto 3... porque esta bien lo que hicieron</t>
  </si>
  <si>
    <t>A las citas lo único que les faltaba eran los sitios donde se consultaron</t>
  </si>
  <si>
    <t>YA LO ENVÍE!</t>
  </si>
  <si>
    <t>👍</t>
  </si>
  <si>
    <t>Ya me confirmaron desde la cátedra que llegó bien !</t>
  </si>
  <si>
    <t>recien veo....</t>
  </si>
  <si>
    <t>joya!</t>
  </si>
  <si>
    <t>Sis ! Suerte en los próximos trabajos muchachos !</t>
  </si>
  <si>
    <t>gracias</t>
  </si>
  <si>
    <t>igualmente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</si>
</sst>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7">
    <font>
      <sz val="11.0"/>
      <color rgb="FF000000"/>
      <name val="Calibri"/>
    </font>
    <font>
      <sz val="10.0"/>
      <color rgb="FF000000"/>
      <name val="Courier New"/>
    </font>
    <font>
      <sz val="11.0"/>
      <color rgb="FFFFFFFF"/>
      <name val="Calibri"/>
    </font>
    <font>
      <b/>
      <sz val="11.0"/>
      <color rgb="FF000000"/>
      <name val="Calibri"/>
    </font>
    <font/>
    <font>
      <b/>
      <sz val="10.0"/>
      <color rgb="FF000000"/>
      <name val="Courier New"/>
    </font>
    <font>
      <b/>
      <sz val="11.0"/>
      <color rgb="FFFFFFFF"/>
      <name val="Calibri"/>
    </font>
    <font>
      <sz val="10.0"/>
      <color rgb="FF777777"/>
      <name val="Courier New"/>
    </font>
    <font>
      <b/>
      <sz val="10.0"/>
      <color rgb="FF222222"/>
      <name val="Courier New"/>
    </font>
    <font>
      <sz val="10.0"/>
      <name val="Courier New"/>
    </font>
    <font>
      <sz val="10.0"/>
      <color rgb="FF222222"/>
      <name val="Courier New"/>
    </font>
    <font>
      <sz val="11.0"/>
      <color rgb="FFF2F2F2"/>
      <name val="Calibri"/>
    </font>
    <font>
      <sz val="10.0"/>
      <color rgb="FF262626"/>
      <name val="Courier New"/>
    </font>
    <font>
      <sz val="11.0"/>
      <name val="Calibri"/>
    </font>
    <font>
      <sz val="10.0"/>
      <color rgb="FF888888"/>
      <name val="Courier New"/>
    </font>
    <font>
      <sz val="11.0"/>
      <color rgb="FF000000"/>
      <name val="Arial"/>
    </font>
    <font>
      <sz val="10.0"/>
      <color rgb="FFDDDDDD"/>
      <name val="Courier New"/>
    </font>
  </fonts>
  <fills count="13">
    <fill>
      <patternFill patternType="none"/>
    </fill>
    <fill>
      <patternFill patternType="lightGray"/>
    </fill>
    <fill>
      <patternFill patternType="solid">
        <fgColor rgb="FF000000"/>
        <bgColor rgb="FF000000"/>
      </patternFill>
    </fill>
    <fill>
      <patternFill patternType="solid">
        <fgColor rgb="FFF2F2F2"/>
        <bgColor rgb="FFF2F2F2"/>
      </patternFill>
    </fill>
    <fill>
      <patternFill patternType="solid">
        <fgColor rgb="FFD8D8D8"/>
        <bgColor rgb="FFD8D8D8"/>
      </patternFill>
    </fill>
    <fill>
      <patternFill patternType="solid">
        <fgColor rgb="FF595959"/>
        <bgColor rgb="FF595959"/>
      </patternFill>
    </fill>
    <fill>
      <patternFill patternType="solid">
        <fgColor rgb="FFFFFFFF"/>
        <bgColor rgb="FFFFFFFF"/>
      </patternFill>
    </fill>
    <fill>
      <patternFill patternType="solid">
        <fgColor rgb="FFFFC000"/>
        <bgColor rgb="FFFFC000"/>
      </patternFill>
    </fill>
    <fill>
      <patternFill patternType="solid">
        <fgColor rgb="FFD6E3BC"/>
        <bgColor rgb="FFD6E3BC"/>
      </patternFill>
    </fill>
    <fill>
      <patternFill patternType="solid">
        <fgColor rgb="FFC2D69B"/>
        <bgColor rgb="FFC2D69B"/>
      </patternFill>
    </fill>
    <fill>
      <patternFill patternType="solid">
        <fgColor rgb="FFEAD1DC"/>
        <bgColor rgb="FFEAD1DC"/>
      </patternFill>
    </fill>
    <fill>
      <patternFill patternType="solid">
        <fgColor rgb="FFCFE2F3"/>
        <bgColor rgb="FFCFE2F3"/>
      </patternFill>
    </fill>
    <fill>
      <patternFill patternType="solid">
        <fgColor rgb="FF1E1E1E"/>
        <bgColor rgb="FF1E1E1E"/>
      </patternFill>
    </fill>
  </fills>
  <borders count="4">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62">
    <xf borderId="0" fillId="0" fontId="0" numFmtId="0" xfId="0" applyAlignment="1" applyFont="1">
      <alignment/>
    </xf>
    <xf borderId="0" fillId="0" fontId="0" numFmtId="0" xfId="0" applyFont="1"/>
    <xf borderId="0" fillId="2" fontId="0" numFmtId="0" xfId="0" applyBorder="1" applyFill="1" applyFont="1"/>
    <xf borderId="0" fillId="0" fontId="1" numFmtId="0" xfId="0" applyAlignment="1" applyFont="1">
      <alignment horizontal="left"/>
    </xf>
    <xf borderId="0" fillId="0" fontId="1" numFmtId="0" xfId="0" applyAlignment="1" applyFont="1">
      <alignment horizontal="left"/>
    </xf>
    <xf borderId="0" fillId="3" fontId="0" numFmtId="0" xfId="0" applyBorder="1" applyFill="1" applyFont="1"/>
    <xf borderId="0" fillId="4" fontId="0" numFmtId="0" xfId="0" applyBorder="1" applyFill="1" applyFont="1"/>
    <xf borderId="0" fillId="5" fontId="0" numFmtId="0" xfId="0" applyBorder="1" applyFill="1" applyFont="1"/>
    <xf borderId="0" fillId="6" fontId="2" numFmtId="0" xfId="0" applyBorder="1" applyFill="1" applyFont="1"/>
    <xf borderId="0" fillId="7" fontId="3" numFmtId="0" xfId="0" applyBorder="1" applyFill="1" applyFont="1"/>
    <xf borderId="0" fillId="2" fontId="3" numFmtId="0" xfId="0" applyBorder="1" applyFont="1"/>
    <xf borderId="0" fillId="0" fontId="4" numFmtId="0" xfId="0" applyAlignment="1" applyFont="1">
      <alignment/>
    </xf>
    <xf borderId="0" fillId="7" fontId="1" numFmtId="0" xfId="0" applyAlignment="1" applyBorder="1" applyFont="1">
      <alignment horizontal="left"/>
    </xf>
    <xf borderId="0" fillId="7" fontId="5" numFmtId="0" xfId="0" applyAlignment="1" applyBorder="1" applyFont="1">
      <alignment horizontal="left"/>
    </xf>
    <xf borderId="0" fillId="3" fontId="3" numFmtId="0" xfId="0" applyBorder="1" applyFont="1"/>
    <xf borderId="0" fillId="7" fontId="5" numFmtId="0" xfId="0" applyAlignment="1" applyBorder="1" applyFont="1">
      <alignment horizontal="left"/>
    </xf>
    <xf borderId="0" fillId="4" fontId="3" numFmtId="0" xfId="0" applyBorder="1" applyFont="1"/>
    <xf borderId="0" fillId="5" fontId="3" numFmtId="0" xfId="0" applyBorder="1" applyFont="1"/>
    <xf borderId="0" fillId="6" fontId="6" numFmtId="0" xfId="0" applyBorder="1" applyFont="1"/>
    <xf borderId="0" fillId="0" fontId="3" numFmtId="0" xfId="0" applyFont="1"/>
    <xf borderId="1" fillId="0" fontId="1" numFmtId="0" xfId="0" applyAlignment="1" applyBorder="1" applyFont="1">
      <alignment horizontal="left" wrapText="1"/>
    </xf>
    <xf borderId="0" fillId="0" fontId="7" numFmtId="14" xfId="0" applyAlignment="1" applyFont="1" applyNumberFormat="1">
      <alignment horizontal="left"/>
    </xf>
    <xf borderId="1" fillId="6" fontId="8" numFmtId="14" xfId="0" applyAlignment="1" applyBorder="1" applyFont="1" applyNumberFormat="1">
      <alignment horizontal="left"/>
    </xf>
    <xf borderId="0" fillId="0" fontId="9" numFmtId="0" xfId="0" applyAlignment="1" applyFont="1">
      <alignment horizontal="left"/>
    </xf>
    <xf borderId="1" fillId="6" fontId="7" numFmtId="20" xfId="0" applyAlignment="1" applyBorder="1" applyFont="1" applyNumberFormat="1">
      <alignment horizontal="left"/>
    </xf>
    <xf borderId="0" fillId="0" fontId="10" numFmtId="20" xfId="0" applyAlignment="1" applyFont="1" applyNumberFormat="1">
      <alignment horizontal="left"/>
    </xf>
    <xf borderId="1" fillId="6" fontId="10" numFmtId="0" xfId="0" applyAlignment="1" applyBorder="1" applyFont="1">
      <alignment horizontal="left" wrapText="1"/>
    </xf>
    <xf borderId="0" fillId="0" fontId="7" numFmtId="20" xfId="0" applyAlignment="1" applyFont="1" applyNumberFormat="1">
      <alignment horizontal="left"/>
    </xf>
    <xf borderId="0" fillId="0" fontId="10" numFmtId="0" xfId="0" applyAlignment="1" applyFont="1">
      <alignment horizontal="left"/>
    </xf>
    <xf borderId="0" fillId="0" fontId="9" numFmtId="20" xfId="0" applyAlignment="1" applyFont="1" applyNumberFormat="1">
      <alignment horizontal="left"/>
    </xf>
    <xf borderId="1" fillId="0" fontId="1" numFmtId="14" xfId="0" applyAlignment="1" applyBorder="1" applyFont="1" applyNumberFormat="1">
      <alignment horizontal="left" wrapText="1"/>
    </xf>
    <xf borderId="0" fillId="0" fontId="10" numFmtId="14" xfId="0" applyAlignment="1" applyFont="1" applyNumberFormat="1">
      <alignment horizontal="left"/>
    </xf>
    <xf borderId="1" fillId="0" fontId="1" numFmtId="20" xfId="0" applyAlignment="1" applyBorder="1" applyFont="1" applyNumberFormat="1">
      <alignment horizontal="left" wrapText="1"/>
    </xf>
    <xf borderId="0" fillId="6" fontId="11" numFmtId="0" xfId="0" applyBorder="1" applyFont="1"/>
    <xf borderId="0" fillId="0" fontId="10" numFmtId="0" xfId="0" applyAlignment="1" applyFont="1">
      <alignment horizontal="left"/>
    </xf>
    <xf borderId="1" fillId="0" fontId="12" numFmtId="0" xfId="0" applyAlignment="1" applyBorder="1" applyFont="1">
      <alignment horizontal="left" wrapText="1"/>
    </xf>
    <xf borderId="0" fillId="0" fontId="10" numFmtId="22" xfId="0" applyAlignment="1" applyFont="1" applyNumberFormat="1">
      <alignment horizontal="left"/>
    </xf>
    <xf borderId="1" fillId="0" fontId="1" numFmtId="22" xfId="0" applyAlignment="1" applyBorder="1" applyFont="1" applyNumberFormat="1">
      <alignment horizontal="left" wrapText="1"/>
    </xf>
    <xf borderId="0" fillId="0" fontId="13" numFmtId="0" xfId="0" applyFont="1"/>
    <xf borderId="0" fillId="7" fontId="13" numFmtId="0" xfId="0" applyBorder="1" applyFont="1"/>
    <xf borderId="2" fillId="8" fontId="13" numFmtId="0" xfId="0" applyBorder="1" applyFill="1" applyFont="1"/>
    <xf borderId="2" fillId="8" fontId="6" numFmtId="0" xfId="0" applyBorder="1" applyFont="1"/>
    <xf borderId="3" fillId="9" fontId="6" numFmtId="0" xfId="0" applyBorder="1" applyFill="1" applyFont="1"/>
    <xf borderId="0" fillId="6" fontId="2" numFmtId="0" xfId="0" applyAlignment="1" applyBorder="1" applyFont="1">
      <alignment wrapText="1"/>
    </xf>
    <xf borderId="0" fillId="0" fontId="9" numFmtId="0" xfId="0" applyAlignment="1" applyFont="1">
      <alignment horizontal="left"/>
    </xf>
    <xf borderId="0" fillId="0" fontId="9" numFmtId="22" xfId="0" applyAlignment="1" applyFont="1" applyNumberFormat="1">
      <alignment horizontal="left"/>
    </xf>
    <xf borderId="0" fillId="6" fontId="14" numFmtId="22" xfId="0" applyAlignment="1" applyFont="1" applyNumberFormat="1">
      <alignment horizontal="left"/>
    </xf>
    <xf borderId="0" fillId="6" fontId="10" numFmtId="0" xfId="0" applyAlignment="1" applyFont="1">
      <alignment horizontal="left"/>
    </xf>
    <xf borderId="0" fillId="5" fontId="15" numFmtId="0" xfId="0" applyBorder="1" applyFont="1"/>
    <xf borderId="0" fillId="2" fontId="15" numFmtId="0" xfId="0" applyBorder="1" applyFont="1"/>
    <xf borderId="0" fillId="0" fontId="0" numFmtId="0" xfId="0" applyFont="1"/>
    <xf borderId="0" fillId="0" fontId="12" numFmtId="0" xfId="0" applyAlignment="1" applyFont="1">
      <alignment horizontal="left"/>
    </xf>
    <xf borderId="0" fillId="2" fontId="4" numFmtId="0" xfId="0" applyFont="1"/>
    <xf borderId="0" fillId="0" fontId="9" numFmtId="0" xfId="0" applyAlignment="1" applyFont="1">
      <alignment horizontal="left" vertical="top"/>
    </xf>
    <xf borderId="0" fillId="0" fontId="9" numFmtId="14" xfId="0" applyAlignment="1" applyFont="1" applyNumberFormat="1">
      <alignment horizontal="left"/>
    </xf>
    <xf borderId="0" fillId="10" fontId="12" numFmtId="0" xfId="0" applyAlignment="1" applyFill="1" applyFont="1">
      <alignment horizontal="left"/>
    </xf>
    <xf borderId="0" fillId="11" fontId="12" numFmtId="0" xfId="0" applyAlignment="1" applyFill="1" applyFont="1">
      <alignment horizontal="left"/>
    </xf>
    <xf borderId="0" fillId="11" fontId="9" numFmtId="0" xfId="0" applyAlignment="1" applyFont="1">
      <alignment horizontal="left"/>
    </xf>
    <xf borderId="0" fillId="11" fontId="9" numFmtId="0" xfId="0" applyAlignment="1" applyFont="1">
      <alignment horizontal="left" vertical="top"/>
    </xf>
    <xf borderId="0" fillId="0" fontId="9" numFmtId="164" xfId="0" applyAlignment="1" applyFont="1" applyNumberFormat="1">
      <alignment horizontal="left"/>
    </xf>
    <xf borderId="0" fillId="12" fontId="9" numFmtId="0" xfId="0" applyAlignment="1" applyFill="1" applyFont="1">
      <alignment horizontal="left"/>
    </xf>
    <xf borderId="0" fillId="12" fontId="16"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00.png"/></Relationships>
</file>

<file path=xl/drawings/_rels/drawing2.xml.rels><?xml version="1.0" encoding="UTF-8" standalone="yes"?><Relationships xmlns="http://schemas.openxmlformats.org/package/2006/relationships"><Relationship Id="rId1" Type="http://schemas.openxmlformats.org/officeDocument/2006/relationships/image" Target="../media/image0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3.88"/>
    <col customWidth="1" min="2" max="2" width="3.25"/>
    <col customWidth="1" min="3" max="3" width="4.13"/>
    <col customWidth="1" min="4" max="4" width="2.13"/>
    <col customWidth="1" min="5" max="5" width="8.25"/>
    <col customWidth="1" min="6" max="6" width="8.75"/>
    <col customWidth="1" min="7" max="7" width="48.25"/>
    <col customWidth="1" min="8" max="8" width="2.38"/>
    <col customWidth="1" min="9" max="9" width="32.13"/>
    <col customWidth="1" min="10" max="10" width="6.25"/>
    <col customWidth="1" min="11" max="11" width="5.0"/>
    <col customWidth="1" min="12" max="12" width="3.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C1" s="1"/>
      <c r="D1" s="2"/>
      <c r="E1" s="3"/>
      <c r="F1" s="3"/>
      <c r="G1" s="4"/>
      <c r="H1" s="2"/>
      <c r="I1" s="1"/>
      <c r="J1" s="5"/>
      <c r="K1" s="6"/>
      <c r="L1" s="7"/>
      <c r="M1" s="2"/>
      <c r="N1" s="8"/>
      <c r="O1" s="8"/>
      <c r="P1" s="8"/>
      <c r="Q1" s="8"/>
      <c r="R1" s="8"/>
      <c r="S1" s="8"/>
      <c r="T1" s="8"/>
      <c r="U1" s="8"/>
      <c r="V1" s="8"/>
      <c r="W1" s="8"/>
      <c r="X1" s="8"/>
      <c r="Y1" s="8"/>
      <c r="Z1" s="8"/>
      <c r="AA1" s="8"/>
      <c r="AB1" s="8"/>
      <c r="AC1" s="8"/>
      <c r="AD1" s="8"/>
      <c r="AE1" s="8"/>
      <c r="AF1" s="8"/>
      <c r="AG1" s="8"/>
      <c r="AH1" s="8"/>
      <c r="AI1" s="8"/>
      <c r="AJ1" s="1"/>
      <c r="AK1" s="1"/>
      <c r="AL1" s="1"/>
      <c r="AM1" s="1"/>
      <c r="AN1" s="1"/>
      <c r="AO1" s="1"/>
      <c r="AP1" s="1"/>
      <c r="AQ1" s="1"/>
    </row>
    <row r="2" ht="18.0" customHeight="1">
      <c r="A2" s="9" t="s">
        <v>0</v>
      </c>
      <c r="B2" s="11" t="s">
        <v>1</v>
      </c>
      <c r="C2" s="9" t="s">
        <v>2</v>
      </c>
      <c r="D2" s="10"/>
      <c r="E2" s="13" t="s">
        <v>1</v>
      </c>
      <c r="F2" s="13" t="s">
        <v>0</v>
      </c>
      <c r="G2" s="15" t="s">
        <v>4</v>
      </c>
      <c r="H2" s="10"/>
      <c r="I2" s="9" t="s">
        <v>5</v>
      </c>
      <c r="J2" s="14" t="s">
        <v>6</v>
      </c>
      <c r="K2" s="16" t="s">
        <v>7</v>
      </c>
      <c r="L2" s="17"/>
      <c r="M2" s="10"/>
      <c r="N2" s="18" t="s">
        <v>8</v>
      </c>
      <c r="O2" s="18"/>
      <c r="P2" s="18" t="s">
        <v>9</v>
      </c>
      <c r="Q2" s="18" t="s">
        <v>10</v>
      </c>
      <c r="R2" s="18"/>
      <c r="S2" s="18" t="s">
        <v>11</v>
      </c>
      <c r="T2" s="18"/>
      <c r="U2" s="18"/>
      <c r="V2" s="18"/>
      <c r="W2" s="18" t="s">
        <v>12</v>
      </c>
      <c r="X2" s="18"/>
      <c r="Y2" s="18"/>
      <c r="Z2" s="18"/>
      <c r="AA2" s="18"/>
      <c r="AB2" s="18"/>
      <c r="AC2" s="18"/>
      <c r="AD2" s="18"/>
      <c r="AE2" s="18"/>
      <c r="AF2" s="18"/>
      <c r="AG2" s="18"/>
      <c r="AH2" s="18"/>
      <c r="AI2" s="18"/>
      <c r="AJ2" s="19"/>
      <c r="AK2" s="19"/>
      <c r="AL2" s="19"/>
      <c r="AM2" s="19"/>
      <c r="AN2" s="19"/>
      <c r="AO2" s="19"/>
      <c r="AP2" s="19"/>
      <c r="AQ2" s="19"/>
      <c r="AR2" s="19"/>
    </row>
    <row r="3" ht="18.75" customHeight="1">
      <c r="A3" s="1"/>
      <c r="C3" s="1"/>
      <c r="D3" s="2"/>
      <c r="E3" s="20"/>
      <c r="F3" s="22">
        <v>41960.0</v>
      </c>
      <c r="G3" s="20"/>
      <c r="H3" s="2"/>
      <c r="I3" s="1"/>
      <c r="J3" s="5">
        <f t="shared" ref="J3:J64" si="1">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$63,0))))))))))))))))))))))))))))))))))))</f>
        <v>0</v>
      </c>
      <c r="K3" s="6">
        <f t="shared" ref="K3:K64" si="2">IF(I3=W$28,Z$28,IF(I3=W$29,Z$29,IF(I3=W$30,Z$30,IF(I3=W$31,Z$31,IF(I3=W$32,Z$32,IF(I3=W$33,Z$33,IF(I3=W$34,Z$34,IF(I3=W$35,Z$35,IF(I3=W$36,Z$36,IF(I3=W$37,Z$37,IF(I3=W$38,Z$38,IF(I3=W$39,Z$39,IF(I3=W$40,Z$40,IF(I3=W$41,Z$41,IF(I3=W$42,Z$42,IF(I3=W$43,Z$43,IF(I3=W$44,Z$44,IF(I3=W$45,Z$45,IF(I3=W$46,Z$46,IF(I3=W$47,Z$47,IF(I3=W$48,Z$48,IF(I3=W$49,Z$49,IF(I3=W$50,Z$50,IF(I3=W$51,Z$51,IF(I3=W$52,Z$52,IF(I3=W$53,Z$53,IF(I3=W$54,Z$54,IF(I3=W$55,Z$55,IF(I3=W$56,Z$56,IF(I3=W$57,Z$57,IF(I3=W$58,Z$58,IF(I3=W$59,Z$59,IF(I3=W$60,Z$60,IF(I3=W$61,Z$61,IF(I3=W$63,Z$62,IF(I3=W$63,Z$63,0))))))))))))))))))))))))))))))))))))</f>
        <v>0</v>
      </c>
      <c r="L3" s="7"/>
      <c r="M3" s="2"/>
      <c r="N3" s="18"/>
      <c r="O3" s="18" t="s">
        <v>13</v>
      </c>
      <c r="P3" s="8">
        <f>COUNTIFS(K$3:K$24,"&gt;0")</f>
        <v>0</v>
      </c>
      <c r="Q3" s="8" t="str">
        <f t="shared" ref="Q3:Q15" si="3">(P3/P$3)*100</f>
        <v>#DIV/0!</v>
      </c>
      <c r="R3" s="8"/>
      <c r="S3" s="8"/>
      <c r="T3" s="8"/>
      <c r="U3" s="8"/>
      <c r="V3" s="8"/>
      <c r="W3" s="18" t="s">
        <v>14</v>
      </c>
      <c r="X3" s="18" t="s">
        <v>15</v>
      </c>
      <c r="Y3" s="18" t="s">
        <v>16</v>
      </c>
      <c r="Z3" s="18" t="s">
        <v>17</v>
      </c>
      <c r="AA3" s="8"/>
      <c r="AB3" s="18" t="s">
        <v>18</v>
      </c>
      <c r="AC3" s="18" t="s">
        <v>19</v>
      </c>
      <c r="AD3" s="8"/>
      <c r="AE3" s="8"/>
      <c r="AF3" s="8"/>
      <c r="AG3" s="8"/>
      <c r="AH3" s="8"/>
      <c r="AI3" s="8"/>
      <c r="AJ3" s="1"/>
      <c r="AK3" s="1"/>
      <c r="AL3" s="1"/>
      <c r="AM3" s="1"/>
      <c r="AN3" s="1"/>
      <c r="AO3" s="1"/>
      <c r="AP3" s="1"/>
      <c r="AQ3" s="1"/>
    </row>
    <row r="4" ht="16.5" customHeight="1">
      <c r="A4" s="1"/>
      <c r="C4" s="1"/>
      <c r="D4" s="2"/>
      <c r="E4" s="20" t="s">
        <v>20</v>
      </c>
      <c r="F4" s="24">
        <v>0.8902777777777778</v>
      </c>
      <c r="G4" s="26" t="s">
        <v>22</v>
      </c>
      <c r="H4" s="2"/>
      <c r="I4" s="1"/>
      <c r="J4" s="5">
        <f t="shared" si="1"/>
        <v>0</v>
      </c>
      <c r="K4" s="6">
        <f t="shared" si="2"/>
        <v>0</v>
      </c>
      <c r="L4" s="7"/>
      <c r="M4" s="2"/>
      <c r="N4" s="18" t="s">
        <v>24</v>
      </c>
      <c r="O4" s="18">
        <v>1.0</v>
      </c>
      <c r="P4" s="8">
        <f t="shared" ref="P4:P15" si="4">COUNTIF(K$3:K$24,O4)</f>
        <v>0</v>
      </c>
      <c r="Q4" s="8" t="str">
        <f t="shared" si="3"/>
        <v>#DIV/0!</v>
      </c>
      <c r="R4" s="8"/>
      <c r="S4" s="8" t="str">
        <f>IF(Q4&gt;5,"Problema de Reintegración",0)</f>
        <v>#DIV/0!</v>
      </c>
      <c r="T4" s="8">
        <v>0.0</v>
      </c>
      <c r="U4" s="8"/>
      <c r="V4" s="8"/>
      <c r="W4" s="18" t="s">
        <v>25</v>
      </c>
      <c r="X4" s="18" t="s">
        <v>26</v>
      </c>
      <c r="Y4" s="18">
        <f>30/100</f>
        <v>0.3</v>
      </c>
      <c r="Z4" s="18">
        <f>14/100</f>
        <v>0.14</v>
      </c>
      <c r="AA4" s="8"/>
      <c r="AB4" s="8">
        <v>1.0</v>
      </c>
      <c r="AC4" s="8"/>
      <c r="AD4" s="8">
        <f>IF(AC4&gt;5,"Problema de Reintegración",0)</f>
        <v>0</v>
      </c>
      <c r="AE4" s="8">
        <v>0.0</v>
      </c>
      <c r="AF4" s="8" t="s">
        <v>27</v>
      </c>
      <c r="AG4" s="8"/>
      <c r="AH4" s="8"/>
      <c r="AI4" s="8"/>
      <c r="AJ4" s="1"/>
      <c r="AK4" s="1"/>
      <c r="AL4" s="1"/>
      <c r="AM4" s="1"/>
      <c r="AN4" s="1"/>
      <c r="AO4" s="1"/>
      <c r="AP4" s="1"/>
      <c r="AQ4" s="1"/>
    </row>
    <row r="5" ht="18.0" customHeight="1">
      <c r="A5" s="1"/>
      <c r="C5" s="1"/>
      <c r="D5" s="2"/>
      <c r="E5" s="20" t="s">
        <v>20</v>
      </c>
      <c r="F5" s="24">
        <v>0.8902777777777778</v>
      </c>
      <c r="G5" s="26" t="s">
        <v>28</v>
      </c>
      <c r="H5" s="2"/>
      <c r="I5" s="1"/>
      <c r="J5" s="5">
        <f t="shared" si="1"/>
        <v>0</v>
      </c>
      <c r="K5" s="6">
        <f t="shared" si="2"/>
        <v>0</v>
      </c>
      <c r="L5" s="7"/>
      <c r="M5" s="2"/>
      <c r="N5" s="18" t="s">
        <v>30</v>
      </c>
      <c r="O5" s="18">
        <v>2.0</v>
      </c>
      <c r="P5" s="8">
        <f t="shared" si="4"/>
        <v>0</v>
      </c>
      <c r="Q5" s="8" t="str">
        <f t="shared" si="3"/>
        <v>#DIV/0!</v>
      </c>
      <c r="R5" s="8"/>
      <c r="S5" s="8" t="str">
        <f>IF(Q5&lt;=14,,"Problema de Tensión")</f>
        <v>#DIV/0!</v>
      </c>
      <c r="T5" s="8" t="str">
        <f>IF(Q5&gt;=3,,"Problema de Tensión")</f>
        <v>#DIV/0!</v>
      </c>
      <c r="U5" s="8"/>
      <c r="V5" s="8"/>
      <c r="W5" s="18" t="s">
        <v>25</v>
      </c>
      <c r="X5" s="18" t="s">
        <v>31</v>
      </c>
      <c r="Y5" s="18">
        <f>11/100</f>
        <v>0.11</v>
      </c>
      <c r="Z5" s="18">
        <f>2/100</f>
        <v>0.02</v>
      </c>
      <c r="AA5" s="8"/>
      <c r="AB5" s="8">
        <v>2.0</v>
      </c>
      <c r="AC5" s="8"/>
      <c r="AD5" s="8" t="str">
        <f>IF(AC5&lt;=14,,"Problema de Tensión")</f>
        <v/>
      </c>
      <c r="AE5" s="8" t="str">
        <f>IF(AC5&gt;=3,,"Problema de Tensión")</f>
        <v>Problema de Tensión</v>
      </c>
      <c r="AF5" s="8" t="s">
        <v>27</v>
      </c>
      <c r="AG5" s="8"/>
      <c r="AH5" s="8"/>
      <c r="AI5" s="8"/>
      <c r="AJ5" s="1"/>
      <c r="AK5" s="1"/>
      <c r="AL5" s="1"/>
      <c r="AM5" s="1"/>
      <c r="AN5" s="1"/>
      <c r="AO5" s="1"/>
      <c r="AP5" s="1"/>
      <c r="AQ5" s="1"/>
    </row>
    <row r="6" ht="15.75" customHeight="1">
      <c r="A6" s="1"/>
      <c r="C6" s="1"/>
      <c r="D6" s="2"/>
      <c r="E6" s="20" t="s">
        <v>20</v>
      </c>
      <c r="F6" s="24">
        <v>0.8902777777777778</v>
      </c>
      <c r="G6" s="26" t="s">
        <v>32</v>
      </c>
      <c r="H6" s="2"/>
      <c r="I6" s="1"/>
      <c r="J6" s="5">
        <f t="shared" si="1"/>
        <v>0</v>
      </c>
      <c r="K6" s="6">
        <f t="shared" si="2"/>
        <v>0</v>
      </c>
      <c r="L6" s="7"/>
      <c r="M6" s="2"/>
      <c r="N6" s="18" t="s">
        <v>35</v>
      </c>
      <c r="O6" s="18">
        <v>3.0</v>
      </c>
      <c r="P6" s="8">
        <f t="shared" si="4"/>
        <v>0</v>
      </c>
      <c r="Q6" s="8" t="str">
        <f t="shared" si="3"/>
        <v>#DIV/0!</v>
      </c>
      <c r="R6" s="8"/>
      <c r="S6" s="8" t="str">
        <f>IF(Q6&lt;=20,,"Problema de Decisión")</f>
        <v>#DIV/0!</v>
      </c>
      <c r="T6" s="8" t="str">
        <f>IF(Q6&gt;=6,,"Problema de Decisión")</f>
        <v>#DIV/0!</v>
      </c>
      <c r="U6" s="8"/>
      <c r="V6" s="8"/>
      <c r="W6" s="18" t="s">
        <v>36</v>
      </c>
      <c r="X6" s="18" t="s">
        <v>37</v>
      </c>
      <c r="Y6" s="18">
        <f>40/100</f>
        <v>0.4</v>
      </c>
      <c r="Z6" s="18">
        <f>21/100</f>
        <v>0.21</v>
      </c>
      <c r="AA6" s="8"/>
      <c r="AB6" s="8">
        <v>3.0</v>
      </c>
      <c r="AC6" s="8"/>
      <c r="AD6" s="8" t="str">
        <f>IF(AC6&lt;=20,,"Problema de Decisión")</f>
        <v/>
      </c>
      <c r="AE6" s="8" t="str">
        <f>IF(AC6&gt;=6,,"Problema de Decisión")</f>
        <v>Problema de Decisión</v>
      </c>
      <c r="AF6" s="8" t="s">
        <v>27</v>
      </c>
      <c r="AG6" s="8"/>
      <c r="AH6" s="8"/>
      <c r="AI6" s="8"/>
      <c r="AJ6" s="1"/>
      <c r="AK6" s="1"/>
      <c r="AL6" s="1"/>
      <c r="AM6" s="1"/>
      <c r="AN6" s="1"/>
      <c r="AO6" s="1"/>
      <c r="AP6" s="1"/>
      <c r="AQ6" s="1"/>
    </row>
    <row r="7" ht="15.75" customHeight="1">
      <c r="A7" s="1"/>
      <c r="C7" s="1"/>
      <c r="D7" s="2"/>
      <c r="E7" s="20" t="s">
        <v>20</v>
      </c>
      <c r="F7" s="24">
        <v>0.8902777777777778</v>
      </c>
      <c r="G7" s="26" t="s">
        <v>38</v>
      </c>
      <c r="H7" s="2"/>
      <c r="I7" s="1"/>
      <c r="J7" s="5">
        <f t="shared" si="1"/>
        <v>0</v>
      </c>
      <c r="K7" s="6">
        <f t="shared" si="2"/>
        <v>0</v>
      </c>
      <c r="L7" s="7"/>
      <c r="M7" s="2"/>
      <c r="N7" s="18" t="s">
        <v>40</v>
      </c>
      <c r="O7" s="18">
        <v>4.0</v>
      </c>
      <c r="P7" s="8">
        <f t="shared" si="4"/>
        <v>0</v>
      </c>
      <c r="Q7" s="8" t="str">
        <f t="shared" si="3"/>
        <v>#DIV/0!</v>
      </c>
      <c r="R7" s="8"/>
      <c r="S7" s="8" t="str">
        <f>IF(Q7&lt;=11,,"Problema de Control")</f>
        <v>#DIV/0!</v>
      </c>
      <c r="T7" s="8" t="str">
        <f>IF(Q7&gt;=4,,"Problema de Control")</f>
        <v>#DIV/0!</v>
      </c>
      <c r="U7" s="8"/>
      <c r="V7" s="8"/>
      <c r="W7" s="18" t="s">
        <v>36</v>
      </c>
      <c r="X7" s="18" t="s">
        <v>41</v>
      </c>
      <c r="Y7" s="18">
        <f>9/100</f>
        <v>0.09</v>
      </c>
      <c r="Z7" s="18">
        <f>1/100</f>
        <v>0.01</v>
      </c>
      <c r="AA7" s="8"/>
      <c r="AB7" s="8">
        <v>4.0</v>
      </c>
      <c r="AC7" s="8"/>
      <c r="AD7" s="8" t="str">
        <f>IF(AC7&lt;=11,,"Problema de Control")</f>
        <v/>
      </c>
      <c r="AE7" s="8" t="str">
        <f>IF(AC7&gt;=4,,"Problema de Control")</f>
        <v>Problema de Control</v>
      </c>
      <c r="AF7" s="8" t="s">
        <v>27</v>
      </c>
      <c r="AG7" s="8"/>
      <c r="AH7" s="8"/>
      <c r="AI7" s="8"/>
      <c r="AJ7" s="1"/>
      <c r="AK7" s="1"/>
      <c r="AL7" s="1"/>
      <c r="AM7" s="1"/>
      <c r="AN7" s="1"/>
      <c r="AO7" s="1"/>
      <c r="AP7" s="1"/>
      <c r="AQ7" s="1"/>
    </row>
    <row r="8" ht="15.75" customHeight="1">
      <c r="A8" s="1"/>
      <c r="C8" s="1"/>
      <c r="D8" s="2"/>
      <c r="E8" s="20" t="s">
        <v>42</v>
      </c>
      <c r="F8" s="24">
        <v>0.8930555555555556</v>
      </c>
      <c r="G8" s="26" t="s">
        <v>43</v>
      </c>
      <c r="H8" s="2"/>
      <c r="I8" s="1"/>
      <c r="J8" s="5">
        <f t="shared" si="1"/>
        <v>0</v>
      </c>
      <c r="K8" s="6">
        <f t="shared" si="2"/>
        <v>0</v>
      </c>
      <c r="L8" s="7"/>
      <c r="M8" s="2"/>
      <c r="N8" s="18" t="s">
        <v>45</v>
      </c>
      <c r="O8" s="18">
        <v>5.0</v>
      </c>
      <c r="P8" s="8">
        <f t="shared" si="4"/>
        <v>0</v>
      </c>
      <c r="Q8" s="8" t="str">
        <f t="shared" si="3"/>
        <v>#DIV/0!</v>
      </c>
      <c r="R8" s="8"/>
      <c r="S8" s="8" t="str">
        <f>IF(Q8&lt;=40,,"Problema de Evaluación")</f>
        <v>#DIV/0!</v>
      </c>
      <c r="T8" s="8" t="str">
        <f>IF(Q8&gt;=21,,"Problema de Evaluación")</f>
        <v>#DIV/0!</v>
      </c>
      <c r="U8" s="8"/>
      <c r="V8" s="8"/>
      <c r="W8" s="18" t="s">
        <v>46</v>
      </c>
      <c r="X8" s="18" t="s">
        <v>47</v>
      </c>
      <c r="Y8" s="18">
        <f>11/100</f>
        <v>0.11</v>
      </c>
      <c r="Z8" s="18">
        <f>4/100</f>
        <v>0.04</v>
      </c>
      <c r="AA8" s="8"/>
      <c r="AB8" s="8">
        <v>5.0</v>
      </c>
      <c r="AC8" s="8"/>
      <c r="AD8" s="8" t="str">
        <f>IF(AC8&lt;=40,,"Problema de Evaluación")</f>
        <v/>
      </c>
      <c r="AE8" s="8" t="str">
        <f>IF(AC8&gt;=21,,"Problema de Evaluación")</f>
        <v>Problema de Evaluación</v>
      </c>
      <c r="AF8" s="8" t="s">
        <v>27</v>
      </c>
      <c r="AG8" s="8"/>
      <c r="AH8" s="8"/>
      <c r="AI8" s="8"/>
      <c r="AJ8" s="1"/>
      <c r="AK8" s="1"/>
      <c r="AL8" s="1"/>
      <c r="AM8" s="1"/>
      <c r="AN8" s="1"/>
      <c r="AO8" s="1"/>
      <c r="AP8" s="1"/>
      <c r="AQ8" s="1"/>
    </row>
    <row r="9" ht="15.75" customHeight="1">
      <c r="A9" s="1"/>
      <c r="C9" s="1"/>
      <c r="D9" s="2"/>
      <c r="E9" s="20"/>
      <c r="F9" s="30">
        <v>41960.0</v>
      </c>
      <c r="G9" s="20"/>
      <c r="H9" s="2"/>
      <c r="I9" s="1"/>
      <c r="J9" s="5">
        <f t="shared" si="1"/>
        <v>0</v>
      </c>
      <c r="K9" s="6">
        <f t="shared" si="2"/>
        <v>0</v>
      </c>
      <c r="L9" s="7"/>
      <c r="M9" s="2"/>
      <c r="N9" s="18" t="s">
        <v>49</v>
      </c>
      <c r="O9" s="18">
        <v>6.0</v>
      </c>
      <c r="P9" s="8">
        <f t="shared" si="4"/>
        <v>0</v>
      </c>
      <c r="Q9" s="8" t="str">
        <f t="shared" si="3"/>
        <v>#DIV/0!</v>
      </c>
      <c r="R9" s="8"/>
      <c r="S9" s="8" t="str">
        <f>IF(Q9&lt;=30,,"Problema de Comunicación")</f>
        <v>#DIV/0!</v>
      </c>
      <c r="T9" s="8" t="str">
        <f>IF(Q9&gt;=14,,"Problema de Comunicación")</f>
        <v>#DIV/0!</v>
      </c>
      <c r="U9" s="8"/>
      <c r="V9" s="8"/>
      <c r="W9" s="18" t="s">
        <v>46</v>
      </c>
      <c r="X9" s="18" t="s">
        <v>50</v>
      </c>
      <c r="Y9" s="18">
        <f>5/100</f>
        <v>0.05</v>
      </c>
      <c r="Z9" s="18">
        <v>0.0</v>
      </c>
      <c r="AA9" s="8"/>
      <c r="AB9" s="8">
        <v>6.0</v>
      </c>
      <c r="AC9" s="8"/>
      <c r="AD9" s="8" t="str">
        <f>IF(AC9&lt;=30,,"Problema de Comunicación")</f>
        <v/>
      </c>
      <c r="AE9" s="8" t="str">
        <f>IF(AC9&gt;=14,,"Problema de Comunicación")</f>
        <v>Problema de Comunicación</v>
      </c>
      <c r="AF9" s="8" t="s">
        <v>27</v>
      </c>
      <c r="AG9" s="8"/>
      <c r="AH9" s="8"/>
      <c r="AI9" s="8"/>
      <c r="AJ9" s="1"/>
      <c r="AK9" s="1"/>
      <c r="AL9" s="1"/>
      <c r="AM9" s="1"/>
      <c r="AN9" s="1"/>
      <c r="AO9" s="1"/>
      <c r="AP9" s="1"/>
      <c r="AQ9" s="1"/>
    </row>
    <row r="10" ht="15.75" customHeight="1">
      <c r="A10" s="1"/>
      <c r="C10" s="1"/>
      <c r="D10" s="2"/>
      <c r="E10" s="20" t="s">
        <v>51</v>
      </c>
      <c r="F10" s="32">
        <v>0.9965277777777778</v>
      </c>
      <c r="G10" s="20" t="s">
        <v>52</v>
      </c>
      <c r="H10" s="2"/>
      <c r="I10" s="1"/>
      <c r="J10" s="5">
        <f t="shared" si="1"/>
        <v>0</v>
      </c>
      <c r="K10" s="6">
        <f t="shared" si="2"/>
        <v>0</v>
      </c>
      <c r="L10" s="7"/>
      <c r="M10" s="2"/>
      <c r="N10" s="18" t="s">
        <v>54</v>
      </c>
      <c r="O10" s="18">
        <v>7.0</v>
      </c>
      <c r="P10" s="8">
        <f t="shared" si="4"/>
        <v>0</v>
      </c>
      <c r="Q10" s="8" t="str">
        <f t="shared" si="3"/>
        <v>#DIV/0!</v>
      </c>
      <c r="R10" s="8"/>
      <c r="S10" s="8" t="str">
        <f>IF(Q10&lt;=11,,"Problema de Comunicación")</f>
        <v>#DIV/0!</v>
      </c>
      <c r="T10" s="8" t="str">
        <f>IF(Q10&gt;=2,,"Problema de Comunicación")</f>
        <v>#DIV/0!</v>
      </c>
      <c r="U10" s="8"/>
      <c r="V10" s="8"/>
      <c r="W10" s="18" t="s">
        <v>55</v>
      </c>
      <c r="X10" s="18" t="s">
        <v>56</v>
      </c>
      <c r="Y10" s="18">
        <f>20/100</f>
        <v>0.2</v>
      </c>
      <c r="Z10" s="18">
        <f>6/100</f>
        <v>0.06</v>
      </c>
      <c r="AA10" s="8"/>
      <c r="AB10" s="8">
        <v>7.0</v>
      </c>
      <c r="AC10" s="8"/>
      <c r="AD10" s="8" t="str">
        <f>IF(AC10&lt;=11,,"Problema de Comunicación")</f>
        <v/>
      </c>
      <c r="AE10" s="8" t="str">
        <f>IF(AC10&gt;=2,,"Problema de Comunicación")</f>
        <v>Problema de Comunicación</v>
      </c>
      <c r="AF10" s="8" t="s">
        <v>27</v>
      </c>
      <c r="AG10" s="8"/>
      <c r="AH10" s="8"/>
      <c r="AI10" s="8"/>
      <c r="AJ10" s="1"/>
      <c r="AK10" s="1"/>
      <c r="AL10" s="1"/>
      <c r="AM10" s="1"/>
      <c r="AN10" s="1"/>
      <c r="AO10" s="1"/>
      <c r="AP10" s="1"/>
      <c r="AQ10" s="1"/>
    </row>
    <row r="11" ht="15.75" customHeight="1">
      <c r="A11" s="1"/>
      <c r="C11" s="1"/>
      <c r="D11" s="2"/>
      <c r="E11" s="20" t="s">
        <v>51</v>
      </c>
      <c r="F11" s="32">
        <v>0.9965277777777778</v>
      </c>
      <c r="G11" s="26" t="s">
        <v>57</v>
      </c>
      <c r="H11" s="2"/>
      <c r="I11" s="1"/>
      <c r="J11" s="5">
        <f t="shared" si="1"/>
        <v>0</v>
      </c>
      <c r="K11" s="6">
        <f t="shared" si="2"/>
        <v>0</v>
      </c>
      <c r="L11" s="7"/>
      <c r="M11" s="2"/>
      <c r="N11" s="18" t="s">
        <v>59</v>
      </c>
      <c r="O11" s="18">
        <v>8.0</v>
      </c>
      <c r="P11" s="8">
        <f t="shared" si="4"/>
        <v>0</v>
      </c>
      <c r="Q11" s="8" t="str">
        <f t="shared" si="3"/>
        <v>#DIV/0!</v>
      </c>
      <c r="R11" s="8"/>
      <c r="S11" s="8" t="str">
        <f>IF(Q11&lt;=9,,"Problema de Evaluación")</f>
        <v>#DIV/0!</v>
      </c>
      <c r="T11" s="8" t="str">
        <f>IF(Q11&gt;=1,,"Problema de Evaluación")</f>
        <v>#DIV/0!</v>
      </c>
      <c r="U11" s="8"/>
      <c r="V11" s="8"/>
      <c r="W11" s="18" t="s">
        <v>55</v>
      </c>
      <c r="X11" s="18" t="s">
        <v>60</v>
      </c>
      <c r="Y11" s="18">
        <f>13/100</f>
        <v>0.13</v>
      </c>
      <c r="Z11" s="18">
        <f t="shared" ref="Z11:Z12" si="5">3/100</f>
        <v>0.03</v>
      </c>
      <c r="AA11" s="8"/>
      <c r="AB11" s="8">
        <v>8.0</v>
      </c>
      <c r="AC11" s="8"/>
      <c r="AD11" s="8" t="str">
        <f>IF(AC11&lt;=9,,"Problema de Evaluación")</f>
        <v/>
      </c>
      <c r="AE11" s="8" t="str">
        <f>IF(AC11&gt;=1,,"Problema de Evaluación")</f>
        <v>Problema de Evaluación</v>
      </c>
      <c r="AF11" s="8" t="s">
        <v>27</v>
      </c>
      <c r="AG11" s="8" t="s">
        <v>61</v>
      </c>
      <c r="AH11" s="8"/>
      <c r="AI11" s="8"/>
      <c r="AJ11" s="1"/>
      <c r="AK11" s="1"/>
      <c r="AL11" s="1"/>
      <c r="AM11" s="1"/>
      <c r="AN11" s="1"/>
      <c r="AO11" s="1"/>
      <c r="AP11" s="1"/>
      <c r="AQ11" s="1"/>
    </row>
    <row r="12" ht="15.75" customHeight="1">
      <c r="A12" s="1"/>
      <c r="C12" s="1"/>
      <c r="D12" s="2"/>
      <c r="E12" s="20" t="s">
        <v>51</v>
      </c>
      <c r="F12" s="30">
        <v>41961.0</v>
      </c>
      <c r="G12" s="20"/>
      <c r="H12" s="2"/>
      <c r="I12" s="1"/>
      <c r="J12" s="5">
        <f t="shared" si="1"/>
        <v>0</v>
      </c>
      <c r="K12" s="6">
        <f t="shared" si="2"/>
        <v>0</v>
      </c>
      <c r="L12" s="7"/>
      <c r="M12" s="2"/>
      <c r="N12" s="18" t="s">
        <v>63</v>
      </c>
      <c r="O12" s="18">
        <v>9.0</v>
      </c>
      <c r="P12" s="8">
        <f t="shared" si="4"/>
        <v>0</v>
      </c>
      <c r="Q12" s="8" t="str">
        <f t="shared" si="3"/>
        <v>#DIV/0!</v>
      </c>
      <c r="R12" s="8"/>
      <c r="S12" s="8" t="str">
        <f>IF(Q12&lt;=5,,"Problema de Control")</f>
        <v>#DIV/0!</v>
      </c>
      <c r="T12" s="8" t="str">
        <f>IF(Q12&gt;=0,,"Problema de Control")</f>
        <v>#DIV/0!</v>
      </c>
      <c r="U12" s="8"/>
      <c r="V12" s="8"/>
      <c r="W12" s="18" t="s">
        <v>64</v>
      </c>
      <c r="X12" s="18" t="s">
        <v>65</v>
      </c>
      <c r="Y12" s="18">
        <f>14/100</f>
        <v>0.14</v>
      </c>
      <c r="Z12" s="18">
        <f t="shared" si="5"/>
        <v>0.03</v>
      </c>
      <c r="AA12" s="8"/>
      <c r="AB12" s="8">
        <v>9.0</v>
      </c>
      <c r="AC12" s="8"/>
      <c r="AD12" s="8" t="str">
        <f>IF(AC12&lt;=5,,"Problema de Control")</f>
        <v/>
      </c>
      <c r="AE12" s="8" t="str">
        <f>IF(AC12&gt;=0,,"Problema de Control")</f>
        <v/>
      </c>
      <c r="AF12" s="8" t="s">
        <v>27</v>
      </c>
      <c r="AG12" s="8">
        <v>1.0</v>
      </c>
      <c r="AH12" s="8" t="str">
        <f t="shared" ref="AH12:AH23" si="6">IF( OR(T4&lt;&gt;0,S4&lt;&gt;0),1,0)</f>
        <v>#DIV/0!</v>
      </c>
      <c r="AI12" s="8"/>
      <c r="AJ12" s="1"/>
      <c r="AK12" s="1"/>
      <c r="AL12" s="1"/>
      <c r="AM12" s="1"/>
      <c r="AN12" s="1"/>
      <c r="AO12" s="1"/>
      <c r="AP12" s="1"/>
      <c r="AQ12" s="1"/>
    </row>
    <row r="13" ht="24.0" customHeight="1">
      <c r="A13" s="1"/>
      <c r="C13" s="1"/>
      <c r="D13" s="2"/>
      <c r="E13" s="20" t="s">
        <v>42</v>
      </c>
      <c r="F13" s="32">
        <v>0.007638888888888889</v>
      </c>
      <c r="G13" s="20" t="s">
        <v>66</v>
      </c>
      <c r="H13" s="2"/>
      <c r="I13" s="1"/>
      <c r="J13" s="5">
        <f t="shared" si="1"/>
        <v>0</v>
      </c>
      <c r="K13" s="6">
        <f t="shared" si="2"/>
        <v>0</v>
      </c>
      <c r="L13" s="7"/>
      <c r="M13" s="2"/>
      <c r="N13" s="18" t="s">
        <v>69</v>
      </c>
      <c r="O13" s="18">
        <v>10.0</v>
      </c>
      <c r="P13" s="8">
        <f t="shared" si="4"/>
        <v>0</v>
      </c>
      <c r="Q13" s="8" t="str">
        <f t="shared" si="3"/>
        <v>#DIV/0!</v>
      </c>
      <c r="R13" s="8"/>
      <c r="S13" s="8" t="str">
        <f>IF(Q13&lt;=13,,"Problema de Decisión")</f>
        <v>#DIV/0!</v>
      </c>
      <c r="T13" s="8" t="str">
        <f>IF(Q13&gt;=3,,"Problema de Decisión")</f>
        <v>#DIV/0!</v>
      </c>
      <c r="U13" s="8"/>
      <c r="V13" s="8"/>
      <c r="W13" s="18" t="s">
        <v>64</v>
      </c>
      <c r="X13" s="18" t="s">
        <v>70</v>
      </c>
      <c r="Y13" s="18">
        <f>10/100</f>
        <v>0.1</v>
      </c>
      <c r="Z13" s="18">
        <f>1/100</f>
        <v>0.01</v>
      </c>
      <c r="AA13" s="8"/>
      <c r="AB13" s="8">
        <v>10.0</v>
      </c>
      <c r="AC13" s="8"/>
      <c r="AD13" s="8" t="str">
        <f>IF(AC13&lt;=13,,"Problema de Decisión")</f>
        <v/>
      </c>
      <c r="AE13" s="8" t="str">
        <f>IF(AC13&gt;=3,,"Problema de Decisión")</f>
        <v>Problema de Decisión</v>
      </c>
      <c r="AF13" s="8" t="s">
        <v>27</v>
      </c>
      <c r="AG13" s="8">
        <v>2.0</v>
      </c>
      <c r="AH13" s="8" t="str">
        <f t="shared" si="6"/>
        <v>#DIV/0!</v>
      </c>
      <c r="AI13" s="8"/>
      <c r="AJ13" s="1"/>
      <c r="AK13" s="1"/>
      <c r="AL13" s="1"/>
      <c r="AM13" s="1"/>
      <c r="AN13" s="1"/>
      <c r="AO13" s="1"/>
      <c r="AP13" s="1"/>
      <c r="AQ13" s="1"/>
    </row>
    <row r="14" ht="24.0" customHeight="1">
      <c r="A14" s="1"/>
      <c r="C14" s="1"/>
      <c r="D14" s="2"/>
      <c r="E14" s="20" t="s">
        <v>51</v>
      </c>
      <c r="F14" s="32">
        <v>0.30069444444444443</v>
      </c>
      <c r="G14" s="20" t="s">
        <v>71</v>
      </c>
      <c r="H14" s="2"/>
      <c r="I14" s="1"/>
      <c r="J14" s="5">
        <f t="shared" si="1"/>
        <v>0</v>
      </c>
      <c r="K14" s="6">
        <f t="shared" si="2"/>
        <v>0</v>
      </c>
      <c r="L14" s="7"/>
      <c r="M14" s="2"/>
      <c r="N14" s="18" t="s">
        <v>73</v>
      </c>
      <c r="O14" s="18">
        <v>11.0</v>
      </c>
      <c r="P14" s="33">
        <f t="shared" si="4"/>
        <v>0</v>
      </c>
      <c r="Q14" s="8" t="str">
        <f t="shared" si="3"/>
        <v>#DIV/0!</v>
      </c>
      <c r="R14" s="8"/>
      <c r="S14" s="8" t="str">
        <f>IF(Q14&lt;=10,,"Problema de Tensión")</f>
        <v>#DIV/0!</v>
      </c>
      <c r="T14" s="8" t="str">
        <f>IF(Q14&gt;=1,,"Problema de Tensión")</f>
        <v>#DIV/0!</v>
      </c>
      <c r="U14" s="8"/>
      <c r="V14" s="8"/>
      <c r="W14" s="18" t="s">
        <v>74</v>
      </c>
      <c r="X14" s="18" t="s">
        <v>75</v>
      </c>
      <c r="Y14" s="18">
        <f>5/100</f>
        <v>0.05</v>
      </c>
      <c r="Z14" s="18">
        <v>0.0</v>
      </c>
      <c r="AA14" s="8"/>
      <c r="AB14" s="8">
        <v>11.0</v>
      </c>
      <c r="AC14" s="8"/>
      <c r="AD14" s="8" t="str">
        <f>IF(AC14&lt;=10,,"Problema de Tensión")</f>
        <v/>
      </c>
      <c r="AE14" s="8" t="str">
        <f>IF(AC14&gt;=1,,"Problema de Tensión")</f>
        <v>Problema de Tensión</v>
      </c>
      <c r="AF14" s="8" t="s">
        <v>27</v>
      </c>
      <c r="AG14" s="8">
        <v>3.0</v>
      </c>
      <c r="AH14" s="8" t="str">
        <f t="shared" si="6"/>
        <v>#DIV/0!</v>
      </c>
      <c r="AI14" s="8"/>
      <c r="AJ14" s="1"/>
      <c r="AK14" s="1"/>
      <c r="AL14" s="1"/>
      <c r="AM14" s="1"/>
      <c r="AN14" s="1"/>
      <c r="AO14" s="1"/>
      <c r="AP14" s="1"/>
      <c r="AQ14" s="1"/>
    </row>
    <row r="15" ht="15.75" customHeight="1">
      <c r="A15" s="1"/>
      <c r="C15" s="1"/>
      <c r="D15" s="2"/>
      <c r="E15" s="20"/>
      <c r="F15" s="20"/>
      <c r="G15" s="20"/>
      <c r="H15" s="2"/>
      <c r="I15" s="1"/>
      <c r="J15" s="5">
        <f t="shared" si="1"/>
        <v>0</v>
      </c>
      <c r="K15" s="6">
        <f t="shared" si="2"/>
        <v>0</v>
      </c>
      <c r="L15" s="7"/>
      <c r="M15" s="2"/>
      <c r="N15" s="18" t="s">
        <v>77</v>
      </c>
      <c r="O15" s="18">
        <v>12.0</v>
      </c>
      <c r="P15" s="8">
        <f t="shared" si="4"/>
        <v>0</v>
      </c>
      <c r="Q15" s="8" t="str">
        <f t="shared" si="3"/>
        <v>#DIV/0!</v>
      </c>
      <c r="R15" s="8"/>
      <c r="S15" s="8" t="str">
        <f>IF(Q15&lt;=7,,"Problema de Reintegración")</f>
        <v>#DIV/0!</v>
      </c>
      <c r="T15" s="8" t="str">
        <f>IF(Q15&gt;=0,,"Problema de Reintegración")</f>
        <v>#DIV/0!</v>
      </c>
      <c r="U15" s="8"/>
      <c r="V15" s="8"/>
      <c r="W15" s="18" t="s">
        <v>74</v>
      </c>
      <c r="X15" s="18" t="s">
        <v>78</v>
      </c>
      <c r="Y15" s="18">
        <f>7/100</f>
        <v>0.07</v>
      </c>
      <c r="Z15" s="18">
        <v>0.0</v>
      </c>
      <c r="AA15" s="8"/>
      <c r="AB15" s="8">
        <v>12.0</v>
      </c>
      <c r="AC15" s="8"/>
      <c r="AD15" s="8" t="str">
        <f>IF(AC15&lt;=7,,"Problema de Reintegración")</f>
        <v/>
      </c>
      <c r="AE15" s="8" t="str">
        <f>IF(AC15&gt;=0,,"Problema de Reintegración")</f>
        <v/>
      </c>
      <c r="AF15" s="8" t="s">
        <v>27</v>
      </c>
      <c r="AG15" s="8">
        <v>4.0</v>
      </c>
      <c r="AH15" s="8" t="str">
        <f t="shared" si="6"/>
        <v>#DIV/0!</v>
      </c>
      <c r="AI15" s="8"/>
      <c r="AJ15" s="1"/>
      <c r="AK15" s="1"/>
      <c r="AL15" s="1"/>
      <c r="AM15" s="1"/>
      <c r="AN15" s="1"/>
      <c r="AO15" s="1"/>
      <c r="AP15" s="1"/>
      <c r="AQ15" s="1"/>
    </row>
    <row r="16" ht="15.75" customHeight="1">
      <c r="A16" s="1"/>
      <c r="C16" s="1"/>
      <c r="D16" s="2"/>
      <c r="E16" s="20"/>
      <c r="F16" s="30">
        <v>41961.0</v>
      </c>
      <c r="G16" s="20"/>
      <c r="H16" s="2"/>
      <c r="I16" s="1"/>
      <c r="J16" s="5">
        <f t="shared" si="1"/>
        <v>0</v>
      </c>
      <c r="K16" s="6">
        <f t="shared" si="2"/>
        <v>0</v>
      </c>
      <c r="L16" s="7"/>
      <c r="M16" s="2"/>
      <c r="N16" s="18"/>
      <c r="O16" s="18"/>
      <c r="P16" s="8"/>
      <c r="Q16" s="8"/>
      <c r="R16" s="8"/>
      <c r="S16" s="8"/>
      <c r="T16" s="8"/>
      <c r="U16" s="18"/>
      <c r="V16" s="8"/>
      <c r="W16" s="18"/>
      <c r="X16" s="18"/>
      <c r="Y16" s="18"/>
      <c r="Z16" s="18"/>
      <c r="AA16" s="8"/>
      <c r="AB16" s="8"/>
      <c r="AC16" s="8"/>
      <c r="AD16" s="8"/>
      <c r="AE16" s="8"/>
      <c r="AF16" s="8" t="s">
        <v>27</v>
      </c>
      <c r="AG16" s="8">
        <v>5.0</v>
      </c>
      <c r="AH16" s="8" t="str">
        <f t="shared" si="6"/>
        <v>#DIV/0!</v>
      </c>
      <c r="AI16" s="8"/>
      <c r="AJ16" s="1"/>
      <c r="AK16" s="1"/>
      <c r="AL16" s="1"/>
      <c r="AM16" s="1"/>
      <c r="AN16" s="1"/>
      <c r="AO16" s="1"/>
      <c r="AP16" s="1"/>
      <c r="AQ16" s="1"/>
    </row>
    <row r="17" ht="29.25" customHeight="1">
      <c r="A17" s="1"/>
      <c r="C17" s="1"/>
      <c r="D17" s="2"/>
      <c r="E17" s="20" t="s">
        <v>20</v>
      </c>
      <c r="F17" s="20" t="s">
        <v>81</v>
      </c>
      <c r="G17" s="35" t="s">
        <v>82</v>
      </c>
      <c r="H17" s="2"/>
      <c r="I17" s="1"/>
      <c r="J17" s="5">
        <f t="shared" si="1"/>
        <v>0</v>
      </c>
      <c r="K17" s="6">
        <f t="shared" si="2"/>
        <v>0</v>
      </c>
      <c r="L17" s="7"/>
      <c r="M17" s="2"/>
      <c r="N17" s="8"/>
      <c r="O17" s="8"/>
      <c r="P17" s="8"/>
      <c r="Q17" s="8"/>
      <c r="R17" s="8"/>
      <c r="S17" s="8"/>
      <c r="T17" s="18"/>
      <c r="U17" s="8" t="s">
        <v>83</v>
      </c>
      <c r="V17" s="8"/>
      <c r="W17" s="8"/>
      <c r="X17" s="8"/>
      <c r="Y17" s="8"/>
      <c r="Z17" s="8"/>
      <c r="AA17" s="8"/>
      <c r="AB17" s="8"/>
      <c r="AC17" s="8"/>
      <c r="AD17" s="8"/>
      <c r="AE17" s="8"/>
      <c r="AF17" s="8"/>
      <c r="AG17" s="8">
        <v>6.0</v>
      </c>
      <c r="AH17" s="8" t="str">
        <f t="shared" si="6"/>
        <v>#DIV/0!</v>
      </c>
      <c r="AI17" s="8"/>
      <c r="AJ17" s="1"/>
      <c r="AK17" s="1"/>
      <c r="AL17" s="1"/>
      <c r="AM17" s="1"/>
      <c r="AN17" s="1"/>
      <c r="AO17" s="1"/>
      <c r="AP17" s="1"/>
      <c r="AQ17" s="1"/>
    </row>
    <row r="18" ht="37.5" customHeight="1">
      <c r="A18" s="1"/>
      <c r="C18" s="1"/>
      <c r="D18" s="2"/>
      <c r="E18" s="20" t="s">
        <v>42</v>
      </c>
      <c r="F18" s="20" t="s">
        <v>85</v>
      </c>
      <c r="G18" s="35" t="s">
        <v>86</v>
      </c>
      <c r="H18" s="2"/>
      <c r="I18" s="1"/>
      <c r="J18" s="5">
        <f t="shared" si="1"/>
        <v>0</v>
      </c>
      <c r="K18" s="6">
        <f t="shared" si="2"/>
        <v>0</v>
      </c>
      <c r="L18" s="7"/>
      <c r="M18" s="2"/>
      <c r="N18" s="18" t="s">
        <v>87</v>
      </c>
      <c r="O18" s="8" t="s">
        <v>88</v>
      </c>
      <c r="P18" s="8" t="s">
        <v>88</v>
      </c>
      <c r="Q18" s="8" t="s">
        <v>88</v>
      </c>
      <c r="R18" s="8"/>
      <c r="S18" s="8" t="s">
        <v>89</v>
      </c>
      <c r="T18" s="8"/>
      <c r="U18" s="8"/>
      <c r="V18" s="8"/>
      <c r="W18" s="8"/>
      <c r="X18" s="8"/>
      <c r="Y18" s="8"/>
      <c r="Z18" s="8"/>
      <c r="AA18" s="8"/>
      <c r="AB18" s="8"/>
      <c r="AC18" s="8"/>
      <c r="AD18" s="8"/>
      <c r="AE18" s="8"/>
      <c r="AF18" s="8"/>
      <c r="AG18" s="8">
        <v>7.0</v>
      </c>
      <c r="AH18" s="8" t="str">
        <f t="shared" si="6"/>
        <v>#DIV/0!</v>
      </c>
      <c r="AI18" s="8"/>
      <c r="AJ18" s="1"/>
      <c r="AK18" s="1"/>
      <c r="AL18" s="1"/>
      <c r="AM18" s="1"/>
      <c r="AN18" s="1"/>
      <c r="AO18" s="1"/>
      <c r="AP18" s="1"/>
      <c r="AQ18" s="1"/>
    </row>
    <row r="19" ht="30.0" customHeight="1">
      <c r="A19" s="1"/>
      <c r="C19" s="1"/>
      <c r="D19" s="2"/>
      <c r="E19" s="20" t="s">
        <v>20</v>
      </c>
      <c r="F19" s="20" t="s">
        <v>91</v>
      </c>
      <c r="G19" s="35" t="s">
        <v>92</v>
      </c>
      <c r="H19" s="2"/>
      <c r="I19" s="1"/>
      <c r="J19" s="5">
        <f t="shared" si="1"/>
        <v>0</v>
      </c>
      <c r="K19" s="6">
        <f t="shared" si="2"/>
        <v>0</v>
      </c>
      <c r="L19" s="7"/>
      <c r="M19" s="2"/>
      <c r="N19" s="18" t="s">
        <v>93</v>
      </c>
      <c r="O19" s="8"/>
      <c r="P19" s="8">
        <f t="shared" ref="P19:P25" si="7">COUNTIFS(F$3:F$24,O19)</f>
        <v>0</v>
      </c>
      <c r="Q19" s="8"/>
      <c r="R19" s="8"/>
      <c r="S19" s="8"/>
      <c r="T19" s="8"/>
      <c r="U19" s="8"/>
      <c r="V19" s="8"/>
      <c r="W19" s="8"/>
      <c r="X19" s="8"/>
      <c r="Y19" s="8"/>
      <c r="Z19" s="8"/>
      <c r="AA19" s="8"/>
      <c r="AB19" s="8"/>
      <c r="AC19" s="8"/>
      <c r="AD19" s="8"/>
      <c r="AE19" s="8"/>
      <c r="AF19" s="8"/>
      <c r="AG19" s="8">
        <v>8.0</v>
      </c>
      <c r="AH19" s="8" t="str">
        <f t="shared" si="6"/>
        <v>#DIV/0!</v>
      </c>
      <c r="AI19" s="8"/>
      <c r="AJ19" s="1"/>
      <c r="AK19" s="1"/>
      <c r="AL19" s="1"/>
      <c r="AM19" s="1"/>
      <c r="AN19" s="1"/>
      <c r="AO19" s="1"/>
      <c r="AP19" s="1"/>
      <c r="AQ19" s="1"/>
    </row>
    <row r="20" ht="36.75" customHeight="1">
      <c r="A20" s="1"/>
      <c r="C20" s="1"/>
      <c r="D20" s="2"/>
      <c r="E20" s="20" t="s">
        <v>42</v>
      </c>
      <c r="F20" s="20" t="s">
        <v>95</v>
      </c>
      <c r="G20" s="35" t="s">
        <v>96</v>
      </c>
      <c r="H20" s="2"/>
      <c r="I20" s="1"/>
      <c r="J20" s="5">
        <f t="shared" si="1"/>
        <v>0</v>
      </c>
      <c r="K20" s="6">
        <f t="shared" si="2"/>
        <v>0</v>
      </c>
      <c r="L20" s="7"/>
      <c r="M20" s="2"/>
      <c r="N20" s="18" t="s">
        <v>93</v>
      </c>
      <c r="O20" s="8" t="s">
        <v>97</v>
      </c>
      <c r="P20" s="8">
        <f t="shared" si="7"/>
        <v>0</v>
      </c>
      <c r="Q20" s="8"/>
      <c r="R20" s="8"/>
      <c r="S20" s="8"/>
      <c r="T20" s="8"/>
      <c r="U20" s="8"/>
      <c r="V20" s="8"/>
      <c r="W20" s="8"/>
      <c r="X20" s="8"/>
      <c r="Y20" s="8"/>
      <c r="Z20" s="8"/>
      <c r="AA20" s="8"/>
      <c r="AB20" s="8"/>
      <c r="AC20" s="8"/>
      <c r="AD20" s="8"/>
      <c r="AE20" s="8"/>
      <c r="AF20" s="8"/>
      <c r="AG20" s="8">
        <v>9.0</v>
      </c>
      <c r="AH20" s="8" t="str">
        <f t="shared" si="6"/>
        <v>#DIV/0!</v>
      </c>
      <c r="AI20" s="8"/>
      <c r="AJ20" s="1"/>
      <c r="AK20" s="1"/>
      <c r="AL20" s="1"/>
      <c r="AM20" s="1"/>
      <c r="AN20" s="1"/>
      <c r="AO20" s="1"/>
      <c r="AP20" s="1"/>
      <c r="AQ20" s="1"/>
    </row>
    <row r="21" ht="47.25" customHeight="1">
      <c r="A21" s="1"/>
      <c r="C21" s="1"/>
      <c r="D21" s="2"/>
      <c r="E21" s="20" t="s">
        <v>51</v>
      </c>
      <c r="F21" s="37">
        <v>41962.01875</v>
      </c>
      <c r="G21" s="35" t="s">
        <v>99</v>
      </c>
      <c r="H21" s="2"/>
      <c r="I21" s="1"/>
      <c r="J21" s="5">
        <f t="shared" si="1"/>
        <v>0</v>
      </c>
      <c r="K21" s="6">
        <f t="shared" si="2"/>
        <v>0</v>
      </c>
      <c r="L21" s="7"/>
      <c r="M21" s="2"/>
      <c r="N21" s="18" t="s">
        <v>93</v>
      </c>
      <c r="O21" s="8" t="s">
        <v>89</v>
      </c>
      <c r="P21" s="8">
        <f t="shared" si="7"/>
        <v>0</v>
      </c>
      <c r="Q21" s="8"/>
      <c r="R21" s="8"/>
      <c r="S21" s="8"/>
      <c r="T21" s="8"/>
      <c r="U21" s="8"/>
      <c r="V21" s="8"/>
      <c r="W21" s="8"/>
      <c r="X21" s="8"/>
      <c r="Y21" s="8"/>
      <c r="Z21" s="8"/>
      <c r="AA21" s="8"/>
      <c r="AB21" s="8"/>
      <c r="AC21" s="8"/>
      <c r="AD21" s="8"/>
      <c r="AE21" s="8"/>
      <c r="AF21" s="8"/>
      <c r="AG21" s="8">
        <v>10.0</v>
      </c>
      <c r="AH21" s="8" t="str">
        <f t="shared" si="6"/>
        <v>#DIV/0!</v>
      </c>
      <c r="AI21" s="8"/>
      <c r="AJ21" s="1"/>
      <c r="AK21" s="1"/>
      <c r="AL21" s="1"/>
      <c r="AM21" s="1"/>
      <c r="AN21" s="1"/>
      <c r="AO21" s="1"/>
      <c r="AP21" s="1"/>
      <c r="AQ21" s="1"/>
    </row>
    <row r="22" ht="27.0" customHeight="1">
      <c r="A22" s="1"/>
      <c r="C22" s="1"/>
      <c r="D22" s="2"/>
      <c r="E22" s="20" t="s">
        <v>20</v>
      </c>
      <c r="F22" s="37">
        <v>41962.67847222222</v>
      </c>
      <c r="G22" s="35" t="s">
        <v>101</v>
      </c>
      <c r="H22" s="2"/>
      <c r="I22" s="1"/>
      <c r="J22" s="5">
        <f t="shared" si="1"/>
        <v>0</v>
      </c>
      <c r="K22" s="6">
        <f t="shared" si="2"/>
        <v>0</v>
      </c>
      <c r="L22" s="7"/>
      <c r="M22" s="2"/>
      <c r="N22" s="18" t="s">
        <v>93</v>
      </c>
      <c r="O22" s="8" t="s">
        <v>102</v>
      </c>
      <c r="P22" s="8">
        <f t="shared" si="7"/>
        <v>0</v>
      </c>
      <c r="Q22" s="8"/>
      <c r="R22" s="8"/>
      <c r="S22" s="8"/>
      <c r="T22" s="8"/>
      <c r="U22" s="8"/>
      <c r="V22" s="8"/>
      <c r="W22" s="8"/>
      <c r="X22" s="8"/>
      <c r="Y22" s="8"/>
      <c r="Z22" s="8"/>
      <c r="AA22" s="8"/>
      <c r="AB22" s="8"/>
      <c r="AC22" s="8"/>
      <c r="AD22" s="8"/>
      <c r="AE22" s="8"/>
      <c r="AF22" s="8"/>
      <c r="AG22" s="8">
        <v>11.0</v>
      </c>
      <c r="AH22" s="8" t="str">
        <f t="shared" si="6"/>
        <v>#DIV/0!</v>
      </c>
      <c r="AI22" s="8"/>
      <c r="AJ22" s="1"/>
      <c r="AK22" s="1"/>
      <c r="AL22" s="1"/>
      <c r="AM22" s="1"/>
      <c r="AN22" s="1"/>
      <c r="AO22" s="1"/>
      <c r="AP22" s="1"/>
      <c r="AQ22" s="1"/>
    </row>
    <row r="23" ht="27.0" customHeight="1">
      <c r="A23" s="1"/>
      <c r="C23" s="1"/>
      <c r="D23" s="2"/>
      <c r="E23" s="20" t="s">
        <v>20</v>
      </c>
      <c r="F23" s="37">
        <v>41962.67847222222</v>
      </c>
      <c r="G23" s="35" t="s">
        <v>104</v>
      </c>
      <c r="H23" s="2"/>
      <c r="I23" s="1"/>
      <c r="J23" s="5">
        <f t="shared" si="1"/>
        <v>0</v>
      </c>
      <c r="K23" s="6">
        <f t="shared" si="2"/>
        <v>0</v>
      </c>
      <c r="L23" s="7"/>
      <c r="M23" s="2"/>
      <c r="N23" s="18" t="s">
        <v>93</v>
      </c>
      <c r="O23" s="8" t="s">
        <v>105</v>
      </c>
      <c r="P23" s="8">
        <f t="shared" si="7"/>
        <v>0</v>
      </c>
      <c r="Q23" s="8"/>
      <c r="R23" s="8"/>
      <c r="S23" s="8"/>
      <c r="T23" s="8"/>
      <c r="U23" s="8"/>
      <c r="V23" s="8"/>
      <c r="W23" s="8"/>
      <c r="X23" s="8"/>
      <c r="Y23" s="8"/>
      <c r="Z23" s="8"/>
      <c r="AA23" s="8"/>
      <c r="AB23" s="8"/>
      <c r="AC23" s="8"/>
      <c r="AD23" s="8"/>
      <c r="AE23" s="8"/>
      <c r="AF23" s="8"/>
      <c r="AG23" s="8">
        <v>12.0</v>
      </c>
      <c r="AH23" s="8" t="str">
        <f t="shared" si="6"/>
        <v>#DIV/0!</v>
      </c>
      <c r="AI23" s="8"/>
      <c r="AJ23" s="8"/>
      <c r="AK23" s="8"/>
      <c r="AL23" s="8"/>
      <c r="AM23" s="8"/>
      <c r="AN23" s="8"/>
      <c r="AO23" s="8"/>
      <c r="AP23" s="8"/>
      <c r="AQ23" s="8"/>
      <c r="AR23" s="8"/>
    </row>
    <row r="24" ht="24.0" customHeight="1">
      <c r="A24" s="1"/>
      <c r="C24" s="1"/>
      <c r="D24" s="2"/>
      <c r="E24" s="20" t="s">
        <v>51</v>
      </c>
      <c r="F24" s="37">
        <v>41962.68819444445</v>
      </c>
      <c r="G24" s="35" t="s">
        <v>107</v>
      </c>
      <c r="H24" s="2"/>
      <c r="I24" s="1"/>
      <c r="J24" s="5">
        <f t="shared" si="1"/>
        <v>0</v>
      </c>
      <c r="K24" s="6">
        <f t="shared" si="2"/>
        <v>0</v>
      </c>
      <c r="L24" s="7"/>
      <c r="M24" s="2"/>
      <c r="N24" s="18" t="s">
        <v>93</v>
      </c>
      <c r="O24" s="8"/>
      <c r="P24" s="8">
        <f t="shared" si="7"/>
        <v>0</v>
      </c>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row>
    <row r="25" ht="27.75" customHeight="1">
      <c r="A25" s="1"/>
      <c r="C25" s="1"/>
      <c r="D25" s="2"/>
      <c r="E25" s="20" t="s">
        <v>20</v>
      </c>
      <c r="F25" s="37">
        <v>41962.68958333333</v>
      </c>
      <c r="G25" s="35" t="s">
        <v>109</v>
      </c>
      <c r="H25" s="2"/>
      <c r="I25" s="1"/>
      <c r="J25" s="5">
        <f t="shared" si="1"/>
        <v>0</v>
      </c>
      <c r="K25" s="6">
        <f t="shared" si="2"/>
        <v>0</v>
      </c>
      <c r="L25" s="7"/>
      <c r="M25" s="2"/>
      <c r="N25" s="18" t="s">
        <v>93</v>
      </c>
      <c r="O25" s="8"/>
      <c r="P25" s="8">
        <f t="shared" si="7"/>
        <v>0</v>
      </c>
      <c r="Q25" s="18" t="s">
        <v>6</v>
      </c>
      <c r="R25" s="8"/>
      <c r="S25" s="8"/>
      <c r="T25" s="8"/>
      <c r="U25" s="18" t="s">
        <v>6</v>
      </c>
      <c r="V25" s="18" t="s">
        <v>6</v>
      </c>
      <c r="W25" s="8"/>
      <c r="X25" s="8"/>
      <c r="Y25" s="8"/>
      <c r="Z25" s="8"/>
      <c r="AA25" s="8"/>
      <c r="AB25" s="8"/>
      <c r="AC25" s="8"/>
      <c r="AD25" s="8"/>
      <c r="AE25" s="8"/>
      <c r="AF25" s="8"/>
      <c r="AG25" s="8"/>
      <c r="AH25" s="8"/>
      <c r="AI25" s="8"/>
      <c r="AJ25" s="8"/>
      <c r="AK25" s="8"/>
      <c r="AL25" s="8"/>
      <c r="AM25" s="8"/>
      <c r="AN25" s="8"/>
      <c r="AO25" s="8"/>
      <c r="AP25" s="8"/>
      <c r="AQ25" s="8"/>
      <c r="AR25" s="8"/>
    </row>
    <row r="26" ht="35.25" customHeight="1">
      <c r="A26" s="1"/>
      <c r="C26" s="1"/>
      <c r="D26" s="2"/>
      <c r="E26" s="20" t="s">
        <v>20</v>
      </c>
      <c r="F26" s="37">
        <v>41962.69027777778</v>
      </c>
      <c r="G26" s="35" t="s">
        <v>111</v>
      </c>
      <c r="H26" s="2"/>
      <c r="I26" s="1"/>
      <c r="J26" s="5">
        <f t="shared" si="1"/>
        <v>0</v>
      </c>
      <c r="K26" s="6">
        <f t="shared" si="2"/>
        <v>0</v>
      </c>
      <c r="L26" s="7"/>
      <c r="M26" s="2"/>
      <c r="N26" s="18"/>
      <c r="O26" s="8"/>
      <c r="P26" s="18" t="s">
        <v>112</v>
      </c>
      <c r="Q26" s="18" t="s">
        <v>10</v>
      </c>
      <c r="R26" s="18"/>
      <c r="S26" s="18" t="s">
        <v>113</v>
      </c>
      <c r="T26" s="8"/>
      <c r="U26" s="18" t="s">
        <v>114</v>
      </c>
      <c r="V26" s="18" t="s">
        <v>115</v>
      </c>
      <c r="W26" s="8"/>
      <c r="X26" s="8"/>
      <c r="Y26" s="8"/>
      <c r="Z26" s="8"/>
      <c r="AA26" s="8"/>
      <c r="AB26" s="18" t="s">
        <v>116</v>
      </c>
      <c r="AC26" s="8"/>
      <c r="AD26" s="8"/>
      <c r="AE26" s="8"/>
      <c r="AF26" s="8"/>
      <c r="AG26" s="8"/>
      <c r="AH26" s="8"/>
      <c r="AI26" s="8"/>
      <c r="AJ26" s="8"/>
      <c r="AK26" s="8"/>
      <c r="AL26" s="8"/>
      <c r="AM26" s="8"/>
      <c r="AN26" s="8"/>
      <c r="AO26" s="8"/>
      <c r="AP26" s="18" t="s">
        <v>117</v>
      </c>
      <c r="AQ26" s="8"/>
      <c r="AR26" s="8"/>
    </row>
    <row r="27" ht="39.75" customHeight="1">
      <c r="A27" s="1"/>
      <c r="C27" s="1"/>
      <c r="D27" s="2"/>
      <c r="E27" s="20" t="s">
        <v>42</v>
      </c>
      <c r="F27" s="37">
        <v>41962.69305555556</v>
      </c>
      <c r="G27" s="35" t="s">
        <v>119</v>
      </c>
      <c r="H27" s="2"/>
      <c r="I27" s="1"/>
      <c r="J27" s="5">
        <f t="shared" si="1"/>
        <v>0</v>
      </c>
      <c r="K27" s="6">
        <f t="shared" si="2"/>
        <v>0</v>
      </c>
      <c r="L27" s="7"/>
      <c r="M27" s="2"/>
      <c r="N27" s="18" t="s">
        <v>120</v>
      </c>
      <c r="O27" s="8" t="s">
        <v>121</v>
      </c>
      <c r="P27" s="8"/>
      <c r="Q27" s="8"/>
      <c r="R27" s="8"/>
      <c r="S27" s="8">
        <f>COUNTIFS(F$3:F$24,S$18)</f>
        <v>0</v>
      </c>
      <c r="T27" s="8" t="str">
        <f>(S27/P$3)*100</f>
        <v>#DIV/0!</v>
      </c>
      <c r="U27" s="8"/>
      <c r="V27" s="38"/>
      <c r="W27" s="39" t="s">
        <v>122</v>
      </c>
      <c r="X27" s="9" t="s">
        <v>123</v>
      </c>
      <c r="Y27" s="9" t="s">
        <v>124</v>
      </c>
      <c r="Z27" s="18" t="s">
        <v>15</v>
      </c>
      <c r="AA27" s="8"/>
      <c r="AB27" s="18" t="s">
        <v>125</v>
      </c>
      <c r="AC27" s="18" t="s">
        <v>126</v>
      </c>
      <c r="AD27" s="18" t="s">
        <v>127</v>
      </c>
      <c r="AE27" s="18" t="s">
        <v>14</v>
      </c>
      <c r="AF27" s="18" t="s">
        <v>15</v>
      </c>
      <c r="AG27" s="18" t="s">
        <v>128</v>
      </c>
      <c r="AH27" s="18" t="s">
        <v>129</v>
      </c>
      <c r="AI27" s="8"/>
      <c r="AJ27" s="8"/>
      <c r="AK27" s="8" t="s">
        <v>130</v>
      </c>
      <c r="AL27" s="8" t="s">
        <v>131</v>
      </c>
      <c r="AM27" s="8" t="s">
        <v>132</v>
      </c>
      <c r="AN27" s="8"/>
      <c r="AO27" s="8"/>
      <c r="AP27" s="8" t="str">
        <f>S18</f>
        <v>hernan</v>
      </c>
      <c r="AQ27" s="8"/>
      <c r="AR27" s="8" t="s">
        <v>27</v>
      </c>
    </row>
    <row r="28" ht="36.75" customHeight="1">
      <c r="A28" s="1"/>
      <c r="C28" s="1"/>
      <c r="D28" s="2"/>
      <c r="E28" s="20" t="s">
        <v>20</v>
      </c>
      <c r="F28" s="37">
        <v>41962.694444444445</v>
      </c>
      <c r="G28" s="35" t="s">
        <v>133</v>
      </c>
      <c r="H28" s="2"/>
      <c r="I28" s="1"/>
      <c r="J28" s="5">
        <f t="shared" si="1"/>
        <v>0</v>
      </c>
      <c r="K28" s="6">
        <f t="shared" si="2"/>
        <v>0</v>
      </c>
      <c r="L28" s="7"/>
      <c r="M28" s="2"/>
      <c r="N28" s="18" t="s">
        <v>135</v>
      </c>
      <c r="O28" s="18">
        <v>1.0</v>
      </c>
      <c r="P28" s="8">
        <f t="shared" ref="P28:P63" si="8">COUNTIF(I$3:I$24,W28)</f>
        <v>0</v>
      </c>
      <c r="Q28" s="8" t="str">
        <f t="shared" ref="Q28:Q63" si="9">(P28/P$3)</f>
        <v>#DIV/0!</v>
      </c>
      <c r="R28" s="8"/>
      <c r="S28" s="8">
        <f t="shared" ref="S28:S63" si="10">COUNTIFS(J$3:J$24,O28,F$3:F$24,S$18)</f>
        <v>0</v>
      </c>
      <c r="T28" s="8" t="str">
        <f t="shared" ref="T28:T63" si="11">(S28/P28)</f>
        <v>#DIV/0!</v>
      </c>
      <c r="U28" s="8">
        <f t="shared" ref="U28:U63" si="12">IF(P28&lt;&gt;0,T28,0)</f>
        <v>0</v>
      </c>
      <c r="V28" s="38" t="str">
        <f t="shared" ref="V28:V63" si="13">U28*Q28</f>
        <v>#DIV/0!</v>
      </c>
      <c r="W28" s="40" t="s">
        <v>136</v>
      </c>
      <c r="X28" s="41" t="s">
        <v>137</v>
      </c>
      <c r="Y28" s="42" t="s">
        <v>138</v>
      </c>
      <c r="Z28" s="18">
        <v>5.0</v>
      </c>
      <c r="AA28" s="8"/>
      <c r="AB28" s="8" t="str">
        <f t="shared" ref="AB28:AB63" si="14">SUMIFS(V$28:V$63,Y$28:Y$63,Y28)</f>
        <v>#DIV/0!</v>
      </c>
      <c r="AC28" s="8" t="str">
        <f t="shared" ref="AC28:AC63" si="15">SUMIFS(Q$28:Q$63,Y$28:Y$63,Y28)</f>
        <v>#DIV/0!</v>
      </c>
      <c r="AD28" s="8" t="str">
        <f t="shared" ref="AD28:AD63" si="16">IF(AC28&lt;&gt;0,AB28/AC28,0)</f>
        <v>#DIV/0!</v>
      </c>
      <c r="AE28" s="18" t="s">
        <v>139</v>
      </c>
      <c r="AF28" s="18">
        <v>6.0</v>
      </c>
      <c r="AG28" s="18" t="s">
        <v>140</v>
      </c>
      <c r="AH28" s="8" t="str">
        <f t="shared" ref="AH28:AH52" si="17">SUMIFS(V$28:V$63,Y$28:Y$63,AG28,Z$28:Z$63,AF28)</f>
        <v>#DIV/0!</v>
      </c>
      <c r="AI28" s="8" t="str">
        <f t="shared" ref="AI28:AI52" si="18">IF(AH28&lt;0.21,"BAJO",0)</f>
        <v>#DIV/0!</v>
      </c>
      <c r="AJ28" s="8" t="str">
        <f t="shared" ref="AJ28:AJ52" si="19">IF(AH28&gt;0.5,"ALTO",0)</f>
        <v>#DIV/0!</v>
      </c>
      <c r="AK28" s="8" t="s">
        <v>25</v>
      </c>
      <c r="AL28" s="8" t="s">
        <v>141</v>
      </c>
      <c r="AM28" s="43" t="s">
        <v>142</v>
      </c>
      <c r="AN28" s="8"/>
      <c r="AO28" s="8"/>
      <c r="AP28" s="8" t="str">
        <f>IF(AND(AI$28&lt;&gt;0, AH$17&lt;&gt;0),AL$28&amp;" - "&amp;AK$28,0)</f>
        <v>#DIV/0!</v>
      </c>
      <c r="AQ28" s="8" t="str">
        <f>IF( AP28&lt;&gt;0,AM$28,0)</f>
        <v>#DIV/0!</v>
      </c>
      <c r="AR28" s="8" t="s">
        <v>27</v>
      </c>
    </row>
    <row r="29" ht="31.5" customHeight="1">
      <c r="A29" s="1"/>
      <c r="C29" s="1"/>
      <c r="D29" s="2"/>
      <c r="E29" s="20" t="s">
        <v>42</v>
      </c>
      <c r="F29" s="37">
        <v>41962.697222222225</v>
      </c>
      <c r="G29" s="35" t="s">
        <v>144</v>
      </c>
      <c r="H29" s="2"/>
      <c r="I29" s="1"/>
      <c r="J29" s="5">
        <f t="shared" si="1"/>
        <v>0</v>
      </c>
      <c r="K29" s="6">
        <f t="shared" si="2"/>
        <v>0</v>
      </c>
      <c r="L29" s="7"/>
      <c r="M29" s="2"/>
      <c r="N29" s="18" t="s">
        <v>135</v>
      </c>
      <c r="O29" s="18">
        <v>2.0</v>
      </c>
      <c r="P29" s="8">
        <f t="shared" si="8"/>
        <v>0</v>
      </c>
      <c r="Q29" s="8" t="str">
        <f t="shared" si="9"/>
        <v>#DIV/0!</v>
      </c>
      <c r="R29" s="8"/>
      <c r="S29" s="8">
        <f t="shared" si="10"/>
        <v>0</v>
      </c>
      <c r="T29" s="8" t="str">
        <f t="shared" si="11"/>
        <v>#DIV/0!</v>
      </c>
      <c r="U29" s="8">
        <f t="shared" si="12"/>
        <v>0</v>
      </c>
      <c r="V29" s="38" t="str">
        <f t="shared" si="13"/>
        <v>#DIV/0!</v>
      </c>
      <c r="W29" s="40" t="s">
        <v>145</v>
      </c>
      <c r="X29" s="41" t="s">
        <v>146</v>
      </c>
      <c r="Y29" s="42" t="s">
        <v>147</v>
      </c>
      <c r="Z29" s="18">
        <v>5.0</v>
      </c>
      <c r="AA29" s="8"/>
      <c r="AB29" s="8" t="str">
        <f t="shared" si="14"/>
        <v>#DIV/0!</v>
      </c>
      <c r="AC29" s="8" t="str">
        <f t="shared" si="15"/>
        <v>#DIV/0!</v>
      </c>
      <c r="AD29" s="8" t="str">
        <f t="shared" si="16"/>
        <v>#DIV/0!</v>
      </c>
      <c r="AE29" s="18"/>
      <c r="AF29" s="18">
        <v>6.0</v>
      </c>
      <c r="AG29" s="18" t="s">
        <v>148</v>
      </c>
      <c r="AH29" s="8" t="str">
        <f t="shared" si="17"/>
        <v>#DIV/0!</v>
      </c>
      <c r="AI29" s="8" t="str">
        <f t="shared" si="18"/>
        <v>#DIV/0!</v>
      </c>
      <c r="AJ29" s="8" t="str">
        <f t="shared" si="19"/>
        <v>#DIV/0!</v>
      </c>
      <c r="AK29" s="8" t="s">
        <v>25</v>
      </c>
      <c r="AL29" s="8" t="s">
        <v>149</v>
      </c>
      <c r="AM29" s="43" t="s">
        <v>150</v>
      </c>
      <c r="AN29" s="8"/>
      <c r="AO29" s="8"/>
      <c r="AP29" s="8" t="str">
        <f>IF( AND(AI$29&lt;&gt;0,AH$17&lt;&gt;0),AL$29&amp;" - "&amp;AK$29,0)</f>
        <v>#DIV/0!</v>
      </c>
      <c r="AQ29" s="8" t="str">
        <f>IF( AP29&lt;&gt;0,AM$29,0)</f>
        <v>#DIV/0!</v>
      </c>
      <c r="AR29" s="8" t="s">
        <v>27</v>
      </c>
    </row>
    <row r="30" ht="52.5" customHeight="1">
      <c r="A30" s="1"/>
      <c r="C30" s="1"/>
      <c r="D30" s="2"/>
      <c r="E30" s="20" t="s">
        <v>152</v>
      </c>
      <c r="F30" s="37">
        <v>41962.729166666664</v>
      </c>
      <c r="G30" s="35" t="s">
        <v>153</v>
      </c>
      <c r="H30" s="2"/>
      <c r="I30" s="1"/>
      <c r="J30" s="5">
        <f t="shared" si="1"/>
        <v>0</v>
      </c>
      <c r="K30" s="6">
        <f t="shared" si="2"/>
        <v>0</v>
      </c>
      <c r="L30" s="7"/>
      <c r="M30" s="2"/>
      <c r="N30" s="18" t="s">
        <v>135</v>
      </c>
      <c r="O30" s="18">
        <v>3.0</v>
      </c>
      <c r="P30" s="8">
        <f t="shared" si="8"/>
        <v>0</v>
      </c>
      <c r="Q30" s="8" t="str">
        <f t="shared" si="9"/>
        <v>#DIV/0!</v>
      </c>
      <c r="R30" s="8"/>
      <c r="S30" s="8">
        <f t="shared" si="10"/>
        <v>0</v>
      </c>
      <c r="T30" s="8" t="str">
        <f t="shared" si="11"/>
        <v>#DIV/0!</v>
      </c>
      <c r="U30" s="8">
        <f t="shared" si="12"/>
        <v>0</v>
      </c>
      <c r="V30" s="38" t="str">
        <f t="shared" si="13"/>
        <v>#DIV/0!</v>
      </c>
      <c r="W30" s="40" t="s">
        <v>154</v>
      </c>
      <c r="X30" s="41" t="s">
        <v>155</v>
      </c>
      <c r="Y30" s="42" t="s">
        <v>147</v>
      </c>
      <c r="Z30" s="18">
        <v>5.0</v>
      </c>
      <c r="AA30" s="8"/>
      <c r="AB30" s="8" t="str">
        <f t="shared" si="14"/>
        <v>#DIV/0!</v>
      </c>
      <c r="AC30" s="8" t="str">
        <f t="shared" si="15"/>
        <v>#DIV/0!</v>
      </c>
      <c r="AD30" s="8" t="str">
        <f t="shared" si="16"/>
        <v>#DIV/0!</v>
      </c>
      <c r="AE30" s="18"/>
      <c r="AF30" s="18">
        <v>7.0</v>
      </c>
      <c r="AG30" s="18" t="s">
        <v>156</v>
      </c>
      <c r="AH30" s="8" t="str">
        <f t="shared" si="17"/>
        <v>#DIV/0!</v>
      </c>
      <c r="AI30" s="8" t="str">
        <f t="shared" si="18"/>
        <v>#DIV/0!</v>
      </c>
      <c r="AJ30" s="8" t="str">
        <f t="shared" si="19"/>
        <v>#DIV/0!</v>
      </c>
      <c r="AK30" s="8" t="s">
        <v>25</v>
      </c>
      <c r="AL30" s="8" t="s">
        <v>157</v>
      </c>
      <c r="AM30" s="43" t="s">
        <v>158</v>
      </c>
      <c r="AN30" s="8"/>
      <c r="AO30" s="8"/>
      <c r="AP30" s="8" t="str">
        <f>IF( AND(AI$30&lt;&gt;0,AH$18&lt;&gt;0),AL$30&amp;" - "&amp;AK$30,0)</f>
        <v>#DIV/0!</v>
      </c>
      <c r="AQ30" s="8" t="str">
        <f>IF( AP30&lt;&gt;0,AM$30,0)</f>
        <v>#DIV/0!</v>
      </c>
      <c r="AR30" s="8" t="s">
        <v>27</v>
      </c>
    </row>
    <row r="31" ht="24.75" customHeight="1">
      <c r="A31" s="1"/>
      <c r="C31" s="1"/>
      <c r="D31" s="2"/>
      <c r="E31" s="20" t="s">
        <v>42</v>
      </c>
      <c r="F31" s="37">
        <v>41962.72986111111</v>
      </c>
      <c r="G31" s="35" t="s">
        <v>160</v>
      </c>
      <c r="H31" s="2"/>
      <c r="I31" s="1"/>
      <c r="J31" s="5">
        <f t="shared" si="1"/>
        <v>0</v>
      </c>
      <c r="K31" s="6">
        <f t="shared" si="2"/>
        <v>0</v>
      </c>
      <c r="L31" s="7"/>
      <c r="M31" s="2"/>
      <c r="N31" s="18" t="s">
        <v>135</v>
      </c>
      <c r="O31" s="18">
        <v>4.0</v>
      </c>
      <c r="P31" s="8">
        <f t="shared" si="8"/>
        <v>0</v>
      </c>
      <c r="Q31" s="8" t="str">
        <f t="shared" si="9"/>
        <v>#DIV/0!</v>
      </c>
      <c r="R31" s="8"/>
      <c r="S31" s="8">
        <f t="shared" si="10"/>
        <v>0</v>
      </c>
      <c r="T31" s="8" t="str">
        <f t="shared" si="11"/>
        <v>#DIV/0!</v>
      </c>
      <c r="U31" s="8">
        <f t="shared" si="12"/>
        <v>0</v>
      </c>
      <c r="V31" s="38" t="str">
        <f t="shared" si="13"/>
        <v>#DIV/0!</v>
      </c>
      <c r="W31" s="40" t="s">
        <v>161</v>
      </c>
      <c r="X31" s="41" t="s">
        <v>162</v>
      </c>
      <c r="Y31" s="42" t="s">
        <v>147</v>
      </c>
      <c r="Z31" s="18">
        <v>12.0</v>
      </c>
      <c r="AA31" s="8"/>
      <c r="AB31" s="8" t="str">
        <f t="shared" si="14"/>
        <v>#DIV/0!</v>
      </c>
      <c r="AC31" s="8" t="str">
        <f t="shared" si="15"/>
        <v>#DIV/0!</v>
      </c>
      <c r="AD31" s="8" t="str">
        <f t="shared" si="16"/>
        <v>#DIV/0!</v>
      </c>
      <c r="AE31" s="18" t="s">
        <v>36</v>
      </c>
      <c r="AF31" s="18">
        <v>5.0</v>
      </c>
      <c r="AG31" s="18" t="s">
        <v>147</v>
      </c>
      <c r="AH31" s="8" t="str">
        <f t="shared" si="17"/>
        <v>#DIV/0!</v>
      </c>
      <c r="AI31" s="8" t="str">
        <f t="shared" si="18"/>
        <v>#DIV/0!</v>
      </c>
      <c r="AJ31" s="8" t="str">
        <f t="shared" si="19"/>
        <v>#DIV/0!</v>
      </c>
      <c r="AK31" s="8" t="s">
        <v>36</v>
      </c>
      <c r="AL31" s="8" t="s">
        <v>163</v>
      </c>
      <c r="AM31" s="43" t="s">
        <v>164</v>
      </c>
      <c r="AN31" s="8"/>
      <c r="AO31" s="8"/>
      <c r="AP31" s="8" t="str">
        <f>IF( AND(AI$31&lt;&gt;0,AH$16&lt;&gt;0),AL$31&amp;" - "&amp;AK$31,0)</f>
        <v>#DIV/0!</v>
      </c>
      <c r="AQ31" s="8" t="str">
        <f>IF( AP31&lt;&gt;0,AM$31,0)</f>
        <v>#DIV/0!</v>
      </c>
      <c r="AR31" s="8" t="s">
        <v>27</v>
      </c>
    </row>
    <row r="32" ht="29.25" customHeight="1">
      <c r="A32" s="1"/>
      <c r="C32" s="1"/>
      <c r="D32" s="2"/>
      <c r="E32" s="20" t="s">
        <v>20</v>
      </c>
      <c r="F32" s="37">
        <v>41962.74097222222</v>
      </c>
      <c r="G32" s="35" t="s">
        <v>166</v>
      </c>
      <c r="H32" s="2"/>
      <c r="I32" s="1"/>
      <c r="J32" s="5">
        <f t="shared" si="1"/>
        <v>0</v>
      </c>
      <c r="K32" s="6">
        <f t="shared" si="2"/>
        <v>0</v>
      </c>
      <c r="L32" s="7"/>
      <c r="M32" s="2"/>
      <c r="N32" s="18" t="s">
        <v>135</v>
      </c>
      <c r="O32" s="18">
        <v>5.0</v>
      </c>
      <c r="P32" s="8">
        <f t="shared" si="8"/>
        <v>0</v>
      </c>
      <c r="Q32" s="8" t="str">
        <f t="shared" si="9"/>
        <v>#DIV/0!</v>
      </c>
      <c r="R32" s="8"/>
      <c r="S32" s="8">
        <f t="shared" si="10"/>
        <v>0</v>
      </c>
      <c r="T32" s="8" t="str">
        <f t="shared" si="11"/>
        <v>#DIV/0!</v>
      </c>
      <c r="U32" s="8">
        <f t="shared" si="12"/>
        <v>0</v>
      </c>
      <c r="V32" s="38" t="str">
        <f t="shared" si="13"/>
        <v>#DIV/0!</v>
      </c>
      <c r="W32" s="40" t="s">
        <v>167</v>
      </c>
      <c r="X32" s="41" t="s">
        <v>168</v>
      </c>
      <c r="Y32" s="42" t="s">
        <v>147</v>
      </c>
      <c r="Z32" s="18">
        <v>4.0</v>
      </c>
      <c r="AA32" s="8"/>
      <c r="AB32" s="8" t="str">
        <f t="shared" si="14"/>
        <v>#DIV/0!</v>
      </c>
      <c r="AC32" s="8" t="str">
        <f t="shared" si="15"/>
        <v>#DIV/0!</v>
      </c>
      <c r="AD32" s="8" t="str">
        <f t="shared" si="16"/>
        <v>#DIV/0!</v>
      </c>
      <c r="AE32" s="18"/>
      <c r="AF32" s="18">
        <v>5.0</v>
      </c>
      <c r="AG32" s="18" t="s">
        <v>138</v>
      </c>
      <c r="AH32" s="8" t="str">
        <f t="shared" si="17"/>
        <v>#DIV/0!</v>
      </c>
      <c r="AI32" s="8" t="str">
        <f t="shared" si="18"/>
        <v>#DIV/0!</v>
      </c>
      <c r="AJ32" s="8" t="str">
        <f t="shared" si="19"/>
        <v>#DIV/0!</v>
      </c>
      <c r="AK32" s="8" t="s">
        <v>36</v>
      </c>
      <c r="AL32" s="8" t="s">
        <v>169</v>
      </c>
      <c r="AM32" s="43" t="s">
        <v>170</v>
      </c>
      <c r="AN32" s="8"/>
      <c r="AO32" s="8"/>
      <c r="AP32" s="8" t="str">
        <f>IF( AND(AI$32&lt;&gt;0,AH$16&lt;&gt;0),AL$32&amp;" - "&amp;AK$32,0)</f>
        <v>#DIV/0!</v>
      </c>
      <c r="AQ32" s="8" t="str">
        <f>IF( AP32&lt;&gt;0,AM$32,0)</f>
        <v>#DIV/0!</v>
      </c>
      <c r="AR32" s="8" t="s">
        <v>27</v>
      </c>
    </row>
    <row r="33" ht="20.25" customHeight="1">
      <c r="A33" s="1"/>
      <c r="C33" s="1"/>
      <c r="D33" s="2"/>
      <c r="E33" s="20" t="s">
        <v>42</v>
      </c>
      <c r="F33" s="37">
        <v>41963.586805555555</v>
      </c>
      <c r="G33" s="35" t="s">
        <v>172</v>
      </c>
      <c r="H33" s="2"/>
      <c r="I33" s="1"/>
      <c r="J33" s="5">
        <f t="shared" si="1"/>
        <v>0</v>
      </c>
      <c r="K33" s="6">
        <f t="shared" si="2"/>
        <v>0</v>
      </c>
      <c r="L33" s="7"/>
      <c r="M33" s="2"/>
      <c r="N33" s="18" t="s">
        <v>135</v>
      </c>
      <c r="O33" s="18">
        <v>6.0</v>
      </c>
      <c r="P33" s="8">
        <f t="shared" si="8"/>
        <v>0</v>
      </c>
      <c r="Q33" s="8" t="str">
        <f t="shared" si="9"/>
        <v>#DIV/0!</v>
      </c>
      <c r="R33" s="8"/>
      <c r="S33" s="8">
        <f t="shared" si="10"/>
        <v>0</v>
      </c>
      <c r="T33" s="8" t="str">
        <f t="shared" si="11"/>
        <v>#DIV/0!</v>
      </c>
      <c r="U33" s="8">
        <f t="shared" si="12"/>
        <v>0</v>
      </c>
      <c r="V33" s="38" t="str">
        <f t="shared" si="13"/>
        <v>#DIV/0!</v>
      </c>
      <c r="W33" s="40" t="s">
        <v>173</v>
      </c>
      <c r="X33" s="41" t="s">
        <v>174</v>
      </c>
      <c r="Y33" s="42" t="s">
        <v>147</v>
      </c>
      <c r="Z33" s="18">
        <v>5.0</v>
      </c>
      <c r="AA33" s="8"/>
      <c r="AB33" s="8" t="str">
        <f t="shared" si="14"/>
        <v>#DIV/0!</v>
      </c>
      <c r="AC33" s="8" t="str">
        <f t="shared" si="15"/>
        <v>#DIV/0!</v>
      </c>
      <c r="AD33" s="8" t="str">
        <f t="shared" si="16"/>
        <v>#DIV/0!</v>
      </c>
      <c r="AE33" s="18"/>
      <c r="AF33" s="18">
        <v>5.0</v>
      </c>
      <c r="AG33" s="18" t="s">
        <v>140</v>
      </c>
      <c r="AH33" s="8" t="str">
        <f t="shared" si="17"/>
        <v>#DIV/0!</v>
      </c>
      <c r="AI33" s="8" t="str">
        <f t="shared" si="18"/>
        <v>#DIV/0!</v>
      </c>
      <c r="AJ33" s="8" t="str">
        <f t="shared" si="19"/>
        <v>#DIV/0!</v>
      </c>
      <c r="AK33" s="8" t="s">
        <v>36</v>
      </c>
      <c r="AL33" s="8" t="s">
        <v>141</v>
      </c>
      <c r="AM33" s="43" t="s">
        <v>175</v>
      </c>
      <c r="AN33" s="8"/>
      <c r="AO33" s="8"/>
      <c r="AP33" s="8" t="str">
        <f>IF( AND(AI$33&lt;&gt;0,AH$16&lt;&gt;0),AL$33&amp;" - "&amp;AK$33,0)</f>
        <v>#DIV/0!</v>
      </c>
      <c r="AQ33" s="8" t="str">
        <f>IF( AP33&lt;&gt;0,AM$33,0)</f>
        <v>#DIV/0!</v>
      </c>
      <c r="AR33" s="8" t="s">
        <v>27</v>
      </c>
    </row>
    <row r="34" ht="37.5" customHeight="1">
      <c r="A34" s="1"/>
      <c r="C34" s="1"/>
      <c r="D34" s="2"/>
      <c r="E34" s="20" t="s">
        <v>176</v>
      </c>
      <c r="F34" s="37">
        <v>41964.67986111111</v>
      </c>
      <c r="G34" s="35" t="s">
        <v>177</v>
      </c>
      <c r="H34" s="2"/>
      <c r="I34" s="1"/>
      <c r="J34" s="5">
        <f t="shared" si="1"/>
        <v>0</v>
      </c>
      <c r="K34" s="6">
        <f t="shared" si="2"/>
        <v>0</v>
      </c>
      <c r="L34" s="7"/>
      <c r="M34" s="2"/>
      <c r="N34" s="18" t="s">
        <v>135</v>
      </c>
      <c r="O34" s="18">
        <v>7.0</v>
      </c>
      <c r="P34" s="8">
        <f t="shared" si="8"/>
        <v>0</v>
      </c>
      <c r="Q34" s="8" t="str">
        <f t="shared" si="9"/>
        <v>#DIV/0!</v>
      </c>
      <c r="R34" s="8"/>
      <c r="S34" s="8">
        <f t="shared" si="10"/>
        <v>0</v>
      </c>
      <c r="T34" s="8" t="str">
        <f t="shared" si="11"/>
        <v>#DIV/0!</v>
      </c>
      <c r="U34" s="8">
        <f t="shared" si="12"/>
        <v>0</v>
      </c>
      <c r="V34" s="38" t="str">
        <f t="shared" si="13"/>
        <v>#DIV/0!</v>
      </c>
      <c r="W34" s="40" t="s">
        <v>179</v>
      </c>
      <c r="X34" s="41" t="s">
        <v>180</v>
      </c>
      <c r="Y34" s="42" t="s">
        <v>147</v>
      </c>
      <c r="Z34" s="18">
        <v>5.0</v>
      </c>
      <c r="AA34" s="8"/>
      <c r="AB34" s="8" t="str">
        <f t="shared" si="14"/>
        <v>#DIV/0!</v>
      </c>
      <c r="AC34" s="8" t="str">
        <f t="shared" si="15"/>
        <v>#DIV/0!</v>
      </c>
      <c r="AD34" s="8" t="str">
        <f t="shared" si="16"/>
        <v>#DIV/0!</v>
      </c>
      <c r="AE34" s="18"/>
      <c r="AF34" s="18">
        <v>5.0</v>
      </c>
      <c r="AG34" s="18" t="s">
        <v>181</v>
      </c>
      <c r="AH34" s="8" t="str">
        <f t="shared" si="17"/>
        <v>#DIV/0!</v>
      </c>
      <c r="AI34" s="8" t="str">
        <f t="shared" si="18"/>
        <v>#DIV/0!</v>
      </c>
      <c r="AJ34" s="8" t="str">
        <f t="shared" si="19"/>
        <v>#DIV/0!</v>
      </c>
      <c r="AK34" s="8" t="s">
        <v>36</v>
      </c>
      <c r="AL34" s="8" t="s">
        <v>182</v>
      </c>
      <c r="AM34" s="43" t="s">
        <v>183</v>
      </c>
      <c r="AN34" s="8"/>
      <c r="AO34" s="8"/>
      <c r="AP34" s="8" t="str">
        <f>IF( AND(AI$34&lt;&gt;0,AH$16&lt;&gt;0),AL$34&amp;" - "&amp;AK$34,0)</f>
        <v>#DIV/0!</v>
      </c>
      <c r="AQ34" s="8" t="str">
        <f>IF( AP34&lt;&gt;0,AM$34,0)</f>
        <v>#DIV/0!</v>
      </c>
      <c r="AR34" s="8" t="s">
        <v>27</v>
      </c>
    </row>
    <row r="35" ht="24.0" customHeight="1">
      <c r="A35" s="1"/>
      <c r="C35" s="1"/>
      <c r="D35" s="2"/>
      <c r="E35" s="20" t="s">
        <v>42</v>
      </c>
      <c r="F35" s="37">
        <v>41964.680555555555</v>
      </c>
      <c r="G35" s="35" t="s">
        <v>184</v>
      </c>
      <c r="H35" s="2"/>
      <c r="I35" s="1"/>
      <c r="J35" s="5">
        <f t="shared" si="1"/>
        <v>0</v>
      </c>
      <c r="K35" s="6">
        <f t="shared" si="2"/>
        <v>0</v>
      </c>
      <c r="L35" s="7"/>
      <c r="M35" s="2"/>
      <c r="N35" s="18" t="s">
        <v>135</v>
      </c>
      <c r="O35" s="18">
        <v>8.0</v>
      </c>
      <c r="P35" s="8">
        <f t="shared" si="8"/>
        <v>0</v>
      </c>
      <c r="Q35" s="8" t="str">
        <f t="shared" si="9"/>
        <v>#DIV/0!</v>
      </c>
      <c r="R35" s="8"/>
      <c r="S35" s="8">
        <f t="shared" si="10"/>
        <v>0</v>
      </c>
      <c r="T35" s="8" t="str">
        <f t="shared" si="11"/>
        <v>#DIV/0!</v>
      </c>
      <c r="U35" s="8">
        <f t="shared" si="12"/>
        <v>0</v>
      </c>
      <c r="V35" s="38" t="str">
        <f t="shared" si="13"/>
        <v>#DIV/0!</v>
      </c>
      <c r="W35" s="40" t="s">
        <v>186</v>
      </c>
      <c r="X35" s="41" t="s">
        <v>187</v>
      </c>
      <c r="Y35" s="42" t="s">
        <v>147</v>
      </c>
      <c r="Z35" s="18">
        <v>5.0</v>
      </c>
      <c r="AA35" s="8"/>
      <c r="AB35" s="8" t="str">
        <f t="shared" si="14"/>
        <v>#DIV/0!</v>
      </c>
      <c r="AC35" s="8" t="str">
        <f t="shared" si="15"/>
        <v>#DIV/0!</v>
      </c>
      <c r="AD35" s="8" t="str">
        <f t="shared" si="16"/>
        <v>#DIV/0!</v>
      </c>
      <c r="AE35" s="18"/>
      <c r="AF35" s="18">
        <v>5.0</v>
      </c>
      <c r="AG35" s="18" t="s">
        <v>148</v>
      </c>
      <c r="AH35" s="8" t="str">
        <f t="shared" si="17"/>
        <v>#DIV/0!</v>
      </c>
      <c r="AI35" s="8" t="str">
        <f t="shared" si="18"/>
        <v>#DIV/0!</v>
      </c>
      <c r="AJ35" s="8" t="str">
        <f t="shared" si="19"/>
        <v>#DIV/0!</v>
      </c>
      <c r="AK35" s="8" t="s">
        <v>36</v>
      </c>
      <c r="AL35" s="8" t="s">
        <v>149</v>
      </c>
      <c r="AM35" s="43" t="s">
        <v>188</v>
      </c>
      <c r="AN35" s="8"/>
      <c r="AO35" s="8"/>
      <c r="AP35" s="8" t="str">
        <f>IF( AND(AI$35&lt;&gt;0,AH$16&lt;&gt;0),AL$35&amp;" - "&amp;AK$35,0)</f>
        <v>#DIV/0!</v>
      </c>
      <c r="AQ35" s="8" t="str">
        <f>IF( AP35&lt;&gt;0,AM$35,0)</f>
        <v>#DIV/0!</v>
      </c>
      <c r="AR35" s="8" t="s">
        <v>27</v>
      </c>
    </row>
    <row r="36" ht="37.5" customHeight="1">
      <c r="A36" s="1"/>
      <c r="C36" s="1"/>
      <c r="D36" s="2"/>
      <c r="E36" s="20" t="s">
        <v>176</v>
      </c>
      <c r="F36" s="37">
        <v>41964.68125</v>
      </c>
      <c r="G36" s="35" t="s">
        <v>189</v>
      </c>
      <c r="H36" s="2"/>
      <c r="I36" s="1"/>
      <c r="J36" s="5">
        <f t="shared" si="1"/>
        <v>0</v>
      </c>
      <c r="K36" s="6">
        <f t="shared" si="2"/>
        <v>0</v>
      </c>
      <c r="L36" s="7"/>
      <c r="M36" s="2"/>
      <c r="N36" s="18" t="s">
        <v>135</v>
      </c>
      <c r="O36" s="18">
        <v>9.0</v>
      </c>
      <c r="P36" s="8">
        <f t="shared" si="8"/>
        <v>0</v>
      </c>
      <c r="Q36" s="8" t="str">
        <f t="shared" si="9"/>
        <v>#DIV/0!</v>
      </c>
      <c r="R36" s="8"/>
      <c r="S36" s="8">
        <f t="shared" si="10"/>
        <v>0</v>
      </c>
      <c r="T36" s="8" t="str">
        <f t="shared" si="11"/>
        <v>#DIV/0!</v>
      </c>
      <c r="U36" s="8">
        <f t="shared" si="12"/>
        <v>0</v>
      </c>
      <c r="V36" s="38" t="str">
        <f t="shared" si="13"/>
        <v>#DIV/0!</v>
      </c>
      <c r="W36" s="40" t="s">
        <v>191</v>
      </c>
      <c r="X36" s="41" t="s">
        <v>192</v>
      </c>
      <c r="Y36" s="42" t="s">
        <v>147</v>
      </c>
      <c r="Z36" s="18">
        <v>11.0</v>
      </c>
      <c r="AA36" s="8"/>
      <c r="AB36" s="8" t="str">
        <f t="shared" si="14"/>
        <v>#DIV/0!</v>
      </c>
      <c r="AC36" s="8" t="str">
        <f t="shared" si="15"/>
        <v>#DIV/0!</v>
      </c>
      <c r="AD36" s="8" t="str">
        <f t="shared" si="16"/>
        <v>#DIV/0!</v>
      </c>
      <c r="AE36" s="18"/>
      <c r="AF36" s="18">
        <v>8.0</v>
      </c>
      <c r="AG36" s="18" t="s">
        <v>156</v>
      </c>
      <c r="AH36" s="8" t="str">
        <f t="shared" si="17"/>
        <v>#DIV/0!</v>
      </c>
      <c r="AI36" s="8" t="str">
        <f t="shared" si="18"/>
        <v>#DIV/0!</v>
      </c>
      <c r="AJ36" s="8" t="str">
        <f t="shared" si="19"/>
        <v>#DIV/0!</v>
      </c>
      <c r="AK36" s="8" t="s">
        <v>36</v>
      </c>
      <c r="AL36" s="8" t="s">
        <v>157</v>
      </c>
      <c r="AM36" s="43" t="s">
        <v>193</v>
      </c>
      <c r="AN36" s="8"/>
      <c r="AO36" s="8"/>
      <c r="AP36" s="8" t="str">
        <f>IF( AND(AI$36&lt;&gt;0,AH$19&lt;&gt;0),AL$36&amp;" - "&amp;AK$36,0)</f>
        <v>#DIV/0!</v>
      </c>
      <c r="AQ36" s="8" t="str">
        <f>IF( AP36&lt;&gt;0,AM$36,0)</f>
        <v>#DIV/0!</v>
      </c>
      <c r="AR36" s="8" t="s">
        <v>27</v>
      </c>
    </row>
    <row r="37" ht="33.0" customHeight="1">
      <c r="A37" s="1"/>
      <c r="C37" s="1"/>
      <c r="D37" s="2"/>
      <c r="E37" s="20" t="s">
        <v>42</v>
      </c>
      <c r="F37" s="37">
        <v>41964.68125</v>
      </c>
      <c r="G37" s="35" t="s">
        <v>195</v>
      </c>
      <c r="H37" s="2"/>
      <c r="I37" s="1"/>
      <c r="J37" s="5">
        <f t="shared" si="1"/>
        <v>0</v>
      </c>
      <c r="K37" s="6">
        <f t="shared" si="2"/>
        <v>0</v>
      </c>
      <c r="L37" s="7"/>
      <c r="M37" s="2"/>
      <c r="N37" s="18" t="s">
        <v>135</v>
      </c>
      <c r="O37" s="18">
        <v>10.0</v>
      </c>
      <c r="P37" s="8">
        <f t="shared" si="8"/>
        <v>0</v>
      </c>
      <c r="Q37" s="8" t="str">
        <f t="shared" si="9"/>
        <v>#DIV/0!</v>
      </c>
      <c r="R37" s="8"/>
      <c r="S37" s="8">
        <f t="shared" si="10"/>
        <v>0</v>
      </c>
      <c r="T37" s="8" t="str">
        <f t="shared" si="11"/>
        <v>#DIV/0!</v>
      </c>
      <c r="U37" s="8">
        <f t="shared" si="12"/>
        <v>0</v>
      </c>
      <c r="V37" s="38" t="str">
        <f t="shared" si="13"/>
        <v>#DIV/0!</v>
      </c>
      <c r="W37" s="40" t="s">
        <v>196</v>
      </c>
      <c r="X37" s="41" t="s">
        <v>197</v>
      </c>
      <c r="Y37" s="42" t="s">
        <v>181</v>
      </c>
      <c r="Z37" s="18">
        <v>1.0</v>
      </c>
      <c r="AA37" s="8"/>
      <c r="AB37" s="8" t="str">
        <f t="shared" si="14"/>
        <v>#DIV/0!</v>
      </c>
      <c r="AC37" s="8" t="str">
        <f t="shared" si="15"/>
        <v>#DIV/0!</v>
      </c>
      <c r="AD37" s="8" t="str">
        <f t="shared" si="16"/>
        <v>#DIV/0!</v>
      </c>
      <c r="AE37" s="18"/>
      <c r="AF37" s="18">
        <v>8.0</v>
      </c>
      <c r="AG37" s="18" t="s">
        <v>198</v>
      </c>
      <c r="AH37" s="8" t="str">
        <f t="shared" si="17"/>
        <v>#DIV/0!</v>
      </c>
      <c r="AI37" s="8" t="str">
        <f t="shared" si="18"/>
        <v>#DIV/0!</v>
      </c>
      <c r="AJ37" s="8" t="str">
        <f t="shared" si="19"/>
        <v>#DIV/0!</v>
      </c>
      <c r="AK37" s="8" t="s">
        <v>36</v>
      </c>
      <c r="AL37" s="8" t="s">
        <v>199</v>
      </c>
      <c r="AM37" s="43" t="s">
        <v>200</v>
      </c>
      <c r="AN37" s="8"/>
      <c r="AO37" s="8"/>
      <c r="AP37" s="8" t="str">
        <f>IF( AND(AI$37&lt;&gt;0,AH$19&lt;&gt;0),AL$37&amp;" - "&amp;AK$37,0)</f>
        <v>#DIV/0!</v>
      </c>
      <c r="AQ37" s="8" t="str">
        <f>IF( AP37&lt;&gt;0,AM$37,0)</f>
        <v>#DIV/0!</v>
      </c>
      <c r="AR37" s="8" t="s">
        <v>27</v>
      </c>
    </row>
    <row r="38" ht="33.75" customHeight="1">
      <c r="A38" s="1"/>
      <c r="C38" s="1"/>
      <c r="D38" s="2"/>
      <c r="E38" s="20" t="s">
        <v>176</v>
      </c>
      <c r="F38" s="37">
        <v>41964.68194444444</v>
      </c>
      <c r="G38" s="35" t="s">
        <v>202</v>
      </c>
      <c r="H38" s="2"/>
      <c r="I38" s="1"/>
      <c r="J38" s="5">
        <f t="shared" si="1"/>
        <v>0</v>
      </c>
      <c r="K38" s="6">
        <f t="shared" si="2"/>
        <v>0</v>
      </c>
      <c r="L38" s="7"/>
      <c r="M38" s="2"/>
      <c r="N38" s="18" t="s">
        <v>135</v>
      </c>
      <c r="O38" s="18">
        <v>11.0</v>
      </c>
      <c r="P38" s="8">
        <f t="shared" si="8"/>
        <v>0</v>
      </c>
      <c r="Q38" s="8" t="str">
        <f t="shared" si="9"/>
        <v>#DIV/0!</v>
      </c>
      <c r="R38" s="8"/>
      <c r="S38" s="8">
        <f t="shared" si="10"/>
        <v>0</v>
      </c>
      <c r="T38" s="8" t="str">
        <f t="shared" si="11"/>
        <v>#DIV/0!</v>
      </c>
      <c r="U38" s="8">
        <f t="shared" si="12"/>
        <v>0</v>
      </c>
      <c r="V38" s="38" t="str">
        <f t="shared" si="13"/>
        <v>#DIV/0!</v>
      </c>
      <c r="W38" s="40" t="s">
        <v>203</v>
      </c>
      <c r="X38" s="41" t="s">
        <v>204</v>
      </c>
      <c r="Y38" s="42" t="s">
        <v>181</v>
      </c>
      <c r="Z38" s="18">
        <v>5.0</v>
      </c>
      <c r="AA38" s="8"/>
      <c r="AB38" s="8" t="str">
        <f t="shared" si="14"/>
        <v>#DIV/0!</v>
      </c>
      <c r="AC38" s="8" t="str">
        <f t="shared" si="15"/>
        <v>#DIV/0!</v>
      </c>
      <c r="AD38" s="8" t="str">
        <f t="shared" si="16"/>
        <v>#DIV/0!</v>
      </c>
      <c r="AE38" s="18" t="s">
        <v>46</v>
      </c>
      <c r="AF38" s="18">
        <v>4.0</v>
      </c>
      <c r="AG38" s="18" t="s">
        <v>147</v>
      </c>
      <c r="AH38" s="8" t="str">
        <f t="shared" si="17"/>
        <v>#DIV/0!</v>
      </c>
      <c r="AI38" s="8" t="str">
        <f t="shared" si="18"/>
        <v>#DIV/0!</v>
      </c>
      <c r="AJ38" s="8" t="str">
        <f t="shared" si="19"/>
        <v>#DIV/0!</v>
      </c>
      <c r="AK38" s="8" t="s">
        <v>46</v>
      </c>
      <c r="AL38" s="8" t="s">
        <v>163</v>
      </c>
      <c r="AM38" s="43" t="s">
        <v>205</v>
      </c>
      <c r="AN38" s="8"/>
      <c r="AO38" s="8"/>
      <c r="AP38" s="8" t="str">
        <f>IF( AND(AI$38&lt;&gt;0,AH$15&lt;&gt;0),AL$38&amp;" - "&amp;AK$38,0)</f>
        <v>#DIV/0!</v>
      </c>
      <c r="AQ38" s="8" t="str">
        <f>IF( AP38&lt;&gt;0,AM$38,0)</f>
        <v>#DIV/0!</v>
      </c>
      <c r="AR38" s="8" t="s">
        <v>27</v>
      </c>
    </row>
    <row r="39" ht="37.5" customHeight="1">
      <c r="A39" s="1"/>
      <c r="C39" s="1"/>
      <c r="D39" s="2"/>
      <c r="E39" s="20" t="s">
        <v>176</v>
      </c>
      <c r="F39" s="37">
        <v>41964.68194444444</v>
      </c>
      <c r="G39" s="35" t="s">
        <v>207</v>
      </c>
      <c r="H39" s="2"/>
      <c r="I39" s="1"/>
      <c r="J39" s="5">
        <f t="shared" si="1"/>
        <v>0</v>
      </c>
      <c r="K39" s="6">
        <f t="shared" si="2"/>
        <v>0</v>
      </c>
      <c r="L39" s="7"/>
      <c r="M39" s="2"/>
      <c r="N39" s="18" t="s">
        <v>135</v>
      </c>
      <c r="O39" s="18">
        <v>12.0</v>
      </c>
      <c r="P39" s="8">
        <f t="shared" si="8"/>
        <v>0</v>
      </c>
      <c r="Q39" s="8" t="str">
        <f t="shared" si="9"/>
        <v>#DIV/0!</v>
      </c>
      <c r="R39" s="8"/>
      <c r="S39" s="8">
        <f t="shared" si="10"/>
        <v>0</v>
      </c>
      <c r="T39" s="8" t="str">
        <f t="shared" si="11"/>
        <v>#DIV/0!</v>
      </c>
      <c r="U39" s="8">
        <f t="shared" si="12"/>
        <v>0</v>
      </c>
      <c r="V39" s="38" t="str">
        <f t="shared" si="13"/>
        <v>#DIV/0!</v>
      </c>
      <c r="W39" s="40" t="s">
        <v>208</v>
      </c>
      <c r="X39" s="41" t="s">
        <v>209</v>
      </c>
      <c r="Y39" s="42" t="s">
        <v>140</v>
      </c>
      <c r="Z39" s="18">
        <v>6.0</v>
      </c>
      <c r="AA39" s="8"/>
      <c r="AB39" s="8" t="str">
        <f t="shared" si="14"/>
        <v>#DIV/0!</v>
      </c>
      <c r="AC39" s="8" t="str">
        <f t="shared" si="15"/>
        <v>#DIV/0!</v>
      </c>
      <c r="AD39" s="8" t="str">
        <f t="shared" si="16"/>
        <v>#DIV/0!</v>
      </c>
      <c r="AE39" s="18"/>
      <c r="AF39" s="18">
        <v>4.0</v>
      </c>
      <c r="AG39" s="18" t="s">
        <v>140</v>
      </c>
      <c r="AH39" s="8" t="str">
        <f t="shared" si="17"/>
        <v>#DIV/0!</v>
      </c>
      <c r="AI39" s="8" t="str">
        <f t="shared" si="18"/>
        <v>#DIV/0!</v>
      </c>
      <c r="AJ39" s="8" t="str">
        <f t="shared" si="19"/>
        <v>#DIV/0!</v>
      </c>
      <c r="AK39" s="8" t="s">
        <v>46</v>
      </c>
      <c r="AL39" s="8" t="s">
        <v>141</v>
      </c>
      <c r="AM39" s="43" t="s">
        <v>210</v>
      </c>
      <c r="AN39" s="8"/>
      <c r="AO39" s="8"/>
      <c r="AP39" s="8" t="str">
        <f>IF( AND(AI$39&lt;&gt;0,AH$15&lt;&gt;0),AL$39&amp;" - "&amp;AK$39,0)</f>
        <v>#DIV/0!</v>
      </c>
      <c r="AQ39" s="8" t="str">
        <f>IF( AP39&lt;&gt;0,AM$39,0)</f>
        <v>#DIV/0!</v>
      </c>
      <c r="AR39" s="8" t="s">
        <v>27</v>
      </c>
    </row>
    <row r="40" ht="31.5" customHeight="1">
      <c r="A40" s="1"/>
      <c r="C40" s="1"/>
      <c r="D40" s="2"/>
      <c r="E40" s="20" t="s">
        <v>42</v>
      </c>
      <c r="F40" s="37">
        <v>41964.68263888889</v>
      </c>
      <c r="G40" s="35" t="s">
        <v>212</v>
      </c>
      <c r="H40" s="2"/>
      <c r="I40" s="1"/>
      <c r="J40" s="5">
        <f t="shared" si="1"/>
        <v>0</v>
      </c>
      <c r="K40" s="6">
        <f t="shared" si="2"/>
        <v>0</v>
      </c>
      <c r="L40" s="7"/>
      <c r="M40" s="2"/>
      <c r="N40" s="18" t="s">
        <v>135</v>
      </c>
      <c r="O40" s="18">
        <v>13.0</v>
      </c>
      <c r="P40" s="8">
        <f t="shared" si="8"/>
        <v>0</v>
      </c>
      <c r="Q40" s="8" t="str">
        <f t="shared" si="9"/>
        <v>#DIV/0!</v>
      </c>
      <c r="R40" s="8"/>
      <c r="S40" s="8">
        <f t="shared" si="10"/>
        <v>0</v>
      </c>
      <c r="T40" s="8" t="str">
        <f t="shared" si="11"/>
        <v>#DIV/0!</v>
      </c>
      <c r="U40" s="8">
        <f t="shared" si="12"/>
        <v>0</v>
      </c>
      <c r="V40" s="38" t="str">
        <f t="shared" si="13"/>
        <v>#DIV/0!</v>
      </c>
      <c r="W40" s="40" t="s">
        <v>213</v>
      </c>
      <c r="X40" s="41" t="s">
        <v>214</v>
      </c>
      <c r="Y40" s="42" t="s">
        <v>140</v>
      </c>
      <c r="Z40" s="18">
        <v>4.0</v>
      </c>
      <c r="AA40" s="8"/>
      <c r="AB40" s="8" t="str">
        <f t="shared" si="14"/>
        <v>#DIV/0!</v>
      </c>
      <c r="AC40" s="8" t="str">
        <f t="shared" si="15"/>
        <v>#DIV/0!</v>
      </c>
      <c r="AD40" s="8" t="str">
        <f t="shared" si="16"/>
        <v>#DIV/0!</v>
      </c>
      <c r="AE40" s="18"/>
      <c r="AF40" s="18">
        <v>4.0</v>
      </c>
      <c r="AG40" s="18" t="s">
        <v>198</v>
      </c>
      <c r="AH40" s="8" t="str">
        <f t="shared" si="17"/>
        <v>#DIV/0!</v>
      </c>
      <c r="AI40" s="8" t="str">
        <f t="shared" si="18"/>
        <v>#DIV/0!</v>
      </c>
      <c r="AJ40" s="8" t="str">
        <f t="shared" si="19"/>
        <v>#DIV/0!</v>
      </c>
      <c r="AK40" s="8" t="s">
        <v>46</v>
      </c>
      <c r="AL40" s="8" t="s">
        <v>199</v>
      </c>
      <c r="AM40" s="43" t="s">
        <v>215</v>
      </c>
      <c r="AN40" s="8"/>
      <c r="AO40" s="8"/>
      <c r="AP40" s="8" t="str">
        <f>IF( AND(AI$40&lt;&gt;0,AH$15&lt;&gt;0),AL$40&amp;" - "&amp;AK$40,0)</f>
        <v>#DIV/0!</v>
      </c>
      <c r="AQ40" s="8" t="str">
        <f>IF( AP40&lt;&gt;0,AM$40,0)</f>
        <v>#DIV/0!</v>
      </c>
      <c r="AR40" s="8" t="s">
        <v>27</v>
      </c>
    </row>
    <row r="41" ht="38.25" customHeight="1">
      <c r="A41" s="1"/>
      <c r="C41" s="1"/>
      <c r="D41" s="2"/>
      <c r="E41" s="20" t="s">
        <v>42</v>
      </c>
      <c r="F41" s="37">
        <v>41964.68263888889</v>
      </c>
      <c r="G41" s="35" t="s">
        <v>217</v>
      </c>
      <c r="H41" s="2"/>
      <c r="I41" s="1"/>
      <c r="J41" s="5">
        <f t="shared" si="1"/>
        <v>0</v>
      </c>
      <c r="K41" s="6">
        <f t="shared" si="2"/>
        <v>0</v>
      </c>
      <c r="L41" s="7"/>
      <c r="M41" s="2"/>
      <c r="N41" s="18" t="s">
        <v>135</v>
      </c>
      <c r="O41" s="18">
        <v>14.0</v>
      </c>
      <c r="P41" s="8">
        <f t="shared" si="8"/>
        <v>0</v>
      </c>
      <c r="Q41" s="8" t="str">
        <f t="shared" si="9"/>
        <v>#DIV/0!</v>
      </c>
      <c r="R41" s="8"/>
      <c r="S41" s="8">
        <f t="shared" si="10"/>
        <v>0</v>
      </c>
      <c r="T41" s="8" t="str">
        <f t="shared" si="11"/>
        <v>#DIV/0!</v>
      </c>
      <c r="U41" s="8">
        <f t="shared" si="12"/>
        <v>0</v>
      </c>
      <c r="V41" s="38" t="str">
        <f t="shared" si="13"/>
        <v>#DIV/0!</v>
      </c>
      <c r="W41" s="40" t="s">
        <v>218</v>
      </c>
      <c r="X41" s="41" t="s">
        <v>219</v>
      </c>
      <c r="Y41" s="42" t="s">
        <v>140</v>
      </c>
      <c r="Z41" s="18">
        <v>5.0</v>
      </c>
      <c r="AA41" s="8"/>
      <c r="AB41" s="8" t="str">
        <f t="shared" si="14"/>
        <v>#DIV/0!</v>
      </c>
      <c r="AC41" s="8" t="str">
        <f t="shared" si="15"/>
        <v>#DIV/0!</v>
      </c>
      <c r="AD41" s="8" t="str">
        <f t="shared" si="16"/>
        <v>#DIV/0!</v>
      </c>
      <c r="AE41" s="18"/>
      <c r="AF41" s="18">
        <v>4.0</v>
      </c>
      <c r="AG41" s="18" t="s">
        <v>148</v>
      </c>
      <c r="AH41" s="8" t="str">
        <f t="shared" si="17"/>
        <v>#DIV/0!</v>
      </c>
      <c r="AI41" s="8" t="str">
        <f t="shared" si="18"/>
        <v>#DIV/0!</v>
      </c>
      <c r="AJ41" s="8" t="str">
        <f t="shared" si="19"/>
        <v>#DIV/0!</v>
      </c>
      <c r="AK41" s="8" t="s">
        <v>46</v>
      </c>
      <c r="AL41" s="8" t="s">
        <v>149</v>
      </c>
      <c r="AM41" s="43" t="s">
        <v>220</v>
      </c>
      <c r="AN41" s="8"/>
      <c r="AO41" s="8"/>
      <c r="AP41" s="8" t="str">
        <f>IF( AND(AI$41&lt;&gt;0,AH$15&lt;&gt;0),AL$41&amp;" - "&amp;AK$41,0)</f>
        <v>#DIV/0!</v>
      </c>
      <c r="AQ41" s="8" t="str">
        <f>IF( AP41&lt;&gt;0,AM$41,0)</f>
        <v>#DIV/0!</v>
      </c>
      <c r="AR41" s="8" t="s">
        <v>27</v>
      </c>
    </row>
    <row r="42" ht="32.25" customHeight="1">
      <c r="A42" s="1"/>
      <c r="C42" s="1"/>
      <c r="D42" s="2"/>
      <c r="E42" s="20" t="s">
        <v>176</v>
      </c>
      <c r="F42" s="37">
        <v>41964.68263888889</v>
      </c>
      <c r="G42" s="35" t="s">
        <v>222</v>
      </c>
      <c r="H42" s="2"/>
      <c r="I42" s="1"/>
      <c r="J42" s="5">
        <f t="shared" si="1"/>
        <v>0</v>
      </c>
      <c r="K42" s="6">
        <f t="shared" si="2"/>
        <v>0</v>
      </c>
      <c r="L42" s="7"/>
      <c r="M42" s="2"/>
      <c r="N42" s="18" t="s">
        <v>135</v>
      </c>
      <c r="O42" s="18">
        <v>15.0</v>
      </c>
      <c r="P42" s="8">
        <f t="shared" si="8"/>
        <v>0</v>
      </c>
      <c r="Q42" s="8" t="str">
        <f t="shared" si="9"/>
        <v>#DIV/0!</v>
      </c>
      <c r="R42" s="8"/>
      <c r="S42" s="8">
        <f t="shared" si="10"/>
        <v>0</v>
      </c>
      <c r="T42" s="8" t="str">
        <f t="shared" si="11"/>
        <v>#DIV/0!</v>
      </c>
      <c r="U42" s="8">
        <f t="shared" si="12"/>
        <v>0</v>
      </c>
      <c r="V42" s="38" t="str">
        <f t="shared" si="13"/>
        <v>#DIV/0!</v>
      </c>
      <c r="W42" s="40" t="s">
        <v>223</v>
      </c>
      <c r="X42" s="41" t="s">
        <v>224</v>
      </c>
      <c r="Y42" s="42" t="s">
        <v>140</v>
      </c>
      <c r="Z42" s="18">
        <v>4.0</v>
      </c>
      <c r="AA42" s="8"/>
      <c r="AB42" s="8" t="str">
        <f t="shared" si="14"/>
        <v>#DIV/0!</v>
      </c>
      <c r="AC42" s="8" t="str">
        <f t="shared" si="15"/>
        <v>#DIV/0!</v>
      </c>
      <c r="AD42" s="8" t="str">
        <f t="shared" si="16"/>
        <v>#DIV/0!</v>
      </c>
      <c r="AE42" s="18"/>
      <c r="AF42" s="18">
        <v>9.0</v>
      </c>
      <c r="AG42" s="18" t="s">
        <v>156</v>
      </c>
      <c r="AH42" s="8" t="str">
        <f t="shared" si="17"/>
        <v>#DIV/0!</v>
      </c>
      <c r="AI42" s="8" t="str">
        <f t="shared" si="18"/>
        <v>#DIV/0!</v>
      </c>
      <c r="AJ42" s="8" t="str">
        <f t="shared" si="19"/>
        <v>#DIV/0!</v>
      </c>
      <c r="AK42" s="8" t="s">
        <v>46</v>
      </c>
      <c r="AL42" s="8" t="s">
        <v>157</v>
      </c>
      <c r="AM42" s="43" t="s">
        <v>225</v>
      </c>
      <c r="AN42" s="8"/>
      <c r="AO42" s="8"/>
      <c r="AP42" s="8" t="str">
        <f>IF( AND(AI$42&lt;&gt;0,AH$20&lt;&gt;0),AL$42&amp;" - "&amp;AK$42,0)</f>
        <v>#DIV/0!</v>
      </c>
      <c r="AQ42" s="8" t="str">
        <f>IF( AP42&lt;&gt;0,AM$42,0)</f>
        <v>#DIV/0!</v>
      </c>
      <c r="AR42" s="8" t="s">
        <v>27</v>
      </c>
    </row>
    <row r="43" ht="27.75" customHeight="1">
      <c r="A43" s="1"/>
      <c r="C43" s="1"/>
      <c r="D43" s="2"/>
      <c r="E43" s="20" t="s">
        <v>42</v>
      </c>
      <c r="F43" s="37">
        <v>41964.68263888889</v>
      </c>
      <c r="G43" s="35" t="s">
        <v>227</v>
      </c>
      <c r="H43" s="2"/>
      <c r="I43" s="1"/>
      <c r="J43" s="5">
        <f t="shared" si="1"/>
        <v>0</v>
      </c>
      <c r="K43" s="6">
        <f t="shared" si="2"/>
        <v>0</v>
      </c>
      <c r="L43" s="7"/>
      <c r="M43" s="2"/>
      <c r="N43" s="18" t="s">
        <v>135</v>
      </c>
      <c r="O43" s="18">
        <v>16.0</v>
      </c>
      <c r="P43" s="8">
        <f t="shared" si="8"/>
        <v>0</v>
      </c>
      <c r="Q43" s="8" t="str">
        <f t="shared" si="9"/>
        <v>#DIV/0!</v>
      </c>
      <c r="R43" s="8"/>
      <c r="S43" s="8">
        <f t="shared" si="10"/>
        <v>0</v>
      </c>
      <c r="T43" s="8" t="str">
        <f t="shared" si="11"/>
        <v>#DIV/0!</v>
      </c>
      <c r="U43" s="8">
        <f t="shared" si="12"/>
        <v>0</v>
      </c>
      <c r="V43" s="38" t="str">
        <f t="shared" si="13"/>
        <v>#DIV/0!</v>
      </c>
      <c r="W43" s="40" t="s">
        <v>228</v>
      </c>
      <c r="X43" s="41" t="s">
        <v>229</v>
      </c>
      <c r="Y43" s="42" t="s">
        <v>140</v>
      </c>
      <c r="Z43" s="18">
        <v>6.0</v>
      </c>
      <c r="AA43" s="8"/>
      <c r="AB43" s="8" t="str">
        <f t="shared" si="14"/>
        <v>#DIV/0!</v>
      </c>
      <c r="AC43" s="8" t="str">
        <f t="shared" si="15"/>
        <v>#DIV/0!</v>
      </c>
      <c r="AD43" s="8" t="str">
        <f t="shared" si="16"/>
        <v>#DIV/0!</v>
      </c>
      <c r="AE43" s="18" t="s">
        <v>55</v>
      </c>
      <c r="AF43" s="18">
        <v>3.0</v>
      </c>
      <c r="AG43" s="18" t="s">
        <v>230</v>
      </c>
      <c r="AH43" s="8" t="str">
        <f t="shared" si="17"/>
        <v>#DIV/0!</v>
      </c>
      <c r="AI43" s="8" t="str">
        <f t="shared" si="18"/>
        <v>#DIV/0!</v>
      </c>
      <c r="AJ43" s="8" t="str">
        <f t="shared" si="19"/>
        <v>#DIV/0!</v>
      </c>
      <c r="AK43" s="8" t="s">
        <v>231</v>
      </c>
      <c r="AL43" s="8" t="s">
        <v>231</v>
      </c>
      <c r="AM43" s="8" t="s">
        <v>231</v>
      </c>
      <c r="AN43" s="8"/>
      <c r="AO43" s="8"/>
      <c r="AP43" s="8"/>
      <c r="AQ43" s="8">
        <f>IF( AP43&lt;&gt;0,AM$43,0)</f>
        <v>0</v>
      </c>
      <c r="AR43" s="8" t="s">
        <v>27</v>
      </c>
    </row>
    <row r="44" ht="27.75" customHeight="1">
      <c r="A44" s="1"/>
      <c r="C44" s="1"/>
      <c r="D44" s="2"/>
      <c r="E44" s="20" t="s">
        <v>176</v>
      </c>
      <c r="F44" s="37">
        <v>41964.68472222222</v>
      </c>
      <c r="G44" s="35" t="s">
        <v>233</v>
      </c>
      <c r="H44" s="2"/>
      <c r="I44" s="1"/>
      <c r="J44" s="5">
        <f t="shared" si="1"/>
        <v>0</v>
      </c>
      <c r="K44" s="6">
        <f t="shared" si="2"/>
        <v>0</v>
      </c>
      <c r="L44" s="7"/>
      <c r="M44" s="2"/>
      <c r="N44" s="18" t="s">
        <v>135</v>
      </c>
      <c r="O44" s="18">
        <v>17.0</v>
      </c>
      <c r="P44" s="8">
        <f t="shared" si="8"/>
        <v>0</v>
      </c>
      <c r="Q44" s="8" t="str">
        <f t="shared" si="9"/>
        <v>#DIV/0!</v>
      </c>
      <c r="R44" s="8"/>
      <c r="S44" s="8">
        <f t="shared" si="10"/>
        <v>0</v>
      </c>
      <c r="T44" s="8" t="str">
        <f t="shared" si="11"/>
        <v>#DIV/0!</v>
      </c>
      <c r="U44" s="8">
        <f t="shared" si="12"/>
        <v>0</v>
      </c>
      <c r="V44" s="38" t="str">
        <f t="shared" si="13"/>
        <v>#DIV/0!</v>
      </c>
      <c r="W44" s="40" t="s">
        <v>234</v>
      </c>
      <c r="X44" s="41" t="s">
        <v>235</v>
      </c>
      <c r="Y44" s="42" t="s">
        <v>140</v>
      </c>
      <c r="Z44" s="18">
        <v>5.0</v>
      </c>
      <c r="AA44" s="8"/>
      <c r="AB44" s="8" t="str">
        <f t="shared" si="14"/>
        <v>#DIV/0!</v>
      </c>
      <c r="AC44" s="8" t="str">
        <f t="shared" si="15"/>
        <v>#DIV/0!</v>
      </c>
      <c r="AD44" s="8" t="str">
        <f t="shared" si="16"/>
        <v>#DIV/0!</v>
      </c>
      <c r="AE44" s="18"/>
      <c r="AF44" s="18">
        <v>10.0</v>
      </c>
      <c r="AG44" s="18" t="s">
        <v>230</v>
      </c>
      <c r="AH44" s="8" t="str">
        <f t="shared" si="17"/>
        <v>#DIV/0!</v>
      </c>
      <c r="AI44" s="8" t="str">
        <f t="shared" si="18"/>
        <v>#DIV/0!</v>
      </c>
      <c r="AJ44" s="8" t="str">
        <f t="shared" si="19"/>
        <v>#DIV/0!</v>
      </c>
      <c r="AK44" s="8" t="s">
        <v>231</v>
      </c>
      <c r="AL44" s="8" t="s">
        <v>231</v>
      </c>
      <c r="AM44" s="8" t="s">
        <v>231</v>
      </c>
      <c r="AN44" s="8"/>
      <c r="AO44" s="8"/>
      <c r="AP44" s="8"/>
      <c r="AQ44" s="8">
        <f>IF( AP44&lt;&gt;0,AM$44,0)</f>
        <v>0</v>
      </c>
      <c r="AR44" s="8" t="s">
        <v>27</v>
      </c>
    </row>
    <row r="45" ht="33.0" customHeight="1">
      <c r="A45" s="1"/>
      <c r="C45" s="1"/>
      <c r="D45" s="2"/>
      <c r="E45" s="20" t="s">
        <v>176</v>
      </c>
      <c r="F45" s="37">
        <v>41964.68472222222</v>
      </c>
      <c r="G45" s="35" t="s">
        <v>237</v>
      </c>
      <c r="H45" s="2"/>
      <c r="I45" s="1"/>
      <c r="J45" s="5">
        <f t="shared" si="1"/>
        <v>0</v>
      </c>
      <c r="K45" s="6">
        <f t="shared" si="2"/>
        <v>0</v>
      </c>
      <c r="L45" s="7"/>
      <c r="M45" s="2"/>
      <c r="N45" s="18" t="s">
        <v>135</v>
      </c>
      <c r="O45" s="18">
        <v>18.0</v>
      </c>
      <c r="P45" s="8">
        <f t="shared" si="8"/>
        <v>0</v>
      </c>
      <c r="Q45" s="8" t="str">
        <f t="shared" si="9"/>
        <v>#DIV/0!</v>
      </c>
      <c r="R45" s="8"/>
      <c r="S45" s="8">
        <f t="shared" si="10"/>
        <v>0</v>
      </c>
      <c r="T45" s="8" t="str">
        <f t="shared" si="11"/>
        <v>#DIV/0!</v>
      </c>
      <c r="U45" s="8">
        <f t="shared" si="12"/>
        <v>0</v>
      </c>
      <c r="V45" s="38" t="str">
        <f t="shared" si="13"/>
        <v>#DIV/0!</v>
      </c>
      <c r="W45" s="40" t="s">
        <v>238</v>
      </c>
      <c r="X45" s="41" t="s">
        <v>239</v>
      </c>
      <c r="Y45" s="42" t="s">
        <v>140</v>
      </c>
      <c r="Z45" s="18">
        <v>5.0</v>
      </c>
      <c r="AA45" s="8"/>
      <c r="AB45" s="8" t="str">
        <f t="shared" si="14"/>
        <v>#DIV/0!</v>
      </c>
      <c r="AC45" s="8" t="str">
        <f t="shared" si="15"/>
        <v>#DIV/0!</v>
      </c>
      <c r="AD45" s="8" t="str">
        <f t="shared" si="16"/>
        <v>#DIV/0!</v>
      </c>
      <c r="AE45" s="8"/>
      <c r="AF45" s="8"/>
      <c r="AG45" s="18" t="s">
        <v>230</v>
      </c>
      <c r="AH45" s="8">
        <f t="shared" si="17"/>
        <v>0</v>
      </c>
      <c r="AI45" s="8" t="str">
        <f t="shared" si="18"/>
        <v>BAJO</v>
      </c>
      <c r="AJ45" s="8">
        <f t="shared" si="19"/>
        <v>0</v>
      </c>
      <c r="AK45" s="8" t="s">
        <v>55</v>
      </c>
      <c r="AL45" s="8" t="s">
        <v>240</v>
      </c>
      <c r="AM45" s="43" t="s">
        <v>241</v>
      </c>
      <c r="AN45" s="8"/>
      <c r="AO45" s="8"/>
      <c r="AP45" s="8" t="str">
        <f>IF( AND(AI$45&lt;&gt;0,OR(AH$21&lt;&gt;0,AH$14&lt;&gt;0)),AL$45&amp;" - "&amp;AK$45,0)</f>
        <v>#DIV/0!</v>
      </c>
      <c r="AQ45" s="8" t="str">
        <f>IF( AP45&lt;&gt;0,AM$45,0)</f>
        <v>#DIV/0!</v>
      </c>
      <c r="AR45" s="8" t="s">
        <v>27</v>
      </c>
    </row>
    <row r="46" ht="25.5" customHeight="1">
      <c r="A46" s="1"/>
      <c r="C46" s="1"/>
      <c r="D46" s="2"/>
      <c r="E46" s="20" t="s">
        <v>176</v>
      </c>
      <c r="F46" s="37">
        <v>41964.68472222222</v>
      </c>
      <c r="G46" s="35" t="s">
        <v>243</v>
      </c>
      <c r="H46" s="2"/>
      <c r="I46" s="1"/>
      <c r="J46" s="5">
        <f t="shared" si="1"/>
        <v>0</v>
      </c>
      <c r="K46" s="6">
        <f t="shared" si="2"/>
        <v>0</v>
      </c>
      <c r="L46" s="7"/>
      <c r="M46" s="2"/>
      <c r="N46" s="18" t="s">
        <v>135</v>
      </c>
      <c r="O46" s="18">
        <v>19.0</v>
      </c>
      <c r="P46" s="8">
        <f t="shared" si="8"/>
        <v>0</v>
      </c>
      <c r="Q46" s="8" t="str">
        <f t="shared" si="9"/>
        <v>#DIV/0!</v>
      </c>
      <c r="R46" s="8"/>
      <c r="S46" s="8">
        <f t="shared" si="10"/>
        <v>0</v>
      </c>
      <c r="T46" s="8" t="str">
        <f t="shared" si="11"/>
        <v>#DIV/0!</v>
      </c>
      <c r="U46" s="8">
        <f t="shared" si="12"/>
        <v>0</v>
      </c>
      <c r="V46" s="38" t="str">
        <f t="shared" si="13"/>
        <v>#DIV/0!</v>
      </c>
      <c r="W46" s="40" t="s">
        <v>244</v>
      </c>
      <c r="X46" s="41" t="s">
        <v>245</v>
      </c>
      <c r="Y46" s="42" t="s">
        <v>156</v>
      </c>
      <c r="Z46" s="18">
        <v>7.0</v>
      </c>
      <c r="AA46" s="8"/>
      <c r="AB46" s="8" t="str">
        <f t="shared" si="14"/>
        <v>#DIV/0!</v>
      </c>
      <c r="AC46" s="8" t="str">
        <f t="shared" si="15"/>
        <v>#DIV/0!</v>
      </c>
      <c r="AD46" s="8" t="str">
        <f t="shared" si="16"/>
        <v>#DIV/0!</v>
      </c>
      <c r="AE46" s="18" t="s">
        <v>64</v>
      </c>
      <c r="AF46" s="18">
        <v>2.0</v>
      </c>
      <c r="AG46" s="18" t="s">
        <v>230</v>
      </c>
      <c r="AH46" s="8" t="str">
        <f t="shared" si="17"/>
        <v>#DIV/0!</v>
      </c>
      <c r="AI46" s="8" t="str">
        <f t="shared" si="18"/>
        <v>#DIV/0!</v>
      </c>
      <c r="AJ46" s="8" t="str">
        <f t="shared" si="19"/>
        <v>#DIV/0!</v>
      </c>
      <c r="AK46" s="8" t="s">
        <v>64</v>
      </c>
      <c r="AL46" s="8" t="s">
        <v>240</v>
      </c>
      <c r="AM46" s="43" t="s">
        <v>246</v>
      </c>
      <c r="AN46" s="8" t="s">
        <v>27</v>
      </c>
      <c r="AO46" s="8"/>
      <c r="AP46" s="8" t="str">
        <f>IF( AND(AI$46&lt;&gt;0,AH$13&lt;&gt;0),AL$46&amp;" - "&amp;AK$46,0)</f>
        <v>#DIV/0!</v>
      </c>
      <c r="AQ46" s="8" t="str">
        <f>IF( AP46&lt;&gt;0,AM$46,0)</f>
        <v>#DIV/0!</v>
      </c>
      <c r="AR46" s="8" t="s">
        <v>27</v>
      </c>
    </row>
    <row r="47" ht="24.75" customHeight="1">
      <c r="A47" s="1"/>
      <c r="C47" s="1"/>
      <c r="D47" s="2"/>
      <c r="E47" s="20" t="s">
        <v>20</v>
      </c>
      <c r="F47" s="37">
        <v>41964.68472222222</v>
      </c>
      <c r="G47" s="35" t="s">
        <v>248</v>
      </c>
      <c r="H47" s="2"/>
      <c r="I47" s="1"/>
      <c r="J47" s="5">
        <f t="shared" si="1"/>
        <v>0</v>
      </c>
      <c r="K47" s="6">
        <f t="shared" si="2"/>
        <v>0</v>
      </c>
      <c r="L47" s="7"/>
      <c r="M47" s="2"/>
      <c r="N47" s="18" t="s">
        <v>135</v>
      </c>
      <c r="O47" s="18">
        <v>20.0</v>
      </c>
      <c r="P47" s="8">
        <f t="shared" si="8"/>
        <v>0</v>
      </c>
      <c r="Q47" s="8" t="str">
        <f t="shared" si="9"/>
        <v>#DIV/0!</v>
      </c>
      <c r="R47" s="8"/>
      <c r="S47" s="8">
        <f t="shared" si="10"/>
        <v>0</v>
      </c>
      <c r="T47" s="8" t="str">
        <f t="shared" si="11"/>
        <v>#DIV/0!</v>
      </c>
      <c r="U47" s="8">
        <f t="shared" si="12"/>
        <v>0</v>
      </c>
      <c r="V47" s="38" t="str">
        <f t="shared" si="13"/>
        <v>#DIV/0!</v>
      </c>
      <c r="W47" s="40" t="s">
        <v>249</v>
      </c>
      <c r="X47" s="41" t="s">
        <v>250</v>
      </c>
      <c r="Y47" s="42" t="s">
        <v>156</v>
      </c>
      <c r="Z47" s="18">
        <v>9.0</v>
      </c>
      <c r="AA47" s="8"/>
      <c r="AB47" s="8" t="str">
        <f t="shared" si="14"/>
        <v>#DIV/0!</v>
      </c>
      <c r="AC47" s="8" t="str">
        <f t="shared" si="15"/>
        <v>#DIV/0!</v>
      </c>
      <c r="AD47" s="8" t="str">
        <f t="shared" si="16"/>
        <v>#DIV/0!</v>
      </c>
      <c r="AE47" s="18"/>
      <c r="AF47" s="18">
        <v>11.0</v>
      </c>
      <c r="AG47" s="18" t="s">
        <v>147</v>
      </c>
      <c r="AH47" s="8" t="str">
        <f t="shared" si="17"/>
        <v>#DIV/0!</v>
      </c>
      <c r="AI47" s="8" t="str">
        <f t="shared" si="18"/>
        <v>#DIV/0!</v>
      </c>
      <c r="AJ47" s="8" t="str">
        <f t="shared" si="19"/>
        <v>#DIV/0!</v>
      </c>
      <c r="AK47" s="8" t="s">
        <v>64</v>
      </c>
      <c r="AL47" s="8" t="s">
        <v>163</v>
      </c>
      <c r="AM47" s="8" t="s">
        <v>251</v>
      </c>
      <c r="AN47" s="8" t="s">
        <v>27</v>
      </c>
      <c r="AO47" s="8"/>
      <c r="AP47" s="8" t="str">
        <f>IF( AND(AI$47&lt;&gt;0,AH$22&lt;&gt;0),AL$47&amp;" - "&amp;AK$47,0)</f>
        <v>#DIV/0!</v>
      </c>
      <c r="AQ47" s="8" t="str">
        <f>IF( AP47&lt;&gt;0,AM$47,0)</f>
        <v>#DIV/0!</v>
      </c>
      <c r="AR47" s="8" t="s">
        <v>27</v>
      </c>
    </row>
    <row r="48" ht="24.0" customHeight="1">
      <c r="A48" s="1"/>
      <c r="C48" s="1"/>
      <c r="D48" s="2"/>
      <c r="E48" s="20" t="s">
        <v>20</v>
      </c>
      <c r="F48" s="37">
        <v>41964.68472222222</v>
      </c>
      <c r="G48" s="35" t="s">
        <v>253</v>
      </c>
      <c r="H48" s="2"/>
      <c r="I48" s="1"/>
      <c r="J48" s="5">
        <f t="shared" si="1"/>
        <v>0</v>
      </c>
      <c r="K48" s="6">
        <f t="shared" si="2"/>
        <v>0</v>
      </c>
      <c r="L48" s="7"/>
      <c r="M48" s="2"/>
      <c r="N48" s="18" t="s">
        <v>135</v>
      </c>
      <c r="O48" s="18">
        <v>21.0</v>
      </c>
      <c r="P48" s="8">
        <f t="shared" si="8"/>
        <v>0</v>
      </c>
      <c r="Q48" s="8" t="str">
        <f t="shared" si="9"/>
        <v>#DIV/0!</v>
      </c>
      <c r="R48" s="8"/>
      <c r="S48" s="8">
        <f t="shared" si="10"/>
        <v>0</v>
      </c>
      <c r="T48" s="8" t="str">
        <f t="shared" si="11"/>
        <v>#DIV/0!</v>
      </c>
      <c r="U48" s="8">
        <f t="shared" si="12"/>
        <v>0</v>
      </c>
      <c r="V48" s="38" t="str">
        <f t="shared" si="13"/>
        <v>#DIV/0!</v>
      </c>
      <c r="W48" s="40" t="s">
        <v>254</v>
      </c>
      <c r="X48" s="41" t="s">
        <v>255</v>
      </c>
      <c r="Y48" s="42" t="s">
        <v>156</v>
      </c>
      <c r="Z48" s="18">
        <v>7.0</v>
      </c>
      <c r="AA48" s="8"/>
      <c r="AB48" s="8" t="str">
        <f t="shared" si="14"/>
        <v>#DIV/0!</v>
      </c>
      <c r="AC48" s="8" t="str">
        <f t="shared" si="15"/>
        <v>#DIV/0!</v>
      </c>
      <c r="AD48" s="8" t="str">
        <f t="shared" si="16"/>
        <v>#DIV/0!</v>
      </c>
      <c r="AE48" s="18"/>
      <c r="AF48" s="18">
        <v>11.0</v>
      </c>
      <c r="AG48" s="18" t="s">
        <v>198</v>
      </c>
      <c r="AH48" s="8" t="str">
        <f t="shared" si="17"/>
        <v>#DIV/0!</v>
      </c>
      <c r="AI48" s="8" t="str">
        <f t="shared" si="18"/>
        <v>#DIV/0!</v>
      </c>
      <c r="AJ48" s="8" t="str">
        <f t="shared" si="19"/>
        <v>#DIV/0!</v>
      </c>
      <c r="AK48" s="8" t="s">
        <v>64</v>
      </c>
      <c r="AL48" s="8" t="s">
        <v>199</v>
      </c>
      <c r="AM48" s="8" t="s">
        <v>251</v>
      </c>
      <c r="AN48" s="8" t="s">
        <v>27</v>
      </c>
      <c r="AO48" s="8"/>
      <c r="AP48" s="8" t="str">
        <f>IF( AND(AI$48&lt;&gt;0,AH$22&lt;&gt;0),AL$48&amp;" - "&amp;AK$48,0)</f>
        <v>#DIV/0!</v>
      </c>
      <c r="AQ48" s="8" t="str">
        <f>IF( AP48&lt;&gt;0,AM$48,0)</f>
        <v>#DIV/0!</v>
      </c>
      <c r="AR48" s="8" t="s">
        <v>27</v>
      </c>
    </row>
    <row r="49" ht="22.5" customHeight="1">
      <c r="A49" s="1"/>
      <c r="C49" s="1"/>
      <c r="D49" s="2"/>
      <c r="E49" s="20" t="s">
        <v>42</v>
      </c>
      <c r="F49" s="37">
        <v>41964.68541666667</v>
      </c>
      <c r="G49" s="35" t="s">
        <v>259</v>
      </c>
      <c r="H49" s="2"/>
      <c r="I49" s="1"/>
      <c r="J49" s="5">
        <f t="shared" si="1"/>
        <v>0</v>
      </c>
      <c r="K49" s="6">
        <f t="shared" si="2"/>
        <v>0</v>
      </c>
      <c r="L49" s="7"/>
      <c r="M49" s="2"/>
      <c r="N49" s="18" t="s">
        <v>135</v>
      </c>
      <c r="O49" s="18">
        <v>22.0</v>
      </c>
      <c r="P49" s="8">
        <f t="shared" si="8"/>
        <v>0</v>
      </c>
      <c r="Q49" s="8" t="str">
        <f t="shared" si="9"/>
        <v>#DIV/0!</v>
      </c>
      <c r="R49" s="8"/>
      <c r="S49" s="8">
        <f t="shared" si="10"/>
        <v>0</v>
      </c>
      <c r="T49" s="8" t="str">
        <f t="shared" si="11"/>
        <v>#DIV/0!</v>
      </c>
      <c r="U49" s="8">
        <f t="shared" si="12"/>
        <v>0</v>
      </c>
      <c r="V49" s="38" t="str">
        <f t="shared" si="13"/>
        <v>#DIV/0!</v>
      </c>
      <c r="W49" s="40" t="s">
        <v>257</v>
      </c>
      <c r="X49" s="41" t="s">
        <v>258</v>
      </c>
      <c r="Y49" s="42" t="s">
        <v>156</v>
      </c>
      <c r="Z49" s="18">
        <v>8.0</v>
      </c>
      <c r="AA49" s="8"/>
      <c r="AB49" s="8" t="str">
        <f t="shared" si="14"/>
        <v>#DIV/0!</v>
      </c>
      <c r="AC49" s="8" t="str">
        <f t="shared" si="15"/>
        <v>#DIV/0!</v>
      </c>
      <c r="AD49" s="8" t="str">
        <f t="shared" si="16"/>
        <v>#DIV/0!</v>
      </c>
      <c r="AE49" s="18" t="s">
        <v>74</v>
      </c>
      <c r="AF49" s="18">
        <v>1.0</v>
      </c>
      <c r="AG49" s="18" t="s">
        <v>181</v>
      </c>
      <c r="AH49" s="8" t="str">
        <f t="shared" si="17"/>
        <v>#DIV/0!</v>
      </c>
      <c r="AI49" s="8" t="str">
        <f t="shared" si="18"/>
        <v>#DIV/0!</v>
      </c>
      <c r="AJ49" s="8" t="str">
        <f t="shared" si="19"/>
        <v>#DIV/0!</v>
      </c>
      <c r="AK49" s="8" t="s">
        <v>74</v>
      </c>
      <c r="AL49" s="8" t="s">
        <v>260</v>
      </c>
      <c r="AM49" s="8" t="s">
        <v>261</v>
      </c>
      <c r="AN49" s="8" t="s">
        <v>27</v>
      </c>
      <c r="AO49" s="8"/>
      <c r="AP49" s="8" t="str">
        <f>IF( AND(AI$49&lt;&gt;0,AH$12&lt;&gt;0),AL$49&amp;" - "&amp;AK$49,0)</f>
        <v>#DIV/0!</v>
      </c>
      <c r="AQ49" s="8" t="str">
        <f>IF( AP49&lt;&gt;0,AM$49,0)</f>
        <v>#DIV/0!</v>
      </c>
      <c r="AR49" s="8" t="s">
        <v>27</v>
      </c>
    </row>
    <row r="50" ht="20.25" customHeight="1">
      <c r="A50" s="1"/>
      <c r="C50" s="1"/>
      <c r="D50" s="2"/>
      <c r="E50" s="20" t="s">
        <v>176</v>
      </c>
      <c r="F50" s="37">
        <v>41964.68541666667</v>
      </c>
      <c r="G50" s="35" t="s">
        <v>265</v>
      </c>
      <c r="H50" s="2"/>
      <c r="I50" s="1"/>
      <c r="J50" s="5">
        <f t="shared" si="1"/>
        <v>0</v>
      </c>
      <c r="K50" s="6">
        <f t="shared" si="2"/>
        <v>0</v>
      </c>
      <c r="L50" s="7"/>
      <c r="M50" s="2"/>
      <c r="N50" s="18" t="s">
        <v>135</v>
      </c>
      <c r="O50" s="18">
        <v>23.0</v>
      </c>
      <c r="P50" s="8">
        <f t="shared" si="8"/>
        <v>0</v>
      </c>
      <c r="Q50" s="8" t="str">
        <f t="shared" si="9"/>
        <v>#DIV/0!</v>
      </c>
      <c r="R50" s="8"/>
      <c r="S50" s="8">
        <f t="shared" si="10"/>
        <v>0</v>
      </c>
      <c r="T50" s="8" t="str">
        <f t="shared" si="11"/>
        <v>#DIV/0!</v>
      </c>
      <c r="U50" s="8">
        <f t="shared" si="12"/>
        <v>0</v>
      </c>
      <c r="V50" s="38" t="str">
        <f t="shared" si="13"/>
        <v>#DIV/0!</v>
      </c>
      <c r="W50" s="40" t="s">
        <v>263</v>
      </c>
      <c r="X50" s="41" t="s">
        <v>264</v>
      </c>
      <c r="Y50" s="42" t="s">
        <v>156</v>
      </c>
      <c r="Z50" s="18">
        <v>8.0</v>
      </c>
      <c r="AA50" s="8"/>
      <c r="AB50" s="8" t="str">
        <f t="shared" si="14"/>
        <v>#DIV/0!</v>
      </c>
      <c r="AC50" s="8" t="str">
        <f t="shared" si="15"/>
        <v>#DIV/0!</v>
      </c>
      <c r="AD50" s="8" t="str">
        <f t="shared" si="16"/>
        <v>#DIV/0!</v>
      </c>
      <c r="AE50" s="8"/>
      <c r="AF50" s="18">
        <v>1.0</v>
      </c>
      <c r="AG50" s="18" t="s">
        <v>198</v>
      </c>
      <c r="AH50" s="8" t="str">
        <f t="shared" si="17"/>
        <v>#DIV/0!</v>
      </c>
      <c r="AI50" s="8" t="str">
        <f t="shared" si="18"/>
        <v>#DIV/0!</v>
      </c>
      <c r="AJ50" s="8" t="str">
        <f t="shared" si="19"/>
        <v>#DIV/0!</v>
      </c>
      <c r="AK50" s="8" t="s">
        <v>74</v>
      </c>
      <c r="AL50" s="8" t="s">
        <v>199</v>
      </c>
      <c r="AM50" s="43" t="s">
        <v>266</v>
      </c>
      <c r="AN50" s="8" t="s">
        <v>27</v>
      </c>
      <c r="AO50" s="8"/>
      <c r="AP50" s="8" t="str">
        <f>IF( AND(AI$50&lt;&gt;0,AH$12&lt;&gt;0),AL$50&amp;" - "&amp;AK$50,0)</f>
        <v>#DIV/0!</v>
      </c>
      <c r="AQ50" s="8" t="str">
        <f>IF( AP50&lt;&gt;0,AM$50,0)</f>
        <v>#DIV/0!</v>
      </c>
      <c r="AR50" s="8" t="s">
        <v>27</v>
      </c>
    </row>
    <row r="51" ht="22.5" customHeight="1">
      <c r="A51" s="1"/>
      <c r="C51" s="1"/>
      <c r="D51" s="2"/>
      <c r="E51" s="20" t="s">
        <v>20</v>
      </c>
      <c r="F51" s="37">
        <v>41964.686111111114</v>
      </c>
      <c r="G51" s="35" t="s">
        <v>268</v>
      </c>
      <c r="H51" s="2"/>
      <c r="I51" s="1"/>
      <c r="J51" s="5">
        <f t="shared" si="1"/>
        <v>0</v>
      </c>
      <c r="K51" s="6">
        <f t="shared" si="2"/>
        <v>0</v>
      </c>
      <c r="L51" s="7"/>
      <c r="M51" s="2"/>
      <c r="N51" s="18" t="s">
        <v>135</v>
      </c>
      <c r="O51" s="18">
        <v>24.0</v>
      </c>
      <c r="P51" s="8">
        <f t="shared" si="8"/>
        <v>0</v>
      </c>
      <c r="Q51" s="8" t="str">
        <f t="shared" si="9"/>
        <v>#DIV/0!</v>
      </c>
      <c r="R51" s="8"/>
      <c r="S51" s="8">
        <f t="shared" si="10"/>
        <v>0</v>
      </c>
      <c r="T51" s="8" t="str">
        <f t="shared" si="11"/>
        <v>#DIV/0!</v>
      </c>
      <c r="U51" s="8">
        <f t="shared" si="12"/>
        <v>0</v>
      </c>
      <c r="V51" s="38" t="str">
        <f t="shared" si="13"/>
        <v>#DIV/0!</v>
      </c>
      <c r="W51" s="40" t="s">
        <v>269</v>
      </c>
      <c r="X51" s="41" t="s">
        <v>270</v>
      </c>
      <c r="Y51" s="42" t="s">
        <v>156</v>
      </c>
      <c r="Z51" s="18">
        <v>7.0</v>
      </c>
      <c r="AA51" s="8"/>
      <c r="AB51" s="8" t="str">
        <f t="shared" si="14"/>
        <v>#DIV/0!</v>
      </c>
      <c r="AC51" s="8" t="str">
        <f t="shared" si="15"/>
        <v>#DIV/0!</v>
      </c>
      <c r="AD51" s="8" t="str">
        <f t="shared" si="16"/>
        <v>#DIV/0!</v>
      </c>
      <c r="AE51" s="8"/>
      <c r="AF51" s="18">
        <v>1.0</v>
      </c>
      <c r="AG51" s="18" t="s">
        <v>148</v>
      </c>
      <c r="AH51" s="8" t="str">
        <f t="shared" si="17"/>
        <v>#DIV/0!</v>
      </c>
      <c r="AI51" s="8" t="str">
        <f t="shared" si="18"/>
        <v>#DIV/0!</v>
      </c>
      <c r="AJ51" s="8" t="str">
        <f t="shared" si="19"/>
        <v>#DIV/0!</v>
      </c>
      <c r="AK51" s="8" t="s">
        <v>74</v>
      </c>
      <c r="AL51" s="8" t="s">
        <v>149</v>
      </c>
      <c r="AM51" s="8" t="s">
        <v>271</v>
      </c>
      <c r="AN51" s="8" t="s">
        <v>27</v>
      </c>
      <c r="AO51" s="8"/>
      <c r="AP51" s="8" t="str">
        <f>IF( AND(AI$51&lt;&gt;0,AH$12&lt;&gt;0),AL$51&amp;" - "&amp;AK$51,0)</f>
        <v>#DIV/0!</v>
      </c>
      <c r="AQ51" s="8" t="str">
        <f>IF( AP51&lt;&gt;0,AM$51,0)</f>
        <v>#DIV/0!</v>
      </c>
      <c r="AR51" s="8" t="s">
        <v>27</v>
      </c>
    </row>
    <row r="52" ht="18.75" customHeight="1">
      <c r="A52" s="1"/>
      <c r="C52" s="1"/>
      <c r="D52" s="2"/>
      <c r="E52" s="20" t="s">
        <v>20</v>
      </c>
      <c r="F52" s="37">
        <v>41964.686111111114</v>
      </c>
      <c r="G52" s="35" t="s">
        <v>273</v>
      </c>
      <c r="H52" s="2"/>
      <c r="I52" s="1"/>
      <c r="J52" s="5">
        <f t="shared" si="1"/>
        <v>0</v>
      </c>
      <c r="K52" s="6">
        <f t="shared" si="2"/>
        <v>0</v>
      </c>
      <c r="L52" s="7"/>
      <c r="M52" s="2"/>
      <c r="N52" s="18" t="s">
        <v>135</v>
      </c>
      <c r="O52" s="18">
        <v>25.0</v>
      </c>
      <c r="P52" s="8">
        <f t="shared" si="8"/>
        <v>0</v>
      </c>
      <c r="Q52" s="8" t="str">
        <f t="shared" si="9"/>
        <v>#DIV/0!</v>
      </c>
      <c r="R52" s="8"/>
      <c r="S52" s="8">
        <f t="shared" si="10"/>
        <v>0</v>
      </c>
      <c r="T52" s="8" t="str">
        <f t="shared" si="11"/>
        <v>#DIV/0!</v>
      </c>
      <c r="U52" s="8">
        <f t="shared" si="12"/>
        <v>0</v>
      </c>
      <c r="V52" s="38" t="str">
        <f t="shared" si="13"/>
        <v>#DIV/0!</v>
      </c>
      <c r="W52" s="40" t="s">
        <v>274</v>
      </c>
      <c r="X52" s="41" t="s">
        <v>275</v>
      </c>
      <c r="Y52" s="42" t="s">
        <v>230</v>
      </c>
      <c r="Z52" s="18">
        <v>2.0</v>
      </c>
      <c r="AA52" s="8"/>
      <c r="AB52" s="8" t="str">
        <f t="shared" si="14"/>
        <v>#DIV/0!</v>
      </c>
      <c r="AC52" s="8" t="str">
        <f t="shared" si="15"/>
        <v>#DIV/0!</v>
      </c>
      <c r="AD52" s="8" t="str">
        <f t="shared" si="16"/>
        <v>#DIV/0!</v>
      </c>
      <c r="AE52" s="8"/>
      <c r="AF52" s="18">
        <v>12.0</v>
      </c>
      <c r="AG52" s="18" t="s">
        <v>147</v>
      </c>
      <c r="AH52" s="8" t="str">
        <f t="shared" si="17"/>
        <v>#DIV/0!</v>
      </c>
      <c r="AI52" s="8" t="str">
        <f t="shared" si="18"/>
        <v>#DIV/0!</v>
      </c>
      <c r="AJ52" s="8" t="str">
        <f t="shared" si="19"/>
        <v>#DIV/0!</v>
      </c>
      <c r="AK52" s="8" t="s">
        <v>74</v>
      </c>
      <c r="AL52" s="8" t="s">
        <v>163</v>
      </c>
      <c r="AM52" s="8" t="s">
        <v>276</v>
      </c>
      <c r="AN52" s="8" t="s">
        <v>27</v>
      </c>
      <c r="AO52" s="8"/>
      <c r="AP52" s="8" t="str">
        <f>IF( AND(AI$52&lt;&gt;0,AH$23&lt;&gt;0),AL$52&amp;" - "&amp;AK$52,0)</f>
        <v>#DIV/0!</v>
      </c>
      <c r="AQ52" s="8" t="str">
        <f>IF( AP52&lt;&gt;0,AM$52,0)</f>
        <v>#DIV/0!</v>
      </c>
      <c r="AR52" s="8" t="s">
        <v>27</v>
      </c>
    </row>
    <row r="53" ht="20.25" customHeight="1">
      <c r="A53" s="1"/>
      <c r="C53" s="1"/>
      <c r="D53" s="2"/>
      <c r="E53" s="20" t="s">
        <v>176</v>
      </c>
      <c r="F53" s="37">
        <v>41964.68680555555</v>
      </c>
      <c r="G53" s="35" t="s">
        <v>278</v>
      </c>
      <c r="H53" s="2"/>
      <c r="I53" s="1"/>
      <c r="J53" s="5">
        <f t="shared" si="1"/>
        <v>0</v>
      </c>
      <c r="K53" s="6">
        <f t="shared" si="2"/>
        <v>0</v>
      </c>
      <c r="L53" s="7"/>
      <c r="M53" s="2"/>
      <c r="N53" s="18" t="s">
        <v>135</v>
      </c>
      <c r="O53" s="18">
        <v>26.0</v>
      </c>
      <c r="P53" s="8">
        <f t="shared" si="8"/>
        <v>0</v>
      </c>
      <c r="Q53" s="8" t="str">
        <f t="shared" si="9"/>
        <v>#DIV/0!</v>
      </c>
      <c r="R53" s="8"/>
      <c r="S53" s="8">
        <f t="shared" si="10"/>
        <v>0</v>
      </c>
      <c r="T53" s="8" t="str">
        <f t="shared" si="11"/>
        <v>#DIV/0!</v>
      </c>
      <c r="U53" s="8">
        <f t="shared" si="12"/>
        <v>0</v>
      </c>
      <c r="V53" s="38" t="str">
        <f t="shared" si="13"/>
        <v>#DIV/0!</v>
      </c>
      <c r="W53" s="40" t="s">
        <v>279</v>
      </c>
      <c r="X53" s="41" t="s">
        <v>280</v>
      </c>
      <c r="Y53" s="42" t="s">
        <v>230</v>
      </c>
      <c r="Z53" s="18">
        <v>3.0</v>
      </c>
      <c r="AA53" s="8"/>
      <c r="AB53" s="8" t="str">
        <f t="shared" si="14"/>
        <v>#DIV/0!</v>
      </c>
      <c r="AC53" s="8" t="str">
        <f t="shared" si="15"/>
        <v>#DIV/0!</v>
      </c>
      <c r="AD53" s="8" t="str">
        <f t="shared" si="16"/>
        <v>#DIV/0!</v>
      </c>
      <c r="AE53" s="8"/>
      <c r="AF53" s="8"/>
      <c r="AG53" s="8"/>
      <c r="AH53" s="8"/>
      <c r="AI53" s="8"/>
      <c r="AJ53" s="8"/>
      <c r="AK53" s="8"/>
      <c r="AL53" s="8"/>
      <c r="AM53" s="8"/>
      <c r="AN53" s="8"/>
      <c r="AO53" s="8"/>
      <c r="AP53" s="18" t="s">
        <v>281</v>
      </c>
      <c r="AQ53" s="8"/>
      <c r="AR53" s="8"/>
    </row>
    <row r="54" ht="18.75" customHeight="1">
      <c r="A54" s="1"/>
      <c r="C54" s="1"/>
      <c r="D54" s="2"/>
      <c r="E54" s="20" t="s">
        <v>176</v>
      </c>
      <c r="F54" s="37">
        <v>41964.68680555555</v>
      </c>
      <c r="G54" s="35" t="s">
        <v>283</v>
      </c>
      <c r="H54" s="2"/>
      <c r="I54" s="1"/>
      <c r="J54" s="5">
        <f t="shared" si="1"/>
        <v>0</v>
      </c>
      <c r="K54" s="6">
        <f t="shared" si="2"/>
        <v>0</v>
      </c>
      <c r="L54" s="7"/>
      <c r="M54" s="2"/>
      <c r="N54" s="18" t="s">
        <v>135</v>
      </c>
      <c r="O54" s="18">
        <v>27.0</v>
      </c>
      <c r="P54" s="8">
        <f t="shared" si="8"/>
        <v>0</v>
      </c>
      <c r="Q54" s="8" t="str">
        <f t="shared" si="9"/>
        <v>#DIV/0!</v>
      </c>
      <c r="R54" s="8"/>
      <c r="S54" s="8">
        <f t="shared" si="10"/>
        <v>0</v>
      </c>
      <c r="T54" s="8" t="str">
        <f t="shared" si="11"/>
        <v>#DIV/0!</v>
      </c>
      <c r="U54" s="8">
        <f t="shared" si="12"/>
        <v>0</v>
      </c>
      <c r="V54" s="38" t="str">
        <f t="shared" si="13"/>
        <v>#DIV/0!</v>
      </c>
      <c r="W54" s="40" t="s">
        <v>284</v>
      </c>
      <c r="X54" s="41" t="s">
        <v>285</v>
      </c>
      <c r="Y54" s="42" t="s">
        <v>230</v>
      </c>
      <c r="Z54" s="18">
        <v>10.0</v>
      </c>
      <c r="AA54" s="8"/>
      <c r="AB54" s="8" t="str">
        <f t="shared" si="14"/>
        <v>#DIV/0!</v>
      </c>
      <c r="AC54" s="8" t="str">
        <f t="shared" si="15"/>
        <v>#DIV/0!</v>
      </c>
      <c r="AD54" s="8" t="str">
        <f t="shared" si="16"/>
        <v>#DIV/0!</v>
      </c>
      <c r="AE54" s="8"/>
      <c r="AF54" s="8"/>
      <c r="AG54" s="8"/>
      <c r="AH54" s="8"/>
      <c r="AI54" s="8"/>
      <c r="AJ54" s="8"/>
      <c r="AK54" s="8" t="s">
        <v>25</v>
      </c>
      <c r="AL54" s="8" t="s">
        <v>286</v>
      </c>
      <c r="AM54" s="43" t="s">
        <v>287</v>
      </c>
      <c r="AN54" s="8" t="s">
        <v>27</v>
      </c>
      <c r="AO54" s="8"/>
      <c r="AP54" s="8" t="str">
        <f>IF(AND(AD39&lt;0.5,AI$28&lt;&gt;0, AH$17&lt;&gt;0),AL$28&amp;" - "&amp;AK$28,0)</f>
        <v>#DIV/0!</v>
      </c>
      <c r="AQ54" s="8" t="str">
        <f t="shared" ref="AQ54:AQ64" si="20">IF( AP54&lt;&gt;0,AM54,0)</f>
        <v>#DIV/0!</v>
      </c>
      <c r="AR54" s="8" t="s">
        <v>27</v>
      </c>
    </row>
    <row r="55" ht="21.0" customHeight="1">
      <c r="A55" s="1"/>
      <c r="C55" s="1"/>
      <c r="D55" s="2"/>
      <c r="E55" s="20" t="s">
        <v>176</v>
      </c>
      <c r="F55" s="37">
        <v>41964.68680555555</v>
      </c>
      <c r="G55" s="35" t="s">
        <v>289</v>
      </c>
      <c r="H55" s="2"/>
      <c r="I55" s="1"/>
      <c r="J55" s="5">
        <f t="shared" si="1"/>
        <v>0</v>
      </c>
      <c r="K55" s="6">
        <f t="shared" si="2"/>
        <v>0</v>
      </c>
      <c r="L55" s="7"/>
      <c r="M55" s="2"/>
      <c r="N55" s="18" t="s">
        <v>135</v>
      </c>
      <c r="O55" s="18">
        <v>28.0</v>
      </c>
      <c r="P55" s="8">
        <f t="shared" si="8"/>
        <v>0</v>
      </c>
      <c r="Q55" s="8" t="str">
        <f t="shared" si="9"/>
        <v>#DIV/0!</v>
      </c>
      <c r="R55" s="8"/>
      <c r="S55" s="8">
        <f t="shared" si="10"/>
        <v>0</v>
      </c>
      <c r="T55" s="8" t="str">
        <f t="shared" si="11"/>
        <v>#DIV/0!</v>
      </c>
      <c r="U55" s="8">
        <f t="shared" si="12"/>
        <v>0</v>
      </c>
      <c r="V55" s="38" t="str">
        <f t="shared" si="13"/>
        <v>#DIV/0!</v>
      </c>
      <c r="W55" s="40" t="s">
        <v>290</v>
      </c>
      <c r="X55" s="41" t="s">
        <v>291</v>
      </c>
      <c r="Y55" s="42" t="s">
        <v>198</v>
      </c>
      <c r="Z55" s="18">
        <v>11.0</v>
      </c>
      <c r="AA55" s="8"/>
      <c r="AB55" s="8" t="str">
        <f t="shared" si="14"/>
        <v>#DIV/0!</v>
      </c>
      <c r="AC55" s="8" t="str">
        <f t="shared" si="15"/>
        <v>#DIV/0!</v>
      </c>
      <c r="AD55" s="8" t="str">
        <f t="shared" si="16"/>
        <v>#DIV/0!</v>
      </c>
      <c r="AE55" s="8"/>
      <c r="AF55" s="8"/>
      <c r="AG55" s="8"/>
      <c r="AH55" s="8"/>
      <c r="AI55" s="8"/>
      <c r="AJ55" s="8"/>
      <c r="AK55" s="8" t="s">
        <v>25</v>
      </c>
      <c r="AL55" s="8" t="s">
        <v>292</v>
      </c>
      <c r="AM55" s="43" t="s">
        <v>293</v>
      </c>
      <c r="AN55" s="8" t="s">
        <v>27</v>
      </c>
      <c r="AO55" s="8"/>
      <c r="AP55" s="8" t="str">
        <f>IF( AND(AD60&lt;0.5,AI$29&lt;&gt;0,AH$17&lt;&gt;0),AL$29&amp;" - "&amp;AK$29,0)</f>
        <v>#DIV/0!</v>
      </c>
      <c r="AQ55" s="8" t="str">
        <f t="shared" si="20"/>
        <v>#DIV/0!</v>
      </c>
      <c r="AR55" s="8" t="s">
        <v>27</v>
      </c>
    </row>
    <row r="56" ht="21.0" customHeight="1">
      <c r="A56" s="1"/>
      <c r="C56" s="1"/>
      <c r="D56" s="2"/>
      <c r="E56" s="20" t="s">
        <v>20</v>
      </c>
      <c r="F56" s="37">
        <v>41964.68680555555</v>
      </c>
      <c r="G56" s="35" t="s">
        <v>295</v>
      </c>
      <c r="H56" s="2"/>
      <c r="I56" s="1"/>
      <c r="J56" s="5">
        <f t="shared" si="1"/>
        <v>0</v>
      </c>
      <c r="K56" s="6">
        <f t="shared" si="2"/>
        <v>0</v>
      </c>
      <c r="L56" s="7"/>
      <c r="M56" s="2"/>
      <c r="N56" s="18" t="s">
        <v>135</v>
      </c>
      <c r="O56" s="18">
        <v>29.0</v>
      </c>
      <c r="P56" s="8">
        <f t="shared" si="8"/>
        <v>0</v>
      </c>
      <c r="Q56" s="8" t="str">
        <f t="shared" si="9"/>
        <v>#DIV/0!</v>
      </c>
      <c r="R56" s="8"/>
      <c r="S56" s="8">
        <f t="shared" si="10"/>
        <v>0</v>
      </c>
      <c r="T56" s="8" t="str">
        <f t="shared" si="11"/>
        <v>#DIV/0!</v>
      </c>
      <c r="U56" s="8">
        <f t="shared" si="12"/>
        <v>0</v>
      </c>
      <c r="V56" s="38" t="str">
        <f t="shared" si="13"/>
        <v>#DIV/0!</v>
      </c>
      <c r="W56" s="40" t="s">
        <v>296</v>
      </c>
      <c r="X56" s="41" t="s">
        <v>297</v>
      </c>
      <c r="Y56" s="42" t="s">
        <v>198</v>
      </c>
      <c r="Z56" s="18">
        <v>4.0</v>
      </c>
      <c r="AA56" s="8"/>
      <c r="AB56" s="8" t="str">
        <f t="shared" si="14"/>
        <v>#DIV/0!</v>
      </c>
      <c r="AC56" s="8" t="str">
        <f t="shared" si="15"/>
        <v>#DIV/0!</v>
      </c>
      <c r="AD56" s="8" t="str">
        <f t="shared" si="16"/>
        <v>#DIV/0!</v>
      </c>
      <c r="AE56" s="8"/>
      <c r="AF56" s="8"/>
      <c r="AG56" s="8"/>
      <c r="AH56" s="8"/>
      <c r="AI56" s="8"/>
      <c r="AJ56" s="8"/>
      <c r="AK56" s="8" t="s">
        <v>25</v>
      </c>
      <c r="AL56" s="8" t="s">
        <v>298</v>
      </c>
      <c r="AM56" s="43" t="s">
        <v>299</v>
      </c>
      <c r="AN56" s="8" t="s">
        <v>27</v>
      </c>
      <c r="AO56" s="8"/>
      <c r="AP56" s="8" t="str">
        <f>IF( AND(AD46&lt;0.5,AI$30&lt;&gt;0,AH$18&lt;&gt;0),AL$30&amp;" - "&amp;AK$30,0)</f>
        <v>#DIV/0!</v>
      </c>
      <c r="AQ56" s="8" t="str">
        <f t="shared" si="20"/>
        <v>#DIV/0!</v>
      </c>
      <c r="AR56" s="8" t="s">
        <v>27</v>
      </c>
    </row>
    <row r="57" ht="20.25" customHeight="1">
      <c r="A57" s="1"/>
      <c r="C57" s="1"/>
      <c r="D57" s="2"/>
      <c r="E57" s="20" t="s">
        <v>20</v>
      </c>
      <c r="F57" s="37">
        <v>41964.68680555555</v>
      </c>
      <c r="G57" s="35" t="s">
        <v>301</v>
      </c>
      <c r="H57" s="2"/>
      <c r="I57" s="1"/>
      <c r="J57" s="5">
        <f t="shared" si="1"/>
        <v>0</v>
      </c>
      <c r="K57" s="6">
        <f t="shared" si="2"/>
        <v>0</v>
      </c>
      <c r="L57" s="7"/>
      <c r="M57" s="2"/>
      <c r="N57" s="18" t="s">
        <v>135</v>
      </c>
      <c r="O57" s="18">
        <v>30.0</v>
      </c>
      <c r="P57" s="8">
        <f t="shared" si="8"/>
        <v>0</v>
      </c>
      <c r="Q57" s="8" t="str">
        <f t="shared" si="9"/>
        <v>#DIV/0!</v>
      </c>
      <c r="R57" s="8"/>
      <c r="S57" s="8">
        <f t="shared" si="10"/>
        <v>0</v>
      </c>
      <c r="T57" s="8" t="str">
        <f t="shared" si="11"/>
        <v>#DIV/0!</v>
      </c>
      <c r="U57" s="8">
        <f t="shared" si="12"/>
        <v>0</v>
      </c>
      <c r="V57" s="38" t="str">
        <f t="shared" si="13"/>
        <v>#DIV/0!</v>
      </c>
      <c r="W57" s="40" t="s">
        <v>302</v>
      </c>
      <c r="X57" s="41" t="s">
        <v>303</v>
      </c>
      <c r="Y57" s="42" t="s">
        <v>198</v>
      </c>
      <c r="Z57" s="18">
        <v>8.0</v>
      </c>
      <c r="AA57" s="8"/>
      <c r="AB57" s="8" t="str">
        <f t="shared" si="14"/>
        <v>#DIV/0!</v>
      </c>
      <c r="AC57" s="8" t="str">
        <f t="shared" si="15"/>
        <v>#DIV/0!</v>
      </c>
      <c r="AD57" s="8" t="str">
        <f t="shared" si="16"/>
        <v>#DIV/0!</v>
      </c>
      <c r="AE57" s="8"/>
      <c r="AF57" s="8"/>
      <c r="AG57" s="8"/>
      <c r="AH57" s="8"/>
      <c r="AI57" s="8"/>
      <c r="AJ57" s="8"/>
      <c r="AK57" s="8" t="s">
        <v>36</v>
      </c>
      <c r="AL57" s="8" t="s">
        <v>304</v>
      </c>
      <c r="AM57" s="43" t="s">
        <v>305</v>
      </c>
      <c r="AN57" s="8" t="s">
        <v>27</v>
      </c>
      <c r="AO57" s="8"/>
      <c r="AP57" s="8" t="str">
        <f>IF( AND(AD29&lt;0.5,AI$31&lt;&gt;0,AH$16&lt;&gt;0),AL$31&amp;" - "&amp;AK$31,0)</f>
        <v>#DIV/0!</v>
      </c>
      <c r="AQ57" s="8" t="str">
        <f t="shared" si="20"/>
        <v>#DIV/0!</v>
      </c>
      <c r="AR57" s="8" t="s">
        <v>27</v>
      </c>
    </row>
    <row r="58" ht="15.75" customHeight="1">
      <c r="A58" s="1"/>
      <c r="C58" s="1"/>
      <c r="D58" s="2"/>
      <c r="E58" s="20" t="s">
        <v>176</v>
      </c>
      <c r="F58" s="37">
        <v>41964.6875</v>
      </c>
      <c r="G58" s="35" t="s">
        <v>307</v>
      </c>
      <c r="H58" s="2"/>
      <c r="I58" s="1"/>
      <c r="J58" s="5">
        <f t="shared" si="1"/>
        <v>0</v>
      </c>
      <c r="K58" s="6">
        <f t="shared" si="2"/>
        <v>0</v>
      </c>
      <c r="L58" s="7"/>
      <c r="M58" s="2"/>
      <c r="N58" s="18" t="s">
        <v>135</v>
      </c>
      <c r="O58" s="18">
        <v>31.0</v>
      </c>
      <c r="P58" s="8">
        <f t="shared" si="8"/>
        <v>0</v>
      </c>
      <c r="Q58" s="8" t="str">
        <f t="shared" si="9"/>
        <v>#DIV/0!</v>
      </c>
      <c r="R58" s="8"/>
      <c r="S58" s="8">
        <f t="shared" si="10"/>
        <v>0</v>
      </c>
      <c r="T58" s="8" t="str">
        <f t="shared" si="11"/>
        <v>#DIV/0!</v>
      </c>
      <c r="U58" s="8">
        <f t="shared" si="12"/>
        <v>0</v>
      </c>
      <c r="V58" s="38" t="str">
        <f t="shared" si="13"/>
        <v>#DIV/0!</v>
      </c>
      <c r="W58" s="40" t="s">
        <v>308</v>
      </c>
      <c r="X58" s="41" t="s">
        <v>309</v>
      </c>
      <c r="Y58" s="42" t="s">
        <v>198</v>
      </c>
      <c r="Z58" s="18">
        <v>1.0</v>
      </c>
      <c r="AA58" s="8"/>
      <c r="AB58" s="8" t="str">
        <f t="shared" si="14"/>
        <v>#DIV/0!</v>
      </c>
      <c r="AC58" s="8" t="str">
        <f t="shared" si="15"/>
        <v>#DIV/0!</v>
      </c>
      <c r="AD58" s="8" t="str">
        <f t="shared" si="16"/>
        <v>#DIV/0!</v>
      </c>
      <c r="AE58" s="8"/>
      <c r="AF58" s="8"/>
      <c r="AG58" s="8"/>
      <c r="AH58" s="8"/>
      <c r="AI58" s="8"/>
      <c r="AJ58" s="8"/>
      <c r="AK58" s="8" t="s">
        <v>36</v>
      </c>
      <c r="AL58" s="8" t="s">
        <v>310</v>
      </c>
      <c r="AM58" s="43" t="s">
        <v>311</v>
      </c>
      <c r="AN58" s="8" t="s">
        <v>27</v>
      </c>
      <c r="AO58" s="8"/>
      <c r="AP58" s="8" t="str">
        <f>IF( AND(AD28&lt;0.5,AI$32&lt;&gt;0,AH$16&lt;&gt;0),AL$32&amp;" - "&amp;AK$32,0)</f>
        <v>#DIV/0!</v>
      </c>
      <c r="AQ58" s="8" t="str">
        <f t="shared" si="20"/>
        <v>#DIV/0!</v>
      </c>
      <c r="AR58" s="8" t="s">
        <v>27</v>
      </c>
    </row>
    <row r="59" ht="17.25" customHeight="1">
      <c r="A59" s="1"/>
      <c r="C59" s="1"/>
      <c r="D59" s="2"/>
      <c r="E59" s="20" t="s">
        <v>176</v>
      </c>
      <c r="F59" s="37">
        <v>41964.6875</v>
      </c>
      <c r="G59" s="35" t="s">
        <v>313</v>
      </c>
      <c r="H59" s="2"/>
      <c r="I59" s="1"/>
      <c r="J59" s="5">
        <f t="shared" si="1"/>
        <v>0</v>
      </c>
      <c r="K59" s="6">
        <f t="shared" si="2"/>
        <v>0</v>
      </c>
      <c r="L59" s="48"/>
      <c r="M59" s="49"/>
      <c r="N59" s="18" t="s">
        <v>135</v>
      </c>
      <c r="O59" s="18">
        <v>32.0</v>
      </c>
      <c r="P59" s="8">
        <f t="shared" si="8"/>
        <v>0</v>
      </c>
      <c r="Q59" s="8" t="str">
        <f t="shared" si="9"/>
        <v>#DIV/0!</v>
      </c>
      <c r="R59" s="8"/>
      <c r="S59" s="8">
        <f t="shared" si="10"/>
        <v>0</v>
      </c>
      <c r="T59" s="8" t="str">
        <f t="shared" si="11"/>
        <v>#DIV/0!</v>
      </c>
      <c r="U59" s="8">
        <f t="shared" si="12"/>
        <v>0</v>
      </c>
      <c r="V59" s="38" t="str">
        <f t="shared" si="13"/>
        <v>#DIV/0!</v>
      </c>
      <c r="W59" s="40" t="s">
        <v>314</v>
      </c>
      <c r="X59" s="41" t="s">
        <v>315</v>
      </c>
      <c r="Y59" s="42" t="s">
        <v>198</v>
      </c>
      <c r="Z59" s="18">
        <v>1.0</v>
      </c>
      <c r="AA59" s="8"/>
      <c r="AB59" s="8" t="str">
        <f t="shared" si="14"/>
        <v>#DIV/0!</v>
      </c>
      <c r="AC59" s="8" t="str">
        <f t="shared" si="15"/>
        <v>#DIV/0!</v>
      </c>
      <c r="AD59" s="8" t="str">
        <f t="shared" si="16"/>
        <v>#DIV/0!</v>
      </c>
      <c r="AE59" s="8"/>
      <c r="AF59" s="8"/>
      <c r="AG59" s="8"/>
      <c r="AH59" s="8"/>
      <c r="AI59" s="8"/>
      <c r="AJ59" s="8"/>
      <c r="AK59" s="8" t="s">
        <v>36</v>
      </c>
      <c r="AL59" s="8" t="s">
        <v>286</v>
      </c>
      <c r="AM59" s="43" t="s">
        <v>316</v>
      </c>
      <c r="AN59" s="8" t="s">
        <v>27</v>
      </c>
      <c r="AO59" s="8"/>
      <c r="AP59" s="8" t="str">
        <f>IF( AND(AD39&lt;0.5,AI$33&lt;&gt;0,AH$16&lt;&gt;0),AL$33&amp;" - "&amp;AK$33,0)</f>
        <v>#DIV/0!</v>
      </c>
      <c r="AQ59" s="8" t="str">
        <f t="shared" si="20"/>
        <v>#DIV/0!</v>
      </c>
      <c r="AR59" s="8" t="s">
        <v>27</v>
      </c>
    </row>
    <row r="60" ht="17.25" customHeight="1">
      <c r="A60" s="1"/>
      <c r="C60" s="1"/>
      <c r="D60" s="2"/>
      <c r="E60" s="20" t="s">
        <v>20</v>
      </c>
      <c r="F60" s="37">
        <v>41964.6875</v>
      </c>
      <c r="G60" s="35" t="s">
        <v>318</v>
      </c>
      <c r="H60" s="2"/>
      <c r="I60" s="1"/>
      <c r="J60" s="5">
        <f t="shared" si="1"/>
        <v>0</v>
      </c>
      <c r="K60" s="6">
        <f t="shared" si="2"/>
        <v>0</v>
      </c>
      <c r="L60" s="7"/>
      <c r="M60" s="2"/>
      <c r="N60" s="18" t="s">
        <v>135</v>
      </c>
      <c r="O60" s="18">
        <v>33.0</v>
      </c>
      <c r="P60" s="8">
        <f t="shared" si="8"/>
        <v>0</v>
      </c>
      <c r="Q60" s="8" t="str">
        <f t="shared" si="9"/>
        <v>#DIV/0!</v>
      </c>
      <c r="R60" s="8"/>
      <c r="S60" s="8">
        <f t="shared" si="10"/>
        <v>0</v>
      </c>
      <c r="T60" s="8" t="str">
        <f t="shared" si="11"/>
        <v>#DIV/0!</v>
      </c>
      <c r="U60" s="8">
        <f t="shared" si="12"/>
        <v>0</v>
      </c>
      <c r="V60" s="38" t="str">
        <f t="shared" si="13"/>
        <v>#DIV/0!</v>
      </c>
      <c r="W60" s="40" t="s">
        <v>319</v>
      </c>
      <c r="X60" s="41" t="s">
        <v>320</v>
      </c>
      <c r="Y60" s="42" t="s">
        <v>148</v>
      </c>
      <c r="Z60" s="18">
        <v>5.0</v>
      </c>
      <c r="AA60" s="8"/>
      <c r="AB60" s="8" t="str">
        <f t="shared" si="14"/>
        <v>#DIV/0!</v>
      </c>
      <c r="AC60" s="8" t="str">
        <f t="shared" si="15"/>
        <v>#DIV/0!</v>
      </c>
      <c r="AD60" s="8" t="str">
        <f t="shared" si="16"/>
        <v>#DIV/0!</v>
      </c>
      <c r="AE60" s="8"/>
      <c r="AF60" s="8"/>
      <c r="AG60" s="8"/>
      <c r="AH60" s="8"/>
      <c r="AI60" s="8"/>
      <c r="AJ60" s="8"/>
      <c r="AK60" s="8" t="s">
        <v>36</v>
      </c>
      <c r="AL60" s="8" t="s">
        <v>321</v>
      </c>
      <c r="AM60" s="43" t="s">
        <v>322</v>
      </c>
      <c r="AN60" s="8" t="s">
        <v>27</v>
      </c>
      <c r="AO60" s="8"/>
      <c r="AP60" s="8" t="str">
        <f>IF( AND(AD37&lt;0.5,AI$34&lt;&gt;0,AH$16&lt;&gt;0),AL$34&amp;" - "&amp;AK$34,0)</f>
        <v>#DIV/0!</v>
      </c>
      <c r="AQ60" s="8" t="str">
        <f t="shared" si="20"/>
        <v>#DIV/0!</v>
      </c>
      <c r="AR60" s="8" t="s">
        <v>27</v>
      </c>
    </row>
    <row r="61" ht="21.75" customHeight="1">
      <c r="A61" s="1"/>
      <c r="C61" s="1"/>
      <c r="D61" s="2"/>
      <c r="E61" s="20" t="s">
        <v>176</v>
      </c>
      <c r="F61" s="37">
        <v>41966.49930555555</v>
      </c>
      <c r="G61" s="35" t="s">
        <v>323</v>
      </c>
      <c r="H61" s="2"/>
      <c r="I61" s="1"/>
      <c r="J61" s="5">
        <f t="shared" si="1"/>
        <v>0</v>
      </c>
      <c r="K61" s="6">
        <f t="shared" si="2"/>
        <v>0</v>
      </c>
      <c r="L61" s="7"/>
      <c r="M61" s="2"/>
      <c r="N61" s="18" t="s">
        <v>135</v>
      </c>
      <c r="O61" s="18">
        <v>34.0</v>
      </c>
      <c r="P61" s="8">
        <f t="shared" si="8"/>
        <v>0</v>
      </c>
      <c r="Q61" s="8" t="str">
        <f t="shared" si="9"/>
        <v>#DIV/0!</v>
      </c>
      <c r="R61" s="8"/>
      <c r="S61" s="8">
        <f t="shared" si="10"/>
        <v>0</v>
      </c>
      <c r="T61" s="8" t="str">
        <f t="shared" si="11"/>
        <v>#DIV/0!</v>
      </c>
      <c r="U61" s="8">
        <f t="shared" si="12"/>
        <v>0</v>
      </c>
      <c r="V61" s="38" t="str">
        <f t="shared" si="13"/>
        <v>#DIV/0!</v>
      </c>
      <c r="W61" s="40" t="s">
        <v>324</v>
      </c>
      <c r="X61" s="41" t="s">
        <v>325</v>
      </c>
      <c r="Y61" s="42" t="s">
        <v>148</v>
      </c>
      <c r="Z61" s="18">
        <v>4.0</v>
      </c>
      <c r="AA61" s="8"/>
      <c r="AB61" s="8" t="str">
        <f t="shared" si="14"/>
        <v>#DIV/0!</v>
      </c>
      <c r="AC61" s="8" t="str">
        <f t="shared" si="15"/>
        <v>#DIV/0!</v>
      </c>
      <c r="AD61" s="8" t="str">
        <f t="shared" si="16"/>
        <v>#DIV/0!</v>
      </c>
      <c r="AE61" s="8"/>
      <c r="AF61" s="8"/>
      <c r="AG61" s="8"/>
      <c r="AH61" s="8"/>
      <c r="AI61" s="8"/>
      <c r="AJ61" s="8"/>
      <c r="AK61" s="8" t="s">
        <v>36</v>
      </c>
      <c r="AL61" s="8" t="s">
        <v>292</v>
      </c>
      <c r="AM61" s="43" t="s">
        <v>326</v>
      </c>
      <c r="AN61" s="8" t="s">
        <v>27</v>
      </c>
      <c r="AO61" s="8"/>
      <c r="AP61" s="8" t="str">
        <f>IF( AND(AD60&lt;0.5,AI$35&lt;&gt;0,AH$16&lt;&gt;0),AL$35&amp;" - "&amp;AK$35,0)</f>
        <v>#DIV/0!</v>
      </c>
      <c r="AQ61" s="8" t="str">
        <f t="shared" si="20"/>
        <v>#DIV/0!</v>
      </c>
      <c r="AR61" s="8" t="s">
        <v>27</v>
      </c>
    </row>
    <row r="62" ht="18.75" customHeight="1">
      <c r="A62" s="1"/>
      <c r="C62" s="1"/>
      <c r="D62" s="2"/>
      <c r="E62" s="20" t="s">
        <v>20</v>
      </c>
      <c r="F62" s="37">
        <v>41966.49930555555</v>
      </c>
      <c r="G62" s="35" t="s">
        <v>328</v>
      </c>
      <c r="H62" s="2"/>
      <c r="I62" s="1"/>
      <c r="J62" s="5">
        <f t="shared" si="1"/>
        <v>0</v>
      </c>
      <c r="K62" s="6">
        <f t="shared" si="2"/>
        <v>0</v>
      </c>
      <c r="L62" s="7"/>
      <c r="M62" s="2"/>
      <c r="N62" s="18" t="s">
        <v>135</v>
      </c>
      <c r="O62" s="18">
        <v>35.0</v>
      </c>
      <c r="P62" s="8">
        <f t="shared" si="8"/>
        <v>0</v>
      </c>
      <c r="Q62" s="8" t="str">
        <f t="shared" si="9"/>
        <v>#DIV/0!</v>
      </c>
      <c r="R62" s="8"/>
      <c r="S62" s="8">
        <f t="shared" si="10"/>
        <v>0</v>
      </c>
      <c r="T62" s="8" t="str">
        <f t="shared" si="11"/>
        <v>#DIV/0!</v>
      </c>
      <c r="U62" s="8">
        <f t="shared" si="12"/>
        <v>0</v>
      </c>
      <c r="V62" s="38" t="str">
        <f t="shared" si="13"/>
        <v>#DIV/0!</v>
      </c>
      <c r="W62" s="40" t="s">
        <v>329</v>
      </c>
      <c r="X62" s="41" t="s">
        <v>330</v>
      </c>
      <c r="Y62" s="42" t="s">
        <v>148</v>
      </c>
      <c r="Z62" s="18">
        <v>6.0</v>
      </c>
      <c r="AA62" s="8"/>
      <c r="AB62" s="8" t="str">
        <f t="shared" si="14"/>
        <v>#DIV/0!</v>
      </c>
      <c r="AC62" s="8" t="str">
        <f t="shared" si="15"/>
        <v>#DIV/0!</v>
      </c>
      <c r="AD62" s="8" t="str">
        <f t="shared" si="16"/>
        <v>#DIV/0!</v>
      </c>
      <c r="AE62" s="8"/>
      <c r="AF62" s="8"/>
      <c r="AG62" s="8"/>
      <c r="AH62" s="8"/>
      <c r="AI62" s="8"/>
      <c r="AJ62" s="8"/>
      <c r="AK62" s="8" t="s">
        <v>36</v>
      </c>
      <c r="AL62" s="8" t="s">
        <v>298</v>
      </c>
      <c r="AM62" s="43" t="s">
        <v>331</v>
      </c>
      <c r="AN62" s="8"/>
      <c r="AO62" s="8"/>
      <c r="AP62" s="8" t="str">
        <f>IF( AND(AD46&lt;0.5,AI$36&lt;&gt;0,AH$19&lt;&gt;0),AL$36&amp;" - "&amp;AK$36,0)</f>
        <v>#DIV/0!</v>
      </c>
      <c r="AQ62" s="8" t="str">
        <f t="shared" si="20"/>
        <v>#DIV/0!</v>
      </c>
      <c r="AR62" s="8" t="s">
        <v>27</v>
      </c>
    </row>
    <row r="63" ht="18.0" customHeight="1">
      <c r="A63" s="1"/>
      <c r="C63" s="1"/>
      <c r="D63" s="2"/>
      <c r="E63" s="20" t="s">
        <v>51</v>
      </c>
      <c r="F63" s="37">
        <v>41966.51736111111</v>
      </c>
      <c r="G63" s="35" t="s">
        <v>333</v>
      </c>
      <c r="H63" s="2"/>
      <c r="I63" s="1"/>
      <c r="J63" s="5">
        <f t="shared" si="1"/>
        <v>0</v>
      </c>
      <c r="K63" s="6">
        <f t="shared" si="2"/>
        <v>0</v>
      </c>
      <c r="L63" s="7"/>
      <c r="M63" s="2"/>
      <c r="N63" s="18" t="s">
        <v>135</v>
      </c>
      <c r="O63" s="18">
        <v>36.0</v>
      </c>
      <c r="P63" s="8">
        <f t="shared" si="8"/>
        <v>0</v>
      </c>
      <c r="Q63" s="8" t="str">
        <f t="shared" si="9"/>
        <v>#DIV/0!</v>
      </c>
      <c r="R63" s="8"/>
      <c r="S63" s="8">
        <f t="shared" si="10"/>
        <v>0</v>
      </c>
      <c r="T63" s="8" t="str">
        <f t="shared" si="11"/>
        <v>#DIV/0!</v>
      </c>
      <c r="U63" s="8">
        <f t="shared" si="12"/>
        <v>0</v>
      </c>
      <c r="V63" s="38" t="str">
        <f t="shared" si="13"/>
        <v>#DIV/0!</v>
      </c>
      <c r="W63" s="40" t="s">
        <v>334</v>
      </c>
      <c r="X63" s="41" t="s">
        <v>335</v>
      </c>
      <c r="Y63" s="42" t="s">
        <v>148</v>
      </c>
      <c r="Z63" s="18">
        <v>1.0</v>
      </c>
      <c r="AA63" s="8"/>
      <c r="AB63" s="8" t="str">
        <f t="shared" si="14"/>
        <v>#DIV/0!</v>
      </c>
      <c r="AC63" s="8" t="str">
        <f t="shared" si="15"/>
        <v>#DIV/0!</v>
      </c>
      <c r="AD63" s="8" t="str">
        <f t="shared" si="16"/>
        <v>#DIV/0!</v>
      </c>
      <c r="AE63" s="8"/>
      <c r="AF63" s="8"/>
      <c r="AG63" s="8"/>
      <c r="AH63" s="8"/>
      <c r="AI63" s="8"/>
      <c r="AJ63" s="8"/>
      <c r="AK63" s="8" t="s">
        <v>36</v>
      </c>
      <c r="AL63" s="8" t="s">
        <v>336</v>
      </c>
      <c r="AM63" s="43" t="s">
        <v>337</v>
      </c>
      <c r="AN63" s="8" t="s">
        <v>27</v>
      </c>
      <c r="AO63" s="8"/>
      <c r="AP63" s="8" t="str">
        <f>IF( AND(AD55&lt;0.5,AI$37&lt;&gt;0,AH$19&lt;&gt;0),AL$37&amp;" - "&amp;AK$37,0)</f>
        <v>#DIV/0!</v>
      </c>
      <c r="AQ63" s="8" t="str">
        <f t="shared" si="20"/>
        <v>#DIV/0!</v>
      </c>
      <c r="AR63" s="8" t="s">
        <v>27</v>
      </c>
    </row>
    <row r="64" ht="25.5" customHeight="1">
      <c r="A64" s="1"/>
      <c r="C64" s="1"/>
      <c r="D64" s="2"/>
      <c r="E64" s="3"/>
      <c r="F64" s="3"/>
      <c r="G64" s="4"/>
      <c r="H64" s="2"/>
      <c r="I64" s="1"/>
      <c r="J64" s="5">
        <f t="shared" si="1"/>
        <v>0</v>
      </c>
      <c r="K64" s="6">
        <f t="shared" si="2"/>
        <v>0</v>
      </c>
      <c r="L64" s="7"/>
      <c r="M64" s="2"/>
      <c r="N64" s="8"/>
      <c r="O64" s="8"/>
      <c r="P64" s="8"/>
      <c r="Q64" s="8"/>
      <c r="R64" s="8"/>
      <c r="S64" s="8"/>
      <c r="T64" s="8"/>
      <c r="U64" s="8"/>
      <c r="V64" s="38"/>
      <c r="W64" s="38"/>
      <c r="X64" s="50"/>
      <c r="Y64" s="50"/>
      <c r="Z64" s="8"/>
      <c r="AA64" s="8"/>
      <c r="AB64" s="8"/>
      <c r="AC64" s="8"/>
      <c r="AD64" s="8"/>
      <c r="AE64" s="8"/>
      <c r="AF64" s="8"/>
      <c r="AG64" s="8"/>
      <c r="AH64" s="8"/>
      <c r="AI64" s="8"/>
      <c r="AJ64" s="8"/>
      <c r="AK64" s="8" t="s">
        <v>46</v>
      </c>
      <c r="AL64" s="8" t="s">
        <v>304</v>
      </c>
      <c r="AM64" s="43" t="s">
        <v>339</v>
      </c>
      <c r="AN64" s="8" t="s">
        <v>27</v>
      </c>
      <c r="AO64" s="8"/>
      <c r="AP64" s="8" t="str">
        <f>IF( AND(AD29&lt;0.5,AI$38&lt;&gt;0,AH$15&lt;&gt;0),AL$38&amp;" - "&amp;AK$38,0)</f>
        <v>#DIV/0!</v>
      </c>
      <c r="AQ64" s="8" t="str">
        <f t="shared" si="20"/>
        <v>#DIV/0!</v>
      </c>
      <c r="AR64" s="8" t="s">
        <v>27</v>
      </c>
    </row>
  </sheetData>
  <dataValidations>
    <dataValidation type="list" allowBlank="1" showErrorMessage="1" sqref="I3:I64">
      <formula1>$W$28:$W$63</formula1>
    </dataValidation>
    <dataValidation type="list" allowBlank="1" showErrorMessage="1" sqref="K1:K2">
      <formula1>$O$4:$O$15</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4.63"/>
    <col customWidth="1" min="2" max="2" width="5.25"/>
    <col customWidth="1" min="3" max="3" width="6.88"/>
    <col customWidth="1" min="4" max="4" width="2.13"/>
    <col customWidth="1" min="5" max="5" width="8.75"/>
    <col customWidth="1" min="6" max="6" width="8.25"/>
    <col customWidth="1" min="7" max="7" width="71.13"/>
    <col customWidth="1" min="8" max="8" width="2.38"/>
    <col customWidth="1" min="9" max="9" width="32.13"/>
    <col customWidth="1" min="10" max="10" width="6.25"/>
    <col customWidth="1" min="11" max="11" width="5.0"/>
    <col customWidth="1" min="12" max="12" width="3.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3"/>
      <c r="F1" s="3"/>
      <c r="G1" s="4"/>
      <c r="H1" s="2"/>
      <c r="I1" s="1"/>
      <c r="J1" s="5"/>
      <c r="K1" s="6"/>
      <c r="L1" s="7"/>
      <c r="M1" s="2"/>
      <c r="N1" s="8"/>
      <c r="O1" s="8"/>
      <c r="P1" s="8"/>
      <c r="Q1" s="8"/>
      <c r="R1" s="8"/>
      <c r="S1" s="8"/>
      <c r="T1" s="8"/>
      <c r="U1" s="8"/>
      <c r="V1" s="8"/>
      <c r="W1" s="8"/>
      <c r="X1" s="8"/>
      <c r="Y1" s="8"/>
      <c r="Z1" s="8"/>
      <c r="AA1" s="8"/>
      <c r="AB1" s="8"/>
      <c r="AC1" s="8"/>
      <c r="AD1" s="8"/>
      <c r="AE1" s="8"/>
      <c r="AF1" s="8"/>
      <c r="AG1" s="8"/>
      <c r="AH1" s="8"/>
      <c r="AI1" s="8"/>
      <c r="AJ1" s="1"/>
      <c r="AK1" s="1"/>
      <c r="AL1" s="1"/>
      <c r="AM1" s="1"/>
      <c r="AN1" s="1"/>
      <c r="AO1" s="1"/>
      <c r="AP1" s="1"/>
      <c r="AQ1" s="1"/>
    </row>
    <row r="2" ht="18.0" customHeight="1">
      <c r="A2" s="9" t="s">
        <v>0</v>
      </c>
      <c r="B2" s="9" t="s">
        <v>1</v>
      </c>
      <c r="C2" s="9" t="s">
        <v>2</v>
      </c>
      <c r="D2" s="10"/>
      <c r="E2" s="12" t="s">
        <v>1</v>
      </c>
      <c r="F2" s="12" t="s">
        <v>3</v>
      </c>
      <c r="G2" s="12" t="s">
        <v>4</v>
      </c>
      <c r="H2" s="10"/>
      <c r="I2" s="9" t="s">
        <v>5</v>
      </c>
      <c r="J2" s="14" t="s">
        <v>6</v>
      </c>
      <c r="K2" s="16" t="s">
        <v>7</v>
      </c>
      <c r="L2" s="17"/>
      <c r="M2" s="10"/>
      <c r="N2" s="18" t="s">
        <v>8</v>
      </c>
      <c r="O2" s="18"/>
      <c r="P2" s="18" t="s">
        <v>9</v>
      </c>
      <c r="Q2" s="18" t="s">
        <v>10</v>
      </c>
      <c r="R2" s="18"/>
      <c r="S2" s="18" t="s">
        <v>11</v>
      </c>
      <c r="T2" s="18"/>
      <c r="U2" s="18"/>
      <c r="V2" s="18"/>
      <c r="W2" s="18" t="s">
        <v>12</v>
      </c>
      <c r="X2" s="18"/>
      <c r="Y2" s="18"/>
      <c r="Z2" s="18"/>
      <c r="AA2" s="18"/>
      <c r="AB2" s="18"/>
      <c r="AC2" s="18"/>
      <c r="AD2" s="18"/>
      <c r="AE2" s="18"/>
      <c r="AF2" s="18"/>
      <c r="AG2" s="18"/>
      <c r="AH2" s="18"/>
      <c r="AI2" s="18"/>
      <c r="AJ2" s="19"/>
      <c r="AK2" s="19"/>
      <c r="AL2" s="19"/>
      <c r="AM2" s="19"/>
      <c r="AN2" s="19"/>
      <c r="AO2" s="19"/>
      <c r="AP2" s="19"/>
      <c r="AQ2" s="19"/>
      <c r="AR2" s="19"/>
    </row>
    <row r="3" ht="18.75" customHeight="1">
      <c r="A3" s="1"/>
      <c r="B3" s="1"/>
      <c r="C3" s="1"/>
      <c r="D3" s="2"/>
      <c r="E3" s="21">
        <v>41960.0</v>
      </c>
      <c r="F3" s="23"/>
      <c r="G3" s="23"/>
      <c r="H3" s="2"/>
      <c r="I3" s="1"/>
      <c r="J3" s="5">
        <f t="shared" ref="J3:J1033" si="1">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$63,0))))))))))))))))))))))))))))))))))))</f>
        <v>0</v>
      </c>
      <c r="K3" s="6">
        <f t="shared" ref="K3:K1033" si="2">IF(I3=W$28,Z$28,IF(I3=W$29,Z$29,IF(I3=W$30,Z$30,IF(I3=W$31,Z$31,IF(I3=W$32,Z$32,IF(I3=W$33,Z$33,IF(I3=W$34,Z$34,IF(I3=W$35,Z$35,IF(I3=W$36,Z$36,IF(I3=W$37,Z$37,IF(I3=W$38,Z$38,IF(I3=W$39,Z$39,IF(I3=W$40,Z$40,IF(I3=W$41,Z$41,IF(I3=W$42,Z$42,IF(I3=W$43,Z$43,IF(I3=W$44,Z$44,IF(I3=W$45,Z$45,IF(I3=W$46,Z$46,IF(I3=W$47,Z$47,IF(I3=W$48,Z$48,IF(I3=W$49,Z$49,IF(I3=W$50,Z$50,IF(I3=W$51,Z$51,IF(I3=W$52,Z$52,IF(I3=W$53,Z$53,IF(I3=W$54,Z$54,IF(I3=W$55,Z$55,IF(I3=W$56,Z$56,IF(I3=W$57,Z$57,IF(I3=W$58,Z$58,IF(I3=W$59,Z$59,IF(I3=W$60,Z$60,IF(I3=W$61,Z$61,IF(I3=W$63,Z$62,IF(I3=W$63,Z$63,0))))))))))))))))))))))))))))))))))))</f>
        <v>0</v>
      </c>
      <c r="L3" s="7"/>
      <c r="M3" s="2"/>
      <c r="N3" s="18"/>
      <c r="O3" s="18" t="s">
        <v>13</v>
      </c>
      <c r="P3" s="8">
        <f>COUNTIFS(K$3:K$24,"&gt;0")</f>
        <v>0</v>
      </c>
      <c r="Q3" s="8" t="str">
        <f t="shared" ref="Q3:Q15" si="3">(P3/P$3)*100</f>
        <v>#DIV/0!</v>
      </c>
      <c r="R3" s="8"/>
      <c r="S3" s="8"/>
      <c r="T3" s="8"/>
      <c r="U3" s="8"/>
      <c r="V3" s="8"/>
      <c r="W3" s="18" t="s">
        <v>14</v>
      </c>
      <c r="X3" s="18" t="s">
        <v>15</v>
      </c>
      <c r="Y3" s="18" t="s">
        <v>16</v>
      </c>
      <c r="Z3" s="18" t="s">
        <v>17</v>
      </c>
      <c r="AA3" s="8"/>
      <c r="AB3" s="18" t="s">
        <v>18</v>
      </c>
      <c r="AC3" s="18" t="s">
        <v>19</v>
      </c>
      <c r="AD3" s="8"/>
      <c r="AE3" s="8"/>
      <c r="AF3" s="8"/>
      <c r="AG3" s="8"/>
      <c r="AH3" s="8"/>
      <c r="AI3" s="8"/>
      <c r="AJ3" s="1"/>
      <c r="AK3" s="1"/>
      <c r="AL3" s="1"/>
      <c r="AM3" s="1"/>
      <c r="AN3" s="1"/>
      <c r="AO3" s="1"/>
      <c r="AP3" s="1"/>
      <c r="AQ3" s="1"/>
    </row>
    <row r="4" ht="16.5" customHeight="1">
      <c r="A4" s="1"/>
      <c r="B4" s="1"/>
      <c r="C4" s="1"/>
      <c r="D4" s="2"/>
      <c r="E4" s="25" t="s">
        <v>21</v>
      </c>
      <c r="F4" s="27">
        <v>0.7041666666666667</v>
      </c>
      <c r="G4" s="28" t="s">
        <v>23</v>
      </c>
      <c r="H4" s="2"/>
      <c r="I4" s="1"/>
      <c r="J4" s="5">
        <f t="shared" si="1"/>
        <v>0</v>
      </c>
      <c r="K4" s="6">
        <f t="shared" si="2"/>
        <v>0</v>
      </c>
      <c r="L4" s="7"/>
      <c r="M4" s="2"/>
      <c r="N4" s="18" t="s">
        <v>24</v>
      </c>
      <c r="O4" s="18">
        <v>1.0</v>
      </c>
      <c r="P4" s="8">
        <f t="shared" ref="P4:P15" si="4">COUNTIF(K$3:K$24,O4)</f>
        <v>0</v>
      </c>
      <c r="Q4" s="8" t="str">
        <f t="shared" si="3"/>
        <v>#DIV/0!</v>
      </c>
      <c r="R4" s="8"/>
      <c r="S4" s="8" t="str">
        <f>IF(Q4&gt;5,"Problema de Reintegración",0)</f>
        <v>#DIV/0!</v>
      </c>
      <c r="T4" s="8">
        <v>0.0</v>
      </c>
      <c r="U4" s="8"/>
      <c r="V4" s="8"/>
      <c r="W4" s="18" t="s">
        <v>25</v>
      </c>
      <c r="X4" s="18" t="s">
        <v>26</v>
      </c>
      <c r="Y4" s="18">
        <f>30/100</f>
        <v>0.3</v>
      </c>
      <c r="Z4" s="18">
        <f>14/100</f>
        <v>0.14</v>
      </c>
      <c r="AA4" s="8"/>
      <c r="AB4" s="8">
        <v>1.0</v>
      </c>
      <c r="AC4" s="8"/>
      <c r="AD4" s="8">
        <f>IF(AC4&gt;5,"Problema de Reintegración",0)</f>
        <v>0</v>
      </c>
      <c r="AE4" s="8">
        <v>0.0</v>
      </c>
      <c r="AF4" s="8" t="s">
        <v>27</v>
      </c>
      <c r="AG4" s="8"/>
      <c r="AH4" s="8"/>
      <c r="AI4" s="8"/>
      <c r="AJ4" s="1"/>
      <c r="AK4" s="1"/>
      <c r="AL4" s="1"/>
      <c r="AM4" s="1"/>
      <c r="AN4" s="1"/>
      <c r="AO4" s="1"/>
      <c r="AP4" s="1"/>
      <c r="AQ4" s="1"/>
    </row>
    <row r="5" ht="18.0" customHeight="1">
      <c r="A5" s="1"/>
      <c r="B5" s="1"/>
      <c r="C5" s="1"/>
      <c r="D5" s="2"/>
      <c r="E5" s="25" t="s">
        <v>21</v>
      </c>
      <c r="F5" s="29"/>
      <c r="G5" s="28" t="s">
        <v>29</v>
      </c>
      <c r="H5" s="2"/>
      <c r="I5" s="1"/>
      <c r="J5" s="5">
        <f t="shared" si="1"/>
        <v>0</v>
      </c>
      <c r="K5" s="6">
        <f t="shared" si="2"/>
        <v>0</v>
      </c>
      <c r="L5" s="7"/>
      <c r="M5" s="2"/>
      <c r="N5" s="18" t="s">
        <v>30</v>
      </c>
      <c r="O5" s="18">
        <v>2.0</v>
      </c>
      <c r="P5" s="8">
        <f t="shared" si="4"/>
        <v>0</v>
      </c>
      <c r="Q5" s="8" t="str">
        <f t="shared" si="3"/>
        <v>#DIV/0!</v>
      </c>
      <c r="R5" s="8"/>
      <c r="S5" s="8" t="str">
        <f>IF(Q5&lt;=14,,"Problema de Tensión")</f>
        <v>#DIV/0!</v>
      </c>
      <c r="T5" s="8" t="str">
        <f>IF(Q5&gt;=3,,"Problema de Tensión")</f>
        <v>#DIV/0!</v>
      </c>
      <c r="U5" s="8"/>
      <c r="V5" s="8"/>
      <c r="W5" s="18" t="s">
        <v>25</v>
      </c>
      <c r="X5" s="18" t="s">
        <v>31</v>
      </c>
      <c r="Y5" s="18">
        <f>11/100</f>
        <v>0.11</v>
      </c>
      <c r="Z5" s="18">
        <f>2/100</f>
        <v>0.02</v>
      </c>
      <c r="AA5" s="8"/>
      <c r="AB5" s="8">
        <v>2.0</v>
      </c>
      <c r="AC5" s="8"/>
      <c r="AD5" s="8" t="str">
        <f>IF(AC5&lt;=14,,"Problema de Tensión")</f>
        <v/>
      </c>
      <c r="AE5" s="8" t="str">
        <f>IF(AC5&gt;=3,,"Problema de Tensión")</f>
        <v>Problema de Tensión</v>
      </c>
      <c r="AF5" s="8" t="s">
        <v>27</v>
      </c>
      <c r="AG5" s="8"/>
      <c r="AH5" s="8"/>
      <c r="AI5" s="8"/>
      <c r="AJ5" s="1"/>
      <c r="AK5" s="1"/>
      <c r="AL5" s="1"/>
      <c r="AM5" s="1"/>
      <c r="AN5" s="1"/>
      <c r="AO5" s="1"/>
      <c r="AP5" s="1"/>
      <c r="AQ5" s="1"/>
    </row>
    <row r="6" ht="15.75" customHeight="1">
      <c r="A6" s="1"/>
      <c r="B6" s="1"/>
      <c r="C6" s="1"/>
      <c r="D6" s="2"/>
      <c r="E6" s="25" t="s">
        <v>33</v>
      </c>
      <c r="F6" s="27">
        <v>0.7041666666666667</v>
      </c>
      <c r="G6" s="28" t="s">
        <v>34</v>
      </c>
      <c r="H6" s="2"/>
      <c r="I6" s="1"/>
      <c r="J6" s="5">
        <f t="shared" si="1"/>
        <v>0</v>
      </c>
      <c r="K6" s="6">
        <f t="shared" si="2"/>
        <v>0</v>
      </c>
      <c r="L6" s="7"/>
      <c r="M6" s="2"/>
      <c r="N6" s="18" t="s">
        <v>35</v>
      </c>
      <c r="O6" s="18">
        <v>3.0</v>
      </c>
      <c r="P6" s="8">
        <f t="shared" si="4"/>
        <v>0</v>
      </c>
      <c r="Q6" s="8" t="str">
        <f t="shared" si="3"/>
        <v>#DIV/0!</v>
      </c>
      <c r="R6" s="8"/>
      <c r="S6" s="8" t="str">
        <f>IF(Q6&lt;=20,,"Problema de Decisión")</f>
        <v>#DIV/0!</v>
      </c>
      <c r="T6" s="8" t="str">
        <f>IF(Q6&gt;=6,,"Problema de Decisión")</f>
        <v>#DIV/0!</v>
      </c>
      <c r="U6" s="8"/>
      <c r="V6" s="8"/>
      <c r="W6" s="18" t="s">
        <v>36</v>
      </c>
      <c r="X6" s="18" t="s">
        <v>37</v>
      </c>
      <c r="Y6" s="18">
        <f>40/100</f>
        <v>0.4</v>
      </c>
      <c r="Z6" s="18">
        <f>21/100</f>
        <v>0.21</v>
      </c>
      <c r="AA6" s="8"/>
      <c r="AB6" s="8">
        <v>3.0</v>
      </c>
      <c r="AC6" s="8"/>
      <c r="AD6" s="8" t="str">
        <f>IF(AC6&lt;=20,,"Problema de Decisión")</f>
        <v/>
      </c>
      <c r="AE6" s="8" t="str">
        <f>IF(AC6&gt;=6,,"Problema de Decisión")</f>
        <v>Problema de Decisión</v>
      </c>
      <c r="AF6" s="8" t="s">
        <v>27</v>
      </c>
      <c r="AG6" s="8"/>
      <c r="AH6" s="8"/>
      <c r="AI6" s="8"/>
      <c r="AJ6" s="1"/>
      <c r="AK6" s="1"/>
      <c r="AL6" s="1"/>
      <c r="AM6" s="1"/>
      <c r="AN6" s="1"/>
      <c r="AO6" s="1"/>
      <c r="AP6" s="1"/>
      <c r="AQ6" s="1"/>
    </row>
    <row r="7" ht="15.75" customHeight="1">
      <c r="A7" s="1"/>
      <c r="B7" s="1"/>
      <c r="C7" s="1"/>
      <c r="D7" s="2"/>
      <c r="E7" s="25" t="s">
        <v>21</v>
      </c>
      <c r="F7" s="27">
        <v>0.7041666666666667</v>
      </c>
      <c r="G7" s="28" t="s">
        <v>39</v>
      </c>
      <c r="H7" s="2"/>
      <c r="I7" s="1"/>
      <c r="J7" s="5">
        <f t="shared" si="1"/>
        <v>0</v>
      </c>
      <c r="K7" s="6">
        <f t="shared" si="2"/>
        <v>0</v>
      </c>
      <c r="L7" s="7"/>
      <c r="M7" s="2"/>
      <c r="N7" s="18" t="s">
        <v>40</v>
      </c>
      <c r="O7" s="18">
        <v>4.0</v>
      </c>
      <c r="P7" s="8">
        <f t="shared" si="4"/>
        <v>0</v>
      </c>
      <c r="Q7" s="8" t="str">
        <f t="shared" si="3"/>
        <v>#DIV/0!</v>
      </c>
      <c r="R7" s="8"/>
      <c r="S7" s="8" t="str">
        <f>IF(Q7&lt;=11,,"Problema de Control")</f>
        <v>#DIV/0!</v>
      </c>
      <c r="T7" s="8" t="str">
        <f>IF(Q7&gt;=4,,"Problema de Control")</f>
        <v>#DIV/0!</v>
      </c>
      <c r="U7" s="8"/>
      <c r="V7" s="8"/>
      <c r="W7" s="18" t="s">
        <v>36</v>
      </c>
      <c r="X7" s="18" t="s">
        <v>41</v>
      </c>
      <c r="Y7" s="18">
        <f>9/100</f>
        <v>0.09</v>
      </c>
      <c r="Z7" s="18">
        <f>1/100</f>
        <v>0.01</v>
      </c>
      <c r="AA7" s="8"/>
      <c r="AB7" s="8">
        <v>4.0</v>
      </c>
      <c r="AC7" s="8"/>
      <c r="AD7" s="8" t="str">
        <f>IF(AC7&lt;=11,,"Problema de Control")</f>
        <v/>
      </c>
      <c r="AE7" s="8" t="str">
        <f>IF(AC7&gt;=4,,"Problema de Control")</f>
        <v>Problema de Control</v>
      </c>
      <c r="AF7" s="8" t="s">
        <v>27</v>
      </c>
      <c r="AG7" s="8"/>
      <c r="AH7" s="8"/>
      <c r="AI7" s="8"/>
      <c r="AJ7" s="1"/>
      <c r="AK7" s="1"/>
      <c r="AL7" s="1"/>
      <c r="AM7" s="1"/>
      <c r="AN7" s="1"/>
      <c r="AO7" s="1"/>
      <c r="AP7" s="1"/>
      <c r="AQ7" s="1"/>
    </row>
    <row r="8" ht="15.75" customHeight="1">
      <c r="A8" s="1"/>
      <c r="B8" s="1"/>
      <c r="C8" s="1"/>
      <c r="D8" s="2"/>
      <c r="E8" s="25" t="s">
        <v>21</v>
      </c>
      <c r="F8" s="29"/>
      <c r="G8" s="28" t="s">
        <v>44</v>
      </c>
      <c r="H8" s="2"/>
      <c r="I8" s="1"/>
      <c r="J8" s="5">
        <f t="shared" si="1"/>
        <v>0</v>
      </c>
      <c r="K8" s="6">
        <f t="shared" si="2"/>
        <v>0</v>
      </c>
      <c r="L8" s="7"/>
      <c r="M8" s="2"/>
      <c r="N8" s="18" t="s">
        <v>45</v>
      </c>
      <c r="O8" s="18">
        <v>5.0</v>
      </c>
      <c r="P8" s="8">
        <f t="shared" si="4"/>
        <v>0</v>
      </c>
      <c r="Q8" s="8" t="str">
        <f t="shared" si="3"/>
        <v>#DIV/0!</v>
      </c>
      <c r="R8" s="8"/>
      <c r="S8" s="8" t="str">
        <f>IF(Q8&lt;=40,,"Problema de Evaluación")</f>
        <v>#DIV/0!</v>
      </c>
      <c r="T8" s="8" t="str">
        <f>IF(Q8&gt;=21,,"Problema de Evaluación")</f>
        <v>#DIV/0!</v>
      </c>
      <c r="U8" s="8"/>
      <c r="V8" s="8"/>
      <c r="W8" s="18" t="s">
        <v>46</v>
      </c>
      <c r="X8" s="18" t="s">
        <v>47</v>
      </c>
      <c r="Y8" s="18">
        <f>11/100</f>
        <v>0.11</v>
      </c>
      <c r="Z8" s="18">
        <f>4/100</f>
        <v>0.04</v>
      </c>
      <c r="AA8" s="8"/>
      <c r="AB8" s="8">
        <v>5.0</v>
      </c>
      <c r="AC8" s="8"/>
      <c r="AD8" s="8" t="str">
        <f>IF(AC8&lt;=40,,"Problema de Evaluación")</f>
        <v/>
      </c>
      <c r="AE8" s="8" t="str">
        <f>IF(AC8&gt;=21,,"Problema de Evaluación")</f>
        <v>Problema de Evaluación</v>
      </c>
      <c r="AF8" s="8" t="s">
        <v>27</v>
      </c>
      <c r="AG8" s="8"/>
      <c r="AH8" s="8"/>
      <c r="AI8" s="8"/>
      <c r="AJ8" s="1"/>
      <c r="AK8" s="1"/>
      <c r="AL8" s="1"/>
      <c r="AM8" s="1"/>
      <c r="AN8" s="1"/>
      <c r="AO8" s="1"/>
      <c r="AP8" s="1"/>
      <c r="AQ8" s="1"/>
    </row>
    <row r="9" ht="15.75" customHeight="1">
      <c r="A9" s="1"/>
      <c r="B9" s="1"/>
      <c r="C9" s="1"/>
      <c r="D9" s="2"/>
      <c r="E9" s="31" t="s">
        <v>33</v>
      </c>
      <c r="F9" s="27">
        <v>0.7055555555555556</v>
      </c>
      <c r="G9" s="28" t="s">
        <v>48</v>
      </c>
      <c r="H9" s="2"/>
      <c r="I9" s="1"/>
      <c r="J9" s="5">
        <f t="shared" si="1"/>
        <v>0</v>
      </c>
      <c r="K9" s="6">
        <f t="shared" si="2"/>
        <v>0</v>
      </c>
      <c r="L9" s="7"/>
      <c r="M9" s="2"/>
      <c r="N9" s="18" t="s">
        <v>49</v>
      </c>
      <c r="O9" s="18">
        <v>6.0</v>
      </c>
      <c r="P9" s="8">
        <f t="shared" si="4"/>
        <v>0</v>
      </c>
      <c r="Q9" s="8" t="str">
        <f t="shared" si="3"/>
        <v>#DIV/0!</v>
      </c>
      <c r="R9" s="8"/>
      <c r="S9" s="8" t="str">
        <f>IF(Q9&lt;=30,,"Problema de Comunicación")</f>
        <v>#DIV/0!</v>
      </c>
      <c r="T9" s="8" t="str">
        <f>IF(Q9&gt;=14,,"Problema de Comunicación")</f>
        <v>#DIV/0!</v>
      </c>
      <c r="U9" s="8"/>
      <c r="V9" s="8"/>
      <c r="W9" s="18" t="s">
        <v>46</v>
      </c>
      <c r="X9" s="18" t="s">
        <v>50</v>
      </c>
      <c r="Y9" s="18">
        <f>5/100</f>
        <v>0.05</v>
      </c>
      <c r="Z9" s="18">
        <v>0.0</v>
      </c>
      <c r="AA9" s="8"/>
      <c r="AB9" s="8">
        <v>6.0</v>
      </c>
      <c r="AC9" s="8"/>
      <c r="AD9" s="8" t="str">
        <f>IF(AC9&lt;=30,,"Problema de Comunicación")</f>
        <v/>
      </c>
      <c r="AE9" s="8" t="str">
        <f>IF(AC9&gt;=14,,"Problema de Comunicación")</f>
        <v>Problema de Comunicación</v>
      </c>
      <c r="AF9" s="8" t="s">
        <v>27</v>
      </c>
      <c r="AG9" s="8"/>
      <c r="AH9" s="8"/>
      <c r="AI9" s="8"/>
      <c r="AJ9" s="1"/>
      <c r="AK9" s="1"/>
      <c r="AL9" s="1"/>
      <c r="AM9" s="1"/>
      <c r="AN9" s="1"/>
      <c r="AO9" s="1"/>
      <c r="AP9" s="1"/>
      <c r="AQ9" s="1"/>
    </row>
    <row r="10" ht="15.75" customHeight="1">
      <c r="A10" s="1"/>
      <c r="B10" s="1"/>
      <c r="C10" s="1"/>
      <c r="D10" s="2"/>
      <c r="E10" s="25" t="s">
        <v>21</v>
      </c>
      <c r="F10" s="27">
        <v>0.7055555555555556</v>
      </c>
      <c r="G10" s="28" t="s">
        <v>53</v>
      </c>
      <c r="H10" s="2"/>
      <c r="I10" s="1"/>
      <c r="J10" s="5">
        <f t="shared" si="1"/>
        <v>0</v>
      </c>
      <c r="K10" s="6">
        <f t="shared" si="2"/>
        <v>0</v>
      </c>
      <c r="L10" s="7"/>
      <c r="M10" s="2"/>
      <c r="N10" s="18" t="s">
        <v>54</v>
      </c>
      <c r="O10" s="18">
        <v>7.0</v>
      </c>
      <c r="P10" s="8">
        <f t="shared" si="4"/>
        <v>0</v>
      </c>
      <c r="Q10" s="8" t="str">
        <f t="shared" si="3"/>
        <v>#DIV/0!</v>
      </c>
      <c r="R10" s="8"/>
      <c r="S10" s="8" t="str">
        <f>IF(Q10&lt;=11,,"Problema de Comunicación")</f>
        <v>#DIV/0!</v>
      </c>
      <c r="T10" s="8" t="str">
        <f>IF(Q10&gt;=2,,"Problema de Comunicación")</f>
        <v>#DIV/0!</v>
      </c>
      <c r="U10" s="8"/>
      <c r="V10" s="8"/>
      <c r="W10" s="18" t="s">
        <v>55</v>
      </c>
      <c r="X10" s="18" t="s">
        <v>56</v>
      </c>
      <c r="Y10" s="18">
        <f>20/100</f>
        <v>0.2</v>
      </c>
      <c r="Z10" s="18">
        <f>6/100</f>
        <v>0.06</v>
      </c>
      <c r="AA10" s="8"/>
      <c r="AB10" s="8">
        <v>7.0</v>
      </c>
      <c r="AC10" s="8"/>
      <c r="AD10" s="8" t="str">
        <f>IF(AC10&lt;=11,,"Problema de Comunicación")</f>
        <v/>
      </c>
      <c r="AE10" s="8" t="str">
        <f>IF(AC10&gt;=2,,"Problema de Comunicación")</f>
        <v>Problema de Comunicación</v>
      </c>
      <c r="AF10" s="8" t="s">
        <v>27</v>
      </c>
      <c r="AG10" s="8"/>
      <c r="AH10" s="8"/>
      <c r="AI10" s="8"/>
      <c r="AJ10" s="1"/>
      <c r="AK10" s="1"/>
      <c r="AL10" s="1"/>
      <c r="AM10" s="1"/>
      <c r="AN10" s="1"/>
      <c r="AO10" s="1"/>
      <c r="AP10" s="1"/>
      <c r="AQ10" s="1"/>
    </row>
    <row r="11" ht="15.75" customHeight="1">
      <c r="A11" s="1"/>
      <c r="B11" s="1"/>
      <c r="C11" s="1"/>
      <c r="D11" s="2"/>
      <c r="E11" s="25" t="s">
        <v>21</v>
      </c>
      <c r="F11" s="29"/>
      <c r="G11" s="28" t="s">
        <v>58</v>
      </c>
      <c r="H11" s="2"/>
      <c r="I11" s="1"/>
      <c r="J11" s="5">
        <f t="shared" si="1"/>
        <v>0</v>
      </c>
      <c r="K11" s="6">
        <f t="shared" si="2"/>
        <v>0</v>
      </c>
      <c r="L11" s="7"/>
      <c r="M11" s="2"/>
      <c r="N11" s="18" t="s">
        <v>59</v>
      </c>
      <c r="O11" s="18">
        <v>8.0</v>
      </c>
      <c r="P11" s="8">
        <f t="shared" si="4"/>
        <v>0</v>
      </c>
      <c r="Q11" s="8" t="str">
        <f t="shared" si="3"/>
        <v>#DIV/0!</v>
      </c>
      <c r="R11" s="8"/>
      <c r="S11" s="8" t="str">
        <f>IF(Q11&lt;=9,,"Problema de Evaluación")</f>
        <v>#DIV/0!</v>
      </c>
      <c r="T11" s="8" t="str">
        <f>IF(Q11&gt;=1,,"Problema de Evaluación")</f>
        <v>#DIV/0!</v>
      </c>
      <c r="U11" s="8"/>
      <c r="V11" s="8"/>
      <c r="W11" s="18" t="s">
        <v>55</v>
      </c>
      <c r="X11" s="18" t="s">
        <v>60</v>
      </c>
      <c r="Y11" s="18">
        <f>13/100</f>
        <v>0.13</v>
      </c>
      <c r="Z11" s="18">
        <f t="shared" ref="Z11:Z12" si="5">3/100</f>
        <v>0.03</v>
      </c>
      <c r="AA11" s="8"/>
      <c r="AB11" s="8">
        <v>8.0</v>
      </c>
      <c r="AC11" s="8"/>
      <c r="AD11" s="8" t="str">
        <f>IF(AC11&lt;=9,,"Problema de Evaluación")</f>
        <v/>
      </c>
      <c r="AE11" s="8" t="str">
        <f>IF(AC11&gt;=1,,"Problema de Evaluación")</f>
        <v>Problema de Evaluación</v>
      </c>
      <c r="AF11" s="8" t="s">
        <v>27</v>
      </c>
      <c r="AG11" s="8" t="s">
        <v>61</v>
      </c>
      <c r="AH11" s="8"/>
      <c r="AI11" s="8"/>
      <c r="AJ11" s="1"/>
      <c r="AK11" s="1"/>
      <c r="AL11" s="1"/>
      <c r="AM11" s="1"/>
      <c r="AN11" s="1"/>
      <c r="AO11" s="1"/>
      <c r="AP11" s="1"/>
      <c r="AQ11" s="1"/>
    </row>
    <row r="12" ht="15.75" customHeight="1">
      <c r="A12" s="1"/>
      <c r="B12" s="1"/>
      <c r="C12" s="1"/>
      <c r="D12" s="2"/>
      <c r="E12" s="31" t="s">
        <v>21</v>
      </c>
      <c r="F12" s="29"/>
      <c r="G12" s="28" t="s">
        <v>62</v>
      </c>
      <c r="H12" s="2"/>
      <c r="I12" s="1"/>
      <c r="J12" s="5">
        <f t="shared" si="1"/>
        <v>0</v>
      </c>
      <c r="K12" s="6">
        <f t="shared" si="2"/>
        <v>0</v>
      </c>
      <c r="L12" s="7"/>
      <c r="M12" s="2"/>
      <c r="N12" s="18" t="s">
        <v>63</v>
      </c>
      <c r="O12" s="18">
        <v>9.0</v>
      </c>
      <c r="P12" s="8">
        <f t="shared" si="4"/>
        <v>0</v>
      </c>
      <c r="Q12" s="8" t="str">
        <f t="shared" si="3"/>
        <v>#DIV/0!</v>
      </c>
      <c r="R12" s="8"/>
      <c r="S12" s="8" t="str">
        <f>IF(Q12&lt;=5,,"Problema de Control")</f>
        <v>#DIV/0!</v>
      </c>
      <c r="T12" s="8" t="str">
        <f>IF(Q12&gt;=0,,"Problema de Control")</f>
        <v>#DIV/0!</v>
      </c>
      <c r="U12" s="8"/>
      <c r="V12" s="8"/>
      <c r="W12" s="18" t="s">
        <v>64</v>
      </c>
      <c r="X12" s="18" t="s">
        <v>65</v>
      </c>
      <c r="Y12" s="18">
        <f>14/100</f>
        <v>0.14</v>
      </c>
      <c r="Z12" s="18">
        <f t="shared" si="5"/>
        <v>0.03</v>
      </c>
      <c r="AA12" s="8"/>
      <c r="AB12" s="8">
        <v>9.0</v>
      </c>
      <c r="AC12" s="8"/>
      <c r="AD12" s="8" t="str">
        <f>IF(AC12&lt;=5,,"Problema de Control")</f>
        <v/>
      </c>
      <c r="AE12" s="8" t="str">
        <f>IF(AC12&gt;=0,,"Problema de Control")</f>
        <v/>
      </c>
      <c r="AF12" s="8" t="s">
        <v>27</v>
      </c>
      <c r="AG12" s="8">
        <v>1.0</v>
      </c>
      <c r="AH12" s="8" t="str">
        <f t="shared" ref="AH12:AH23" si="6">IF( OR(T4&lt;&gt;0,S4&lt;&gt;0),1,0)</f>
        <v>#DIV/0!</v>
      </c>
      <c r="AI12" s="8"/>
      <c r="AJ12" s="1"/>
      <c r="AK12" s="1"/>
      <c r="AL12" s="1"/>
      <c r="AM12" s="1"/>
      <c r="AN12" s="1"/>
      <c r="AO12" s="1"/>
      <c r="AP12" s="1"/>
      <c r="AQ12" s="1"/>
    </row>
    <row r="13" ht="24.0" customHeight="1">
      <c r="A13" s="1"/>
      <c r="B13" s="1"/>
      <c r="C13" s="1"/>
      <c r="D13" s="2"/>
      <c r="E13" s="25" t="s">
        <v>67</v>
      </c>
      <c r="F13" s="27">
        <v>0.70625</v>
      </c>
      <c r="G13" s="28" t="s">
        <v>68</v>
      </c>
      <c r="H13" s="2"/>
      <c r="I13" s="1"/>
      <c r="J13" s="5">
        <f t="shared" si="1"/>
        <v>0</v>
      </c>
      <c r="K13" s="6">
        <f t="shared" si="2"/>
        <v>0</v>
      </c>
      <c r="L13" s="7"/>
      <c r="M13" s="2"/>
      <c r="N13" s="18" t="s">
        <v>69</v>
      </c>
      <c r="O13" s="18">
        <v>10.0</v>
      </c>
      <c r="P13" s="8">
        <f t="shared" si="4"/>
        <v>0</v>
      </c>
      <c r="Q13" s="8" t="str">
        <f t="shared" si="3"/>
        <v>#DIV/0!</v>
      </c>
      <c r="R13" s="8"/>
      <c r="S13" s="8" t="str">
        <f>IF(Q13&lt;=13,,"Problema de Decisión")</f>
        <v>#DIV/0!</v>
      </c>
      <c r="T13" s="8" t="str">
        <f>IF(Q13&gt;=3,,"Problema de Decisión")</f>
        <v>#DIV/0!</v>
      </c>
      <c r="U13" s="8"/>
      <c r="V13" s="8"/>
      <c r="W13" s="18" t="s">
        <v>64</v>
      </c>
      <c r="X13" s="18" t="s">
        <v>70</v>
      </c>
      <c r="Y13" s="18">
        <f>10/100</f>
        <v>0.1</v>
      </c>
      <c r="Z13" s="18">
        <f>1/100</f>
        <v>0.01</v>
      </c>
      <c r="AA13" s="8"/>
      <c r="AB13" s="8">
        <v>10.0</v>
      </c>
      <c r="AC13" s="8"/>
      <c r="AD13" s="8" t="str">
        <f>IF(AC13&lt;=13,,"Problema de Decisión")</f>
        <v/>
      </c>
      <c r="AE13" s="8" t="str">
        <f>IF(AC13&gt;=3,,"Problema de Decisión")</f>
        <v>Problema de Decisión</v>
      </c>
      <c r="AF13" s="8" t="s">
        <v>27</v>
      </c>
      <c r="AG13" s="8">
        <v>2.0</v>
      </c>
      <c r="AH13" s="8" t="str">
        <f t="shared" si="6"/>
        <v>#DIV/0!</v>
      </c>
      <c r="AI13" s="8"/>
      <c r="AJ13" s="1"/>
      <c r="AK13" s="1"/>
      <c r="AL13" s="1"/>
      <c r="AM13" s="1"/>
      <c r="AN13" s="1"/>
      <c r="AO13" s="1"/>
      <c r="AP13" s="1"/>
      <c r="AQ13" s="1"/>
    </row>
    <row r="14" ht="24.0" customHeight="1">
      <c r="A14" s="1"/>
      <c r="B14" s="1"/>
      <c r="C14" s="1"/>
      <c r="D14" s="2"/>
      <c r="E14" s="25" t="s">
        <v>33</v>
      </c>
      <c r="F14" s="27">
        <v>0.7069444444444445</v>
      </c>
      <c r="G14" s="28" t="s">
        <v>72</v>
      </c>
      <c r="H14" s="2"/>
      <c r="I14" s="1"/>
      <c r="J14" s="5">
        <f t="shared" si="1"/>
        <v>0</v>
      </c>
      <c r="K14" s="6">
        <f t="shared" si="2"/>
        <v>0</v>
      </c>
      <c r="L14" s="7"/>
      <c r="M14" s="2"/>
      <c r="N14" s="18" t="s">
        <v>73</v>
      </c>
      <c r="O14" s="18">
        <v>11.0</v>
      </c>
      <c r="P14" s="8">
        <f t="shared" si="4"/>
        <v>0</v>
      </c>
      <c r="Q14" s="8" t="str">
        <f t="shared" si="3"/>
        <v>#DIV/0!</v>
      </c>
      <c r="R14" s="8"/>
      <c r="S14" s="8" t="str">
        <f>IF(Q14&lt;=10,,"Problema de Tensión")</f>
        <v>#DIV/0!</v>
      </c>
      <c r="T14" s="8" t="str">
        <f>IF(Q14&gt;=1,,"Problema de Tensión")</f>
        <v>#DIV/0!</v>
      </c>
      <c r="U14" s="8"/>
      <c r="V14" s="8"/>
      <c r="W14" s="18" t="s">
        <v>74</v>
      </c>
      <c r="X14" s="18" t="s">
        <v>75</v>
      </c>
      <c r="Y14" s="18">
        <f>5/100</f>
        <v>0.05</v>
      </c>
      <c r="Z14" s="18">
        <v>0.0</v>
      </c>
      <c r="AA14" s="8"/>
      <c r="AB14" s="8">
        <v>11.0</v>
      </c>
      <c r="AC14" s="8"/>
      <c r="AD14" s="8" t="str">
        <f>IF(AC14&lt;=10,,"Problema de Tensión")</f>
        <v/>
      </c>
      <c r="AE14" s="8" t="str">
        <f>IF(AC14&gt;=1,,"Problema de Tensión")</f>
        <v>Problema de Tensión</v>
      </c>
      <c r="AF14" s="8" t="s">
        <v>27</v>
      </c>
      <c r="AG14" s="8">
        <v>3.0</v>
      </c>
      <c r="AH14" s="8" t="str">
        <f t="shared" si="6"/>
        <v>#DIV/0!</v>
      </c>
      <c r="AI14" s="8"/>
      <c r="AJ14" s="1"/>
      <c r="AK14" s="1"/>
      <c r="AL14" s="1"/>
      <c r="AM14" s="1"/>
      <c r="AN14" s="1"/>
      <c r="AO14" s="1"/>
      <c r="AP14" s="1"/>
      <c r="AQ14" s="1"/>
    </row>
    <row r="15" ht="15.75" customHeight="1">
      <c r="A15" s="1"/>
      <c r="B15" s="1"/>
      <c r="C15" s="1"/>
      <c r="D15" s="2"/>
      <c r="E15" s="34" t="s">
        <v>67</v>
      </c>
      <c r="F15" s="27">
        <v>0.7069444444444445</v>
      </c>
      <c r="G15" s="28" t="s">
        <v>76</v>
      </c>
      <c r="H15" s="2"/>
      <c r="I15" s="1"/>
      <c r="J15" s="5">
        <f t="shared" si="1"/>
        <v>0</v>
      </c>
      <c r="K15" s="6">
        <f t="shared" si="2"/>
        <v>0</v>
      </c>
      <c r="L15" s="7"/>
      <c r="M15" s="2"/>
      <c r="N15" s="18" t="s">
        <v>77</v>
      </c>
      <c r="O15" s="18">
        <v>12.0</v>
      </c>
      <c r="P15" s="8">
        <f t="shared" si="4"/>
        <v>0</v>
      </c>
      <c r="Q15" s="8" t="str">
        <f t="shared" si="3"/>
        <v>#DIV/0!</v>
      </c>
      <c r="R15" s="8"/>
      <c r="S15" s="8" t="str">
        <f>IF(Q15&lt;=7,,"Problema de Reintegración")</f>
        <v>#DIV/0!</v>
      </c>
      <c r="T15" s="8" t="str">
        <f>IF(Q15&gt;=0,,"Problema de Reintegración")</f>
        <v>#DIV/0!</v>
      </c>
      <c r="U15" s="8"/>
      <c r="V15" s="8"/>
      <c r="W15" s="18" t="s">
        <v>74</v>
      </c>
      <c r="X15" s="18" t="s">
        <v>78</v>
      </c>
      <c r="Y15" s="18">
        <f>7/100</f>
        <v>0.07</v>
      </c>
      <c r="Z15" s="18">
        <v>0.0</v>
      </c>
      <c r="AA15" s="8"/>
      <c r="AB15" s="8">
        <v>12.0</v>
      </c>
      <c r="AC15" s="8"/>
      <c r="AD15" s="8" t="str">
        <f>IF(AC15&lt;=7,,"Problema de Reintegración")</f>
        <v/>
      </c>
      <c r="AE15" s="8" t="str">
        <f>IF(AC15&gt;=0,,"Problema de Reintegración")</f>
        <v/>
      </c>
      <c r="AF15" s="8" t="s">
        <v>27</v>
      </c>
      <c r="AG15" s="8">
        <v>4.0</v>
      </c>
      <c r="AH15" s="8" t="str">
        <f t="shared" si="6"/>
        <v>#DIV/0!</v>
      </c>
      <c r="AI15" s="8"/>
      <c r="AJ15" s="1"/>
      <c r="AK15" s="1"/>
      <c r="AL15" s="1"/>
      <c r="AM15" s="1"/>
      <c r="AN15" s="1"/>
      <c r="AO15" s="1"/>
      <c r="AP15" s="1"/>
      <c r="AQ15" s="1"/>
    </row>
    <row r="16" ht="15.75" customHeight="1">
      <c r="A16" s="1"/>
      <c r="B16" s="1"/>
      <c r="C16" s="1"/>
      <c r="D16" s="2"/>
      <c r="E16" s="31" t="s">
        <v>33</v>
      </c>
      <c r="F16" s="27">
        <v>0.7076388888888889</v>
      </c>
      <c r="G16" s="28" t="s">
        <v>79</v>
      </c>
      <c r="H16" s="2"/>
      <c r="I16" s="1"/>
      <c r="J16" s="5">
        <f t="shared" si="1"/>
        <v>0</v>
      </c>
      <c r="K16" s="6">
        <f t="shared" si="2"/>
        <v>0</v>
      </c>
      <c r="L16" s="7"/>
      <c r="M16" s="2"/>
      <c r="N16" s="18"/>
      <c r="O16" s="18"/>
      <c r="P16" s="8"/>
      <c r="Q16" s="8"/>
      <c r="R16" s="8"/>
      <c r="S16" s="8"/>
      <c r="T16" s="8"/>
      <c r="U16" s="18"/>
      <c r="V16" s="8"/>
      <c r="W16" s="18"/>
      <c r="X16" s="18"/>
      <c r="Y16" s="18"/>
      <c r="Z16" s="18"/>
      <c r="AA16" s="8"/>
      <c r="AB16" s="8"/>
      <c r="AC16" s="8"/>
      <c r="AD16" s="8"/>
      <c r="AE16" s="8"/>
      <c r="AF16" s="8" t="s">
        <v>27</v>
      </c>
      <c r="AG16" s="8">
        <v>5.0</v>
      </c>
      <c r="AH16" s="8" t="str">
        <f t="shared" si="6"/>
        <v>#DIV/0!</v>
      </c>
      <c r="AI16" s="8"/>
      <c r="AJ16" s="1"/>
      <c r="AK16" s="1"/>
      <c r="AL16" s="1"/>
      <c r="AM16" s="1"/>
      <c r="AN16" s="1"/>
      <c r="AO16" s="1"/>
      <c r="AP16" s="1"/>
      <c r="AQ16" s="1"/>
    </row>
    <row r="17" ht="29.25" customHeight="1">
      <c r="A17" s="1"/>
      <c r="B17" s="1"/>
      <c r="C17" s="1"/>
      <c r="D17" s="2"/>
      <c r="E17" s="34" t="s">
        <v>21</v>
      </c>
      <c r="F17" s="27">
        <v>0.7083333333333334</v>
      </c>
      <c r="G17" s="28" t="s">
        <v>80</v>
      </c>
      <c r="H17" s="2"/>
      <c r="I17" s="1"/>
      <c r="J17" s="5">
        <f t="shared" si="1"/>
        <v>0</v>
      </c>
      <c r="K17" s="6">
        <f t="shared" si="2"/>
        <v>0</v>
      </c>
      <c r="L17" s="7"/>
      <c r="M17" s="2"/>
      <c r="N17" s="8"/>
      <c r="O17" s="8"/>
      <c r="P17" s="8"/>
      <c r="Q17" s="8"/>
      <c r="R17" s="8"/>
      <c r="S17" s="8"/>
      <c r="T17" s="18"/>
      <c r="U17" s="8" t="s">
        <v>83</v>
      </c>
      <c r="V17" s="8"/>
      <c r="W17" s="8"/>
      <c r="X17" s="8"/>
      <c r="Y17" s="8"/>
      <c r="Z17" s="8"/>
      <c r="AA17" s="8"/>
      <c r="AB17" s="8"/>
      <c r="AC17" s="8"/>
      <c r="AD17" s="8"/>
      <c r="AE17" s="8"/>
      <c r="AF17" s="8"/>
      <c r="AG17" s="8">
        <v>6.0</v>
      </c>
      <c r="AH17" s="8" t="str">
        <f t="shared" si="6"/>
        <v>#DIV/0!</v>
      </c>
      <c r="AI17" s="8"/>
      <c r="AJ17" s="1"/>
      <c r="AK17" s="1"/>
      <c r="AL17" s="1"/>
      <c r="AM17" s="1"/>
      <c r="AN17" s="1"/>
      <c r="AO17" s="1"/>
      <c r="AP17" s="1"/>
      <c r="AQ17" s="1"/>
    </row>
    <row r="18" ht="37.5" customHeight="1">
      <c r="A18" s="1"/>
      <c r="B18" s="1"/>
      <c r="C18" s="1"/>
      <c r="D18" s="2"/>
      <c r="E18" s="34" t="s">
        <v>21</v>
      </c>
      <c r="F18" s="29"/>
      <c r="G18" s="28" t="s">
        <v>84</v>
      </c>
      <c r="H18" s="2"/>
      <c r="I18" s="1"/>
      <c r="J18" s="5">
        <f t="shared" si="1"/>
        <v>0</v>
      </c>
      <c r="K18" s="6">
        <f t="shared" si="2"/>
        <v>0</v>
      </c>
      <c r="L18" s="7"/>
      <c r="M18" s="2"/>
      <c r="N18" s="18" t="s">
        <v>87</v>
      </c>
      <c r="O18" s="8" t="s">
        <v>88</v>
      </c>
      <c r="P18" s="8" t="s">
        <v>88</v>
      </c>
      <c r="Q18" s="8" t="s">
        <v>88</v>
      </c>
      <c r="R18" s="8"/>
      <c r="S18" s="8" t="s">
        <v>89</v>
      </c>
      <c r="T18" s="8"/>
      <c r="U18" s="8"/>
      <c r="V18" s="8"/>
      <c r="W18" s="8"/>
      <c r="X18" s="8"/>
      <c r="Y18" s="8"/>
      <c r="Z18" s="8"/>
      <c r="AA18" s="8"/>
      <c r="AB18" s="8"/>
      <c r="AC18" s="8"/>
      <c r="AD18" s="8"/>
      <c r="AE18" s="8"/>
      <c r="AF18" s="8"/>
      <c r="AG18" s="8">
        <v>7.0</v>
      </c>
      <c r="AH18" s="8" t="str">
        <f t="shared" si="6"/>
        <v>#DIV/0!</v>
      </c>
      <c r="AI18" s="8"/>
      <c r="AJ18" s="1"/>
      <c r="AK18" s="1"/>
      <c r="AL18" s="1"/>
      <c r="AM18" s="1"/>
      <c r="AN18" s="1"/>
      <c r="AO18" s="1"/>
      <c r="AP18" s="1"/>
      <c r="AQ18" s="1"/>
    </row>
    <row r="19" ht="30.0" customHeight="1">
      <c r="A19" s="1"/>
      <c r="B19" s="1"/>
      <c r="C19" s="1"/>
      <c r="D19" s="2"/>
      <c r="E19" s="34" t="s">
        <v>21</v>
      </c>
      <c r="F19" s="29"/>
      <c r="G19" s="28" t="s">
        <v>90</v>
      </c>
      <c r="H19" s="2"/>
      <c r="I19" s="1"/>
      <c r="J19" s="5">
        <f t="shared" si="1"/>
        <v>0</v>
      </c>
      <c r="K19" s="6">
        <f t="shared" si="2"/>
        <v>0</v>
      </c>
      <c r="L19" s="7"/>
      <c r="M19" s="2"/>
      <c r="N19" s="18" t="s">
        <v>93</v>
      </c>
      <c r="O19" s="8"/>
      <c r="P19" s="8">
        <f t="shared" ref="P19:P25" si="7">COUNTIFS(B$3:B$24,O19)</f>
        <v>0</v>
      </c>
      <c r="Q19" s="8"/>
      <c r="R19" s="8"/>
      <c r="S19" s="8"/>
      <c r="T19" s="8"/>
      <c r="U19" s="8"/>
      <c r="V19" s="8"/>
      <c r="W19" s="8"/>
      <c r="X19" s="8"/>
      <c r="Y19" s="8"/>
      <c r="Z19" s="8"/>
      <c r="AA19" s="8"/>
      <c r="AB19" s="8"/>
      <c r="AC19" s="8"/>
      <c r="AD19" s="8"/>
      <c r="AE19" s="8"/>
      <c r="AF19" s="8"/>
      <c r="AG19" s="8">
        <v>8.0</v>
      </c>
      <c r="AH19" s="8" t="str">
        <f t="shared" si="6"/>
        <v>#DIV/0!</v>
      </c>
      <c r="AI19" s="8"/>
      <c r="AJ19" s="1"/>
      <c r="AK19" s="1"/>
      <c r="AL19" s="1"/>
      <c r="AM19" s="1"/>
      <c r="AN19" s="1"/>
      <c r="AO19" s="1"/>
      <c r="AP19" s="1"/>
      <c r="AQ19" s="1"/>
    </row>
    <row r="20" ht="36.75" customHeight="1">
      <c r="A20" s="1"/>
      <c r="B20" s="1"/>
      <c r="C20" s="1"/>
      <c r="D20" s="2"/>
      <c r="E20" s="34" t="s">
        <v>21</v>
      </c>
      <c r="F20" s="29"/>
      <c r="G20" s="28" t="s">
        <v>94</v>
      </c>
      <c r="H20" s="2"/>
      <c r="I20" s="1"/>
      <c r="J20" s="5">
        <f t="shared" si="1"/>
        <v>0</v>
      </c>
      <c r="K20" s="6">
        <f t="shared" si="2"/>
        <v>0</v>
      </c>
      <c r="L20" s="7"/>
      <c r="M20" s="2"/>
      <c r="N20" s="18" t="s">
        <v>93</v>
      </c>
      <c r="O20" s="8" t="s">
        <v>97</v>
      </c>
      <c r="P20" s="8">
        <f t="shared" si="7"/>
        <v>0</v>
      </c>
      <c r="Q20" s="8"/>
      <c r="R20" s="8"/>
      <c r="S20" s="8"/>
      <c r="T20" s="8"/>
      <c r="U20" s="8"/>
      <c r="V20" s="8"/>
      <c r="W20" s="8"/>
      <c r="X20" s="8"/>
      <c r="Y20" s="8"/>
      <c r="Z20" s="8"/>
      <c r="AA20" s="8"/>
      <c r="AB20" s="8"/>
      <c r="AC20" s="8"/>
      <c r="AD20" s="8"/>
      <c r="AE20" s="8"/>
      <c r="AF20" s="8"/>
      <c r="AG20" s="8">
        <v>9.0</v>
      </c>
      <c r="AH20" s="8" t="str">
        <f t="shared" si="6"/>
        <v>#DIV/0!</v>
      </c>
      <c r="AI20" s="8"/>
      <c r="AJ20" s="1"/>
      <c r="AK20" s="1"/>
      <c r="AL20" s="1"/>
      <c r="AM20" s="1"/>
      <c r="AN20" s="1"/>
      <c r="AO20" s="1"/>
      <c r="AP20" s="1"/>
      <c r="AQ20" s="1"/>
    </row>
    <row r="21" ht="47.25" customHeight="1">
      <c r="A21" s="1"/>
      <c r="B21" s="1"/>
      <c r="C21" s="1"/>
      <c r="D21" s="2"/>
      <c r="E21" s="36" t="s">
        <v>67</v>
      </c>
      <c r="F21" s="27">
        <v>0.7083333333333334</v>
      </c>
      <c r="G21" s="28" t="s">
        <v>98</v>
      </c>
      <c r="H21" s="2"/>
      <c r="I21" s="1"/>
      <c r="J21" s="5">
        <f t="shared" si="1"/>
        <v>0</v>
      </c>
      <c r="K21" s="6">
        <f t="shared" si="2"/>
        <v>0</v>
      </c>
      <c r="L21" s="7"/>
      <c r="M21" s="2"/>
      <c r="N21" s="18" t="s">
        <v>93</v>
      </c>
      <c r="O21" s="8" t="s">
        <v>89</v>
      </c>
      <c r="P21" s="8">
        <f t="shared" si="7"/>
        <v>0</v>
      </c>
      <c r="Q21" s="8"/>
      <c r="R21" s="8"/>
      <c r="S21" s="8"/>
      <c r="T21" s="8"/>
      <c r="U21" s="8"/>
      <c r="V21" s="8"/>
      <c r="W21" s="8"/>
      <c r="X21" s="8"/>
      <c r="Y21" s="8"/>
      <c r="Z21" s="8"/>
      <c r="AA21" s="8"/>
      <c r="AB21" s="8"/>
      <c r="AC21" s="8"/>
      <c r="AD21" s="8"/>
      <c r="AE21" s="8"/>
      <c r="AF21" s="8"/>
      <c r="AG21" s="8">
        <v>10.0</v>
      </c>
      <c r="AH21" s="8" t="str">
        <f t="shared" si="6"/>
        <v>#DIV/0!</v>
      </c>
      <c r="AI21" s="8"/>
      <c r="AJ21" s="1"/>
      <c r="AK21" s="1"/>
      <c r="AL21" s="1"/>
      <c r="AM21" s="1"/>
      <c r="AN21" s="1"/>
      <c r="AO21" s="1"/>
      <c r="AP21" s="1"/>
      <c r="AQ21" s="1"/>
    </row>
    <row r="22" ht="27.0" customHeight="1">
      <c r="A22" s="1"/>
      <c r="B22" s="1"/>
      <c r="C22" s="1"/>
      <c r="D22" s="2"/>
      <c r="E22" s="36" t="s">
        <v>21</v>
      </c>
      <c r="F22" s="27">
        <v>0.7083333333333334</v>
      </c>
      <c r="G22" s="28" t="s">
        <v>100</v>
      </c>
      <c r="H22" s="2"/>
      <c r="I22" s="1"/>
      <c r="J22" s="5">
        <f t="shared" si="1"/>
        <v>0</v>
      </c>
      <c r="K22" s="6">
        <f t="shared" si="2"/>
        <v>0</v>
      </c>
      <c r="L22" s="7"/>
      <c r="M22" s="2"/>
      <c r="N22" s="18" t="s">
        <v>93</v>
      </c>
      <c r="O22" s="8" t="s">
        <v>102</v>
      </c>
      <c r="P22" s="8">
        <f t="shared" si="7"/>
        <v>0</v>
      </c>
      <c r="Q22" s="8"/>
      <c r="R22" s="8"/>
      <c r="S22" s="8"/>
      <c r="T22" s="8"/>
      <c r="U22" s="8"/>
      <c r="V22" s="8"/>
      <c r="W22" s="8"/>
      <c r="X22" s="8"/>
      <c r="Y22" s="8"/>
      <c r="Z22" s="8"/>
      <c r="AA22" s="8"/>
      <c r="AB22" s="8"/>
      <c r="AC22" s="8"/>
      <c r="AD22" s="8"/>
      <c r="AE22" s="8"/>
      <c r="AF22" s="8"/>
      <c r="AG22" s="8">
        <v>11.0</v>
      </c>
      <c r="AH22" s="8" t="str">
        <f t="shared" si="6"/>
        <v>#DIV/0!</v>
      </c>
      <c r="AI22" s="8"/>
      <c r="AJ22" s="1"/>
      <c r="AK22" s="1"/>
      <c r="AL22" s="1"/>
      <c r="AM22" s="1"/>
      <c r="AN22" s="1"/>
      <c r="AO22" s="1"/>
      <c r="AP22" s="1"/>
      <c r="AQ22" s="1"/>
    </row>
    <row r="23" ht="27.0" customHeight="1">
      <c r="A23" s="1"/>
      <c r="B23" s="1"/>
      <c r="C23" s="1"/>
      <c r="D23" s="2"/>
      <c r="E23" s="36" t="s">
        <v>33</v>
      </c>
      <c r="F23" s="27">
        <v>0.7083333333333334</v>
      </c>
      <c r="G23" s="28" t="s">
        <v>103</v>
      </c>
      <c r="H23" s="2"/>
      <c r="I23" s="1"/>
      <c r="J23" s="5">
        <f t="shared" si="1"/>
        <v>0</v>
      </c>
      <c r="K23" s="6">
        <f t="shared" si="2"/>
        <v>0</v>
      </c>
      <c r="L23" s="7"/>
      <c r="M23" s="2"/>
      <c r="N23" s="18" t="s">
        <v>93</v>
      </c>
      <c r="O23" s="8" t="s">
        <v>105</v>
      </c>
      <c r="P23" s="8">
        <f t="shared" si="7"/>
        <v>0</v>
      </c>
      <c r="Q23" s="8"/>
      <c r="R23" s="8"/>
      <c r="S23" s="8"/>
      <c r="T23" s="8"/>
      <c r="U23" s="8"/>
      <c r="V23" s="8"/>
      <c r="W23" s="8"/>
      <c r="X23" s="8"/>
      <c r="Y23" s="8"/>
      <c r="Z23" s="8"/>
      <c r="AA23" s="8"/>
      <c r="AB23" s="8"/>
      <c r="AC23" s="8"/>
      <c r="AD23" s="8"/>
      <c r="AE23" s="8"/>
      <c r="AF23" s="8"/>
      <c r="AG23" s="8">
        <v>12.0</v>
      </c>
      <c r="AH23" s="8" t="str">
        <f t="shared" si="6"/>
        <v>#DIV/0!</v>
      </c>
      <c r="AI23" s="8"/>
      <c r="AJ23" s="8"/>
      <c r="AK23" s="8"/>
      <c r="AL23" s="8"/>
      <c r="AM23" s="8"/>
      <c r="AN23" s="8"/>
      <c r="AO23" s="8"/>
      <c r="AP23" s="8"/>
      <c r="AQ23" s="8"/>
      <c r="AR23" s="8"/>
    </row>
    <row r="24" ht="24.0" customHeight="1">
      <c r="A24" s="1"/>
      <c r="B24" s="1"/>
      <c r="C24" s="1"/>
      <c r="D24" s="2"/>
      <c r="E24" s="36" t="s">
        <v>21</v>
      </c>
      <c r="F24" s="27">
        <v>0.7083333333333334</v>
      </c>
      <c r="G24" s="28" t="s">
        <v>106</v>
      </c>
      <c r="H24" s="2"/>
      <c r="I24" s="1"/>
      <c r="J24" s="5">
        <f t="shared" si="1"/>
        <v>0</v>
      </c>
      <c r="K24" s="6">
        <f t="shared" si="2"/>
        <v>0</v>
      </c>
      <c r="L24" s="7"/>
      <c r="M24" s="2"/>
      <c r="N24" s="18" t="s">
        <v>93</v>
      </c>
      <c r="O24" s="8"/>
      <c r="P24" s="8">
        <f t="shared" si="7"/>
        <v>0</v>
      </c>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row>
    <row r="25" ht="27.75" customHeight="1">
      <c r="A25" s="1"/>
      <c r="B25" s="1"/>
      <c r="C25" s="1"/>
      <c r="D25" s="2"/>
      <c r="E25" s="36" t="s">
        <v>33</v>
      </c>
      <c r="F25" s="27">
        <v>0.7083333333333334</v>
      </c>
      <c r="G25" s="28" t="s">
        <v>108</v>
      </c>
      <c r="H25" s="2"/>
      <c r="I25" s="1"/>
      <c r="J25" s="5">
        <f t="shared" si="1"/>
        <v>0</v>
      </c>
      <c r="K25" s="6">
        <f t="shared" si="2"/>
        <v>0</v>
      </c>
      <c r="L25" s="7"/>
      <c r="M25" s="2"/>
      <c r="N25" s="18" t="s">
        <v>93</v>
      </c>
      <c r="O25" s="8"/>
      <c r="P25" s="8">
        <f t="shared" si="7"/>
        <v>0</v>
      </c>
      <c r="Q25" s="18" t="s">
        <v>6</v>
      </c>
      <c r="R25" s="8"/>
      <c r="S25" s="8"/>
      <c r="T25" s="8"/>
      <c r="U25" s="18" t="s">
        <v>6</v>
      </c>
      <c r="V25" s="18" t="s">
        <v>6</v>
      </c>
      <c r="W25" s="8"/>
      <c r="X25" s="8"/>
      <c r="Y25" s="8"/>
      <c r="Z25" s="8"/>
      <c r="AA25" s="8"/>
      <c r="AB25" s="8"/>
      <c r="AC25" s="8"/>
      <c r="AD25" s="8"/>
      <c r="AE25" s="8"/>
      <c r="AF25" s="8"/>
      <c r="AG25" s="8"/>
      <c r="AH25" s="8"/>
      <c r="AI25" s="8"/>
      <c r="AJ25" s="8"/>
      <c r="AK25" s="8"/>
      <c r="AL25" s="8"/>
      <c r="AM25" s="8"/>
      <c r="AN25" s="8"/>
      <c r="AO25" s="8"/>
      <c r="AP25" s="8"/>
      <c r="AQ25" s="8"/>
      <c r="AR25" s="8"/>
    </row>
    <row r="26" ht="35.25" customHeight="1">
      <c r="A26" s="1"/>
      <c r="B26" s="1"/>
      <c r="C26" s="1"/>
      <c r="D26" s="2"/>
      <c r="E26" s="36" t="s">
        <v>21</v>
      </c>
      <c r="F26" s="27">
        <v>0.7083333333333334</v>
      </c>
      <c r="G26" s="28" t="s">
        <v>110</v>
      </c>
      <c r="H26" s="2"/>
      <c r="I26" s="1"/>
      <c r="J26" s="5">
        <f t="shared" si="1"/>
        <v>0</v>
      </c>
      <c r="K26" s="6">
        <f t="shared" si="2"/>
        <v>0</v>
      </c>
      <c r="L26" s="7"/>
      <c r="M26" s="2"/>
      <c r="N26" s="18"/>
      <c r="O26" s="8"/>
      <c r="P26" s="18" t="s">
        <v>112</v>
      </c>
      <c r="Q26" s="18" t="s">
        <v>10</v>
      </c>
      <c r="R26" s="18"/>
      <c r="S26" s="18" t="s">
        <v>113</v>
      </c>
      <c r="T26" s="8"/>
      <c r="U26" s="18" t="s">
        <v>114</v>
      </c>
      <c r="V26" s="18" t="s">
        <v>115</v>
      </c>
      <c r="W26" s="8"/>
      <c r="X26" s="8"/>
      <c r="Y26" s="8"/>
      <c r="Z26" s="8"/>
      <c r="AA26" s="8"/>
      <c r="AB26" s="18" t="s">
        <v>116</v>
      </c>
      <c r="AC26" s="8"/>
      <c r="AD26" s="8"/>
      <c r="AE26" s="8"/>
      <c r="AF26" s="8"/>
      <c r="AG26" s="8"/>
      <c r="AH26" s="8"/>
      <c r="AI26" s="8"/>
      <c r="AJ26" s="8"/>
      <c r="AK26" s="8"/>
      <c r="AL26" s="8"/>
      <c r="AM26" s="8"/>
      <c r="AN26" s="8"/>
      <c r="AO26" s="8"/>
      <c r="AP26" s="18" t="s">
        <v>117</v>
      </c>
      <c r="AQ26" s="8"/>
      <c r="AR26" s="8"/>
    </row>
    <row r="27" ht="39.75" customHeight="1">
      <c r="A27" s="1"/>
      <c r="B27" s="1"/>
      <c r="C27" s="1"/>
      <c r="D27" s="2"/>
      <c r="E27" s="36" t="s">
        <v>33</v>
      </c>
      <c r="F27" s="27">
        <v>0.7090277777777778</v>
      </c>
      <c r="G27" s="28" t="s">
        <v>118</v>
      </c>
      <c r="H27" s="2"/>
      <c r="I27" s="1"/>
      <c r="J27" s="5">
        <f t="shared" si="1"/>
        <v>0</v>
      </c>
      <c r="K27" s="6">
        <f t="shared" si="2"/>
        <v>0</v>
      </c>
      <c r="L27" s="7"/>
      <c r="M27" s="2"/>
      <c r="N27" s="18" t="s">
        <v>120</v>
      </c>
      <c r="O27" s="8" t="s">
        <v>121</v>
      </c>
      <c r="P27" s="8"/>
      <c r="Q27" s="8"/>
      <c r="R27" s="8"/>
      <c r="S27" s="8">
        <f>COUNTIFS(B$3:B$24,S$18)</f>
        <v>0</v>
      </c>
      <c r="T27" s="8" t="str">
        <f>(S27/P$3)*100</f>
        <v>#DIV/0!</v>
      </c>
      <c r="U27" s="8"/>
      <c r="V27" s="38"/>
      <c r="W27" s="39" t="s">
        <v>122</v>
      </c>
      <c r="X27" s="9" t="s">
        <v>123</v>
      </c>
      <c r="Y27" s="9" t="s">
        <v>124</v>
      </c>
      <c r="Z27" s="18" t="s">
        <v>15</v>
      </c>
      <c r="AA27" s="8"/>
      <c r="AB27" s="18" t="s">
        <v>125</v>
      </c>
      <c r="AC27" s="18" t="s">
        <v>126</v>
      </c>
      <c r="AD27" s="18" t="s">
        <v>127</v>
      </c>
      <c r="AE27" s="18" t="s">
        <v>14</v>
      </c>
      <c r="AF27" s="18" t="s">
        <v>15</v>
      </c>
      <c r="AG27" s="18" t="s">
        <v>128</v>
      </c>
      <c r="AH27" s="18" t="s">
        <v>129</v>
      </c>
      <c r="AI27" s="8"/>
      <c r="AJ27" s="8"/>
      <c r="AK27" s="8" t="s">
        <v>130</v>
      </c>
      <c r="AL27" s="8" t="s">
        <v>131</v>
      </c>
      <c r="AM27" s="8" t="s">
        <v>132</v>
      </c>
      <c r="AN27" s="8"/>
      <c r="AO27" s="8"/>
      <c r="AP27" s="8" t="str">
        <f>S18</f>
        <v>hernan</v>
      </c>
      <c r="AQ27" s="8"/>
      <c r="AR27" s="8" t="s">
        <v>27</v>
      </c>
    </row>
    <row r="28" ht="36.75" customHeight="1">
      <c r="A28" s="1"/>
      <c r="B28" s="1"/>
      <c r="C28" s="1"/>
      <c r="D28" s="2"/>
      <c r="E28" s="36" t="s">
        <v>21</v>
      </c>
      <c r="F28" s="27">
        <v>0.7090277777777778</v>
      </c>
      <c r="G28" s="28" t="s">
        <v>134</v>
      </c>
      <c r="H28" s="2"/>
      <c r="I28" s="1"/>
      <c r="J28" s="5">
        <f t="shared" si="1"/>
        <v>0</v>
      </c>
      <c r="K28" s="6">
        <f t="shared" si="2"/>
        <v>0</v>
      </c>
      <c r="L28" s="7"/>
      <c r="M28" s="2"/>
      <c r="N28" s="18" t="s">
        <v>135</v>
      </c>
      <c r="O28" s="18">
        <v>1.0</v>
      </c>
      <c r="P28" s="8">
        <f t="shared" ref="P28:P63" si="8">COUNTIF(I$3:I$24,W28)</f>
        <v>0</v>
      </c>
      <c r="Q28" s="8" t="str">
        <f t="shared" ref="Q28:Q63" si="9">(P28/P$3)</f>
        <v>#DIV/0!</v>
      </c>
      <c r="R28" s="8"/>
      <c r="S28" s="8">
        <f t="shared" ref="S28:S63" si="10">COUNTIFS(J$3:J$24,O28,B$3:B$24,S$18)</f>
        <v>0</v>
      </c>
      <c r="T28" s="8" t="str">
        <f t="shared" ref="T28:T63" si="11">(S28/P28)</f>
        <v>#DIV/0!</v>
      </c>
      <c r="U28" s="8">
        <f t="shared" ref="U28:U63" si="12">IF(P28&lt;&gt;0,T28,0)</f>
        <v>0</v>
      </c>
      <c r="V28" s="38" t="str">
        <f t="shared" ref="V28:V63" si="13">U28*Q28</f>
        <v>#DIV/0!</v>
      </c>
      <c r="W28" s="40" t="s">
        <v>136</v>
      </c>
      <c r="X28" s="41" t="s">
        <v>137</v>
      </c>
      <c r="Y28" s="42" t="s">
        <v>138</v>
      </c>
      <c r="Z28" s="18">
        <v>5.0</v>
      </c>
      <c r="AA28" s="8"/>
      <c r="AB28" s="8" t="str">
        <f t="shared" ref="AB28:AB63" si="14">SUMIFS(V$28:V$63,Y$28:Y$63,Y28)</f>
        <v>#DIV/0!</v>
      </c>
      <c r="AC28" s="8" t="str">
        <f t="shared" ref="AC28:AC63" si="15">SUMIFS(Q$28:Q$63,Y$28:Y$63,Y28)</f>
        <v>#DIV/0!</v>
      </c>
      <c r="AD28" s="8" t="str">
        <f t="shared" ref="AD28:AD63" si="16">IF(AC28&lt;&gt;0,AB28/AC28,0)</f>
        <v>#DIV/0!</v>
      </c>
      <c r="AE28" s="18" t="s">
        <v>139</v>
      </c>
      <c r="AF28" s="18">
        <v>6.0</v>
      </c>
      <c r="AG28" s="18" t="s">
        <v>140</v>
      </c>
      <c r="AH28" s="8" t="str">
        <f t="shared" ref="AH28:AH52" si="17">SUMIFS(V$28:V$63,Y$28:Y$63,AG28,Z$28:Z$63,AF28)</f>
        <v>#DIV/0!</v>
      </c>
      <c r="AI28" s="8" t="str">
        <f t="shared" ref="AI28:AI52" si="18">IF(AH28&lt;0.21,"BAJO",0)</f>
        <v>#DIV/0!</v>
      </c>
      <c r="AJ28" s="8" t="str">
        <f t="shared" ref="AJ28:AJ52" si="19">IF(AH28&gt;0.5,"ALTO",0)</f>
        <v>#DIV/0!</v>
      </c>
      <c r="AK28" s="8" t="s">
        <v>25</v>
      </c>
      <c r="AL28" s="8" t="s">
        <v>141</v>
      </c>
      <c r="AM28" s="43" t="s">
        <v>142</v>
      </c>
      <c r="AN28" s="8"/>
      <c r="AO28" s="8"/>
      <c r="AP28" s="8" t="str">
        <f>IF(AND(AI$28&lt;&gt;0, AH$17&lt;&gt;0),AL$28&amp;" - "&amp;AK$28,0)</f>
        <v>#DIV/0!</v>
      </c>
      <c r="AQ28" s="8" t="str">
        <f>IF( AP28&lt;&gt;0,AM$28,0)</f>
        <v>#DIV/0!</v>
      </c>
      <c r="AR28" s="8" t="s">
        <v>27</v>
      </c>
    </row>
    <row r="29" ht="31.5" customHeight="1">
      <c r="A29" s="1"/>
      <c r="B29" s="1"/>
      <c r="C29" s="1"/>
      <c r="D29" s="2"/>
      <c r="E29" s="36" t="s">
        <v>33</v>
      </c>
      <c r="F29" s="27">
        <v>0.7090277777777778</v>
      </c>
      <c r="G29" s="28" t="s">
        <v>143</v>
      </c>
      <c r="H29" s="2"/>
      <c r="I29" s="1"/>
      <c r="J29" s="5">
        <f t="shared" si="1"/>
        <v>0</v>
      </c>
      <c r="K29" s="6">
        <f t="shared" si="2"/>
        <v>0</v>
      </c>
      <c r="L29" s="7"/>
      <c r="M29" s="2"/>
      <c r="N29" s="18" t="s">
        <v>135</v>
      </c>
      <c r="O29" s="18">
        <v>2.0</v>
      </c>
      <c r="P29" s="8">
        <f t="shared" si="8"/>
        <v>0</v>
      </c>
      <c r="Q29" s="8" t="str">
        <f t="shared" si="9"/>
        <v>#DIV/0!</v>
      </c>
      <c r="R29" s="8"/>
      <c r="S29" s="8">
        <f t="shared" si="10"/>
        <v>0</v>
      </c>
      <c r="T29" s="8" t="str">
        <f t="shared" si="11"/>
        <v>#DIV/0!</v>
      </c>
      <c r="U29" s="8">
        <f t="shared" si="12"/>
        <v>0</v>
      </c>
      <c r="V29" s="38" t="str">
        <f t="shared" si="13"/>
        <v>#DIV/0!</v>
      </c>
      <c r="W29" s="40" t="s">
        <v>145</v>
      </c>
      <c r="X29" s="41" t="s">
        <v>146</v>
      </c>
      <c r="Y29" s="42" t="s">
        <v>147</v>
      </c>
      <c r="Z29" s="18">
        <v>5.0</v>
      </c>
      <c r="AA29" s="8"/>
      <c r="AB29" s="8" t="str">
        <f t="shared" si="14"/>
        <v>#DIV/0!</v>
      </c>
      <c r="AC29" s="8" t="str">
        <f t="shared" si="15"/>
        <v>#DIV/0!</v>
      </c>
      <c r="AD29" s="8" t="str">
        <f t="shared" si="16"/>
        <v>#DIV/0!</v>
      </c>
      <c r="AE29" s="18"/>
      <c r="AF29" s="18">
        <v>6.0</v>
      </c>
      <c r="AG29" s="18" t="s">
        <v>148</v>
      </c>
      <c r="AH29" s="8" t="str">
        <f t="shared" si="17"/>
        <v>#DIV/0!</v>
      </c>
      <c r="AI29" s="8" t="str">
        <f t="shared" si="18"/>
        <v>#DIV/0!</v>
      </c>
      <c r="AJ29" s="8" t="str">
        <f t="shared" si="19"/>
        <v>#DIV/0!</v>
      </c>
      <c r="AK29" s="8" t="s">
        <v>25</v>
      </c>
      <c r="AL29" s="8" t="s">
        <v>149</v>
      </c>
      <c r="AM29" s="43" t="s">
        <v>150</v>
      </c>
      <c r="AN29" s="8"/>
      <c r="AO29" s="8"/>
      <c r="AP29" s="8" t="str">
        <f>IF( AND(AI$29&lt;&gt;0,AH$17&lt;&gt;0),AL$29&amp;" - "&amp;AK$29,0)</f>
        <v>#DIV/0!</v>
      </c>
      <c r="AQ29" s="8" t="str">
        <f>IF( AP29&lt;&gt;0,AM$29,0)</f>
        <v>#DIV/0!</v>
      </c>
      <c r="AR29" s="8" t="s">
        <v>27</v>
      </c>
    </row>
    <row r="30" ht="52.5" customHeight="1">
      <c r="A30" s="1"/>
      <c r="B30" s="1"/>
      <c r="C30" s="1"/>
      <c r="D30" s="2"/>
      <c r="E30" s="36" t="s">
        <v>33</v>
      </c>
      <c r="F30" s="44"/>
      <c r="G30" s="28" t="s">
        <v>151</v>
      </c>
      <c r="H30" s="2"/>
      <c r="I30" s="1"/>
      <c r="J30" s="5">
        <f t="shared" si="1"/>
        <v>0</v>
      </c>
      <c r="K30" s="6">
        <f t="shared" si="2"/>
        <v>0</v>
      </c>
      <c r="L30" s="7"/>
      <c r="M30" s="2"/>
      <c r="N30" s="18" t="s">
        <v>135</v>
      </c>
      <c r="O30" s="18">
        <v>3.0</v>
      </c>
      <c r="P30" s="8">
        <f t="shared" si="8"/>
        <v>0</v>
      </c>
      <c r="Q30" s="8" t="str">
        <f t="shared" si="9"/>
        <v>#DIV/0!</v>
      </c>
      <c r="R30" s="8"/>
      <c r="S30" s="8">
        <f t="shared" si="10"/>
        <v>0</v>
      </c>
      <c r="T30" s="8" t="str">
        <f t="shared" si="11"/>
        <v>#DIV/0!</v>
      </c>
      <c r="U30" s="8">
        <f t="shared" si="12"/>
        <v>0</v>
      </c>
      <c r="V30" s="38" t="str">
        <f t="shared" si="13"/>
        <v>#DIV/0!</v>
      </c>
      <c r="W30" s="40" t="s">
        <v>154</v>
      </c>
      <c r="X30" s="41" t="s">
        <v>155</v>
      </c>
      <c r="Y30" s="42" t="s">
        <v>147</v>
      </c>
      <c r="Z30" s="18">
        <v>5.0</v>
      </c>
      <c r="AA30" s="8"/>
      <c r="AB30" s="8" t="str">
        <f t="shared" si="14"/>
        <v>#DIV/0!</v>
      </c>
      <c r="AC30" s="8" t="str">
        <f t="shared" si="15"/>
        <v>#DIV/0!</v>
      </c>
      <c r="AD30" s="8" t="str">
        <f t="shared" si="16"/>
        <v>#DIV/0!</v>
      </c>
      <c r="AE30" s="18"/>
      <c r="AF30" s="18">
        <v>7.0</v>
      </c>
      <c r="AG30" s="18" t="s">
        <v>156</v>
      </c>
      <c r="AH30" s="8" t="str">
        <f t="shared" si="17"/>
        <v>#DIV/0!</v>
      </c>
      <c r="AI30" s="8" t="str">
        <f t="shared" si="18"/>
        <v>#DIV/0!</v>
      </c>
      <c r="AJ30" s="8" t="str">
        <f t="shared" si="19"/>
        <v>#DIV/0!</v>
      </c>
      <c r="AK30" s="8" t="s">
        <v>25</v>
      </c>
      <c r="AL30" s="8" t="s">
        <v>157</v>
      </c>
      <c r="AM30" s="43" t="s">
        <v>158</v>
      </c>
      <c r="AN30" s="8"/>
      <c r="AO30" s="8"/>
      <c r="AP30" s="8" t="str">
        <f>IF( AND(AI$30&lt;&gt;0,AH$18&lt;&gt;0),AL$30&amp;" - "&amp;AK$30,0)</f>
        <v>#DIV/0!</v>
      </c>
      <c r="AQ30" s="8" t="str">
        <f>IF( AP30&lt;&gt;0,AM$30,0)</f>
        <v>#DIV/0!</v>
      </c>
      <c r="AR30" s="8" t="s">
        <v>27</v>
      </c>
    </row>
    <row r="31" ht="24.75" customHeight="1">
      <c r="A31" s="1"/>
      <c r="B31" s="1"/>
      <c r="C31" s="1"/>
      <c r="D31" s="2"/>
      <c r="E31" s="36" t="s">
        <v>21</v>
      </c>
      <c r="F31" s="27">
        <v>0.7090277777777778</v>
      </c>
      <c r="G31" s="28" t="s">
        <v>159</v>
      </c>
      <c r="H31" s="2"/>
      <c r="I31" s="1"/>
      <c r="J31" s="5">
        <f t="shared" si="1"/>
        <v>0</v>
      </c>
      <c r="K31" s="6">
        <f t="shared" si="2"/>
        <v>0</v>
      </c>
      <c r="L31" s="7"/>
      <c r="M31" s="2"/>
      <c r="N31" s="18" t="s">
        <v>135</v>
      </c>
      <c r="O31" s="18">
        <v>4.0</v>
      </c>
      <c r="P31" s="8">
        <f t="shared" si="8"/>
        <v>0</v>
      </c>
      <c r="Q31" s="8" t="str">
        <f t="shared" si="9"/>
        <v>#DIV/0!</v>
      </c>
      <c r="R31" s="8"/>
      <c r="S31" s="8">
        <f t="shared" si="10"/>
        <v>0</v>
      </c>
      <c r="T31" s="8" t="str">
        <f t="shared" si="11"/>
        <v>#DIV/0!</v>
      </c>
      <c r="U31" s="8">
        <f t="shared" si="12"/>
        <v>0</v>
      </c>
      <c r="V31" s="38" t="str">
        <f t="shared" si="13"/>
        <v>#DIV/0!</v>
      </c>
      <c r="W31" s="40" t="s">
        <v>161</v>
      </c>
      <c r="X31" s="41" t="s">
        <v>162</v>
      </c>
      <c r="Y31" s="42" t="s">
        <v>147</v>
      </c>
      <c r="Z31" s="18">
        <v>12.0</v>
      </c>
      <c r="AA31" s="8"/>
      <c r="AB31" s="8" t="str">
        <f t="shared" si="14"/>
        <v>#DIV/0!</v>
      </c>
      <c r="AC31" s="8" t="str">
        <f t="shared" si="15"/>
        <v>#DIV/0!</v>
      </c>
      <c r="AD31" s="8" t="str">
        <f t="shared" si="16"/>
        <v>#DIV/0!</v>
      </c>
      <c r="AE31" s="18" t="s">
        <v>36</v>
      </c>
      <c r="AF31" s="18">
        <v>5.0</v>
      </c>
      <c r="AG31" s="18" t="s">
        <v>147</v>
      </c>
      <c r="AH31" s="8" t="str">
        <f t="shared" si="17"/>
        <v>#DIV/0!</v>
      </c>
      <c r="AI31" s="8" t="str">
        <f t="shared" si="18"/>
        <v>#DIV/0!</v>
      </c>
      <c r="AJ31" s="8" t="str">
        <f t="shared" si="19"/>
        <v>#DIV/0!</v>
      </c>
      <c r="AK31" s="8" t="s">
        <v>36</v>
      </c>
      <c r="AL31" s="8" t="s">
        <v>163</v>
      </c>
      <c r="AM31" s="43" t="s">
        <v>164</v>
      </c>
      <c r="AN31" s="8"/>
      <c r="AO31" s="8"/>
      <c r="AP31" s="8" t="str">
        <f>IF( AND(AI$31&lt;&gt;0,AH$16&lt;&gt;0),AL$31&amp;" - "&amp;AK$31,0)</f>
        <v>#DIV/0!</v>
      </c>
      <c r="AQ31" s="8" t="str">
        <f>IF( AP31&lt;&gt;0,AM$31,0)</f>
        <v>#DIV/0!</v>
      </c>
      <c r="AR31" s="8" t="s">
        <v>27</v>
      </c>
    </row>
    <row r="32" ht="29.25" customHeight="1">
      <c r="A32" s="1"/>
      <c r="B32" s="1"/>
      <c r="C32" s="1"/>
      <c r="D32" s="2"/>
      <c r="E32" s="36" t="s">
        <v>67</v>
      </c>
      <c r="F32" s="27">
        <v>0.7097222222222223</v>
      </c>
      <c r="G32" s="28" t="s">
        <v>165</v>
      </c>
      <c r="H32" s="2"/>
      <c r="I32" s="1"/>
      <c r="J32" s="5">
        <f t="shared" si="1"/>
        <v>0</v>
      </c>
      <c r="K32" s="6">
        <f t="shared" si="2"/>
        <v>0</v>
      </c>
      <c r="L32" s="7"/>
      <c r="M32" s="2"/>
      <c r="N32" s="18" t="s">
        <v>135</v>
      </c>
      <c r="O32" s="18">
        <v>5.0</v>
      </c>
      <c r="P32" s="8">
        <f t="shared" si="8"/>
        <v>0</v>
      </c>
      <c r="Q32" s="8" t="str">
        <f t="shared" si="9"/>
        <v>#DIV/0!</v>
      </c>
      <c r="R32" s="8"/>
      <c r="S32" s="8">
        <f t="shared" si="10"/>
        <v>0</v>
      </c>
      <c r="T32" s="8" t="str">
        <f t="shared" si="11"/>
        <v>#DIV/0!</v>
      </c>
      <c r="U32" s="8">
        <f t="shared" si="12"/>
        <v>0</v>
      </c>
      <c r="V32" s="38" t="str">
        <f t="shared" si="13"/>
        <v>#DIV/0!</v>
      </c>
      <c r="W32" s="40" t="s">
        <v>167</v>
      </c>
      <c r="X32" s="41" t="s">
        <v>168</v>
      </c>
      <c r="Y32" s="42" t="s">
        <v>147</v>
      </c>
      <c r="Z32" s="18">
        <v>4.0</v>
      </c>
      <c r="AA32" s="8"/>
      <c r="AB32" s="8" t="str">
        <f t="shared" si="14"/>
        <v>#DIV/0!</v>
      </c>
      <c r="AC32" s="8" t="str">
        <f t="shared" si="15"/>
        <v>#DIV/0!</v>
      </c>
      <c r="AD32" s="8" t="str">
        <f t="shared" si="16"/>
        <v>#DIV/0!</v>
      </c>
      <c r="AE32" s="18"/>
      <c r="AF32" s="18">
        <v>5.0</v>
      </c>
      <c r="AG32" s="18" t="s">
        <v>138</v>
      </c>
      <c r="AH32" s="8" t="str">
        <f t="shared" si="17"/>
        <v>#DIV/0!</v>
      </c>
      <c r="AI32" s="8" t="str">
        <f t="shared" si="18"/>
        <v>#DIV/0!</v>
      </c>
      <c r="AJ32" s="8" t="str">
        <f t="shared" si="19"/>
        <v>#DIV/0!</v>
      </c>
      <c r="AK32" s="8" t="s">
        <v>36</v>
      </c>
      <c r="AL32" s="8" t="s">
        <v>169</v>
      </c>
      <c r="AM32" s="43" t="s">
        <v>170</v>
      </c>
      <c r="AN32" s="8"/>
      <c r="AO32" s="8"/>
      <c r="AP32" s="8" t="str">
        <f>IF( AND(AI$32&lt;&gt;0,AH$16&lt;&gt;0),AL$32&amp;" - "&amp;AK$32,0)</f>
        <v>#DIV/0!</v>
      </c>
      <c r="AQ32" s="8" t="str">
        <f>IF( AP32&lt;&gt;0,AM$32,0)</f>
        <v>#DIV/0!</v>
      </c>
      <c r="AR32" s="8" t="s">
        <v>27</v>
      </c>
    </row>
    <row r="33" ht="36.75" customHeight="1">
      <c r="A33" s="1"/>
      <c r="B33" s="1"/>
      <c r="C33" s="1"/>
      <c r="D33" s="2"/>
      <c r="E33" s="45"/>
      <c r="F33" s="44"/>
      <c r="G33" s="28" t="s">
        <v>171</v>
      </c>
      <c r="H33" s="2"/>
      <c r="I33" s="1"/>
      <c r="J33" s="5">
        <f t="shared" si="1"/>
        <v>0</v>
      </c>
      <c r="K33" s="6">
        <f t="shared" si="2"/>
        <v>0</v>
      </c>
      <c r="L33" s="7"/>
      <c r="M33" s="2"/>
      <c r="N33" s="18" t="s">
        <v>135</v>
      </c>
      <c r="O33" s="18">
        <v>6.0</v>
      </c>
      <c r="P33" s="8">
        <f t="shared" si="8"/>
        <v>0</v>
      </c>
      <c r="Q33" s="8" t="str">
        <f t="shared" si="9"/>
        <v>#DIV/0!</v>
      </c>
      <c r="R33" s="8"/>
      <c r="S33" s="8">
        <f t="shared" si="10"/>
        <v>0</v>
      </c>
      <c r="T33" s="8" t="str">
        <f t="shared" si="11"/>
        <v>#DIV/0!</v>
      </c>
      <c r="U33" s="8">
        <f t="shared" si="12"/>
        <v>0</v>
      </c>
      <c r="V33" s="38" t="str">
        <f t="shared" si="13"/>
        <v>#DIV/0!</v>
      </c>
      <c r="W33" s="40" t="s">
        <v>173</v>
      </c>
      <c r="X33" s="41" t="s">
        <v>174</v>
      </c>
      <c r="Y33" s="42" t="s">
        <v>147</v>
      </c>
      <c r="Z33" s="18">
        <v>5.0</v>
      </c>
      <c r="AA33" s="8"/>
      <c r="AB33" s="8" t="str">
        <f t="shared" si="14"/>
        <v>#DIV/0!</v>
      </c>
      <c r="AC33" s="8" t="str">
        <f t="shared" si="15"/>
        <v>#DIV/0!</v>
      </c>
      <c r="AD33" s="8" t="str">
        <f t="shared" si="16"/>
        <v>#DIV/0!</v>
      </c>
      <c r="AE33" s="18"/>
      <c r="AF33" s="18">
        <v>5.0</v>
      </c>
      <c r="AG33" s="18" t="s">
        <v>140</v>
      </c>
      <c r="AH33" s="8" t="str">
        <f t="shared" si="17"/>
        <v>#DIV/0!</v>
      </c>
      <c r="AI33" s="8" t="str">
        <f t="shared" si="18"/>
        <v>#DIV/0!</v>
      </c>
      <c r="AJ33" s="8" t="str">
        <f t="shared" si="19"/>
        <v>#DIV/0!</v>
      </c>
      <c r="AK33" s="8" t="s">
        <v>36</v>
      </c>
      <c r="AL33" s="8" t="s">
        <v>141</v>
      </c>
      <c r="AM33" s="43" t="s">
        <v>175</v>
      </c>
      <c r="AN33" s="8"/>
      <c r="AO33" s="8"/>
      <c r="AP33" s="8" t="str">
        <f>IF( AND(AI$33&lt;&gt;0,AH$16&lt;&gt;0),AL$33&amp;" - "&amp;AK$33,0)</f>
        <v>#DIV/0!</v>
      </c>
      <c r="AQ33" s="8" t="str">
        <f>IF( AP33&lt;&gt;0,AM$33,0)</f>
        <v>#DIV/0!</v>
      </c>
      <c r="AR33" s="8" t="s">
        <v>27</v>
      </c>
    </row>
    <row r="34" ht="37.5" customHeight="1">
      <c r="A34" s="1"/>
      <c r="B34" s="1"/>
      <c r="C34" s="1"/>
      <c r="D34" s="2"/>
      <c r="E34" s="45"/>
      <c r="F34" s="44"/>
      <c r="G34" s="28" t="s">
        <v>178</v>
      </c>
      <c r="H34" s="2"/>
      <c r="I34" s="1"/>
      <c r="J34" s="5">
        <f t="shared" si="1"/>
        <v>0</v>
      </c>
      <c r="K34" s="6">
        <f t="shared" si="2"/>
        <v>0</v>
      </c>
      <c r="L34" s="7"/>
      <c r="M34" s="2"/>
      <c r="N34" s="18" t="s">
        <v>135</v>
      </c>
      <c r="O34" s="18">
        <v>7.0</v>
      </c>
      <c r="P34" s="8">
        <f t="shared" si="8"/>
        <v>0</v>
      </c>
      <c r="Q34" s="8" t="str">
        <f t="shared" si="9"/>
        <v>#DIV/0!</v>
      </c>
      <c r="R34" s="8"/>
      <c r="S34" s="8">
        <f t="shared" si="10"/>
        <v>0</v>
      </c>
      <c r="T34" s="8" t="str">
        <f t="shared" si="11"/>
        <v>#DIV/0!</v>
      </c>
      <c r="U34" s="8">
        <f t="shared" si="12"/>
        <v>0</v>
      </c>
      <c r="V34" s="38" t="str">
        <f t="shared" si="13"/>
        <v>#DIV/0!</v>
      </c>
      <c r="W34" s="40" t="s">
        <v>179</v>
      </c>
      <c r="X34" s="41" t="s">
        <v>180</v>
      </c>
      <c r="Y34" s="42" t="s">
        <v>147</v>
      </c>
      <c r="Z34" s="18">
        <v>5.0</v>
      </c>
      <c r="AA34" s="8"/>
      <c r="AB34" s="8" t="str">
        <f t="shared" si="14"/>
        <v>#DIV/0!</v>
      </c>
      <c r="AC34" s="8" t="str">
        <f t="shared" si="15"/>
        <v>#DIV/0!</v>
      </c>
      <c r="AD34" s="8" t="str">
        <f t="shared" si="16"/>
        <v>#DIV/0!</v>
      </c>
      <c r="AE34" s="18"/>
      <c r="AF34" s="18">
        <v>5.0</v>
      </c>
      <c r="AG34" s="18" t="s">
        <v>181</v>
      </c>
      <c r="AH34" s="8" t="str">
        <f t="shared" si="17"/>
        <v>#DIV/0!</v>
      </c>
      <c r="AI34" s="8" t="str">
        <f t="shared" si="18"/>
        <v>#DIV/0!</v>
      </c>
      <c r="AJ34" s="8" t="str">
        <f t="shared" si="19"/>
        <v>#DIV/0!</v>
      </c>
      <c r="AK34" s="8" t="s">
        <v>36</v>
      </c>
      <c r="AL34" s="8" t="s">
        <v>182</v>
      </c>
      <c r="AM34" s="43" t="s">
        <v>183</v>
      </c>
      <c r="AN34" s="8"/>
      <c r="AO34" s="8"/>
      <c r="AP34" s="8" t="str">
        <f>IF( AND(AI$34&lt;&gt;0,AH$16&lt;&gt;0),AL$34&amp;" - "&amp;AK$34,0)</f>
        <v>#DIV/0!</v>
      </c>
      <c r="AQ34" s="8" t="str">
        <f>IF( AP34&lt;&gt;0,AM$34,0)</f>
        <v>#DIV/0!</v>
      </c>
      <c r="AR34" s="8" t="s">
        <v>27</v>
      </c>
    </row>
    <row r="35" ht="24.0" customHeight="1">
      <c r="A35" s="1"/>
      <c r="B35" s="1"/>
      <c r="C35" s="1"/>
      <c r="D35" s="2"/>
      <c r="E35" s="45"/>
      <c r="F35" s="44"/>
      <c r="G35" s="28" t="s">
        <v>185</v>
      </c>
      <c r="H35" s="2"/>
      <c r="I35" s="1"/>
      <c r="J35" s="5">
        <f t="shared" si="1"/>
        <v>0</v>
      </c>
      <c r="K35" s="6">
        <f t="shared" si="2"/>
        <v>0</v>
      </c>
      <c r="L35" s="7"/>
      <c r="M35" s="2"/>
      <c r="N35" s="18" t="s">
        <v>135</v>
      </c>
      <c r="O35" s="18">
        <v>8.0</v>
      </c>
      <c r="P35" s="8">
        <f t="shared" si="8"/>
        <v>0</v>
      </c>
      <c r="Q35" s="8" t="str">
        <f t="shared" si="9"/>
        <v>#DIV/0!</v>
      </c>
      <c r="R35" s="8"/>
      <c r="S35" s="8">
        <f t="shared" si="10"/>
        <v>0</v>
      </c>
      <c r="T35" s="8" t="str">
        <f t="shared" si="11"/>
        <v>#DIV/0!</v>
      </c>
      <c r="U35" s="8">
        <f t="shared" si="12"/>
        <v>0</v>
      </c>
      <c r="V35" s="38" t="str">
        <f t="shared" si="13"/>
        <v>#DIV/0!</v>
      </c>
      <c r="W35" s="40" t="s">
        <v>186</v>
      </c>
      <c r="X35" s="41" t="s">
        <v>187</v>
      </c>
      <c r="Y35" s="42" t="s">
        <v>147</v>
      </c>
      <c r="Z35" s="18">
        <v>5.0</v>
      </c>
      <c r="AA35" s="8"/>
      <c r="AB35" s="8" t="str">
        <f t="shared" si="14"/>
        <v>#DIV/0!</v>
      </c>
      <c r="AC35" s="8" t="str">
        <f t="shared" si="15"/>
        <v>#DIV/0!</v>
      </c>
      <c r="AD35" s="8" t="str">
        <f t="shared" si="16"/>
        <v>#DIV/0!</v>
      </c>
      <c r="AE35" s="18"/>
      <c r="AF35" s="18">
        <v>5.0</v>
      </c>
      <c r="AG35" s="18" t="s">
        <v>148</v>
      </c>
      <c r="AH35" s="8" t="str">
        <f t="shared" si="17"/>
        <v>#DIV/0!</v>
      </c>
      <c r="AI35" s="8" t="str">
        <f t="shared" si="18"/>
        <v>#DIV/0!</v>
      </c>
      <c r="AJ35" s="8" t="str">
        <f t="shared" si="19"/>
        <v>#DIV/0!</v>
      </c>
      <c r="AK35" s="8" t="s">
        <v>36</v>
      </c>
      <c r="AL35" s="8" t="s">
        <v>149</v>
      </c>
      <c r="AM35" s="43" t="s">
        <v>188</v>
      </c>
      <c r="AN35" s="8"/>
      <c r="AO35" s="8"/>
      <c r="AP35" s="8" t="str">
        <f>IF( AND(AI$35&lt;&gt;0,AH$16&lt;&gt;0),AL$35&amp;" - "&amp;AK$35,0)</f>
        <v>#DIV/0!</v>
      </c>
      <c r="AQ35" s="8" t="str">
        <f>IF( AP35&lt;&gt;0,AM$35,0)</f>
        <v>#DIV/0!</v>
      </c>
      <c r="AR35" s="8" t="s">
        <v>27</v>
      </c>
    </row>
    <row r="36" ht="37.5" customHeight="1">
      <c r="A36" s="1"/>
      <c r="B36" s="1"/>
      <c r="C36" s="1"/>
      <c r="D36" s="2"/>
      <c r="E36" s="36" t="s">
        <v>33</v>
      </c>
      <c r="F36" s="27">
        <v>0.7097222222222223</v>
      </c>
      <c r="G36" s="28" t="s">
        <v>190</v>
      </c>
      <c r="H36" s="2"/>
      <c r="I36" s="1"/>
      <c r="J36" s="5">
        <f t="shared" si="1"/>
        <v>0</v>
      </c>
      <c r="K36" s="6">
        <f t="shared" si="2"/>
        <v>0</v>
      </c>
      <c r="L36" s="7"/>
      <c r="M36" s="2"/>
      <c r="N36" s="18" t="s">
        <v>135</v>
      </c>
      <c r="O36" s="18">
        <v>9.0</v>
      </c>
      <c r="P36" s="8">
        <f t="shared" si="8"/>
        <v>0</v>
      </c>
      <c r="Q36" s="8" t="str">
        <f t="shared" si="9"/>
        <v>#DIV/0!</v>
      </c>
      <c r="R36" s="8"/>
      <c r="S36" s="8">
        <f t="shared" si="10"/>
        <v>0</v>
      </c>
      <c r="T36" s="8" t="str">
        <f t="shared" si="11"/>
        <v>#DIV/0!</v>
      </c>
      <c r="U36" s="8">
        <f t="shared" si="12"/>
        <v>0</v>
      </c>
      <c r="V36" s="38" t="str">
        <f t="shared" si="13"/>
        <v>#DIV/0!</v>
      </c>
      <c r="W36" s="40" t="s">
        <v>191</v>
      </c>
      <c r="X36" s="41" t="s">
        <v>192</v>
      </c>
      <c r="Y36" s="42" t="s">
        <v>147</v>
      </c>
      <c r="Z36" s="18">
        <v>11.0</v>
      </c>
      <c r="AA36" s="8"/>
      <c r="AB36" s="8" t="str">
        <f t="shared" si="14"/>
        <v>#DIV/0!</v>
      </c>
      <c r="AC36" s="8" t="str">
        <f t="shared" si="15"/>
        <v>#DIV/0!</v>
      </c>
      <c r="AD36" s="8" t="str">
        <f t="shared" si="16"/>
        <v>#DIV/0!</v>
      </c>
      <c r="AE36" s="18"/>
      <c r="AF36" s="18">
        <v>8.0</v>
      </c>
      <c r="AG36" s="18" t="s">
        <v>156</v>
      </c>
      <c r="AH36" s="8" t="str">
        <f t="shared" si="17"/>
        <v>#DIV/0!</v>
      </c>
      <c r="AI36" s="8" t="str">
        <f t="shared" si="18"/>
        <v>#DIV/0!</v>
      </c>
      <c r="AJ36" s="8" t="str">
        <f t="shared" si="19"/>
        <v>#DIV/0!</v>
      </c>
      <c r="AK36" s="8" t="s">
        <v>36</v>
      </c>
      <c r="AL36" s="8" t="s">
        <v>157</v>
      </c>
      <c r="AM36" s="43" t="s">
        <v>193</v>
      </c>
      <c r="AN36" s="8"/>
      <c r="AO36" s="8"/>
      <c r="AP36" s="8" t="str">
        <f>IF( AND(AI$36&lt;&gt;0,AH$19&lt;&gt;0),AL$36&amp;" - "&amp;AK$36,0)</f>
        <v>#DIV/0!</v>
      </c>
      <c r="AQ36" s="8" t="str">
        <f>IF( AP36&lt;&gt;0,AM$36,0)</f>
        <v>#DIV/0!</v>
      </c>
      <c r="AR36" s="8" t="s">
        <v>27</v>
      </c>
    </row>
    <row r="37" ht="33.0" customHeight="1">
      <c r="A37" s="1"/>
      <c r="B37" s="1"/>
      <c r="C37" s="1"/>
      <c r="D37" s="2"/>
      <c r="E37" s="36" t="s">
        <v>67</v>
      </c>
      <c r="F37" s="27">
        <v>0.7097222222222223</v>
      </c>
      <c r="G37" s="28" t="s">
        <v>194</v>
      </c>
      <c r="H37" s="2"/>
      <c r="I37" s="1"/>
      <c r="J37" s="5">
        <f t="shared" si="1"/>
        <v>0</v>
      </c>
      <c r="K37" s="6">
        <f t="shared" si="2"/>
        <v>0</v>
      </c>
      <c r="L37" s="7"/>
      <c r="M37" s="2"/>
      <c r="N37" s="18" t="s">
        <v>135</v>
      </c>
      <c r="O37" s="18">
        <v>10.0</v>
      </c>
      <c r="P37" s="8">
        <f t="shared" si="8"/>
        <v>0</v>
      </c>
      <c r="Q37" s="8" t="str">
        <f t="shared" si="9"/>
        <v>#DIV/0!</v>
      </c>
      <c r="R37" s="8"/>
      <c r="S37" s="8">
        <f t="shared" si="10"/>
        <v>0</v>
      </c>
      <c r="T37" s="8" t="str">
        <f t="shared" si="11"/>
        <v>#DIV/0!</v>
      </c>
      <c r="U37" s="8">
        <f t="shared" si="12"/>
        <v>0</v>
      </c>
      <c r="V37" s="38" t="str">
        <f t="shared" si="13"/>
        <v>#DIV/0!</v>
      </c>
      <c r="W37" s="40" t="s">
        <v>196</v>
      </c>
      <c r="X37" s="41" t="s">
        <v>197</v>
      </c>
      <c r="Y37" s="42" t="s">
        <v>181</v>
      </c>
      <c r="Z37" s="18">
        <v>1.0</v>
      </c>
      <c r="AA37" s="8"/>
      <c r="AB37" s="8" t="str">
        <f t="shared" si="14"/>
        <v>#DIV/0!</v>
      </c>
      <c r="AC37" s="8" t="str">
        <f t="shared" si="15"/>
        <v>#DIV/0!</v>
      </c>
      <c r="AD37" s="8" t="str">
        <f t="shared" si="16"/>
        <v>#DIV/0!</v>
      </c>
      <c r="AE37" s="18"/>
      <c r="AF37" s="18">
        <v>8.0</v>
      </c>
      <c r="AG37" s="18" t="s">
        <v>198</v>
      </c>
      <c r="AH37" s="8" t="str">
        <f t="shared" si="17"/>
        <v>#DIV/0!</v>
      </c>
      <c r="AI37" s="8" t="str">
        <f t="shared" si="18"/>
        <v>#DIV/0!</v>
      </c>
      <c r="AJ37" s="8" t="str">
        <f t="shared" si="19"/>
        <v>#DIV/0!</v>
      </c>
      <c r="AK37" s="8" t="s">
        <v>36</v>
      </c>
      <c r="AL37" s="8" t="s">
        <v>199</v>
      </c>
      <c r="AM37" s="43" t="s">
        <v>200</v>
      </c>
      <c r="AN37" s="8"/>
      <c r="AO37" s="8"/>
      <c r="AP37" s="8" t="str">
        <f>IF( AND(AI$37&lt;&gt;0,AH$19&lt;&gt;0),AL$37&amp;" - "&amp;AK$37,0)</f>
        <v>#DIV/0!</v>
      </c>
      <c r="AQ37" s="8" t="str">
        <f>IF( AP37&lt;&gt;0,AM$37,0)</f>
        <v>#DIV/0!</v>
      </c>
      <c r="AR37" s="8" t="s">
        <v>27</v>
      </c>
    </row>
    <row r="38" ht="32.25" customHeight="1">
      <c r="A38" s="1"/>
      <c r="B38" s="1"/>
      <c r="C38" s="1"/>
      <c r="D38" s="2"/>
      <c r="E38" s="45"/>
      <c r="F38" s="29"/>
      <c r="G38" s="28" t="s">
        <v>201</v>
      </c>
      <c r="H38" s="2"/>
      <c r="I38" s="1"/>
      <c r="J38" s="5">
        <f t="shared" si="1"/>
        <v>0</v>
      </c>
      <c r="K38" s="6">
        <f t="shared" si="2"/>
        <v>0</v>
      </c>
      <c r="L38" s="7"/>
      <c r="M38" s="2"/>
      <c r="N38" s="18" t="s">
        <v>135</v>
      </c>
      <c r="O38" s="18">
        <v>11.0</v>
      </c>
      <c r="P38" s="8">
        <f t="shared" si="8"/>
        <v>0</v>
      </c>
      <c r="Q38" s="8" t="str">
        <f t="shared" si="9"/>
        <v>#DIV/0!</v>
      </c>
      <c r="R38" s="8"/>
      <c r="S38" s="8">
        <f t="shared" si="10"/>
        <v>0</v>
      </c>
      <c r="T38" s="8" t="str">
        <f t="shared" si="11"/>
        <v>#DIV/0!</v>
      </c>
      <c r="U38" s="8">
        <f t="shared" si="12"/>
        <v>0</v>
      </c>
      <c r="V38" s="38" t="str">
        <f t="shared" si="13"/>
        <v>#DIV/0!</v>
      </c>
      <c r="W38" s="40" t="s">
        <v>203</v>
      </c>
      <c r="X38" s="41" t="s">
        <v>204</v>
      </c>
      <c r="Y38" s="42" t="s">
        <v>181</v>
      </c>
      <c r="Z38" s="18">
        <v>5.0</v>
      </c>
      <c r="AA38" s="8"/>
      <c r="AB38" s="8" t="str">
        <f t="shared" si="14"/>
        <v>#DIV/0!</v>
      </c>
      <c r="AC38" s="8" t="str">
        <f t="shared" si="15"/>
        <v>#DIV/0!</v>
      </c>
      <c r="AD38" s="8" t="str">
        <f t="shared" si="16"/>
        <v>#DIV/0!</v>
      </c>
      <c r="AE38" s="18" t="s">
        <v>46</v>
      </c>
      <c r="AF38" s="18">
        <v>4.0</v>
      </c>
      <c r="AG38" s="18" t="s">
        <v>147</v>
      </c>
      <c r="AH38" s="8" t="str">
        <f t="shared" si="17"/>
        <v>#DIV/0!</v>
      </c>
      <c r="AI38" s="8" t="str">
        <f t="shared" si="18"/>
        <v>#DIV/0!</v>
      </c>
      <c r="AJ38" s="8" t="str">
        <f t="shared" si="19"/>
        <v>#DIV/0!</v>
      </c>
      <c r="AK38" s="8" t="s">
        <v>46</v>
      </c>
      <c r="AL38" s="8" t="s">
        <v>163</v>
      </c>
      <c r="AM38" s="43" t="s">
        <v>205</v>
      </c>
      <c r="AN38" s="8"/>
      <c r="AO38" s="8"/>
      <c r="AP38" s="8" t="str">
        <f>IF( AND(AI$38&lt;&gt;0,AH$15&lt;&gt;0),AL$38&amp;" - "&amp;AK$38,0)</f>
        <v>#DIV/0!</v>
      </c>
      <c r="AQ38" s="8" t="str">
        <f>IF( AP38&lt;&gt;0,AM$38,0)</f>
        <v>#DIV/0!</v>
      </c>
      <c r="AR38" s="8" t="s">
        <v>27</v>
      </c>
    </row>
    <row r="39" ht="42.0" customHeight="1">
      <c r="A39" s="1"/>
      <c r="B39" s="1"/>
      <c r="C39" s="1"/>
      <c r="D39" s="2"/>
      <c r="E39" s="36" t="s">
        <v>33</v>
      </c>
      <c r="F39" s="27">
        <v>0.7118055555555556</v>
      </c>
      <c r="G39" s="28" t="s">
        <v>206</v>
      </c>
      <c r="H39" s="2"/>
      <c r="I39" s="1"/>
      <c r="J39" s="5">
        <f t="shared" si="1"/>
        <v>0</v>
      </c>
      <c r="K39" s="6">
        <f t="shared" si="2"/>
        <v>0</v>
      </c>
      <c r="L39" s="7"/>
      <c r="M39" s="2"/>
      <c r="N39" s="18" t="s">
        <v>135</v>
      </c>
      <c r="O39" s="18">
        <v>12.0</v>
      </c>
      <c r="P39" s="8">
        <f t="shared" si="8"/>
        <v>0</v>
      </c>
      <c r="Q39" s="8" t="str">
        <f t="shared" si="9"/>
        <v>#DIV/0!</v>
      </c>
      <c r="R39" s="8"/>
      <c r="S39" s="8">
        <f t="shared" si="10"/>
        <v>0</v>
      </c>
      <c r="T39" s="8" t="str">
        <f t="shared" si="11"/>
        <v>#DIV/0!</v>
      </c>
      <c r="U39" s="8">
        <f t="shared" si="12"/>
        <v>0</v>
      </c>
      <c r="V39" s="38" t="str">
        <f t="shared" si="13"/>
        <v>#DIV/0!</v>
      </c>
      <c r="W39" s="40" t="s">
        <v>208</v>
      </c>
      <c r="X39" s="41" t="s">
        <v>209</v>
      </c>
      <c r="Y39" s="42" t="s">
        <v>140</v>
      </c>
      <c r="Z39" s="18">
        <v>6.0</v>
      </c>
      <c r="AA39" s="8"/>
      <c r="AB39" s="8" t="str">
        <f t="shared" si="14"/>
        <v>#DIV/0!</v>
      </c>
      <c r="AC39" s="8" t="str">
        <f t="shared" si="15"/>
        <v>#DIV/0!</v>
      </c>
      <c r="AD39" s="8" t="str">
        <f t="shared" si="16"/>
        <v>#DIV/0!</v>
      </c>
      <c r="AE39" s="18"/>
      <c r="AF39" s="18">
        <v>4.0</v>
      </c>
      <c r="AG39" s="18" t="s">
        <v>140</v>
      </c>
      <c r="AH39" s="8" t="str">
        <f t="shared" si="17"/>
        <v>#DIV/0!</v>
      </c>
      <c r="AI39" s="8" t="str">
        <f t="shared" si="18"/>
        <v>#DIV/0!</v>
      </c>
      <c r="AJ39" s="8" t="str">
        <f t="shared" si="19"/>
        <v>#DIV/0!</v>
      </c>
      <c r="AK39" s="8" t="s">
        <v>46</v>
      </c>
      <c r="AL39" s="8" t="s">
        <v>141</v>
      </c>
      <c r="AM39" s="43" t="s">
        <v>210</v>
      </c>
      <c r="AN39" s="8"/>
      <c r="AO39" s="8"/>
      <c r="AP39" s="8" t="str">
        <f>IF( AND(AI$39&lt;&gt;0,AH$15&lt;&gt;0),AL$39&amp;" - "&amp;AK$39,0)</f>
        <v>#DIV/0!</v>
      </c>
      <c r="AQ39" s="8" t="str">
        <f>IF( AP39&lt;&gt;0,AM$39,0)</f>
        <v>#DIV/0!</v>
      </c>
      <c r="AR39" s="8" t="s">
        <v>27</v>
      </c>
    </row>
    <row r="40" ht="31.5" customHeight="1">
      <c r="A40" s="1"/>
      <c r="B40" s="1"/>
      <c r="C40" s="1"/>
      <c r="D40" s="2"/>
      <c r="E40" s="45"/>
      <c r="F40" s="44"/>
      <c r="G40" s="28" t="s">
        <v>211</v>
      </c>
      <c r="H40" s="2"/>
      <c r="I40" s="1"/>
      <c r="J40" s="5">
        <f t="shared" si="1"/>
        <v>0</v>
      </c>
      <c r="K40" s="6">
        <f t="shared" si="2"/>
        <v>0</v>
      </c>
      <c r="L40" s="7"/>
      <c r="M40" s="2"/>
      <c r="N40" s="18" t="s">
        <v>135</v>
      </c>
      <c r="O40" s="18">
        <v>13.0</v>
      </c>
      <c r="P40" s="8">
        <f t="shared" si="8"/>
        <v>0</v>
      </c>
      <c r="Q40" s="8" t="str">
        <f t="shared" si="9"/>
        <v>#DIV/0!</v>
      </c>
      <c r="R40" s="8"/>
      <c r="S40" s="8">
        <f t="shared" si="10"/>
        <v>0</v>
      </c>
      <c r="T40" s="8" t="str">
        <f t="shared" si="11"/>
        <v>#DIV/0!</v>
      </c>
      <c r="U40" s="8">
        <f t="shared" si="12"/>
        <v>0</v>
      </c>
      <c r="V40" s="38" t="str">
        <f t="shared" si="13"/>
        <v>#DIV/0!</v>
      </c>
      <c r="W40" s="40" t="s">
        <v>213</v>
      </c>
      <c r="X40" s="41" t="s">
        <v>214</v>
      </c>
      <c r="Y40" s="42" t="s">
        <v>140</v>
      </c>
      <c r="Z40" s="18">
        <v>4.0</v>
      </c>
      <c r="AA40" s="8"/>
      <c r="AB40" s="8" t="str">
        <f t="shared" si="14"/>
        <v>#DIV/0!</v>
      </c>
      <c r="AC40" s="8" t="str">
        <f t="shared" si="15"/>
        <v>#DIV/0!</v>
      </c>
      <c r="AD40" s="8" t="str">
        <f t="shared" si="16"/>
        <v>#DIV/0!</v>
      </c>
      <c r="AE40" s="18"/>
      <c r="AF40" s="18">
        <v>4.0</v>
      </c>
      <c r="AG40" s="18" t="s">
        <v>198</v>
      </c>
      <c r="AH40" s="8" t="str">
        <f t="shared" si="17"/>
        <v>#DIV/0!</v>
      </c>
      <c r="AI40" s="8" t="str">
        <f t="shared" si="18"/>
        <v>#DIV/0!</v>
      </c>
      <c r="AJ40" s="8" t="str">
        <f t="shared" si="19"/>
        <v>#DIV/0!</v>
      </c>
      <c r="AK40" s="8" t="s">
        <v>46</v>
      </c>
      <c r="AL40" s="8" t="s">
        <v>199</v>
      </c>
      <c r="AM40" s="43" t="s">
        <v>215</v>
      </c>
      <c r="AN40" s="8"/>
      <c r="AO40" s="8"/>
      <c r="AP40" s="8" t="str">
        <f>IF( AND(AI$40&lt;&gt;0,AH$15&lt;&gt;0),AL$40&amp;" - "&amp;AK$40,0)</f>
        <v>#DIV/0!</v>
      </c>
      <c r="AQ40" s="8" t="str">
        <f>IF( AP40&lt;&gt;0,AM$40,0)</f>
        <v>#DIV/0!</v>
      </c>
      <c r="AR40" s="8" t="s">
        <v>27</v>
      </c>
    </row>
    <row r="41" ht="38.25" customHeight="1">
      <c r="A41" s="1"/>
      <c r="B41" s="1"/>
      <c r="C41" s="1"/>
      <c r="D41" s="2"/>
      <c r="E41" s="45"/>
      <c r="F41" s="44"/>
      <c r="G41" s="28" t="s">
        <v>216</v>
      </c>
      <c r="H41" s="2"/>
      <c r="I41" s="1"/>
      <c r="J41" s="5">
        <f t="shared" si="1"/>
        <v>0</v>
      </c>
      <c r="K41" s="6">
        <f t="shared" si="2"/>
        <v>0</v>
      </c>
      <c r="L41" s="7"/>
      <c r="M41" s="2"/>
      <c r="N41" s="18" t="s">
        <v>135</v>
      </c>
      <c r="O41" s="18">
        <v>14.0</v>
      </c>
      <c r="P41" s="8">
        <f t="shared" si="8"/>
        <v>0</v>
      </c>
      <c r="Q41" s="8" t="str">
        <f t="shared" si="9"/>
        <v>#DIV/0!</v>
      </c>
      <c r="R41" s="8"/>
      <c r="S41" s="8">
        <f t="shared" si="10"/>
        <v>0</v>
      </c>
      <c r="T41" s="8" t="str">
        <f t="shared" si="11"/>
        <v>#DIV/0!</v>
      </c>
      <c r="U41" s="8">
        <f t="shared" si="12"/>
        <v>0</v>
      </c>
      <c r="V41" s="38" t="str">
        <f t="shared" si="13"/>
        <v>#DIV/0!</v>
      </c>
      <c r="W41" s="40" t="s">
        <v>218</v>
      </c>
      <c r="X41" s="41" t="s">
        <v>219</v>
      </c>
      <c r="Y41" s="42" t="s">
        <v>140</v>
      </c>
      <c r="Z41" s="18">
        <v>5.0</v>
      </c>
      <c r="AA41" s="8"/>
      <c r="AB41" s="8" t="str">
        <f t="shared" si="14"/>
        <v>#DIV/0!</v>
      </c>
      <c r="AC41" s="8" t="str">
        <f t="shared" si="15"/>
        <v>#DIV/0!</v>
      </c>
      <c r="AD41" s="8" t="str">
        <f t="shared" si="16"/>
        <v>#DIV/0!</v>
      </c>
      <c r="AE41" s="18"/>
      <c r="AF41" s="18">
        <v>4.0</v>
      </c>
      <c r="AG41" s="18" t="s">
        <v>148</v>
      </c>
      <c r="AH41" s="8" t="str">
        <f t="shared" si="17"/>
        <v>#DIV/0!</v>
      </c>
      <c r="AI41" s="8" t="str">
        <f t="shared" si="18"/>
        <v>#DIV/0!</v>
      </c>
      <c r="AJ41" s="8" t="str">
        <f t="shared" si="19"/>
        <v>#DIV/0!</v>
      </c>
      <c r="AK41" s="8" t="s">
        <v>46</v>
      </c>
      <c r="AL41" s="8" t="s">
        <v>149</v>
      </c>
      <c r="AM41" s="43" t="s">
        <v>220</v>
      </c>
      <c r="AN41" s="8"/>
      <c r="AO41" s="8"/>
      <c r="AP41" s="8" t="str">
        <f>IF( AND(AI$41&lt;&gt;0,AH$15&lt;&gt;0),AL$41&amp;" - "&amp;AK$41,0)</f>
        <v>#DIV/0!</v>
      </c>
      <c r="AQ41" s="8" t="str">
        <f>IF( AP41&lt;&gt;0,AM$41,0)</f>
        <v>#DIV/0!</v>
      </c>
      <c r="AR41" s="8" t="s">
        <v>27</v>
      </c>
    </row>
    <row r="42" ht="32.25" customHeight="1">
      <c r="A42" s="1"/>
      <c r="B42" s="1"/>
      <c r="C42" s="1"/>
      <c r="D42" s="2"/>
      <c r="E42" s="36" t="s">
        <v>21</v>
      </c>
      <c r="F42" s="27">
        <v>0.7131944444444445</v>
      </c>
      <c r="G42" s="28" t="s">
        <v>221</v>
      </c>
      <c r="H42" s="2"/>
      <c r="I42" s="1"/>
      <c r="J42" s="5">
        <f t="shared" si="1"/>
        <v>0</v>
      </c>
      <c r="K42" s="6">
        <f t="shared" si="2"/>
        <v>0</v>
      </c>
      <c r="L42" s="7"/>
      <c r="M42" s="2"/>
      <c r="N42" s="18" t="s">
        <v>135</v>
      </c>
      <c r="O42" s="18">
        <v>15.0</v>
      </c>
      <c r="P42" s="8">
        <f t="shared" si="8"/>
        <v>0</v>
      </c>
      <c r="Q42" s="8" t="str">
        <f t="shared" si="9"/>
        <v>#DIV/0!</v>
      </c>
      <c r="R42" s="8"/>
      <c r="S42" s="8">
        <f t="shared" si="10"/>
        <v>0</v>
      </c>
      <c r="T42" s="8" t="str">
        <f t="shared" si="11"/>
        <v>#DIV/0!</v>
      </c>
      <c r="U42" s="8">
        <f t="shared" si="12"/>
        <v>0</v>
      </c>
      <c r="V42" s="38" t="str">
        <f t="shared" si="13"/>
        <v>#DIV/0!</v>
      </c>
      <c r="W42" s="40" t="s">
        <v>223</v>
      </c>
      <c r="X42" s="41" t="s">
        <v>224</v>
      </c>
      <c r="Y42" s="42" t="s">
        <v>140</v>
      </c>
      <c r="Z42" s="18">
        <v>4.0</v>
      </c>
      <c r="AA42" s="8"/>
      <c r="AB42" s="8" t="str">
        <f t="shared" si="14"/>
        <v>#DIV/0!</v>
      </c>
      <c r="AC42" s="8" t="str">
        <f t="shared" si="15"/>
        <v>#DIV/0!</v>
      </c>
      <c r="AD42" s="8" t="str">
        <f t="shared" si="16"/>
        <v>#DIV/0!</v>
      </c>
      <c r="AE42" s="18"/>
      <c r="AF42" s="18">
        <v>9.0</v>
      </c>
      <c r="AG42" s="18" t="s">
        <v>156</v>
      </c>
      <c r="AH42" s="8" t="str">
        <f t="shared" si="17"/>
        <v>#DIV/0!</v>
      </c>
      <c r="AI42" s="8" t="str">
        <f t="shared" si="18"/>
        <v>#DIV/0!</v>
      </c>
      <c r="AJ42" s="8" t="str">
        <f t="shared" si="19"/>
        <v>#DIV/0!</v>
      </c>
      <c r="AK42" s="8" t="s">
        <v>46</v>
      </c>
      <c r="AL42" s="8" t="s">
        <v>157</v>
      </c>
      <c r="AM42" s="43" t="s">
        <v>225</v>
      </c>
      <c r="AN42" s="8"/>
      <c r="AO42" s="8"/>
      <c r="AP42" s="8" t="str">
        <f>IF( AND(AI$42&lt;&gt;0,AH$20&lt;&gt;0),AL$42&amp;" - "&amp;AK$42,0)</f>
        <v>#DIV/0!</v>
      </c>
      <c r="AQ42" s="8" t="str">
        <f>IF( AP42&lt;&gt;0,AM$42,0)</f>
        <v>#DIV/0!</v>
      </c>
      <c r="AR42" s="8" t="s">
        <v>27</v>
      </c>
    </row>
    <row r="43" ht="27.75" customHeight="1">
      <c r="A43" s="1"/>
      <c r="B43" s="1"/>
      <c r="C43" s="1"/>
      <c r="D43" s="2"/>
      <c r="E43" s="45"/>
      <c r="F43" s="44"/>
      <c r="G43" s="28" t="s">
        <v>226</v>
      </c>
      <c r="H43" s="2"/>
      <c r="I43" s="1"/>
      <c r="J43" s="5">
        <f t="shared" si="1"/>
        <v>0</v>
      </c>
      <c r="K43" s="6">
        <f t="shared" si="2"/>
        <v>0</v>
      </c>
      <c r="L43" s="7"/>
      <c r="M43" s="2"/>
      <c r="N43" s="18" t="s">
        <v>135</v>
      </c>
      <c r="O43" s="18">
        <v>16.0</v>
      </c>
      <c r="P43" s="8">
        <f t="shared" si="8"/>
        <v>0</v>
      </c>
      <c r="Q43" s="8" t="str">
        <f t="shared" si="9"/>
        <v>#DIV/0!</v>
      </c>
      <c r="R43" s="8"/>
      <c r="S43" s="8">
        <f t="shared" si="10"/>
        <v>0</v>
      </c>
      <c r="T43" s="8" t="str">
        <f t="shared" si="11"/>
        <v>#DIV/0!</v>
      </c>
      <c r="U43" s="8">
        <f t="shared" si="12"/>
        <v>0</v>
      </c>
      <c r="V43" s="38" t="str">
        <f t="shared" si="13"/>
        <v>#DIV/0!</v>
      </c>
      <c r="W43" s="40" t="s">
        <v>228</v>
      </c>
      <c r="X43" s="41" t="s">
        <v>229</v>
      </c>
      <c r="Y43" s="42" t="s">
        <v>140</v>
      </c>
      <c r="Z43" s="18">
        <v>6.0</v>
      </c>
      <c r="AA43" s="8"/>
      <c r="AB43" s="8" t="str">
        <f t="shared" si="14"/>
        <v>#DIV/0!</v>
      </c>
      <c r="AC43" s="8" t="str">
        <f t="shared" si="15"/>
        <v>#DIV/0!</v>
      </c>
      <c r="AD43" s="8" t="str">
        <f t="shared" si="16"/>
        <v>#DIV/0!</v>
      </c>
      <c r="AE43" s="18" t="s">
        <v>55</v>
      </c>
      <c r="AF43" s="18">
        <v>3.0</v>
      </c>
      <c r="AG43" s="18" t="s">
        <v>230</v>
      </c>
      <c r="AH43" s="8" t="str">
        <f t="shared" si="17"/>
        <v>#DIV/0!</v>
      </c>
      <c r="AI43" s="8" t="str">
        <f t="shared" si="18"/>
        <v>#DIV/0!</v>
      </c>
      <c r="AJ43" s="8" t="str">
        <f t="shared" si="19"/>
        <v>#DIV/0!</v>
      </c>
      <c r="AK43" s="8" t="s">
        <v>231</v>
      </c>
      <c r="AL43" s="8" t="s">
        <v>231</v>
      </c>
      <c r="AM43" s="8" t="s">
        <v>231</v>
      </c>
      <c r="AN43" s="8"/>
      <c r="AO43" s="8"/>
      <c r="AP43" s="8"/>
      <c r="AQ43" s="8">
        <f>IF( AP43&lt;&gt;0,AM$43,0)</f>
        <v>0</v>
      </c>
      <c r="AR43" s="8" t="s">
        <v>27</v>
      </c>
    </row>
    <row r="44" ht="27.75" customHeight="1">
      <c r="A44" s="1"/>
      <c r="B44" s="1"/>
      <c r="C44" s="1"/>
      <c r="D44" s="2"/>
      <c r="E44" s="45"/>
      <c r="F44" s="44"/>
      <c r="G44" s="28" t="s">
        <v>232</v>
      </c>
      <c r="H44" s="2"/>
      <c r="I44" s="1"/>
      <c r="J44" s="5">
        <f t="shared" si="1"/>
        <v>0</v>
      </c>
      <c r="K44" s="6">
        <f t="shared" si="2"/>
        <v>0</v>
      </c>
      <c r="L44" s="7"/>
      <c r="M44" s="2"/>
      <c r="N44" s="18" t="s">
        <v>135</v>
      </c>
      <c r="O44" s="18">
        <v>17.0</v>
      </c>
      <c r="P44" s="8">
        <f t="shared" si="8"/>
        <v>0</v>
      </c>
      <c r="Q44" s="8" t="str">
        <f t="shared" si="9"/>
        <v>#DIV/0!</v>
      </c>
      <c r="R44" s="8"/>
      <c r="S44" s="8">
        <f t="shared" si="10"/>
        <v>0</v>
      </c>
      <c r="T44" s="8" t="str">
        <f t="shared" si="11"/>
        <v>#DIV/0!</v>
      </c>
      <c r="U44" s="8">
        <f t="shared" si="12"/>
        <v>0</v>
      </c>
      <c r="V44" s="38" t="str">
        <f t="shared" si="13"/>
        <v>#DIV/0!</v>
      </c>
      <c r="W44" s="40" t="s">
        <v>234</v>
      </c>
      <c r="X44" s="41" t="s">
        <v>235</v>
      </c>
      <c r="Y44" s="42" t="s">
        <v>140</v>
      </c>
      <c r="Z44" s="18">
        <v>5.0</v>
      </c>
      <c r="AA44" s="8"/>
      <c r="AB44" s="8" t="str">
        <f t="shared" si="14"/>
        <v>#DIV/0!</v>
      </c>
      <c r="AC44" s="8" t="str">
        <f t="shared" si="15"/>
        <v>#DIV/0!</v>
      </c>
      <c r="AD44" s="8" t="str">
        <f t="shared" si="16"/>
        <v>#DIV/0!</v>
      </c>
      <c r="AE44" s="18"/>
      <c r="AF44" s="18">
        <v>10.0</v>
      </c>
      <c r="AG44" s="18" t="s">
        <v>230</v>
      </c>
      <c r="AH44" s="8" t="str">
        <f t="shared" si="17"/>
        <v>#DIV/0!</v>
      </c>
      <c r="AI44" s="8" t="str">
        <f t="shared" si="18"/>
        <v>#DIV/0!</v>
      </c>
      <c r="AJ44" s="8" t="str">
        <f t="shared" si="19"/>
        <v>#DIV/0!</v>
      </c>
      <c r="AK44" s="8" t="s">
        <v>231</v>
      </c>
      <c r="AL44" s="8" t="s">
        <v>231</v>
      </c>
      <c r="AM44" s="8" t="s">
        <v>231</v>
      </c>
      <c r="AN44" s="8"/>
      <c r="AO44" s="8"/>
      <c r="AP44" s="8"/>
      <c r="AQ44" s="8">
        <f>IF( AP44&lt;&gt;0,AM$44,0)</f>
        <v>0</v>
      </c>
      <c r="AR44" s="8" t="s">
        <v>27</v>
      </c>
    </row>
    <row r="45" ht="33.0" customHeight="1">
      <c r="A45" s="1"/>
      <c r="B45" s="1"/>
      <c r="C45" s="1"/>
      <c r="D45" s="2"/>
      <c r="E45" s="45"/>
      <c r="F45" s="44"/>
      <c r="G45" s="28" t="s">
        <v>236</v>
      </c>
      <c r="H45" s="2"/>
      <c r="I45" s="1"/>
      <c r="J45" s="5">
        <f t="shared" si="1"/>
        <v>0</v>
      </c>
      <c r="K45" s="6">
        <f t="shared" si="2"/>
        <v>0</v>
      </c>
      <c r="L45" s="7"/>
      <c r="M45" s="2"/>
      <c r="N45" s="18" t="s">
        <v>135</v>
      </c>
      <c r="O45" s="18">
        <v>18.0</v>
      </c>
      <c r="P45" s="8">
        <f t="shared" si="8"/>
        <v>0</v>
      </c>
      <c r="Q45" s="8" t="str">
        <f t="shared" si="9"/>
        <v>#DIV/0!</v>
      </c>
      <c r="R45" s="8"/>
      <c r="S45" s="8">
        <f t="shared" si="10"/>
        <v>0</v>
      </c>
      <c r="T45" s="8" t="str">
        <f t="shared" si="11"/>
        <v>#DIV/0!</v>
      </c>
      <c r="U45" s="8">
        <f t="shared" si="12"/>
        <v>0</v>
      </c>
      <c r="V45" s="38" t="str">
        <f t="shared" si="13"/>
        <v>#DIV/0!</v>
      </c>
      <c r="W45" s="40" t="s">
        <v>238</v>
      </c>
      <c r="X45" s="41" t="s">
        <v>239</v>
      </c>
      <c r="Y45" s="42" t="s">
        <v>140</v>
      </c>
      <c r="Z45" s="18">
        <v>5.0</v>
      </c>
      <c r="AA45" s="8"/>
      <c r="AB45" s="8" t="str">
        <f t="shared" si="14"/>
        <v>#DIV/0!</v>
      </c>
      <c r="AC45" s="8" t="str">
        <f t="shared" si="15"/>
        <v>#DIV/0!</v>
      </c>
      <c r="AD45" s="8" t="str">
        <f t="shared" si="16"/>
        <v>#DIV/0!</v>
      </c>
      <c r="AE45" s="8"/>
      <c r="AF45" s="8"/>
      <c r="AG45" s="18" t="s">
        <v>230</v>
      </c>
      <c r="AH45" s="8">
        <f t="shared" si="17"/>
        <v>0</v>
      </c>
      <c r="AI45" s="8" t="str">
        <f t="shared" si="18"/>
        <v>BAJO</v>
      </c>
      <c r="AJ45" s="8">
        <f t="shared" si="19"/>
        <v>0</v>
      </c>
      <c r="AK45" s="8" t="s">
        <v>55</v>
      </c>
      <c r="AL45" s="8" t="s">
        <v>240</v>
      </c>
      <c r="AM45" s="43" t="s">
        <v>241</v>
      </c>
      <c r="AN45" s="8"/>
      <c r="AO45" s="8"/>
      <c r="AP45" s="8" t="str">
        <f>IF( AND(AI$45&lt;&gt;0,OR(AH$21&lt;&gt;0,AH$14&lt;&gt;0)),AL$45&amp;" - "&amp;AK$45,0)</f>
        <v>#DIV/0!</v>
      </c>
      <c r="AQ45" s="8" t="str">
        <f>IF( AP45&lt;&gt;0,AM$45,0)</f>
        <v>#DIV/0!</v>
      </c>
      <c r="AR45" s="8" t="s">
        <v>27</v>
      </c>
    </row>
    <row r="46" ht="25.5" customHeight="1">
      <c r="A46" s="1"/>
      <c r="B46" s="1"/>
      <c r="C46" s="1"/>
      <c r="D46" s="2"/>
      <c r="E46" s="45"/>
      <c r="F46" s="44"/>
      <c r="G46" s="28" t="s">
        <v>242</v>
      </c>
      <c r="H46" s="2"/>
      <c r="I46" s="1"/>
      <c r="J46" s="5">
        <f t="shared" si="1"/>
        <v>0</v>
      </c>
      <c r="K46" s="6">
        <f t="shared" si="2"/>
        <v>0</v>
      </c>
      <c r="L46" s="7"/>
      <c r="M46" s="2"/>
      <c r="N46" s="18" t="s">
        <v>135</v>
      </c>
      <c r="O46" s="18">
        <v>19.0</v>
      </c>
      <c r="P46" s="8">
        <f t="shared" si="8"/>
        <v>0</v>
      </c>
      <c r="Q46" s="8" t="str">
        <f t="shared" si="9"/>
        <v>#DIV/0!</v>
      </c>
      <c r="R46" s="8"/>
      <c r="S46" s="8">
        <f t="shared" si="10"/>
        <v>0</v>
      </c>
      <c r="T46" s="8" t="str">
        <f t="shared" si="11"/>
        <v>#DIV/0!</v>
      </c>
      <c r="U46" s="8">
        <f t="shared" si="12"/>
        <v>0</v>
      </c>
      <c r="V46" s="38" t="str">
        <f t="shared" si="13"/>
        <v>#DIV/0!</v>
      </c>
      <c r="W46" s="40" t="s">
        <v>244</v>
      </c>
      <c r="X46" s="41" t="s">
        <v>245</v>
      </c>
      <c r="Y46" s="42" t="s">
        <v>156</v>
      </c>
      <c r="Z46" s="18">
        <v>7.0</v>
      </c>
      <c r="AA46" s="8"/>
      <c r="AB46" s="8" t="str">
        <f t="shared" si="14"/>
        <v>#DIV/0!</v>
      </c>
      <c r="AC46" s="8" t="str">
        <f t="shared" si="15"/>
        <v>#DIV/0!</v>
      </c>
      <c r="AD46" s="8" t="str">
        <f t="shared" si="16"/>
        <v>#DIV/0!</v>
      </c>
      <c r="AE46" s="18" t="s">
        <v>64</v>
      </c>
      <c r="AF46" s="18">
        <v>2.0</v>
      </c>
      <c r="AG46" s="18" t="s">
        <v>230</v>
      </c>
      <c r="AH46" s="8" t="str">
        <f t="shared" si="17"/>
        <v>#DIV/0!</v>
      </c>
      <c r="AI46" s="8" t="str">
        <f t="shared" si="18"/>
        <v>#DIV/0!</v>
      </c>
      <c r="AJ46" s="8" t="str">
        <f t="shared" si="19"/>
        <v>#DIV/0!</v>
      </c>
      <c r="AK46" s="8" t="s">
        <v>64</v>
      </c>
      <c r="AL46" s="8" t="s">
        <v>240</v>
      </c>
      <c r="AM46" s="43" t="s">
        <v>246</v>
      </c>
      <c r="AN46" s="8" t="s">
        <v>27</v>
      </c>
      <c r="AO46" s="8"/>
      <c r="AP46" s="8" t="str">
        <f>IF( AND(AI$46&lt;&gt;0,AH$13&lt;&gt;0),AL$46&amp;" - "&amp;AK$46,0)</f>
        <v>#DIV/0!</v>
      </c>
      <c r="AQ46" s="8" t="str">
        <f>IF( AP46&lt;&gt;0,AM$46,0)</f>
        <v>#DIV/0!</v>
      </c>
      <c r="AR46" s="8" t="s">
        <v>27</v>
      </c>
    </row>
    <row r="47" ht="24.75" customHeight="1">
      <c r="A47" s="1"/>
      <c r="B47" s="1"/>
      <c r="C47" s="1"/>
      <c r="D47" s="2"/>
      <c r="E47" s="45"/>
      <c r="F47" s="44"/>
      <c r="G47" s="28" t="s">
        <v>247</v>
      </c>
      <c r="H47" s="2"/>
      <c r="I47" s="1"/>
      <c r="J47" s="5">
        <f t="shared" si="1"/>
        <v>0</v>
      </c>
      <c r="K47" s="6">
        <f t="shared" si="2"/>
        <v>0</v>
      </c>
      <c r="L47" s="7"/>
      <c r="M47" s="2"/>
      <c r="N47" s="18" t="s">
        <v>135</v>
      </c>
      <c r="O47" s="18">
        <v>20.0</v>
      </c>
      <c r="P47" s="8">
        <f t="shared" si="8"/>
        <v>0</v>
      </c>
      <c r="Q47" s="8" t="str">
        <f t="shared" si="9"/>
        <v>#DIV/0!</v>
      </c>
      <c r="R47" s="8"/>
      <c r="S47" s="8">
        <f t="shared" si="10"/>
        <v>0</v>
      </c>
      <c r="T47" s="8" t="str">
        <f t="shared" si="11"/>
        <v>#DIV/0!</v>
      </c>
      <c r="U47" s="8">
        <f t="shared" si="12"/>
        <v>0</v>
      </c>
      <c r="V47" s="38" t="str">
        <f t="shared" si="13"/>
        <v>#DIV/0!</v>
      </c>
      <c r="W47" s="40" t="s">
        <v>249</v>
      </c>
      <c r="X47" s="41" t="s">
        <v>250</v>
      </c>
      <c r="Y47" s="42" t="s">
        <v>156</v>
      </c>
      <c r="Z47" s="18">
        <v>9.0</v>
      </c>
      <c r="AA47" s="8"/>
      <c r="AB47" s="8" t="str">
        <f t="shared" si="14"/>
        <v>#DIV/0!</v>
      </c>
      <c r="AC47" s="8" t="str">
        <f t="shared" si="15"/>
        <v>#DIV/0!</v>
      </c>
      <c r="AD47" s="8" t="str">
        <f t="shared" si="16"/>
        <v>#DIV/0!</v>
      </c>
      <c r="AE47" s="18"/>
      <c r="AF47" s="18">
        <v>11.0</v>
      </c>
      <c r="AG47" s="18" t="s">
        <v>147</v>
      </c>
      <c r="AH47" s="8" t="str">
        <f t="shared" si="17"/>
        <v>#DIV/0!</v>
      </c>
      <c r="AI47" s="8" t="str">
        <f t="shared" si="18"/>
        <v>#DIV/0!</v>
      </c>
      <c r="AJ47" s="8" t="str">
        <f t="shared" si="19"/>
        <v>#DIV/0!</v>
      </c>
      <c r="AK47" s="8" t="s">
        <v>64</v>
      </c>
      <c r="AL47" s="8" t="s">
        <v>163</v>
      </c>
      <c r="AM47" s="8" t="s">
        <v>251</v>
      </c>
      <c r="AN47" s="8" t="s">
        <v>27</v>
      </c>
      <c r="AO47" s="8"/>
      <c r="AP47" s="8" t="str">
        <f>IF( AND(AI$47&lt;&gt;0,AH$22&lt;&gt;0),AL$47&amp;" - "&amp;AK$47,0)</f>
        <v>#DIV/0!</v>
      </c>
      <c r="AQ47" s="8" t="str">
        <f>IF( AP47&lt;&gt;0,AM$47,0)</f>
        <v>#DIV/0!</v>
      </c>
      <c r="AR47" s="8" t="s">
        <v>27</v>
      </c>
    </row>
    <row r="48" ht="24.0" customHeight="1">
      <c r="A48" s="1"/>
      <c r="B48" s="1"/>
      <c r="C48" s="1"/>
      <c r="D48" s="2"/>
      <c r="E48" s="36" t="s">
        <v>67</v>
      </c>
      <c r="F48" s="27">
        <v>0.7138888888888889</v>
      </c>
      <c r="G48" s="28" t="s">
        <v>252</v>
      </c>
      <c r="H48" s="2"/>
      <c r="I48" s="1"/>
      <c r="J48" s="5">
        <f t="shared" si="1"/>
        <v>0</v>
      </c>
      <c r="K48" s="6">
        <f t="shared" si="2"/>
        <v>0</v>
      </c>
      <c r="L48" s="7"/>
      <c r="M48" s="2"/>
      <c r="N48" s="18" t="s">
        <v>135</v>
      </c>
      <c r="O48" s="18">
        <v>21.0</v>
      </c>
      <c r="P48" s="8">
        <f t="shared" si="8"/>
        <v>0</v>
      </c>
      <c r="Q48" s="8" t="str">
        <f t="shared" si="9"/>
        <v>#DIV/0!</v>
      </c>
      <c r="R48" s="8"/>
      <c r="S48" s="8">
        <f t="shared" si="10"/>
        <v>0</v>
      </c>
      <c r="T48" s="8" t="str">
        <f t="shared" si="11"/>
        <v>#DIV/0!</v>
      </c>
      <c r="U48" s="8">
        <f t="shared" si="12"/>
        <v>0</v>
      </c>
      <c r="V48" s="38" t="str">
        <f t="shared" si="13"/>
        <v>#DIV/0!</v>
      </c>
      <c r="W48" s="40" t="s">
        <v>254</v>
      </c>
      <c r="X48" s="41" t="s">
        <v>255</v>
      </c>
      <c r="Y48" s="42" t="s">
        <v>156</v>
      </c>
      <c r="Z48" s="18">
        <v>7.0</v>
      </c>
      <c r="AA48" s="8"/>
      <c r="AB48" s="8" t="str">
        <f t="shared" si="14"/>
        <v>#DIV/0!</v>
      </c>
      <c r="AC48" s="8" t="str">
        <f t="shared" si="15"/>
        <v>#DIV/0!</v>
      </c>
      <c r="AD48" s="8" t="str">
        <f t="shared" si="16"/>
        <v>#DIV/0!</v>
      </c>
      <c r="AE48" s="18"/>
      <c r="AF48" s="18">
        <v>11.0</v>
      </c>
      <c r="AG48" s="18" t="s">
        <v>198</v>
      </c>
      <c r="AH48" s="8" t="str">
        <f t="shared" si="17"/>
        <v>#DIV/0!</v>
      </c>
      <c r="AI48" s="8" t="str">
        <f t="shared" si="18"/>
        <v>#DIV/0!</v>
      </c>
      <c r="AJ48" s="8" t="str">
        <f t="shared" si="19"/>
        <v>#DIV/0!</v>
      </c>
      <c r="AK48" s="8" t="s">
        <v>64</v>
      </c>
      <c r="AL48" s="8" t="s">
        <v>199</v>
      </c>
      <c r="AM48" s="8" t="s">
        <v>251</v>
      </c>
      <c r="AN48" s="8" t="s">
        <v>27</v>
      </c>
      <c r="AO48" s="8"/>
      <c r="AP48" s="8" t="str">
        <f>IF( AND(AI$48&lt;&gt;0,AH$22&lt;&gt;0),AL$48&amp;" - "&amp;AK$48,0)</f>
        <v>#DIV/0!</v>
      </c>
      <c r="AQ48" s="8" t="str">
        <f>IF( AP48&lt;&gt;0,AM$48,0)</f>
        <v>#DIV/0!</v>
      </c>
      <c r="AR48" s="8" t="s">
        <v>27</v>
      </c>
    </row>
    <row r="49" ht="22.5" customHeight="1">
      <c r="A49" s="1"/>
      <c r="B49" s="1"/>
      <c r="C49" s="1"/>
      <c r="D49" s="2"/>
      <c r="E49" s="45"/>
      <c r="F49" s="44"/>
      <c r="G49" s="28" t="s">
        <v>256</v>
      </c>
      <c r="H49" s="2"/>
      <c r="I49" s="1"/>
      <c r="J49" s="5">
        <f t="shared" si="1"/>
        <v>0</v>
      </c>
      <c r="K49" s="6">
        <f t="shared" si="2"/>
        <v>0</v>
      </c>
      <c r="L49" s="7"/>
      <c r="M49" s="2"/>
      <c r="N49" s="18" t="s">
        <v>135</v>
      </c>
      <c r="O49" s="18">
        <v>22.0</v>
      </c>
      <c r="P49" s="8">
        <f t="shared" si="8"/>
        <v>0</v>
      </c>
      <c r="Q49" s="8" t="str">
        <f t="shared" si="9"/>
        <v>#DIV/0!</v>
      </c>
      <c r="R49" s="8"/>
      <c r="S49" s="8">
        <f t="shared" si="10"/>
        <v>0</v>
      </c>
      <c r="T49" s="8" t="str">
        <f t="shared" si="11"/>
        <v>#DIV/0!</v>
      </c>
      <c r="U49" s="8">
        <f t="shared" si="12"/>
        <v>0</v>
      </c>
      <c r="V49" s="38" t="str">
        <f t="shared" si="13"/>
        <v>#DIV/0!</v>
      </c>
      <c r="W49" s="40" t="s">
        <v>257</v>
      </c>
      <c r="X49" s="41" t="s">
        <v>258</v>
      </c>
      <c r="Y49" s="42" t="s">
        <v>156</v>
      </c>
      <c r="Z49" s="18">
        <v>8.0</v>
      </c>
      <c r="AA49" s="8"/>
      <c r="AB49" s="8" t="str">
        <f t="shared" si="14"/>
        <v>#DIV/0!</v>
      </c>
      <c r="AC49" s="8" t="str">
        <f t="shared" si="15"/>
        <v>#DIV/0!</v>
      </c>
      <c r="AD49" s="8" t="str">
        <f t="shared" si="16"/>
        <v>#DIV/0!</v>
      </c>
      <c r="AE49" s="18" t="s">
        <v>74</v>
      </c>
      <c r="AF49" s="18">
        <v>1.0</v>
      </c>
      <c r="AG49" s="18" t="s">
        <v>181</v>
      </c>
      <c r="AH49" s="8" t="str">
        <f t="shared" si="17"/>
        <v>#DIV/0!</v>
      </c>
      <c r="AI49" s="8" t="str">
        <f t="shared" si="18"/>
        <v>#DIV/0!</v>
      </c>
      <c r="AJ49" s="8" t="str">
        <f t="shared" si="19"/>
        <v>#DIV/0!</v>
      </c>
      <c r="AK49" s="8" t="s">
        <v>74</v>
      </c>
      <c r="AL49" s="8" t="s">
        <v>260</v>
      </c>
      <c r="AM49" s="8" t="s">
        <v>261</v>
      </c>
      <c r="AN49" s="8" t="s">
        <v>27</v>
      </c>
      <c r="AO49" s="8"/>
      <c r="AP49" s="8" t="str">
        <f>IF( AND(AI$49&lt;&gt;0,AH$12&lt;&gt;0),AL$49&amp;" - "&amp;AK$49,0)</f>
        <v>#DIV/0!</v>
      </c>
      <c r="AQ49" s="8" t="str">
        <f>IF( AP49&lt;&gt;0,AM$49,0)</f>
        <v>#DIV/0!</v>
      </c>
      <c r="AR49" s="8" t="s">
        <v>27</v>
      </c>
    </row>
    <row r="50" ht="20.25" customHeight="1">
      <c r="A50" s="1"/>
      <c r="B50" s="1"/>
      <c r="C50" s="1"/>
      <c r="D50" s="2"/>
      <c r="E50" s="36" t="s">
        <v>21</v>
      </c>
      <c r="F50" s="27">
        <v>0.7145833333333333</v>
      </c>
      <c r="G50" s="28" t="s">
        <v>262</v>
      </c>
      <c r="H50" s="2"/>
      <c r="I50" s="1"/>
      <c r="J50" s="5">
        <f t="shared" si="1"/>
        <v>0</v>
      </c>
      <c r="K50" s="6">
        <f t="shared" si="2"/>
        <v>0</v>
      </c>
      <c r="L50" s="7"/>
      <c r="M50" s="2"/>
      <c r="N50" s="18" t="s">
        <v>135</v>
      </c>
      <c r="O50" s="18">
        <v>23.0</v>
      </c>
      <c r="P50" s="8">
        <f t="shared" si="8"/>
        <v>0</v>
      </c>
      <c r="Q50" s="8" t="str">
        <f t="shared" si="9"/>
        <v>#DIV/0!</v>
      </c>
      <c r="R50" s="8"/>
      <c r="S50" s="8">
        <f t="shared" si="10"/>
        <v>0</v>
      </c>
      <c r="T50" s="8" t="str">
        <f t="shared" si="11"/>
        <v>#DIV/0!</v>
      </c>
      <c r="U50" s="8">
        <f t="shared" si="12"/>
        <v>0</v>
      </c>
      <c r="V50" s="38" t="str">
        <f t="shared" si="13"/>
        <v>#DIV/0!</v>
      </c>
      <c r="W50" s="40" t="s">
        <v>263</v>
      </c>
      <c r="X50" s="41" t="s">
        <v>264</v>
      </c>
      <c r="Y50" s="42" t="s">
        <v>156</v>
      </c>
      <c r="Z50" s="18">
        <v>8.0</v>
      </c>
      <c r="AA50" s="8"/>
      <c r="AB50" s="8" t="str">
        <f t="shared" si="14"/>
        <v>#DIV/0!</v>
      </c>
      <c r="AC50" s="8" t="str">
        <f t="shared" si="15"/>
        <v>#DIV/0!</v>
      </c>
      <c r="AD50" s="8" t="str">
        <f t="shared" si="16"/>
        <v>#DIV/0!</v>
      </c>
      <c r="AE50" s="8"/>
      <c r="AF50" s="18">
        <v>1.0</v>
      </c>
      <c r="AG50" s="18" t="s">
        <v>198</v>
      </c>
      <c r="AH50" s="8" t="str">
        <f t="shared" si="17"/>
        <v>#DIV/0!</v>
      </c>
      <c r="AI50" s="8" t="str">
        <f t="shared" si="18"/>
        <v>#DIV/0!</v>
      </c>
      <c r="AJ50" s="8" t="str">
        <f t="shared" si="19"/>
        <v>#DIV/0!</v>
      </c>
      <c r="AK50" s="8" t="s">
        <v>74</v>
      </c>
      <c r="AL50" s="8" t="s">
        <v>199</v>
      </c>
      <c r="AM50" s="43" t="s">
        <v>266</v>
      </c>
      <c r="AN50" s="8" t="s">
        <v>27</v>
      </c>
      <c r="AO50" s="8"/>
      <c r="AP50" s="8" t="str">
        <f>IF( AND(AI$50&lt;&gt;0,AH$12&lt;&gt;0),AL$50&amp;" - "&amp;AK$50,0)</f>
        <v>#DIV/0!</v>
      </c>
      <c r="AQ50" s="8" t="str">
        <f>IF( AP50&lt;&gt;0,AM$50,0)</f>
        <v>#DIV/0!</v>
      </c>
      <c r="AR50" s="8" t="s">
        <v>27</v>
      </c>
    </row>
    <row r="51" ht="22.5" customHeight="1">
      <c r="A51" s="1"/>
      <c r="B51" s="1"/>
      <c r="C51" s="1"/>
      <c r="D51" s="2"/>
      <c r="E51" s="46" t="s">
        <v>67</v>
      </c>
      <c r="F51" s="29">
        <v>0.7145833333333333</v>
      </c>
      <c r="G51" s="23" t="s">
        <v>267</v>
      </c>
      <c r="H51" s="2"/>
      <c r="I51" s="1"/>
      <c r="J51" s="5">
        <f t="shared" si="1"/>
        <v>0</v>
      </c>
      <c r="K51" s="6">
        <f t="shared" si="2"/>
        <v>0</v>
      </c>
      <c r="L51" s="7"/>
      <c r="M51" s="2"/>
      <c r="N51" s="18" t="s">
        <v>135</v>
      </c>
      <c r="O51" s="18">
        <v>24.0</v>
      </c>
      <c r="P51" s="8">
        <f t="shared" si="8"/>
        <v>0</v>
      </c>
      <c r="Q51" s="8" t="str">
        <f t="shared" si="9"/>
        <v>#DIV/0!</v>
      </c>
      <c r="R51" s="8"/>
      <c r="S51" s="8">
        <f t="shared" si="10"/>
        <v>0</v>
      </c>
      <c r="T51" s="8" t="str">
        <f t="shared" si="11"/>
        <v>#DIV/0!</v>
      </c>
      <c r="U51" s="8">
        <f t="shared" si="12"/>
        <v>0</v>
      </c>
      <c r="V51" s="38" t="str">
        <f t="shared" si="13"/>
        <v>#DIV/0!</v>
      </c>
      <c r="W51" s="40" t="s">
        <v>269</v>
      </c>
      <c r="X51" s="41" t="s">
        <v>270</v>
      </c>
      <c r="Y51" s="42" t="s">
        <v>156</v>
      </c>
      <c r="Z51" s="18">
        <v>7.0</v>
      </c>
      <c r="AA51" s="8"/>
      <c r="AB51" s="8" t="str">
        <f t="shared" si="14"/>
        <v>#DIV/0!</v>
      </c>
      <c r="AC51" s="8" t="str">
        <f t="shared" si="15"/>
        <v>#DIV/0!</v>
      </c>
      <c r="AD51" s="8" t="str">
        <f t="shared" si="16"/>
        <v>#DIV/0!</v>
      </c>
      <c r="AE51" s="8"/>
      <c r="AF51" s="18">
        <v>1.0</v>
      </c>
      <c r="AG51" s="18" t="s">
        <v>148</v>
      </c>
      <c r="AH51" s="8" t="str">
        <f t="shared" si="17"/>
        <v>#DIV/0!</v>
      </c>
      <c r="AI51" s="8" t="str">
        <f t="shared" si="18"/>
        <v>#DIV/0!</v>
      </c>
      <c r="AJ51" s="8" t="str">
        <f t="shared" si="19"/>
        <v>#DIV/0!</v>
      </c>
      <c r="AK51" s="8" t="s">
        <v>74</v>
      </c>
      <c r="AL51" s="8" t="s">
        <v>149</v>
      </c>
      <c r="AM51" s="8" t="s">
        <v>271</v>
      </c>
      <c r="AN51" s="8" t="s">
        <v>27</v>
      </c>
      <c r="AO51" s="8"/>
      <c r="AP51" s="8" t="str">
        <f>IF( AND(AI$51&lt;&gt;0,AH$12&lt;&gt;0),AL$51&amp;" - "&amp;AK$51,0)</f>
        <v>#DIV/0!</v>
      </c>
      <c r="AQ51" s="8" t="str">
        <f>IF( AP51&lt;&gt;0,AM$51,0)</f>
        <v>#DIV/0!</v>
      </c>
      <c r="AR51" s="8" t="s">
        <v>27</v>
      </c>
    </row>
    <row r="52" ht="18.75" customHeight="1">
      <c r="A52" s="1"/>
      <c r="B52" s="1"/>
      <c r="C52" s="1"/>
      <c r="D52" s="2"/>
      <c r="E52" s="45"/>
      <c r="F52" s="44"/>
      <c r="G52" s="47" t="s">
        <v>272</v>
      </c>
      <c r="H52" s="2"/>
      <c r="I52" s="1"/>
      <c r="J52" s="5">
        <f t="shared" si="1"/>
        <v>0</v>
      </c>
      <c r="K52" s="6">
        <f t="shared" si="2"/>
        <v>0</v>
      </c>
      <c r="L52" s="7"/>
      <c r="M52" s="2"/>
      <c r="N52" s="18" t="s">
        <v>135</v>
      </c>
      <c r="O52" s="18">
        <v>25.0</v>
      </c>
      <c r="P52" s="8">
        <f t="shared" si="8"/>
        <v>0</v>
      </c>
      <c r="Q52" s="8" t="str">
        <f t="shared" si="9"/>
        <v>#DIV/0!</v>
      </c>
      <c r="R52" s="8"/>
      <c r="S52" s="8">
        <f t="shared" si="10"/>
        <v>0</v>
      </c>
      <c r="T52" s="8" t="str">
        <f t="shared" si="11"/>
        <v>#DIV/0!</v>
      </c>
      <c r="U52" s="8">
        <f t="shared" si="12"/>
        <v>0</v>
      </c>
      <c r="V52" s="38" t="str">
        <f t="shared" si="13"/>
        <v>#DIV/0!</v>
      </c>
      <c r="W52" s="40" t="s">
        <v>274</v>
      </c>
      <c r="X52" s="41" t="s">
        <v>275</v>
      </c>
      <c r="Y52" s="42" t="s">
        <v>230</v>
      </c>
      <c r="Z52" s="18">
        <v>2.0</v>
      </c>
      <c r="AA52" s="8"/>
      <c r="AB52" s="8" t="str">
        <f t="shared" si="14"/>
        <v>#DIV/0!</v>
      </c>
      <c r="AC52" s="8" t="str">
        <f t="shared" si="15"/>
        <v>#DIV/0!</v>
      </c>
      <c r="AD52" s="8" t="str">
        <f t="shared" si="16"/>
        <v>#DIV/0!</v>
      </c>
      <c r="AE52" s="8"/>
      <c r="AF52" s="18">
        <v>12.0</v>
      </c>
      <c r="AG52" s="18" t="s">
        <v>147</v>
      </c>
      <c r="AH52" s="8" t="str">
        <f t="shared" si="17"/>
        <v>#DIV/0!</v>
      </c>
      <c r="AI52" s="8" t="str">
        <f t="shared" si="18"/>
        <v>#DIV/0!</v>
      </c>
      <c r="AJ52" s="8" t="str">
        <f t="shared" si="19"/>
        <v>#DIV/0!</v>
      </c>
      <c r="AK52" s="8" t="s">
        <v>74</v>
      </c>
      <c r="AL52" s="8" t="s">
        <v>163</v>
      </c>
      <c r="AM52" s="8" t="s">
        <v>276</v>
      </c>
      <c r="AN52" s="8" t="s">
        <v>27</v>
      </c>
      <c r="AO52" s="8"/>
      <c r="AP52" s="8" t="str">
        <f>IF( AND(AI$52&lt;&gt;0,AH$23&lt;&gt;0),AL$52&amp;" - "&amp;AK$52,0)</f>
        <v>#DIV/0!</v>
      </c>
      <c r="AQ52" s="8" t="str">
        <f>IF( AP52&lt;&gt;0,AM$52,0)</f>
        <v>#DIV/0!</v>
      </c>
      <c r="AR52" s="8" t="s">
        <v>27</v>
      </c>
    </row>
    <row r="53" ht="20.25" customHeight="1">
      <c r="A53" s="1"/>
      <c r="B53" s="1"/>
      <c r="C53" s="1"/>
      <c r="D53" s="2"/>
      <c r="E53" s="36" t="s">
        <v>67</v>
      </c>
      <c r="F53" s="27">
        <v>0.7145833333333333</v>
      </c>
      <c r="G53" s="28" t="s">
        <v>277</v>
      </c>
      <c r="H53" s="2"/>
      <c r="I53" s="1"/>
      <c r="J53" s="5">
        <f t="shared" si="1"/>
        <v>0</v>
      </c>
      <c r="K53" s="6">
        <f t="shared" si="2"/>
        <v>0</v>
      </c>
      <c r="L53" s="7"/>
      <c r="M53" s="2"/>
      <c r="N53" s="18" t="s">
        <v>135</v>
      </c>
      <c r="O53" s="18">
        <v>26.0</v>
      </c>
      <c r="P53" s="8">
        <f t="shared" si="8"/>
        <v>0</v>
      </c>
      <c r="Q53" s="8" t="str">
        <f t="shared" si="9"/>
        <v>#DIV/0!</v>
      </c>
      <c r="R53" s="8"/>
      <c r="S53" s="8">
        <f t="shared" si="10"/>
        <v>0</v>
      </c>
      <c r="T53" s="8" t="str">
        <f t="shared" si="11"/>
        <v>#DIV/0!</v>
      </c>
      <c r="U53" s="8">
        <f t="shared" si="12"/>
        <v>0</v>
      </c>
      <c r="V53" s="38" t="str">
        <f t="shared" si="13"/>
        <v>#DIV/0!</v>
      </c>
      <c r="W53" s="40" t="s">
        <v>279</v>
      </c>
      <c r="X53" s="41" t="s">
        <v>280</v>
      </c>
      <c r="Y53" s="42" t="s">
        <v>230</v>
      </c>
      <c r="Z53" s="18">
        <v>3.0</v>
      </c>
      <c r="AA53" s="8"/>
      <c r="AB53" s="8" t="str">
        <f t="shared" si="14"/>
        <v>#DIV/0!</v>
      </c>
      <c r="AC53" s="8" t="str">
        <f t="shared" si="15"/>
        <v>#DIV/0!</v>
      </c>
      <c r="AD53" s="8" t="str">
        <f t="shared" si="16"/>
        <v>#DIV/0!</v>
      </c>
      <c r="AE53" s="8"/>
      <c r="AF53" s="8"/>
      <c r="AG53" s="8"/>
      <c r="AH53" s="8"/>
      <c r="AI53" s="8"/>
      <c r="AJ53" s="8"/>
      <c r="AK53" s="8"/>
      <c r="AL53" s="8"/>
      <c r="AM53" s="8"/>
      <c r="AN53" s="8"/>
      <c r="AO53" s="8"/>
      <c r="AP53" s="18" t="s">
        <v>281</v>
      </c>
      <c r="AQ53" s="8"/>
      <c r="AR53" s="8"/>
    </row>
    <row r="54" ht="18.75" customHeight="1">
      <c r="A54" s="1"/>
      <c r="B54" s="1"/>
      <c r="C54" s="1"/>
      <c r="D54" s="2"/>
      <c r="E54" s="45"/>
      <c r="F54" s="44"/>
      <c r="G54" s="28" t="s">
        <v>282</v>
      </c>
      <c r="H54" s="2"/>
      <c r="I54" s="1"/>
      <c r="J54" s="5">
        <f t="shared" si="1"/>
        <v>0</v>
      </c>
      <c r="K54" s="6">
        <f t="shared" si="2"/>
        <v>0</v>
      </c>
      <c r="L54" s="7"/>
      <c r="M54" s="2"/>
      <c r="N54" s="18" t="s">
        <v>135</v>
      </c>
      <c r="O54" s="18">
        <v>27.0</v>
      </c>
      <c r="P54" s="8">
        <f t="shared" si="8"/>
        <v>0</v>
      </c>
      <c r="Q54" s="8" t="str">
        <f t="shared" si="9"/>
        <v>#DIV/0!</v>
      </c>
      <c r="R54" s="8"/>
      <c r="S54" s="8">
        <f t="shared" si="10"/>
        <v>0</v>
      </c>
      <c r="T54" s="8" t="str">
        <f t="shared" si="11"/>
        <v>#DIV/0!</v>
      </c>
      <c r="U54" s="8">
        <f t="shared" si="12"/>
        <v>0</v>
      </c>
      <c r="V54" s="38" t="str">
        <f t="shared" si="13"/>
        <v>#DIV/0!</v>
      </c>
      <c r="W54" s="40" t="s">
        <v>284</v>
      </c>
      <c r="X54" s="41" t="s">
        <v>285</v>
      </c>
      <c r="Y54" s="42" t="s">
        <v>230</v>
      </c>
      <c r="Z54" s="18">
        <v>10.0</v>
      </c>
      <c r="AA54" s="8"/>
      <c r="AB54" s="8" t="str">
        <f t="shared" si="14"/>
        <v>#DIV/0!</v>
      </c>
      <c r="AC54" s="8" t="str">
        <f t="shared" si="15"/>
        <v>#DIV/0!</v>
      </c>
      <c r="AD54" s="8" t="str">
        <f t="shared" si="16"/>
        <v>#DIV/0!</v>
      </c>
      <c r="AE54" s="8"/>
      <c r="AF54" s="8"/>
      <c r="AG54" s="8"/>
      <c r="AH54" s="8"/>
      <c r="AI54" s="8"/>
      <c r="AJ54" s="8"/>
      <c r="AK54" s="8" t="s">
        <v>25</v>
      </c>
      <c r="AL54" s="8" t="s">
        <v>286</v>
      </c>
      <c r="AM54" s="43" t="s">
        <v>287</v>
      </c>
      <c r="AN54" s="8" t="s">
        <v>27</v>
      </c>
      <c r="AO54" s="8"/>
      <c r="AP54" s="8" t="str">
        <f>IF(AND(AD39&lt;0.5,AI$28&lt;&gt;0, AH$17&lt;&gt;0),AL$28&amp;" - "&amp;AK$28,0)</f>
        <v>#DIV/0!</v>
      </c>
      <c r="AQ54" s="8" t="str">
        <f t="shared" ref="AQ54:AQ78" si="20">IF( AP54&lt;&gt;0,AM54,0)</f>
        <v>#DIV/0!</v>
      </c>
      <c r="AR54" s="8" t="s">
        <v>27</v>
      </c>
    </row>
    <row r="55" ht="21.0" customHeight="1">
      <c r="A55" s="1"/>
      <c r="B55" s="1"/>
      <c r="C55" s="1"/>
      <c r="D55" s="2"/>
      <c r="E55" s="36" t="s">
        <v>21</v>
      </c>
      <c r="F55" s="27">
        <v>0.7152777777777778</v>
      </c>
      <c r="G55" s="28" t="s">
        <v>288</v>
      </c>
      <c r="H55" s="2"/>
      <c r="I55" s="1"/>
      <c r="J55" s="5">
        <f t="shared" si="1"/>
        <v>0</v>
      </c>
      <c r="K55" s="6">
        <f t="shared" si="2"/>
        <v>0</v>
      </c>
      <c r="L55" s="7"/>
      <c r="M55" s="2"/>
      <c r="N55" s="18" t="s">
        <v>135</v>
      </c>
      <c r="O55" s="18">
        <v>28.0</v>
      </c>
      <c r="P55" s="8">
        <f t="shared" si="8"/>
        <v>0</v>
      </c>
      <c r="Q55" s="8" t="str">
        <f t="shared" si="9"/>
        <v>#DIV/0!</v>
      </c>
      <c r="R55" s="8"/>
      <c r="S55" s="8">
        <f t="shared" si="10"/>
        <v>0</v>
      </c>
      <c r="T55" s="8" t="str">
        <f t="shared" si="11"/>
        <v>#DIV/0!</v>
      </c>
      <c r="U55" s="8">
        <f t="shared" si="12"/>
        <v>0</v>
      </c>
      <c r="V55" s="38" t="str">
        <f t="shared" si="13"/>
        <v>#DIV/0!</v>
      </c>
      <c r="W55" s="40" t="s">
        <v>290</v>
      </c>
      <c r="X55" s="41" t="s">
        <v>291</v>
      </c>
      <c r="Y55" s="42" t="s">
        <v>198</v>
      </c>
      <c r="Z55" s="18">
        <v>11.0</v>
      </c>
      <c r="AA55" s="8"/>
      <c r="AB55" s="8" t="str">
        <f t="shared" si="14"/>
        <v>#DIV/0!</v>
      </c>
      <c r="AC55" s="8" t="str">
        <f t="shared" si="15"/>
        <v>#DIV/0!</v>
      </c>
      <c r="AD55" s="8" t="str">
        <f t="shared" si="16"/>
        <v>#DIV/0!</v>
      </c>
      <c r="AE55" s="8"/>
      <c r="AF55" s="8"/>
      <c r="AG55" s="8"/>
      <c r="AH55" s="8"/>
      <c r="AI55" s="8"/>
      <c r="AJ55" s="8"/>
      <c r="AK55" s="8" t="s">
        <v>25</v>
      </c>
      <c r="AL55" s="8" t="s">
        <v>292</v>
      </c>
      <c r="AM55" s="43" t="s">
        <v>293</v>
      </c>
      <c r="AN55" s="8" t="s">
        <v>27</v>
      </c>
      <c r="AO55" s="8"/>
      <c r="AP55" s="8" t="str">
        <f>IF( AND(AD60&lt;0.5,AI$29&lt;&gt;0,AH$17&lt;&gt;0),AL$29&amp;" - "&amp;AK$29,0)</f>
        <v>#DIV/0!</v>
      </c>
      <c r="AQ55" s="8" t="str">
        <f t="shared" si="20"/>
        <v>#DIV/0!</v>
      </c>
      <c r="AR55" s="8" t="s">
        <v>27</v>
      </c>
    </row>
    <row r="56" ht="21.0" customHeight="1">
      <c r="A56" s="1"/>
      <c r="B56" s="1"/>
      <c r="C56" s="1"/>
      <c r="D56" s="2"/>
      <c r="E56" s="36" t="s">
        <v>67</v>
      </c>
      <c r="F56" s="27">
        <v>0.7152777777777778</v>
      </c>
      <c r="G56" s="28" t="s">
        <v>294</v>
      </c>
      <c r="H56" s="2"/>
      <c r="I56" s="1"/>
      <c r="J56" s="5">
        <f t="shared" si="1"/>
        <v>0</v>
      </c>
      <c r="K56" s="6">
        <f t="shared" si="2"/>
        <v>0</v>
      </c>
      <c r="L56" s="7"/>
      <c r="M56" s="2"/>
      <c r="N56" s="18" t="s">
        <v>135</v>
      </c>
      <c r="O56" s="18">
        <v>29.0</v>
      </c>
      <c r="P56" s="8">
        <f t="shared" si="8"/>
        <v>0</v>
      </c>
      <c r="Q56" s="8" t="str">
        <f t="shared" si="9"/>
        <v>#DIV/0!</v>
      </c>
      <c r="R56" s="8"/>
      <c r="S56" s="8">
        <f t="shared" si="10"/>
        <v>0</v>
      </c>
      <c r="T56" s="8" t="str">
        <f t="shared" si="11"/>
        <v>#DIV/0!</v>
      </c>
      <c r="U56" s="8">
        <f t="shared" si="12"/>
        <v>0</v>
      </c>
      <c r="V56" s="38" t="str">
        <f t="shared" si="13"/>
        <v>#DIV/0!</v>
      </c>
      <c r="W56" s="40" t="s">
        <v>296</v>
      </c>
      <c r="X56" s="41" t="s">
        <v>297</v>
      </c>
      <c r="Y56" s="42" t="s">
        <v>198</v>
      </c>
      <c r="Z56" s="18">
        <v>4.0</v>
      </c>
      <c r="AA56" s="8"/>
      <c r="AB56" s="8" t="str">
        <f t="shared" si="14"/>
        <v>#DIV/0!</v>
      </c>
      <c r="AC56" s="8" t="str">
        <f t="shared" si="15"/>
        <v>#DIV/0!</v>
      </c>
      <c r="AD56" s="8" t="str">
        <f t="shared" si="16"/>
        <v>#DIV/0!</v>
      </c>
      <c r="AE56" s="8"/>
      <c r="AF56" s="8"/>
      <c r="AG56" s="8"/>
      <c r="AH56" s="8"/>
      <c r="AI56" s="8"/>
      <c r="AJ56" s="8"/>
      <c r="AK56" s="8" t="s">
        <v>25</v>
      </c>
      <c r="AL56" s="8" t="s">
        <v>298</v>
      </c>
      <c r="AM56" s="43" t="s">
        <v>299</v>
      </c>
      <c r="AN56" s="8" t="s">
        <v>27</v>
      </c>
      <c r="AO56" s="8"/>
      <c r="AP56" s="8" t="str">
        <f>IF( AND(AD46&lt;0.5,AI$30&lt;&gt;0,AH$18&lt;&gt;0),AL$30&amp;" - "&amp;AK$30,0)</f>
        <v>#DIV/0!</v>
      </c>
      <c r="AQ56" s="8" t="str">
        <f t="shared" si="20"/>
        <v>#DIV/0!</v>
      </c>
      <c r="AR56" s="8" t="s">
        <v>27</v>
      </c>
    </row>
    <row r="57" ht="20.25" customHeight="1">
      <c r="A57" s="1"/>
      <c r="B57" s="1"/>
      <c r="C57" s="1"/>
      <c r="D57" s="2"/>
      <c r="E57" s="36" t="s">
        <v>33</v>
      </c>
      <c r="F57" s="27">
        <v>0.7159722222222222</v>
      </c>
      <c r="G57" s="28" t="s">
        <v>300</v>
      </c>
      <c r="H57" s="2"/>
      <c r="I57" s="1"/>
      <c r="J57" s="5">
        <f t="shared" si="1"/>
        <v>0</v>
      </c>
      <c r="K57" s="6">
        <f t="shared" si="2"/>
        <v>0</v>
      </c>
      <c r="L57" s="7"/>
      <c r="M57" s="2"/>
      <c r="N57" s="18" t="s">
        <v>135</v>
      </c>
      <c r="O57" s="18">
        <v>30.0</v>
      </c>
      <c r="P57" s="8">
        <f t="shared" si="8"/>
        <v>0</v>
      </c>
      <c r="Q57" s="8" t="str">
        <f t="shared" si="9"/>
        <v>#DIV/0!</v>
      </c>
      <c r="R57" s="8"/>
      <c r="S57" s="8">
        <f t="shared" si="10"/>
        <v>0</v>
      </c>
      <c r="T57" s="8" t="str">
        <f t="shared" si="11"/>
        <v>#DIV/0!</v>
      </c>
      <c r="U57" s="8">
        <f t="shared" si="12"/>
        <v>0</v>
      </c>
      <c r="V57" s="38" t="str">
        <f t="shared" si="13"/>
        <v>#DIV/0!</v>
      </c>
      <c r="W57" s="40" t="s">
        <v>302</v>
      </c>
      <c r="X57" s="41" t="s">
        <v>303</v>
      </c>
      <c r="Y57" s="42" t="s">
        <v>198</v>
      </c>
      <c r="Z57" s="18">
        <v>8.0</v>
      </c>
      <c r="AA57" s="8"/>
      <c r="AB57" s="8" t="str">
        <f t="shared" si="14"/>
        <v>#DIV/0!</v>
      </c>
      <c r="AC57" s="8" t="str">
        <f t="shared" si="15"/>
        <v>#DIV/0!</v>
      </c>
      <c r="AD57" s="8" t="str">
        <f t="shared" si="16"/>
        <v>#DIV/0!</v>
      </c>
      <c r="AE57" s="8"/>
      <c r="AF57" s="8"/>
      <c r="AG57" s="8"/>
      <c r="AH57" s="8"/>
      <c r="AI57" s="8"/>
      <c r="AJ57" s="8"/>
      <c r="AK57" s="8" t="s">
        <v>36</v>
      </c>
      <c r="AL57" s="8" t="s">
        <v>304</v>
      </c>
      <c r="AM57" s="43" t="s">
        <v>305</v>
      </c>
      <c r="AN57" s="8" t="s">
        <v>27</v>
      </c>
      <c r="AO57" s="8"/>
      <c r="AP57" s="8" t="str">
        <f>IF( AND(AD29&lt;0.5,AI$31&lt;&gt;0,AH$16&lt;&gt;0),AL$31&amp;" - "&amp;AK$31,0)</f>
        <v>#DIV/0!</v>
      </c>
      <c r="AQ57" s="8" t="str">
        <f t="shared" si="20"/>
        <v>#DIV/0!</v>
      </c>
      <c r="AR57" s="8" t="s">
        <v>27</v>
      </c>
    </row>
    <row r="58" ht="15.75" customHeight="1">
      <c r="A58" s="1"/>
      <c r="B58" s="1"/>
      <c r="C58" s="1"/>
      <c r="D58" s="2"/>
      <c r="E58" s="45"/>
      <c r="F58" s="44"/>
      <c r="G58" s="28" t="s">
        <v>306</v>
      </c>
      <c r="H58" s="2"/>
      <c r="I58" s="1"/>
      <c r="J58" s="5">
        <f t="shared" si="1"/>
        <v>0</v>
      </c>
      <c r="K58" s="6">
        <f t="shared" si="2"/>
        <v>0</v>
      </c>
      <c r="L58" s="7"/>
      <c r="M58" s="2"/>
      <c r="N58" s="18" t="s">
        <v>135</v>
      </c>
      <c r="O58" s="18">
        <v>31.0</v>
      </c>
      <c r="P58" s="8">
        <f t="shared" si="8"/>
        <v>0</v>
      </c>
      <c r="Q58" s="8" t="str">
        <f t="shared" si="9"/>
        <v>#DIV/0!</v>
      </c>
      <c r="R58" s="8"/>
      <c r="S58" s="8">
        <f t="shared" si="10"/>
        <v>0</v>
      </c>
      <c r="T58" s="8" t="str">
        <f t="shared" si="11"/>
        <v>#DIV/0!</v>
      </c>
      <c r="U58" s="8">
        <f t="shared" si="12"/>
        <v>0</v>
      </c>
      <c r="V58" s="38" t="str">
        <f t="shared" si="13"/>
        <v>#DIV/0!</v>
      </c>
      <c r="W58" s="40" t="s">
        <v>308</v>
      </c>
      <c r="X58" s="41" t="s">
        <v>309</v>
      </c>
      <c r="Y58" s="42" t="s">
        <v>198</v>
      </c>
      <c r="Z58" s="18">
        <v>1.0</v>
      </c>
      <c r="AA58" s="8"/>
      <c r="AB58" s="8" t="str">
        <f t="shared" si="14"/>
        <v>#DIV/0!</v>
      </c>
      <c r="AC58" s="8" t="str">
        <f t="shared" si="15"/>
        <v>#DIV/0!</v>
      </c>
      <c r="AD58" s="8" t="str">
        <f t="shared" si="16"/>
        <v>#DIV/0!</v>
      </c>
      <c r="AE58" s="8"/>
      <c r="AF58" s="8"/>
      <c r="AG58" s="8"/>
      <c r="AH58" s="8"/>
      <c r="AI58" s="8"/>
      <c r="AJ58" s="8"/>
      <c r="AK58" s="8" t="s">
        <v>36</v>
      </c>
      <c r="AL58" s="8" t="s">
        <v>310</v>
      </c>
      <c r="AM58" s="43" t="s">
        <v>311</v>
      </c>
      <c r="AN58" s="8" t="s">
        <v>27</v>
      </c>
      <c r="AO58" s="8"/>
      <c r="AP58" s="8" t="str">
        <f>IF( AND(AD28&lt;0.5,AI$32&lt;&gt;0,AH$16&lt;&gt;0),AL$32&amp;" - "&amp;AK$32,0)</f>
        <v>#DIV/0!</v>
      </c>
      <c r="AQ58" s="8" t="str">
        <f t="shared" si="20"/>
        <v>#DIV/0!</v>
      </c>
      <c r="AR58" s="8" t="s">
        <v>27</v>
      </c>
    </row>
    <row r="59" ht="17.25" customHeight="1">
      <c r="A59" s="1"/>
      <c r="B59" s="1"/>
      <c r="C59" s="1"/>
      <c r="D59" s="2"/>
      <c r="E59" s="36" t="s">
        <v>67</v>
      </c>
      <c r="F59" s="27">
        <v>0.7159722222222222</v>
      </c>
      <c r="G59" s="28" t="s">
        <v>312</v>
      </c>
      <c r="H59" s="2"/>
      <c r="I59" s="1"/>
      <c r="J59" s="5">
        <f t="shared" si="1"/>
        <v>0</v>
      </c>
      <c r="K59" s="6">
        <f t="shared" si="2"/>
        <v>0</v>
      </c>
      <c r="L59" s="48"/>
      <c r="M59" s="49"/>
      <c r="N59" s="18" t="s">
        <v>135</v>
      </c>
      <c r="O59" s="18">
        <v>32.0</v>
      </c>
      <c r="P59" s="8">
        <f t="shared" si="8"/>
        <v>0</v>
      </c>
      <c r="Q59" s="8" t="str">
        <f t="shared" si="9"/>
        <v>#DIV/0!</v>
      </c>
      <c r="R59" s="8"/>
      <c r="S59" s="8">
        <f t="shared" si="10"/>
        <v>0</v>
      </c>
      <c r="T59" s="8" t="str">
        <f t="shared" si="11"/>
        <v>#DIV/0!</v>
      </c>
      <c r="U59" s="8">
        <f t="shared" si="12"/>
        <v>0</v>
      </c>
      <c r="V59" s="38" t="str">
        <f t="shared" si="13"/>
        <v>#DIV/0!</v>
      </c>
      <c r="W59" s="40" t="s">
        <v>314</v>
      </c>
      <c r="X59" s="41" t="s">
        <v>315</v>
      </c>
      <c r="Y59" s="42" t="s">
        <v>198</v>
      </c>
      <c r="Z59" s="18">
        <v>1.0</v>
      </c>
      <c r="AA59" s="8"/>
      <c r="AB59" s="8" t="str">
        <f t="shared" si="14"/>
        <v>#DIV/0!</v>
      </c>
      <c r="AC59" s="8" t="str">
        <f t="shared" si="15"/>
        <v>#DIV/0!</v>
      </c>
      <c r="AD59" s="8" t="str">
        <f t="shared" si="16"/>
        <v>#DIV/0!</v>
      </c>
      <c r="AE59" s="8"/>
      <c r="AF59" s="8"/>
      <c r="AG59" s="8"/>
      <c r="AH59" s="8"/>
      <c r="AI59" s="8"/>
      <c r="AJ59" s="8"/>
      <c r="AK59" s="8" t="s">
        <v>36</v>
      </c>
      <c r="AL59" s="8" t="s">
        <v>286</v>
      </c>
      <c r="AM59" s="43" t="s">
        <v>316</v>
      </c>
      <c r="AN59" s="8" t="s">
        <v>27</v>
      </c>
      <c r="AO59" s="8"/>
      <c r="AP59" s="8" t="str">
        <f>IF( AND(AD39&lt;0.5,AI$33&lt;&gt;0,AH$16&lt;&gt;0),AL$33&amp;" - "&amp;AK$33,0)</f>
        <v>#DIV/0!</v>
      </c>
      <c r="AQ59" s="8" t="str">
        <f t="shared" si="20"/>
        <v>#DIV/0!</v>
      </c>
      <c r="AR59" s="8" t="s">
        <v>27</v>
      </c>
    </row>
    <row r="60" ht="17.25" customHeight="1">
      <c r="A60" s="1"/>
      <c r="B60" s="1"/>
      <c r="C60" s="1"/>
      <c r="D60" s="2"/>
      <c r="E60" s="36" t="s">
        <v>33</v>
      </c>
      <c r="F60" s="27">
        <v>0.7159722222222222</v>
      </c>
      <c r="G60" s="28" t="s">
        <v>317</v>
      </c>
      <c r="H60" s="2"/>
      <c r="I60" s="1"/>
      <c r="J60" s="5">
        <f t="shared" si="1"/>
        <v>0</v>
      </c>
      <c r="K60" s="6">
        <f t="shared" si="2"/>
        <v>0</v>
      </c>
      <c r="L60" s="7"/>
      <c r="M60" s="2"/>
      <c r="N60" s="18" t="s">
        <v>135</v>
      </c>
      <c r="O60" s="18">
        <v>33.0</v>
      </c>
      <c r="P60" s="8">
        <f t="shared" si="8"/>
        <v>0</v>
      </c>
      <c r="Q60" s="8" t="str">
        <f t="shared" si="9"/>
        <v>#DIV/0!</v>
      </c>
      <c r="R60" s="8"/>
      <c r="S60" s="8">
        <f t="shared" si="10"/>
        <v>0</v>
      </c>
      <c r="T60" s="8" t="str">
        <f t="shared" si="11"/>
        <v>#DIV/0!</v>
      </c>
      <c r="U60" s="8">
        <f t="shared" si="12"/>
        <v>0</v>
      </c>
      <c r="V60" s="38" t="str">
        <f t="shared" si="13"/>
        <v>#DIV/0!</v>
      </c>
      <c r="W60" s="40" t="s">
        <v>319</v>
      </c>
      <c r="X60" s="41" t="s">
        <v>320</v>
      </c>
      <c r="Y60" s="42" t="s">
        <v>148</v>
      </c>
      <c r="Z60" s="18">
        <v>5.0</v>
      </c>
      <c r="AA60" s="8"/>
      <c r="AB60" s="8" t="str">
        <f t="shared" si="14"/>
        <v>#DIV/0!</v>
      </c>
      <c r="AC60" s="8" t="str">
        <f t="shared" si="15"/>
        <v>#DIV/0!</v>
      </c>
      <c r="AD60" s="8" t="str">
        <f t="shared" si="16"/>
        <v>#DIV/0!</v>
      </c>
      <c r="AE60" s="8"/>
      <c r="AF60" s="8"/>
      <c r="AG60" s="8"/>
      <c r="AH60" s="8"/>
      <c r="AI60" s="8"/>
      <c r="AJ60" s="8"/>
      <c r="AK60" s="8" t="s">
        <v>36</v>
      </c>
      <c r="AL60" s="8" t="s">
        <v>321</v>
      </c>
      <c r="AM60" s="43" t="s">
        <v>322</v>
      </c>
      <c r="AN60" s="8" t="s">
        <v>27</v>
      </c>
      <c r="AO60" s="8"/>
      <c r="AP60" s="8" t="str">
        <f>IF( AND(AD37&lt;0.5,AI$34&lt;&gt;0,AH$16&lt;&gt;0),AL$34&amp;" - "&amp;AK$34,0)</f>
        <v>#DIV/0!</v>
      </c>
      <c r="AQ60" s="8" t="str">
        <f t="shared" si="20"/>
        <v>#DIV/0!</v>
      </c>
      <c r="AR60" s="8" t="s">
        <v>27</v>
      </c>
    </row>
    <row r="61" ht="21.75" customHeight="1">
      <c r="A61" s="1"/>
      <c r="B61" s="1"/>
      <c r="C61" s="1"/>
      <c r="D61" s="2"/>
      <c r="E61" s="36" t="s">
        <v>67</v>
      </c>
      <c r="F61" s="27">
        <v>0.7159722222222222</v>
      </c>
      <c r="G61" s="44"/>
      <c r="H61" s="2"/>
      <c r="I61" s="1"/>
      <c r="J61" s="5">
        <f t="shared" si="1"/>
        <v>0</v>
      </c>
      <c r="K61" s="6">
        <f t="shared" si="2"/>
        <v>0</v>
      </c>
      <c r="L61" s="7"/>
      <c r="M61" s="2"/>
      <c r="N61" s="18" t="s">
        <v>135</v>
      </c>
      <c r="O61" s="18">
        <v>34.0</v>
      </c>
      <c r="P61" s="8">
        <f t="shared" si="8"/>
        <v>0</v>
      </c>
      <c r="Q61" s="8" t="str">
        <f t="shared" si="9"/>
        <v>#DIV/0!</v>
      </c>
      <c r="R61" s="8"/>
      <c r="S61" s="8">
        <f t="shared" si="10"/>
        <v>0</v>
      </c>
      <c r="T61" s="8" t="str">
        <f t="shared" si="11"/>
        <v>#DIV/0!</v>
      </c>
      <c r="U61" s="8">
        <f t="shared" si="12"/>
        <v>0</v>
      </c>
      <c r="V61" s="38" t="str">
        <f t="shared" si="13"/>
        <v>#DIV/0!</v>
      </c>
      <c r="W61" s="40" t="s">
        <v>324</v>
      </c>
      <c r="X61" s="41" t="s">
        <v>325</v>
      </c>
      <c r="Y61" s="42" t="s">
        <v>148</v>
      </c>
      <c r="Z61" s="18">
        <v>4.0</v>
      </c>
      <c r="AA61" s="8"/>
      <c r="AB61" s="8" t="str">
        <f t="shared" si="14"/>
        <v>#DIV/0!</v>
      </c>
      <c r="AC61" s="8" t="str">
        <f t="shared" si="15"/>
        <v>#DIV/0!</v>
      </c>
      <c r="AD61" s="8" t="str">
        <f t="shared" si="16"/>
        <v>#DIV/0!</v>
      </c>
      <c r="AE61" s="8"/>
      <c r="AF61" s="8"/>
      <c r="AG61" s="8"/>
      <c r="AH61" s="8"/>
      <c r="AI61" s="8"/>
      <c r="AJ61" s="8"/>
      <c r="AK61" s="8" t="s">
        <v>36</v>
      </c>
      <c r="AL61" s="8" t="s">
        <v>292</v>
      </c>
      <c r="AM61" s="43" t="s">
        <v>326</v>
      </c>
      <c r="AN61" s="8" t="s">
        <v>27</v>
      </c>
      <c r="AO61" s="8"/>
      <c r="AP61" s="8" t="str">
        <f>IF( AND(AD60&lt;0.5,AI$35&lt;&gt;0,AH$16&lt;&gt;0),AL$35&amp;" - "&amp;AK$35,0)</f>
        <v>#DIV/0!</v>
      </c>
      <c r="AQ61" s="8" t="str">
        <f t="shared" si="20"/>
        <v>#DIV/0!</v>
      </c>
      <c r="AR61" s="8" t="s">
        <v>27</v>
      </c>
    </row>
    <row r="62" ht="18.75" customHeight="1">
      <c r="A62" s="1"/>
      <c r="B62" s="1"/>
      <c r="C62" s="1"/>
      <c r="D62" s="2"/>
      <c r="E62" s="36" t="s">
        <v>21</v>
      </c>
      <c r="F62" s="27">
        <v>0.7180555555555556</v>
      </c>
      <c r="G62" s="28" t="s">
        <v>327</v>
      </c>
      <c r="H62" s="2"/>
      <c r="I62" s="1"/>
      <c r="J62" s="5">
        <f t="shared" si="1"/>
        <v>0</v>
      </c>
      <c r="K62" s="6">
        <f t="shared" si="2"/>
        <v>0</v>
      </c>
      <c r="L62" s="7"/>
      <c r="M62" s="2"/>
      <c r="N62" s="18" t="s">
        <v>135</v>
      </c>
      <c r="O62" s="18">
        <v>35.0</v>
      </c>
      <c r="P62" s="8">
        <f t="shared" si="8"/>
        <v>0</v>
      </c>
      <c r="Q62" s="8" t="str">
        <f t="shared" si="9"/>
        <v>#DIV/0!</v>
      </c>
      <c r="R62" s="8"/>
      <c r="S62" s="8">
        <f t="shared" si="10"/>
        <v>0</v>
      </c>
      <c r="T62" s="8" t="str">
        <f t="shared" si="11"/>
        <v>#DIV/0!</v>
      </c>
      <c r="U62" s="8">
        <f t="shared" si="12"/>
        <v>0</v>
      </c>
      <c r="V62" s="38" t="str">
        <f t="shared" si="13"/>
        <v>#DIV/0!</v>
      </c>
      <c r="W62" s="40" t="s">
        <v>329</v>
      </c>
      <c r="X62" s="41" t="s">
        <v>330</v>
      </c>
      <c r="Y62" s="42" t="s">
        <v>148</v>
      </c>
      <c r="Z62" s="18">
        <v>6.0</v>
      </c>
      <c r="AA62" s="8"/>
      <c r="AB62" s="8" t="str">
        <f t="shared" si="14"/>
        <v>#DIV/0!</v>
      </c>
      <c r="AC62" s="8" t="str">
        <f t="shared" si="15"/>
        <v>#DIV/0!</v>
      </c>
      <c r="AD62" s="8" t="str">
        <f t="shared" si="16"/>
        <v>#DIV/0!</v>
      </c>
      <c r="AE62" s="8"/>
      <c r="AF62" s="8"/>
      <c r="AG62" s="8"/>
      <c r="AH62" s="8"/>
      <c r="AI62" s="8"/>
      <c r="AJ62" s="8"/>
      <c r="AK62" s="8" t="s">
        <v>36</v>
      </c>
      <c r="AL62" s="8" t="s">
        <v>298</v>
      </c>
      <c r="AM62" s="43" t="s">
        <v>331</v>
      </c>
      <c r="AN62" s="8"/>
      <c r="AO62" s="8"/>
      <c r="AP62" s="8" t="str">
        <f>IF( AND(AD46&lt;0.5,AI$36&lt;&gt;0,AH$19&lt;&gt;0),AL$36&amp;" - "&amp;AK$36,0)</f>
        <v>#DIV/0!</v>
      </c>
      <c r="AQ62" s="8" t="str">
        <f t="shared" si="20"/>
        <v>#DIV/0!</v>
      </c>
      <c r="AR62" s="8" t="s">
        <v>27</v>
      </c>
    </row>
    <row r="63" ht="18.0" customHeight="1">
      <c r="A63" s="1"/>
      <c r="B63" s="1"/>
      <c r="C63" s="1"/>
      <c r="D63" s="2"/>
      <c r="E63" s="45"/>
      <c r="F63" s="44"/>
      <c r="G63" s="28" t="s">
        <v>332</v>
      </c>
      <c r="H63" s="2"/>
      <c r="I63" s="1"/>
      <c r="J63" s="5">
        <f t="shared" si="1"/>
        <v>0</v>
      </c>
      <c r="K63" s="6">
        <f t="shared" si="2"/>
        <v>0</v>
      </c>
      <c r="L63" s="7"/>
      <c r="M63" s="2"/>
      <c r="N63" s="18" t="s">
        <v>135</v>
      </c>
      <c r="O63" s="18">
        <v>36.0</v>
      </c>
      <c r="P63" s="8">
        <f t="shared" si="8"/>
        <v>0</v>
      </c>
      <c r="Q63" s="8" t="str">
        <f t="shared" si="9"/>
        <v>#DIV/0!</v>
      </c>
      <c r="R63" s="8"/>
      <c r="S63" s="8">
        <f t="shared" si="10"/>
        <v>0</v>
      </c>
      <c r="T63" s="8" t="str">
        <f t="shared" si="11"/>
        <v>#DIV/0!</v>
      </c>
      <c r="U63" s="8">
        <f t="shared" si="12"/>
        <v>0</v>
      </c>
      <c r="V63" s="38" t="str">
        <f t="shared" si="13"/>
        <v>#DIV/0!</v>
      </c>
      <c r="W63" s="40" t="s">
        <v>334</v>
      </c>
      <c r="X63" s="41" t="s">
        <v>335</v>
      </c>
      <c r="Y63" s="42" t="s">
        <v>148</v>
      </c>
      <c r="Z63" s="18">
        <v>1.0</v>
      </c>
      <c r="AA63" s="8"/>
      <c r="AB63" s="8" t="str">
        <f t="shared" si="14"/>
        <v>#DIV/0!</v>
      </c>
      <c r="AC63" s="8" t="str">
        <f t="shared" si="15"/>
        <v>#DIV/0!</v>
      </c>
      <c r="AD63" s="8" t="str">
        <f t="shared" si="16"/>
        <v>#DIV/0!</v>
      </c>
      <c r="AE63" s="8"/>
      <c r="AF63" s="8"/>
      <c r="AG63" s="8"/>
      <c r="AH63" s="8"/>
      <c r="AI63" s="8"/>
      <c r="AJ63" s="8"/>
      <c r="AK63" s="8" t="s">
        <v>36</v>
      </c>
      <c r="AL63" s="8" t="s">
        <v>336</v>
      </c>
      <c r="AM63" s="43" t="s">
        <v>337</v>
      </c>
      <c r="AN63" s="8" t="s">
        <v>27</v>
      </c>
      <c r="AO63" s="8"/>
      <c r="AP63" s="8" t="str">
        <f>IF( AND(AD55&lt;0.5,AI$37&lt;&gt;0,AH$19&lt;&gt;0),AL$37&amp;" - "&amp;AK$37,0)</f>
        <v>#DIV/0!</v>
      </c>
      <c r="AQ63" s="8" t="str">
        <f t="shared" si="20"/>
        <v>#DIV/0!</v>
      </c>
      <c r="AR63" s="8" t="s">
        <v>27</v>
      </c>
    </row>
    <row r="64" ht="25.5" customHeight="1">
      <c r="A64" s="1"/>
      <c r="B64" s="1"/>
      <c r="C64" s="1"/>
      <c r="D64" s="2"/>
      <c r="E64" s="23"/>
      <c r="F64" s="44"/>
      <c r="G64" s="28" t="s">
        <v>338</v>
      </c>
      <c r="H64" s="2"/>
      <c r="I64" s="1"/>
      <c r="J64" s="5">
        <f t="shared" si="1"/>
        <v>0</v>
      </c>
      <c r="K64" s="6">
        <f t="shared" si="2"/>
        <v>0</v>
      </c>
      <c r="L64" s="7"/>
      <c r="M64" s="2"/>
      <c r="N64" s="8"/>
      <c r="O64" s="8"/>
      <c r="P64" s="8"/>
      <c r="Q64" s="8"/>
      <c r="R64" s="8"/>
      <c r="S64" s="8"/>
      <c r="T64" s="8"/>
      <c r="U64" s="8"/>
      <c r="V64" s="38"/>
      <c r="W64" s="38"/>
      <c r="X64" s="50"/>
      <c r="Y64" s="50"/>
      <c r="Z64" s="8"/>
      <c r="AA64" s="8"/>
      <c r="AB64" s="8"/>
      <c r="AC64" s="8"/>
      <c r="AD64" s="8"/>
      <c r="AE64" s="8"/>
      <c r="AF64" s="8"/>
      <c r="AG64" s="8"/>
      <c r="AH64" s="8"/>
      <c r="AI64" s="8"/>
      <c r="AJ64" s="8"/>
      <c r="AK64" s="8" t="s">
        <v>46</v>
      </c>
      <c r="AL64" s="8" t="s">
        <v>304</v>
      </c>
      <c r="AM64" s="43" t="s">
        <v>339</v>
      </c>
      <c r="AN64" s="8" t="s">
        <v>27</v>
      </c>
      <c r="AO64" s="8"/>
      <c r="AP64" s="8" t="str">
        <f>IF( AND(AD29&lt;0.5,AI$38&lt;&gt;0,AH$15&lt;&gt;0),AL$38&amp;" - "&amp;AK$38,0)</f>
        <v>#DIV/0!</v>
      </c>
      <c r="AQ64" s="8" t="str">
        <f t="shared" si="20"/>
        <v>#DIV/0!</v>
      </c>
      <c r="AR64" s="8" t="s">
        <v>27</v>
      </c>
    </row>
    <row r="65" ht="30.75" customHeight="1">
      <c r="A65" s="1"/>
      <c r="B65" s="1"/>
      <c r="C65" s="1"/>
      <c r="D65" s="2"/>
      <c r="E65" s="23"/>
      <c r="F65" s="44"/>
      <c r="G65" s="23" t="s">
        <v>340</v>
      </c>
      <c r="H65" s="2"/>
      <c r="I65" s="1"/>
      <c r="J65" s="5">
        <f t="shared" si="1"/>
        <v>0</v>
      </c>
      <c r="K65" s="6">
        <f t="shared" si="2"/>
        <v>0</v>
      </c>
      <c r="L65" s="7"/>
      <c r="M65" s="2"/>
      <c r="N65" s="8"/>
      <c r="O65" s="8"/>
      <c r="P65" s="8"/>
      <c r="Q65" s="8"/>
      <c r="R65" s="8"/>
      <c r="S65" s="8"/>
      <c r="T65" s="8"/>
      <c r="U65" s="8"/>
      <c r="V65" s="38"/>
      <c r="W65" s="38"/>
      <c r="X65" s="50"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50"/>
      <c r="Z65" s="8"/>
      <c r="AA65" s="8"/>
      <c r="AB65" s="8"/>
      <c r="AC65" s="8"/>
      <c r="AD65" s="8"/>
      <c r="AE65" s="8"/>
      <c r="AF65" s="8"/>
      <c r="AG65" s="8"/>
      <c r="AH65" s="8"/>
      <c r="AI65" s="8"/>
      <c r="AJ65" s="8"/>
      <c r="AK65" s="8" t="s">
        <v>46</v>
      </c>
      <c r="AL65" s="8" t="s">
        <v>286</v>
      </c>
      <c r="AM65" s="43" t="s">
        <v>341</v>
      </c>
      <c r="AN65" s="8" t="s">
        <v>27</v>
      </c>
      <c r="AO65" s="8"/>
      <c r="AP65" s="8" t="str">
        <f>IF( AND(AD39&lt;0.5,AI$39&lt;&gt;0,AH$15&lt;&gt;0),AL$39&amp;" - "&amp;AK$39,0)</f>
        <v>#DIV/0!</v>
      </c>
      <c r="AQ65" s="8" t="str">
        <f t="shared" si="20"/>
        <v>#DIV/0!</v>
      </c>
      <c r="AR65" s="8" t="s">
        <v>27</v>
      </c>
    </row>
    <row r="66" ht="24.75" customHeight="1">
      <c r="A66" s="1"/>
      <c r="B66" s="1"/>
      <c r="C66" s="1"/>
      <c r="D66" s="2"/>
      <c r="E66" s="23"/>
      <c r="F66" s="44"/>
      <c r="G66" s="28" t="s">
        <v>342</v>
      </c>
      <c r="H66" s="2"/>
      <c r="I66" s="1"/>
      <c r="J66" s="5">
        <f t="shared" si="1"/>
        <v>0</v>
      </c>
      <c r="K66" s="6">
        <f t="shared" si="2"/>
        <v>0</v>
      </c>
      <c r="L66" s="7"/>
      <c r="M66" s="2"/>
      <c r="N66" s="50"/>
      <c r="O66" s="50"/>
      <c r="P66" s="50"/>
      <c r="Q66" s="50"/>
      <c r="R66" s="50"/>
      <c r="S66" s="50"/>
      <c r="T66" s="50"/>
      <c r="U66" s="38"/>
      <c r="V66" s="38"/>
      <c r="W66" s="38"/>
      <c r="X66" s="50"/>
      <c r="Y66" s="50"/>
      <c r="Z66" s="8"/>
      <c r="AA66" s="8"/>
      <c r="AB66" s="8"/>
      <c r="AC66" s="8"/>
      <c r="AD66" s="8"/>
      <c r="AE66" s="8"/>
      <c r="AF66" s="8"/>
      <c r="AG66" s="8"/>
      <c r="AH66" s="8"/>
      <c r="AI66" s="8"/>
      <c r="AJ66" s="8"/>
      <c r="AK66" s="8" t="s">
        <v>46</v>
      </c>
      <c r="AL66" s="8" t="s">
        <v>336</v>
      </c>
      <c r="AM66" s="43" t="s">
        <v>343</v>
      </c>
      <c r="AN66" s="8" t="s">
        <v>27</v>
      </c>
      <c r="AO66" s="8"/>
      <c r="AP66" s="8" t="str">
        <f>IF( AND(AD55&lt;0.5,AI$40&lt;&gt;0,AH$15&lt;&gt;0),AL$40&amp;" - "&amp;AK$40,0)</f>
        <v>#DIV/0!</v>
      </c>
      <c r="AQ66" s="8" t="str">
        <f t="shared" si="20"/>
        <v>#DIV/0!</v>
      </c>
      <c r="AR66" s="8" t="s">
        <v>27</v>
      </c>
    </row>
    <row r="67" ht="27.0" customHeight="1">
      <c r="A67" s="1"/>
      <c r="B67" s="1"/>
      <c r="C67" s="1"/>
      <c r="D67" s="2"/>
      <c r="E67" s="23"/>
      <c r="F67" s="44"/>
      <c r="G67" s="28" t="s">
        <v>344</v>
      </c>
      <c r="H67" s="2"/>
      <c r="I67" s="1"/>
      <c r="J67" s="5">
        <f t="shared" si="1"/>
        <v>0</v>
      </c>
      <c r="K67" s="6">
        <f t="shared" si="2"/>
        <v>0</v>
      </c>
      <c r="L67" s="7"/>
      <c r="M67" s="2"/>
      <c r="N67" s="50"/>
      <c r="O67" s="50"/>
      <c r="P67" s="50"/>
      <c r="Q67" s="50"/>
      <c r="R67" s="50"/>
      <c r="S67" s="50"/>
      <c r="T67" s="50"/>
      <c r="U67" s="38"/>
      <c r="V67" s="38"/>
      <c r="W67" s="38"/>
      <c r="X67" s="50"/>
      <c r="Y67" s="50"/>
      <c r="Z67" s="8"/>
      <c r="AA67" s="8"/>
      <c r="AB67" s="8"/>
      <c r="AC67" s="8"/>
      <c r="AD67" s="8"/>
      <c r="AE67" s="8"/>
      <c r="AF67" s="8"/>
      <c r="AG67" s="8"/>
      <c r="AH67" s="8"/>
      <c r="AI67" s="8"/>
      <c r="AJ67" s="8"/>
      <c r="AK67" s="8" t="s">
        <v>46</v>
      </c>
      <c r="AL67" s="8" t="s">
        <v>292</v>
      </c>
      <c r="AM67" s="43" t="s">
        <v>345</v>
      </c>
      <c r="AN67" s="8" t="s">
        <v>27</v>
      </c>
      <c r="AO67" s="8"/>
      <c r="AP67" s="8" t="str">
        <f>IF( AND(AD60&lt;0.5,AI$41&lt;&gt;0,AH$15&lt;&gt;0),AL$41&amp;" - "&amp;AK$41,0)</f>
        <v>#DIV/0!</v>
      </c>
      <c r="AQ67" s="8" t="str">
        <f t="shared" si="20"/>
        <v>#DIV/0!</v>
      </c>
      <c r="AR67" s="8" t="s">
        <v>27</v>
      </c>
    </row>
    <row r="68" ht="24.0" customHeight="1">
      <c r="A68" s="1"/>
      <c r="B68" s="1"/>
      <c r="C68" s="1"/>
      <c r="D68" s="2"/>
      <c r="E68" s="34" t="s">
        <v>33</v>
      </c>
      <c r="F68" s="27">
        <v>0.7180555555555556</v>
      </c>
      <c r="G68" s="28" t="s">
        <v>346</v>
      </c>
      <c r="H68" s="2"/>
      <c r="I68" s="1"/>
      <c r="J68" s="5">
        <f t="shared" si="1"/>
        <v>0</v>
      </c>
      <c r="K68" s="6">
        <f t="shared" si="2"/>
        <v>0</v>
      </c>
      <c r="L68" s="7"/>
      <c r="M68" s="2"/>
      <c r="N68" s="50"/>
      <c r="O68" s="50"/>
      <c r="P68" s="50"/>
      <c r="Q68" s="50"/>
      <c r="R68" s="50"/>
      <c r="S68" s="50"/>
      <c r="T68" s="50"/>
      <c r="U68" s="38"/>
      <c r="V68" s="38"/>
      <c r="W68" s="38"/>
      <c r="X68" s="50"/>
      <c r="Y68" s="50"/>
      <c r="Z68" s="8"/>
      <c r="AA68" s="8"/>
      <c r="AB68" s="8"/>
      <c r="AC68" s="8"/>
      <c r="AD68" s="8"/>
      <c r="AE68" s="8"/>
      <c r="AF68" s="8"/>
      <c r="AG68" s="8"/>
      <c r="AH68" s="8"/>
      <c r="AI68" s="8"/>
      <c r="AJ68" s="8"/>
      <c r="AK68" s="8" t="s">
        <v>46</v>
      </c>
      <c r="AL68" s="8" t="s">
        <v>298</v>
      </c>
      <c r="AM68" s="43" t="s">
        <v>347</v>
      </c>
      <c r="AN68" s="8" t="s">
        <v>27</v>
      </c>
      <c r="AO68" s="8"/>
      <c r="AP68" s="8" t="str">
        <f>IF( AND(AD46&lt;0.5,AI$42&lt;&gt;0,AH$20&lt;&gt;0),AL$42&amp;" - "&amp;AK$42,0)</f>
        <v>#DIV/0!</v>
      </c>
      <c r="AQ68" s="8" t="str">
        <f t="shared" si="20"/>
        <v>#DIV/0!</v>
      </c>
      <c r="AR68" s="8" t="s">
        <v>27</v>
      </c>
    </row>
    <row r="69" ht="15.0" customHeight="1">
      <c r="A69" s="1"/>
      <c r="B69" s="1"/>
      <c r="C69" s="1"/>
      <c r="D69" s="2"/>
      <c r="E69" s="34" t="s">
        <v>21</v>
      </c>
      <c r="F69" s="27">
        <v>0.7180555555555556</v>
      </c>
      <c r="G69" s="28" t="s">
        <v>348</v>
      </c>
      <c r="H69" s="2"/>
      <c r="I69" s="1"/>
      <c r="J69" s="5">
        <f t="shared" si="1"/>
        <v>0</v>
      </c>
      <c r="K69" s="6">
        <f t="shared" si="2"/>
        <v>0</v>
      </c>
      <c r="L69" s="7"/>
      <c r="M69" s="2"/>
      <c r="N69" s="50"/>
      <c r="O69" s="50"/>
      <c r="P69" s="50"/>
      <c r="Q69" s="50"/>
      <c r="R69" s="50"/>
      <c r="S69" s="50"/>
      <c r="T69" s="50"/>
      <c r="U69" s="38"/>
      <c r="V69" s="38"/>
      <c r="W69" s="38"/>
      <c r="X69" s="50"/>
      <c r="Y69" s="50"/>
      <c r="Z69" s="8"/>
      <c r="AA69" s="8"/>
      <c r="AB69" s="8"/>
      <c r="AC69" s="8"/>
      <c r="AD69" s="8"/>
      <c r="AE69" s="8"/>
      <c r="AF69" s="8"/>
      <c r="AG69" s="8"/>
      <c r="AH69" s="8"/>
      <c r="AI69" s="8"/>
      <c r="AJ69" s="8"/>
      <c r="AK69" s="8" t="s">
        <v>231</v>
      </c>
      <c r="AL69" s="8" t="s">
        <v>231</v>
      </c>
      <c r="AM69" s="8" t="s">
        <v>231</v>
      </c>
      <c r="AN69" s="8" t="s">
        <v>27</v>
      </c>
      <c r="AO69" s="8"/>
      <c r="AP69" s="8"/>
      <c r="AQ69" s="8">
        <f t="shared" si="20"/>
        <v>0</v>
      </c>
      <c r="AR69" s="8" t="s">
        <v>27</v>
      </c>
    </row>
    <row r="70" ht="15.0" customHeight="1">
      <c r="A70" s="1"/>
      <c r="B70" s="1"/>
      <c r="C70" s="1"/>
      <c r="D70" s="2"/>
      <c r="E70" s="23"/>
      <c r="F70" s="44"/>
      <c r="G70" s="28" t="s">
        <v>349</v>
      </c>
      <c r="H70" s="2"/>
      <c r="I70" s="1"/>
      <c r="J70" s="5">
        <f t="shared" si="1"/>
        <v>0</v>
      </c>
      <c r="K70" s="6">
        <f t="shared" si="2"/>
        <v>0</v>
      </c>
      <c r="L70" s="7"/>
      <c r="M70" s="2"/>
      <c r="N70" s="50"/>
      <c r="O70" s="50"/>
      <c r="P70" s="50"/>
      <c r="Q70" s="50"/>
      <c r="R70" s="50"/>
      <c r="S70" s="50"/>
      <c r="T70" s="50"/>
      <c r="U70" s="38"/>
      <c r="V70" s="38"/>
      <c r="W70" s="38"/>
      <c r="X70" s="50"/>
      <c r="Y70" s="50"/>
      <c r="Z70" s="8"/>
      <c r="AA70" s="8"/>
      <c r="AB70" s="8"/>
      <c r="AC70" s="8"/>
      <c r="AD70" s="8"/>
      <c r="AE70" s="8"/>
      <c r="AF70" s="8"/>
      <c r="AG70" s="8"/>
      <c r="AH70" s="8"/>
      <c r="AI70" s="8"/>
      <c r="AJ70" s="8"/>
      <c r="AK70" s="8" t="s">
        <v>231</v>
      </c>
      <c r="AL70" s="8" t="s">
        <v>231</v>
      </c>
      <c r="AM70" s="8" t="s">
        <v>231</v>
      </c>
      <c r="AN70" s="8" t="s">
        <v>27</v>
      </c>
      <c r="AO70" s="8"/>
      <c r="AP70" s="8"/>
      <c r="AQ70" s="8">
        <f t="shared" si="20"/>
        <v>0</v>
      </c>
      <c r="AR70" s="8" t="s">
        <v>27</v>
      </c>
    </row>
    <row r="71" ht="24.0" customHeight="1">
      <c r="A71" s="1"/>
      <c r="B71" s="1"/>
      <c r="C71" s="1"/>
      <c r="D71" s="2"/>
      <c r="E71" s="34" t="s">
        <v>67</v>
      </c>
      <c r="F71" s="27">
        <v>0.71875</v>
      </c>
      <c r="G71" s="28" t="s">
        <v>350</v>
      </c>
      <c r="H71" s="2"/>
      <c r="I71" s="1"/>
      <c r="J71" s="5">
        <f t="shared" si="1"/>
        <v>0</v>
      </c>
      <c r="K71" s="6">
        <f t="shared" si="2"/>
        <v>0</v>
      </c>
      <c r="L71" s="7"/>
      <c r="M71" s="2"/>
      <c r="N71" s="50"/>
      <c r="O71" s="50"/>
      <c r="P71" s="50"/>
      <c r="Q71" s="50"/>
      <c r="R71" s="50"/>
      <c r="S71" s="50"/>
      <c r="T71" s="50"/>
      <c r="U71" s="38"/>
      <c r="V71" s="38"/>
      <c r="W71" s="38"/>
      <c r="X71" s="50"/>
      <c r="Y71" s="50"/>
      <c r="Z71" s="8"/>
      <c r="AA71" s="8"/>
      <c r="AB71" s="8"/>
      <c r="AC71" s="8"/>
      <c r="AD71" s="8"/>
      <c r="AE71" s="8"/>
      <c r="AF71" s="8"/>
      <c r="AG71" s="8"/>
      <c r="AH71" s="8"/>
      <c r="AI71" s="8"/>
      <c r="AJ71" s="8"/>
      <c r="AK71" s="8" t="s">
        <v>55</v>
      </c>
      <c r="AL71" s="8" t="s">
        <v>351</v>
      </c>
      <c r="AM71" s="43" t="s">
        <v>352</v>
      </c>
      <c r="AN71" s="8"/>
      <c r="AO71" s="8"/>
      <c r="AP71" s="8" t="str">
        <f>IF( AND(AD52&lt;0.5,AI$45&lt;&gt;0,OR(AH$21&lt;&gt;0,AH$14&lt;&gt;0)),AL$45&amp;" - "&amp;AK$45,0)</f>
        <v>#DIV/0!</v>
      </c>
      <c r="AQ71" s="8" t="str">
        <f t="shared" si="20"/>
        <v>#DIV/0!</v>
      </c>
      <c r="AR71" s="8" t="s">
        <v>27</v>
      </c>
    </row>
    <row r="72" ht="24.75" customHeight="1">
      <c r="A72" s="1"/>
      <c r="B72" s="1"/>
      <c r="C72" s="1"/>
      <c r="D72" s="2"/>
      <c r="E72" s="34" t="s">
        <v>21</v>
      </c>
      <c r="F72" s="27">
        <v>0.71875</v>
      </c>
      <c r="G72" s="28" t="s">
        <v>327</v>
      </c>
      <c r="H72" s="2"/>
      <c r="I72" s="1"/>
      <c r="J72" s="5">
        <f t="shared" si="1"/>
        <v>0</v>
      </c>
      <c r="K72" s="6">
        <f t="shared" si="2"/>
        <v>0</v>
      </c>
      <c r="L72" s="7"/>
      <c r="M72" s="2"/>
      <c r="N72" s="50"/>
      <c r="O72" s="50"/>
      <c r="P72" s="50"/>
      <c r="Q72" s="50"/>
      <c r="R72" s="50"/>
      <c r="S72" s="50"/>
      <c r="T72" s="50"/>
      <c r="U72" s="38"/>
      <c r="V72" s="38"/>
      <c r="W72" s="38"/>
      <c r="X72" s="50"/>
      <c r="Y72" s="50"/>
      <c r="Z72" s="8"/>
      <c r="AA72" s="8"/>
      <c r="AB72" s="8"/>
      <c r="AC72" s="8"/>
      <c r="AD72" s="8"/>
      <c r="AE72" s="8"/>
      <c r="AF72" s="8"/>
      <c r="AG72" s="8"/>
      <c r="AH72" s="8"/>
      <c r="AI72" s="8"/>
      <c r="AJ72" s="8"/>
      <c r="AK72" s="8" t="s">
        <v>64</v>
      </c>
      <c r="AL72" s="8" t="s">
        <v>351</v>
      </c>
      <c r="AM72" s="43" t="s">
        <v>353</v>
      </c>
      <c r="AN72" s="8" t="s">
        <v>27</v>
      </c>
      <c r="AO72" s="8"/>
      <c r="AP72" s="8" t="str">
        <f>IF( AND(AD52&lt;0.5,AI$46&lt;&gt;0,AH$13&lt;&gt;0),AL$46&amp;" - "&amp;AK$46,0)</f>
        <v>#DIV/0!</v>
      </c>
      <c r="AQ72" s="8" t="str">
        <f t="shared" si="20"/>
        <v>#DIV/0!</v>
      </c>
      <c r="AR72" s="8" t="s">
        <v>27</v>
      </c>
    </row>
    <row r="73" ht="15.0" customHeight="1">
      <c r="A73" s="1"/>
      <c r="B73" s="1"/>
      <c r="C73" s="1"/>
      <c r="D73" s="2"/>
      <c r="E73" s="23"/>
      <c r="F73" s="44"/>
      <c r="G73" s="28" t="s">
        <v>354</v>
      </c>
      <c r="H73" s="2"/>
      <c r="I73" s="1"/>
      <c r="J73" s="5">
        <f t="shared" si="1"/>
        <v>0</v>
      </c>
      <c r="K73" s="6">
        <f t="shared" si="2"/>
        <v>0</v>
      </c>
      <c r="L73" s="7"/>
      <c r="M73" s="2"/>
      <c r="N73" s="50"/>
      <c r="O73" s="50"/>
      <c r="P73" s="50"/>
      <c r="Q73" s="50"/>
      <c r="R73" s="50"/>
      <c r="S73" s="50"/>
      <c r="T73" s="50"/>
      <c r="U73" s="38"/>
      <c r="V73" s="38"/>
      <c r="W73" s="38"/>
      <c r="X73" s="50"/>
      <c r="Y73" s="50"/>
      <c r="Z73" s="8"/>
      <c r="AA73" s="8"/>
      <c r="AB73" s="8"/>
      <c r="AC73" s="8"/>
      <c r="AD73" s="8"/>
      <c r="AE73" s="8"/>
      <c r="AF73" s="8"/>
      <c r="AG73" s="8"/>
      <c r="AH73" s="8"/>
      <c r="AI73" s="8"/>
      <c r="AJ73" s="8"/>
      <c r="AK73" s="8" t="s">
        <v>64</v>
      </c>
      <c r="AL73" s="8" t="s">
        <v>304</v>
      </c>
      <c r="AM73" s="8" t="s">
        <v>355</v>
      </c>
      <c r="AN73" s="8" t="s">
        <v>27</v>
      </c>
      <c r="AO73" s="8"/>
      <c r="AP73" s="8" t="str">
        <f>IF( AND(AD29&lt;0.5,AI$47&lt;&gt;0,AH$22&lt;&gt;0),AL$47&amp;" - "&amp;AK$47,0)</f>
        <v>#DIV/0!</v>
      </c>
      <c r="AQ73" s="8" t="str">
        <f t="shared" si="20"/>
        <v>#DIV/0!</v>
      </c>
      <c r="AR73" s="8" t="s">
        <v>27</v>
      </c>
    </row>
    <row r="74" ht="15.0" customHeight="1">
      <c r="A74" s="1"/>
      <c r="B74" s="1"/>
      <c r="C74" s="1"/>
      <c r="D74" s="2"/>
      <c r="E74" s="23"/>
      <c r="F74" s="44"/>
      <c r="G74" s="28" t="s">
        <v>356</v>
      </c>
      <c r="H74" s="2"/>
      <c r="I74" s="1"/>
      <c r="J74" s="5">
        <f t="shared" si="1"/>
        <v>0</v>
      </c>
      <c r="K74" s="6">
        <f t="shared" si="2"/>
        <v>0</v>
      </c>
      <c r="L74" s="7"/>
      <c r="M74" s="2"/>
      <c r="N74" s="50"/>
      <c r="O74" s="50"/>
      <c r="P74" s="50"/>
      <c r="Q74" s="50"/>
      <c r="R74" s="50"/>
      <c r="S74" s="50"/>
      <c r="T74" s="50"/>
      <c r="U74" s="38"/>
      <c r="V74" s="38"/>
      <c r="W74" s="38"/>
      <c r="X74" s="50"/>
      <c r="Y74" s="50"/>
      <c r="Z74" s="8"/>
      <c r="AA74" s="8"/>
      <c r="AB74" s="8"/>
      <c r="AC74" s="8"/>
      <c r="AD74" s="8"/>
      <c r="AE74" s="8"/>
      <c r="AF74" s="8"/>
      <c r="AG74" s="8"/>
      <c r="AH74" s="8"/>
      <c r="AI74" s="8"/>
      <c r="AJ74" s="8"/>
      <c r="AK74" s="8" t="s">
        <v>64</v>
      </c>
      <c r="AL74" s="8" t="s">
        <v>336</v>
      </c>
      <c r="AM74" s="8" t="s">
        <v>355</v>
      </c>
      <c r="AN74" s="8" t="s">
        <v>27</v>
      </c>
      <c r="AO74" s="8"/>
      <c r="AP74" s="8" t="str">
        <f>IF( AND(AD55&lt;0.5,AI$48&lt;&gt;0,AH$22&lt;&gt;0),AL$48&amp;" - "&amp;AK$48,0)</f>
        <v>#DIV/0!</v>
      </c>
      <c r="AQ74" s="8" t="str">
        <f t="shared" si="20"/>
        <v>#DIV/0!</v>
      </c>
      <c r="AR74" s="8" t="s">
        <v>27</v>
      </c>
    </row>
    <row r="75" ht="15.0" customHeight="1">
      <c r="A75" s="1"/>
      <c r="B75" s="1"/>
      <c r="C75" s="1"/>
      <c r="D75" s="2"/>
      <c r="E75" s="34" t="s">
        <v>67</v>
      </c>
      <c r="F75" s="27">
        <v>0.71875</v>
      </c>
      <c r="G75" s="28" t="s">
        <v>357</v>
      </c>
      <c r="H75" s="2"/>
      <c r="I75" s="1"/>
      <c r="J75" s="5">
        <f t="shared" si="1"/>
        <v>0</v>
      </c>
      <c r="K75" s="6">
        <f t="shared" si="2"/>
        <v>0</v>
      </c>
      <c r="L75" s="7"/>
      <c r="M75" s="2"/>
      <c r="N75" s="50"/>
      <c r="O75" s="50"/>
      <c r="P75" s="50"/>
      <c r="Q75" s="50"/>
      <c r="R75" s="50"/>
      <c r="S75" s="50"/>
      <c r="T75" s="50"/>
      <c r="U75" s="38"/>
      <c r="V75" s="38"/>
      <c r="W75" s="38"/>
      <c r="X75" s="50"/>
      <c r="Y75" s="50"/>
      <c r="Z75" s="8"/>
      <c r="AA75" s="8"/>
      <c r="AB75" s="8"/>
      <c r="AC75" s="8"/>
      <c r="AD75" s="8"/>
      <c r="AE75" s="8"/>
      <c r="AF75" s="8"/>
      <c r="AG75" s="8"/>
      <c r="AH75" s="8"/>
      <c r="AI75" s="8"/>
      <c r="AJ75" s="8"/>
      <c r="AK75" s="8" t="s">
        <v>74</v>
      </c>
      <c r="AL75" s="8" t="s">
        <v>358</v>
      </c>
      <c r="AM75" s="8" t="s">
        <v>359</v>
      </c>
      <c r="AN75" s="8" t="s">
        <v>27</v>
      </c>
      <c r="AO75" s="8"/>
      <c r="AP75" s="8" t="str">
        <f>IF( AND(AD37&lt;0.5,AI$49&lt;&gt;0,AH$12&lt;&gt;0),AL$49&amp;" - "&amp;AK$49,0)</f>
        <v>#DIV/0!</v>
      </c>
      <c r="AQ75" s="8" t="str">
        <f t="shared" si="20"/>
        <v>#DIV/0!</v>
      </c>
      <c r="AR75" s="8" t="s">
        <v>27</v>
      </c>
    </row>
    <row r="76" ht="24.75" customHeight="1">
      <c r="A76" s="1"/>
      <c r="B76" s="1"/>
      <c r="C76" s="1"/>
      <c r="D76" s="2"/>
      <c r="E76" s="34" t="s">
        <v>21</v>
      </c>
      <c r="F76" s="27">
        <v>0.7194444444444444</v>
      </c>
      <c r="G76" s="28" t="s">
        <v>360</v>
      </c>
      <c r="H76" s="2"/>
      <c r="I76" s="1"/>
      <c r="J76" s="5">
        <f t="shared" si="1"/>
        <v>0</v>
      </c>
      <c r="K76" s="6">
        <f t="shared" si="2"/>
        <v>0</v>
      </c>
      <c r="L76" s="7"/>
      <c r="M76" s="2"/>
      <c r="N76" s="50"/>
      <c r="O76" s="50"/>
      <c r="P76" s="50"/>
      <c r="Q76" s="50"/>
      <c r="R76" s="50"/>
      <c r="S76" s="50"/>
      <c r="T76" s="50"/>
      <c r="U76" s="38"/>
      <c r="V76" s="38"/>
      <c r="W76" s="38"/>
      <c r="X76" s="50"/>
      <c r="Y76" s="50"/>
      <c r="Z76" s="8"/>
      <c r="AA76" s="8"/>
      <c r="AB76" s="8"/>
      <c r="AC76" s="8"/>
      <c r="AD76" s="8"/>
      <c r="AE76" s="8"/>
      <c r="AF76" s="8"/>
      <c r="AG76" s="8"/>
      <c r="AH76" s="8"/>
      <c r="AI76" s="8"/>
      <c r="AJ76" s="8"/>
      <c r="AK76" s="8" t="s">
        <v>74</v>
      </c>
      <c r="AL76" s="8" t="s">
        <v>336</v>
      </c>
      <c r="AM76" s="43" t="s">
        <v>361</v>
      </c>
      <c r="AN76" s="8" t="s">
        <v>27</v>
      </c>
      <c r="AO76" s="8"/>
      <c r="AP76" s="8" t="str">
        <f>IF( AND(AD55&lt;0.5,AI$50&lt;&gt;0,AH$12&lt;&gt;0),AL$50&amp;" - "&amp;AK$50,0)</f>
        <v>#DIV/0!</v>
      </c>
      <c r="AQ76" s="8" t="str">
        <f t="shared" si="20"/>
        <v>#DIV/0!</v>
      </c>
      <c r="AR76" s="8" t="s">
        <v>27</v>
      </c>
    </row>
    <row r="77" ht="15.0" customHeight="1">
      <c r="A77" s="1"/>
      <c r="B77" s="1"/>
      <c r="C77" s="1"/>
      <c r="D77" s="2"/>
      <c r="E77" s="23"/>
      <c r="F77" s="44"/>
      <c r="G77" s="28" t="s">
        <v>362</v>
      </c>
      <c r="H77" s="2"/>
      <c r="I77" s="1"/>
      <c r="J77" s="5">
        <f t="shared" si="1"/>
        <v>0</v>
      </c>
      <c r="K77" s="6">
        <f t="shared" si="2"/>
        <v>0</v>
      </c>
      <c r="L77" s="7"/>
      <c r="M77" s="2"/>
      <c r="N77" s="50"/>
      <c r="O77" s="50"/>
      <c r="P77" s="50"/>
      <c r="Q77" s="50"/>
      <c r="R77" s="50"/>
      <c r="S77" s="50"/>
      <c r="T77" s="50"/>
      <c r="U77" s="38"/>
      <c r="V77" s="38"/>
      <c r="W77" s="38"/>
      <c r="X77" s="50"/>
      <c r="Y77" s="50"/>
      <c r="Z77" s="8"/>
      <c r="AA77" s="8"/>
      <c r="AB77" s="8"/>
      <c r="AC77" s="8"/>
      <c r="AD77" s="8"/>
      <c r="AE77" s="8"/>
      <c r="AF77" s="8"/>
      <c r="AG77" s="8"/>
      <c r="AH77" s="8"/>
      <c r="AI77" s="8"/>
      <c r="AJ77" s="8"/>
      <c r="AK77" s="8" t="s">
        <v>74</v>
      </c>
      <c r="AL77" s="8" t="s">
        <v>292</v>
      </c>
      <c r="AM77" s="8" t="s">
        <v>363</v>
      </c>
      <c r="AN77" s="8" t="s">
        <v>27</v>
      </c>
      <c r="AO77" s="8"/>
      <c r="AP77" s="8" t="str">
        <f>IF( AND(AD60&lt;0.5,AI$51&lt;&gt;0,AH$12&lt;&gt;0),AL$51&amp;" - "&amp;AK$51,0)</f>
        <v>#DIV/0!</v>
      </c>
      <c r="AQ77" s="8" t="str">
        <f t="shared" si="20"/>
        <v>#DIV/0!</v>
      </c>
      <c r="AR77" s="8" t="s">
        <v>27</v>
      </c>
    </row>
    <row r="78" ht="15.0" customHeight="1">
      <c r="A78" s="1"/>
      <c r="B78" s="1"/>
      <c r="C78" s="1"/>
      <c r="D78" s="2"/>
      <c r="E78" s="23"/>
      <c r="F78" s="44"/>
      <c r="G78" s="28" t="s">
        <v>364</v>
      </c>
      <c r="H78" s="2"/>
      <c r="I78" s="1"/>
      <c r="J78" s="5">
        <f t="shared" si="1"/>
        <v>0</v>
      </c>
      <c r="K78" s="6">
        <f t="shared" si="2"/>
        <v>0</v>
      </c>
      <c r="L78" s="7"/>
      <c r="M78" s="2"/>
      <c r="N78" s="50"/>
      <c r="O78" s="50"/>
      <c r="P78" s="50"/>
      <c r="Q78" s="50"/>
      <c r="R78" s="50"/>
      <c r="S78" s="50"/>
      <c r="T78" s="50"/>
      <c r="U78" s="38"/>
      <c r="V78" s="38"/>
      <c r="W78" s="38"/>
      <c r="X78" s="50"/>
      <c r="Y78" s="50"/>
      <c r="Z78" s="8"/>
      <c r="AA78" s="8"/>
      <c r="AB78" s="8"/>
      <c r="AC78" s="8"/>
      <c r="AD78" s="8"/>
      <c r="AE78" s="8"/>
      <c r="AF78" s="8"/>
      <c r="AG78" s="8"/>
      <c r="AH78" s="8"/>
      <c r="AI78" s="8"/>
      <c r="AJ78" s="8"/>
      <c r="AK78" s="8" t="s">
        <v>74</v>
      </c>
      <c r="AL78" s="8" t="s">
        <v>304</v>
      </c>
      <c r="AM78" s="8" t="s">
        <v>365</v>
      </c>
      <c r="AN78" s="8" t="s">
        <v>27</v>
      </c>
      <c r="AO78" s="8"/>
      <c r="AP78" s="8" t="str">
        <f>IF( AND(AD29&lt;0.5,AI$52&lt;&gt;0,AH$23&lt;&gt;0),AL$52&amp;" - "&amp;AK$52,0)</f>
        <v>#DIV/0!</v>
      </c>
      <c r="AQ78" s="8" t="str">
        <f t="shared" si="20"/>
        <v>#DIV/0!</v>
      </c>
      <c r="AR78" s="8" t="s">
        <v>27</v>
      </c>
    </row>
    <row r="79" ht="15.0" customHeight="1">
      <c r="A79" s="1"/>
      <c r="B79" s="1"/>
      <c r="C79" s="1"/>
      <c r="D79" s="2"/>
      <c r="E79" s="23"/>
      <c r="F79" s="44"/>
      <c r="G79" s="28" t="s">
        <v>366</v>
      </c>
      <c r="H79" s="2"/>
      <c r="I79" s="1"/>
      <c r="J79" s="5">
        <f t="shared" si="1"/>
        <v>0</v>
      </c>
      <c r="K79" s="6">
        <f t="shared" si="2"/>
        <v>0</v>
      </c>
      <c r="L79" s="7"/>
      <c r="M79" s="2"/>
      <c r="N79" s="50"/>
      <c r="O79" s="50"/>
      <c r="P79" s="50"/>
      <c r="Q79" s="50"/>
      <c r="R79" s="50"/>
      <c r="S79" s="50"/>
      <c r="T79" s="50"/>
      <c r="U79" s="38"/>
      <c r="V79" s="38"/>
      <c r="W79" s="38"/>
      <c r="X79" s="50"/>
      <c r="Y79" s="50"/>
      <c r="Z79" s="8"/>
      <c r="AA79" s="8"/>
      <c r="AB79" s="8"/>
      <c r="AC79" s="8"/>
      <c r="AD79" s="8"/>
      <c r="AE79" s="8"/>
      <c r="AF79" s="8"/>
      <c r="AG79" s="8"/>
      <c r="AH79" s="8"/>
      <c r="AI79" s="8"/>
      <c r="AJ79" s="8"/>
      <c r="AK79" s="8"/>
      <c r="AL79" s="8"/>
      <c r="AM79" s="8"/>
      <c r="AN79" s="8"/>
      <c r="AO79" s="8"/>
      <c r="AP79" s="8"/>
      <c r="AQ79" s="8"/>
      <c r="AR79" s="8" t="s">
        <v>27</v>
      </c>
    </row>
    <row r="80" ht="15.0" customHeight="1">
      <c r="A80" s="1"/>
      <c r="B80" s="1"/>
      <c r="C80" s="1"/>
      <c r="D80" s="2"/>
      <c r="E80" s="23"/>
      <c r="F80" s="44"/>
      <c r="G80" s="28" t="s">
        <v>367</v>
      </c>
      <c r="H80" s="2"/>
      <c r="I80" s="1"/>
      <c r="J80" s="5">
        <f t="shared" si="1"/>
        <v>0</v>
      </c>
      <c r="K80" s="6">
        <f t="shared" si="2"/>
        <v>0</v>
      </c>
      <c r="L80" s="7"/>
      <c r="M80" s="2"/>
      <c r="N80" s="50"/>
      <c r="O80" s="50"/>
      <c r="P80" s="50"/>
      <c r="Q80" s="50"/>
      <c r="R80" s="50"/>
      <c r="S80" s="50"/>
      <c r="T80" s="50"/>
      <c r="U80" s="38"/>
      <c r="V80" s="38"/>
      <c r="W80" s="38"/>
      <c r="X80" s="50"/>
      <c r="Y80" s="50"/>
      <c r="Z80" s="8"/>
      <c r="AA80" s="8"/>
      <c r="AB80" s="8"/>
      <c r="AC80" s="8"/>
      <c r="AD80" s="8"/>
      <c r="AE80" s="8"/>
      <c r="AF80" s="8"/>
      <c r="AG80" s="8"/>
      <c r="AH80" s="8"/>
      <c r="AI80" s="8"/>
      <c r="AJ80" s="8"/>
      <c r="AK80" s="8"/>
      <c r="AL80" s="8"/>
      <c r="AM80" s="8"/>
      <c r="AN80" s="8"/>
      <c r="AO80" s="8"/>
      <c r="AP80" s="8"/>
      <c r="AQ80" s="8"/>
      <c r="AR80" s="8"/>
    </row>
    <row r="81" ht="15.0" customHeight="1">
      <c r="A81" s="1"/>
      <c r="B81" s="1"/>
      <c r="C81" s="1"/>
      <c r="D81" s="2"/>
      <c r="E81" s="34" t="s">
        <v>67</v>
      </c>
      <c r="F81" s="27">
        <v>0.7256944444444444</v>
      </c>
      <c r="G81" s="28" t="s">
        <v>368</v>
      </c>
      <c r="H81" s="2"/>
      <c r="I81" s="1"/>
      <c r="J81" s="5">
        <f t="shared" si="1"/>
        <v>0</v>
      </c>
      <c r="K81" s="6">
        <f t="shared" si="2"/>
        <v>0</v>
      </c>
      <c r="L81" s="7"/>
      <c r="M81" s="2"/>
      <c r="N81" s="50"/>
      <c r="O81" s="50"/>
      <c r="P81" s="50"/>
      <c r="Q81" s="50"/>
      <c r="R81" s="50"/>
      <c r="S81" s="50"/>
      <c r="T81" s="50"/>
      <c r="U81" s="38"/>
      <c r="V81" s="38"/>
      <c r="W81" s="38"/>
      <c r="X81" s="50"/>
      <c r="Y81" s="50"/>
      <c r="Z81" s="8"/>
      <c r="AA81" s="8"/>
      <c r="AB81" s="8"/>
      <c r="AC81" s="8"/>
      <c r="AD81" s="8"/>
      <c r="AE81" s="8"/>
      <c r="AF81" s="8"/>
      <c r="AG81" s="8"/>
      <c r="AH81" s="8"/>
      <c r="AI81" s="8"/>
      <c r="AJ81" s="8"/>
      <c r="AK81" s="8"/>
      <c r="AL81" s="8"/>
      <c r="AM81" s="8"/>
      <c r="AN81" s="8"/>
      <c r="AO81" s="8"/>
      <c r="AP81" s="8"/>
      <c r="AQ81" s="8"/>
      <c r="AR81" s="8"/>
    </row>
    <row r="82" ht="15.0" customHeight="1">
      <c r="A82" s="1"/>
      <c r="B82" s="1"/>
      <c r="C82" s="1"/>
      <c r="D82" s="2"/>
      <c r="E82" s="23"/>
      <c r="F82" s="44"/>
      <c r="G82" s="28" t="s">
        <v>369</v>
      </c>
      <c r="H82" s="2"/>
      <c r="I82" s="1"/>
      <c r="J82" s="5">
        <f t="shared" si="1"/>
        <v>0</v>
      </c>
      <c r="K82" s="6">
        <f t="shared" si="2"/>
        <v>0</v>
      </c>
      <c r="L82" s="7"/>
      <c r="M82" s="2"/>
      <c r="N82" s="50"/>
      <c r="O82" s="50"/>
      <c r="P82" s="50"/>
      <c r="Q82" s="50"/>
      <c r="R82" s="50"/>
      <c r="S82" s="50"/>
      <c r="T82" s="50"/>
      <c r="U82" s="38"/>
      <c r="V82" s="38"/>
      <c r="W82" s="38"/>
      <c r="X82" s="50"/>
      <c r="Y82" s="50"/>
      <c r="Z82" s="8"/>
      <c r="AA82" s="8"/>
      <c r="AB82" s="8"/>
      <c r="AC82" s="8"/>
      <c r="AD82" s="8"/>
      <c r="AE82" s="8"/>
      <c r="AF82" s="8"/>
      <c r="AG82" s="8"/>
      <c r="AH82" s="8"/>
      <c r="AI82" s="8"/>
      <c r="AJ82" s="8"/>
      <c r="AK82" s="8"/>
      <c r="AL82" s="8"/>
      <c r="AM82" s="8"/>
      <c r="AN82" s="8"/>
      <c r="AO82" s="8"/>
      <c r="AP82" s="8"/>
      <c r="AQ82" s="8"/>
      <c r="AR82" s="8"/>
    </row>
    <row r="83" ht="15.0" customHeight="1">
      <c r="A83" s="1"/>
      <c r="B83" s="1"/>
      <c r="C83" s="1"/>
      <c r="D83" s="2"/>
      <c r="E83" s="23"/>
      <c r="F83" s="44"/>
      <c r="G83" s="28" t="s">
        <v>370</v>
      </c>
      <c r="H83" s="2"/>
      <c r="I83" s="1"/>
      <c r="J83" s="5">
        <f t="shared" si="1"/>
        <v>0</v>
      </c>
      <c r="K83" s="6">
        <f t="shared" si="2"/>
        <v>0</v>
      </c>
      <c r="L83" s="7"/>
      <c r="M83" s="2"/>
      <c r="N83" s="50"/>
      <c r="O83" s="50"/>
      <c r="P83" s="50"/>
      <c r="Q83" s="50"/>
      <c r="R83" s="50"/>
      <c r="S83" s="50"/>
      <c r="T83" s="50"/>
      <c r="U83" s="38"/>
      <c r="V83" s="38"/>
      <c r="W83" s="38"/>
      <c r="X83" s="50"/>
      <c r="Y83" s="50"/>
      <c r="Z83" s="8"/>
      <c r="AA83" s="8"/>
      <c r="AB83" s="8"/>
      <c r="AC83" s="8"/>
      <c r="AD83" s="8"/>
      <c r="AE83" s="8"/>
      <c r="AF83" s="8"/>
      <c r="AG83" s="8"/>
      <c r="AH83" s="8"/>
      <c r="AI83" s="8"/>
      <c r="AJ83" s="8"/>
      <c r="AK83" s="8"/>
      <c r="AL83" s="8"/>
      <c r="AM83" s="8"/>
      <c r="AN83" s="8"/>
      <c r="AO83" s="8"/>
      <c r="AP83" s="8"/>
      <c r="AQ83" s="8"/>
      <c r="AR83" s="8"/>
    </row>
    <row r="84" ht="15.0" customHeight="1">
      <c r="A84" s="1"/>
      <c r="B84" s="1"/>
      <c r="C84" s="1"/>
      <c r="D84" s="2"/>
      <c r="E84" s="34" t="s">
        <v>33</v>
      </c>
      <c r="F84" s="27">
        <v>0.7256944444444444</v>
      </c>
      <c r="G84" s="28" t="s">
        <v>371</v>
      </c>
      <c r="H84" s="2"/>
      <c r="I84" s="1"/>
      <c r="J84" s="5">
        <f t="shared" si="1"/>
        <v>0</v>
      </c>
      <c r="K84" s="6">
        <f t="shared" si="2"/>
        <v>0</v>
      </c>
      <c r="L84" s="7"/>
      <c r="M84" s="2"/>
      <c r="N84" s="50"/>
      <c r="O84" s="50"/>
      <c r="P84" s="50"/>
      <c r="Q84" s="50"/>
      <c r="R84" s="50"/>
      <c r="S84" s="50"/>
      <c r="T84" s="50"/>
      <c r="U84" s="38"/>
      <c r="V84" s="38"/>
      <c r="W84" s="38"/>
      <c r="X84" s="50"/>
      <c r="Y84" s="50"/>
      <c r="Z84" s="8"/>
      <c r="AA84" s="8"/>
      <c r="AB84" s="8"/>
      <c r="AC84" s="8"/>
      <c r="AD84" s="8"/>
      <c r="AE84" s="8"/>
      <c r="AF84" s="8"/>
      <c r="AG84" s="8"/>
      <c r="AH84" s="8"/>
      <c r="AI84" s="8"/>
      <c r="AJ84" s="8"/>
      <c r="AK84" s="8"/>
      <c r="AL84" s="8"/>
      <c r="AM84" s="8"/>
      <c r="AN84" s="8"/>
      <c r="AO84" s="8"/>
      <c r="AP84" s="8"/>
      <c r="AQ84" s="8"/>
      <c r="AR84" s="8"/>
    </row>
    <row r="85" ht="15.0" customHeight="1">
      <c r="A85" s="1"/>
      <c r="B85" s="1"/>
      <c r="C85" s="1"/>
      <c r="D85" s="2"/>
      <c r="E85" s="34" t="s">
        <v>21</v>
      </c>
      <c r="F85" s="27">
        <v>0.7263888888888889</v>
      </c>
      <c r="G85" s="28" t="s">
        <v>327</v>
      </c>
      <c r="H85" s="2"/>
      <c r="I85" s="1"/>
      <c r="J85" s="5">
        <f t="shared" si="1"/>
        <v>0</v>
      </c>
      <c r="K85" s="6">
        <f t="shared" si="2"/>
        <v>0</v>
      </c>
      <c r="L85" s="7"/>
      <c r="M85" s="2"/>
      <c r="N85" s="50"/>
      <c r="O85" s="50"/>
      <c r="P85" s="50"/>
      <c r="Q85" s="50"/>
      <c r="R85" s="50"/>
      <c r="S85" s="50"/>
      <c r="T85" s="50"/>
      <c r="U85" s="38"/>
      <c r="V85" s="38"/>
      <c r="W85" s="38"/>
      <c r="X85" s="50"/>
      <c r="Y85" s="50"/>
      <c r="Z85" s="8"/>
      <c r="AA85" s="8"/>
      <c r="AB85" s="8"/>
      <c r="AC85" s="8"/>
      <c r="AD85" s="8"/>
      <c r="AE85" s="8"/>
      <c r="AF85" s="8"/>
      <c r="AG85" s="8"/>
      <c r="AH85" s="8"/>
      <c r="AI85" s="8"/>
      <c r="AJ85" s="8"/>
      <c r="AK85" s="8"/>
      <c r="AL85" s="8"/>
      <c r="AM85" s="8"/>
      <c r="AN85" s="8"/>
      <c r="AO85" s="8"/>
      <c r="AP85" s="8"/>
      <c r="AQ85" s="8"/>
      <c r="AR85" s="8"/>
    </row>
    <row r="86" ht="15.0" customHeight="1">
      <c r="A86" s="1"/>
      <c r="B86" s="1"/>
      <c r="C86" s="1"/>
      <c r="D86" s="2"/>
      <c r="E86" s="23"/>
      <c r="F86" s="44"/>
      <c r="G86" s="44"/>
      <c r="H86" s="2"/>
      <c r="I86" s="1"/>
      <c r="J86" s="5">
        <f t="shared" si="1"/>
        <v>0</v>
      </c>
      <c r="K86" s="6">
        <f t="shared" si="2"/>
        <v>0</v>
      </c>
      <c r="L86" s="7"/>
      <c r="M86" s="2"/>
      <c r="N86" s="50"/>
      <c r="O86" s="50"/>
      <c r="P86" s="50"/>
      <c r="Q86" s="50"/>
      <c r="R86" s="50"/>
      <c r="S86" s="50"/>
      <c r="T86" s="50"/>
      <c r="U86" s="38"/>
      <c r="V86" s="38"/>
      <c r="W86" s="38"/>
      <c r="X86" s="50"/>
      <c r="Y86" s="50"/>
      <c r="Z86" s="8"/>
      <c r="AA86" s="8"/>
      <c r="AB86" s="8"/>
      <c r="AC86" s="8"/>
      <c r="AD86" s="8"/>
      <c r="AE86" s="8"/>
      <c r="AF86" s="8"/>
      <c r="AG86" s="8"/>
      <c r="AH86" s="8"/>
      <c r="AI86" s="8"/>
      <c r="AJ86" s="8"/>
      <c r="AK86" s="8"/>
      <c r="AL86" s="8"/>
      <c r="AM86" s="8"/>
      <c r="AN86" s="8"/>
      <c r="AO86" s="8"/>
      <c r="AP86" s="8"/>
      <c r="AQ86" s="8"/>
      <c r="AR86" s="8"/>
    </row>
    <row r="87" ht="15.0" customHeight="1">
      <c r="A87" s="1"/>
      <c r="B87" s="1"/>
      <c r="C87" s="1"/>
      <c r="D87" s="2"/>
      <c r="E87" s="23"/>
      <c r="F87" s="23"/>
      <c r="G87" s="23" t="s">
        <v>372</v>
      </c>
      <c r="H87" s="2"/>
      <c r="I87" s="1"/>
      <c r="J87" s="5">
        <f t="shared" si="1"/>
        <v>0</v>
      </c>
      <c r="K87" s="6">
        <f t="shared" si="2"/>
        <v>0</v>
      </c>
      <c r="L87" s="7"/>
      <c r="M87" s="2"/>
      <c r="N87" s="50"/>
      <c r="O87" s="50"/>
      <c r="P87" s="50"/>
      <c r="Q87" s="50"/>
      <c r="R87" s="50"/>
      <c r="S87" s="50"/>
      <c r="T87" s="50"/>
      <c r="U87" s="38"/>
      <c r="V87" s="38"/>
      <c r="W87" s="38"/>
      <c r="X87" s="50"/>
      <c r="Y87" s="50"/>
      <c r="Z87" s="8"/>
      <c r="AA87" s="8"/>
      <c r="AB87" s="8"/>
      <c r="AC87" s="8"/>
      <c r="AD87" s="8"/>
      <c r="AE87" s="8"/>
      <c r="AF87" s="8"/>
      <c r="AG87" s="8"/>
      <c r="AH87" s="8"/>
      <c r="AI87" s="8"/>
      <c r="AJ87" s="8"/>
      <c r="AK87" s="8"/>
      <c r="AL87" s="8"/>
      <c r="AM87" s="8"/>
      <c r="AN87" s="8"/>
      <c r="AO87" s="8"/>
      <c r="AP87" s="8"/>
      <c r="AQ87" s="8"/>
      <c r="AR87" s="8"/>
    </row>
    <row r="88" ht="15.0" customHeight="1">
      <c r="A88" s="1"/>
      <c r="B88" s="1"/>
      <c r="C88" s="1"/>
      <c r="D88" s="2"/>
      <c r="E88" s="23"/>
      <c r="F88" s="23"/>
      <c r="G88" s="23"/>
      <c r="H88" s="2"/>
      <c r="I88" s="1"/>
      <c r="J88" s="5">
        <f t="shared" si="1"/>
        <v>0</v>
      </c>
      <c r="K88" s="6">
        <f t="shared" si="2"/>
        <v>0</v>
      </c>
      <c r="L88" s="7"/>
      <c r="M88" s="2"/>
      <c r="N88" s="50"/>
      <c r="O88" s="50"/>
      <c r="P88" s="50"/>
      <c r="Q88" s="50"/>
      <c r="R88" s="50"/>
      <c r="S88" s="50"/>
      <c r="T88" s="50"/>
      <c r="U88" s="38"/>
      <c r="V88" s="38"/>
      <c r="W88" s="38"/>
      <c r="X88" s="50"/>
      <c r="Y88" s="50"/>
      <c r="Z88" s="8"/>
      <c r="AA88" s="8"/>
      <c r="AB88" s="8"/>
      <c r="AC88" s="8"/>
      <c r="AD88" s="8"/>
      <c r="AE88" s="8"/>
      <c r="AF88" s="8"/>
      <c r="AG88" s="8"/>
      <c r="AH88" s="8"/>
      <c r="AI88" s="8"/>
      <c r="AJ88" s="8"/>
      <c r="AK88" s="8"/>
      <c r="AL88" s="8"/>
      <c r="AM88" s="8"/>
      <c r="AN88" s="8"/>
      <c r="AO88" s="8"/>
      <c r="AP88" s="8"/>
      <c r="AQ88" s="8"/>
      <c r="AR88" s="8"/>
    </row>
    <row r="89" ht="15.0" customHeight="1">
      <c r="A89" s="1"/>
      <c r="B89" s="1"/>
      <c r="C89" s="1"/>
      <c r="D89" s="2"/>
      <c r="E89" s="23" t="s">
        <v>67</v>
      </c>
      <c r="F89" s="23" t="s">
        <v>373</v>
      </c>
      <c r="G89" s="51" t="s">
        <v>374</v>
      </c>
      <c r="H89" s="2"/>
      <c r="I89" s="1"/>
      <c r="J89" s="5">
        <f t="shared" si="1"/>
        <v>0</v>
      </c>
      <c r="K89" s="6">
        <f t="shared" si="2"/>
        <v>0</v>
      </c>
      <c r="L89" s="7"/>
      <c r="M89" s="2"/>
      <c r="N89" s="50"/>
      <c r="O89" s="50"/>
      <c r="P89" s="50"/>
      <c r="Q89" s="50"/>
      <c r="R89" s="50"/>
      <c r="S89" s="50"/>
      <c r="T89" s="50"/>
      <c r="U89" s="38"/>
      <c r="V89" s="38"/>
      <c r="W89" s="38"/>
      <c r="X89" s="50"/>
      <c r="Y89" s="50"/>
      <c r="Z89" s="50"/>
      <c r="AA89" s="50"/>
      <c r="AB89" s="50"/>
      <c r="AC89" s="50"/>
      <c r="AD89" s="50"/>
      <c r="AE89" s="50"/>
      <c r="AF89" s="50"/>
      <c r="AG89" s="50"/>
      <c r="AH89" s="1"/>
      <c r="AI89" s="1"/>
      <c r="AJ89" s="1"/>
      <c r="AK89" s="1"/>
      <c r="AL89" s="1"/>
      <c r="AM89" s="1"/>
      <c r="AN89" s="1"/>
      <c r="AO89" s="1"/>
      <c r="AP89" s="1"/>
      <c r="AQ89" s="1"/>
    </row>
    <row r="90" ht="15.0" customHeight="1">
      <c r="D90" s="52"/>
      <c r="E90" s="23"/>
      <c r="F90" s="23"/>
      <c r="G90" s="44"/>
      <c r="H90" s="52"/>
      <c r="I90" s="1"/>
      <c r="J90" s="5">
        <f t="shared" si="1"/>
        <v>0</v>
      </c>
      <c r="K90" s="6">
        <f t="shared" si="2"/>
        <v>0</v>
      </c>
      <c r="M90" s="52"/>
    </row>
    <row r="91" ht="15.0" customHeight="1">
      <c r="D91" s="52"/>
      <c r="E91" s="23"/>
      <c r="F91" s="23"/>
      <c r="G91" s="53" t="s">
        <v>375</v>
      </c>
      <c r="H91" s="52"/>
      <c r="I91" s="1"/>
      <c r="J91" s="5">
        <f t="shared" si="1"/>
        <v>0</v>
      </c>
      <c r="K91" s="6">
        <f t="shared" si="2"/>
        <v>0</v>
      </c>
      <c r="M91" s="52"/>
    </row>
    <row r="92" ht="15.0" customHeight="1">
      <c r="D92" s="52"/>
      <c r="E92" s="23"/>
      <c r="F92" s="23"/>
      <c r="G92" s="44"/>
      <c r="H92" s="52"/>
      <c r="I92" s="1"/>
      <c r="J92" s="5">
        <f t="shared" si="1"/>
        <v>0</v>
      </c>
      <c r="K92" s="6">
        <f t="shared" si="2"/>
        <v>0</v>
      </c>
      <c r="M92" s="52"/>
    </row>
    <row r="93" ht="15.0" customHeight="1">
      <c r="D93" s="52"/>
      <c r="E93" s="23" t="s">
        <v>376</v>
      </c>
      <c r="F93" s="23" t="s">
        <v>377</v>
      </c>
      <c r="G93" s="51" t="s">
        <v>378</v>
      </c>
      <c r="H93" s="52"/>
      <c r="I93" s="1"/>
      <c r="J93" s="5">
        <f t="shared" si="1"/>
        <v>0</v>
      </c>
      <c r="K93" s="6">
        <f t="shared" si="2"/>
        <v>0</v>
      </c>
      <c r="M93" s="52"/>
    </row>
    <row r="94" ht="15.0" customHeight="1">
      <c r="D94" s="52"/>
      <c r="E94" s="23"/>
      <c r="F94" s="23"/>
      <c r="G94" s="51" t="s">
        <v>379</v>
      </c>
      <c r="H94" s="52"/>
      <c r="I94" s="1"/>
      <c r="J94" s="5">
        <f t="shared" si="1"/>
        <v>0</v>
      </c>
      <c r="K94" s="6">
        <f t="shared" si="2"/>
        <v>0</v>
      </c>
      <c r="M94" s="52"/>
    </row>
    <row r="95" ht="15.0" customHeight="1">
      <c r="D95" s="52"/>
      <c r="E95" s="23"/>
      <c r="F95" s="23"/>
      <c r="G95" s="44"/>
      <c r="H95" s="52"/>
      <c r="I95" s="1"/>
      <c r="J95" s="5">
        <f t="shared" si="1"/>
        <v>0</v>
      </c>
      <c r="K95" s="6">
        <f t="shared" si="2"/>
        <v>0</v>
      </c>
      <c r="M95" s="52"/>
    </row>
    <row r="96" ht="15.0" customHeight="1">
      <c r="D96" s="52"/>
      <c r="E96" s="23"/>
      <c r="F96" s="23"/>
      <c r="G96" s="53" t="s">
        <v>375</v>
      </c>
      <c r="H96" s="52"/>
      <c r="I96" s="1"/>
      <c r="J96" s="5">
        <f t="shared" si="1"/>
        <v>0</v>
      </c>
      <c r="K96" s="6">
        <f t="shared" si="2"/>
        <v>0</v>
      </c>
      <c r="M96" s="52"/>
    </row>
    <row r="97" ht="15.0" customHeight="1">
      <c r="D97" s="52"/>
      <c r="E97" s="23"/>
      <c r="F97" s="23"/>
      <c r="G97" s="44"/>
      <c r="H97" s="52"/>
      <c r="I97" s="1"/>
      <c r="J97" s="5">
        <f t="shared" si="1"/>
        <v>0</v>
      </c>
      <c r="K97" s="6">
        <f t="shared" si="2"/>
        <v>0</v>
      </c>
      <c r="M97" s="52"/>
    </row>
    <row r="98" ht="15.0" customHeight="1">
      <c r="D98" s="52"/>
      <c r="E98" s="23" t="s">
        <v>67</v>
      </c>
      <c r="F98" s="23" t="s">
        <v>380</v>
      </c>
      <c r="G98" s="51" t="s">
        <v>381</v>
      </c>
      <c r="H98" s="52"/>
      <c r="I98" s="1"/>
      <c r="J98" s="5">
        <f t="shared" si="1"/>
        <v>0</v>
      </c>
      <c r="K98" s="6">
        <f t="shared" si="2"/>
        <v>0</v>
      </c>
      <c r="M98" s="52"/>
    </row>
    <row r="99" ht="15.0" customHeight="1">
      <c r="D99" s="52"/>
      <c r="E99" s="23"/>
      <c r="F99" s="23"/>
      <c r="G99" s="51" t="s">
        <v>382</v>
      </c>
      <c r="H99" s="52"/>
      <c r="I99" s="1"/>
      <c r="J99" s="5">
        <f t="shared" si="1"/>
        <v>0</v>
      </c>
      <c r="K99" s="6">
        <f t="shared" si="2"/>
        <v>0</v>
      </c>
      <c r="M99" s="52"/>
    </row>
    <row r="100" ht="15.0" customHeight="1">
      <c r="D100" s="52"/>
      <c r="E100" s="23"/>
      <c r="F100" s="23"/>
      <c r="G100" s="51" t="s">
        <v>383</v>
      </c>
      <c r="H100" s="52"/>
      <c r="I100" s="1"/>
      <c r="J100" s="5">
        <f t="shared" si="1"/>
        <v>0</v>
      </c>
      <c r="K100" s="6">
        <f t="shared" si="2"/>
        <v>0</v>
      </c>
      <c r="M100" s="52"/>
    </row>
    <row r="101" ht="15.0" customHeight="1">
      <c r="D101" s="52"/>
      <c r="E101" s="23"/>
      <c r="F101" s="23"/>
      <c r="G101" s="44"/>
      <c r="H101" s="52"/>
      <c r="I101" s="1"/>
      <c r="J101" s="5">
        <f t="shared" si="1"/>
        <v>0</v>
      </c>
      <c r="K101" s="6">
        <f t="shared" si="2"/>
        <v>0</v>
      </c>
      <c r="M101" s="52"/>
    </row>
    <row r="102" ht="15.0" customHeight="1">
      <c r="D102" s="52"/>
      <c r="E102" s="23"/>
      <c r="F102" s="23"/>
      <c r="G102" s="53" t="s">
        <v>375</v>
      </c>
      <c r="H102" s="52"/>
      <c r="I102" s="1"/>
      <c r="J102" s="5">
        <f t="shared" si="1"/>
        <v>0</v>
      </c>
      <c r="K102" s="6">
        <f t="shared" si="2"/>
        <v>0</v>
      </c>
      <c r="M102" s="52"/>
    </row>
    <row r="103" ht="15.0" customHeight="1">
      <c r="D103" s="52"/>
      <c r="E103" s="23"/>
      <c r="F103" s="23"/>
      <c r="G103" s="44"/>
      <c r="H103" s="52"/>
      <c r="I103" s="1"/>
      <c r="J103" s="5">
        <f t="shared" si="1"/>
        <v>0</v>
      </c>
      <c r="K103" s="6">
        <f t="shared" si="2"/>
        <v>0</v>
      </c>
      <c r="M103" s="52"/>
    </row>
    <row r="104" ht="15.0" customHeight="1">
      <c r="D104" s="52"/>
      <c r="E104" s="23" t="s">
        <v>376</v>
      </c>
      <c r="F104" s="23" t="s">
        <v>384</v>
      </c>
      <c r="G104" s="51" t="s">
        <v>385</v>
      </c>
      <c r="H104" s="52"/>
      <c r="I104" s="1"/>
      <c r="J104" s="5">
        <f t="shared" si="1"/>
        <v>0</v>
      </c>
      <c r="K104" s="6">
        <f t="shared" si="2"/>
        <v>0</v>
      </c>
      <c r="M104" s="52"/>
    </row>
    <row r="105" ht="15.0" customHeight="1">
      <c r="D105" s="52"/>
      <c r="E105" s="23"/>
      <c r="F105" s="23"/>
      <c r="G105" s="51" t="s">
        <v>386</v>
      </c>
      <c r="H105" s="52"/>
      <c r="I105" s="1"/>
      <c r="J105" s="5">
        <f t="shared" si="1"/>
        <v>0</v>
      </c>
      <c r="K105" s="6">
        <f t="shared" si="2"/>
        <v>0</v>
      </c>
      <c r="M105" s="52"/>
    </row>
    <row r="106" ht="15.0" customHeight="1">
      <c r="D106" s="52"/>
      <c r="E106" s="23"/>
      <c r="F106" s="23"/>
      <c r="G106" s="44"/>
      <c r="H106" s="52"/>
      <c r="I106" s="1"/>
      <c r="J106" s="5">
        <f t="shared" si="1"/>
        <v>0</v>
      </c>
      <c r="K106" s="6">
        <f t="shared" si="2"/>
        <v>0</v>
      </c>
      <c r="M106" s="52"/>
    </row>
    <row r="107" ht="15.0" customHeight="1">
      <c r="D107" s="52"/>
      <c r="E107" s="23"/>
      <c r="F107" s="23"/>
      <c r="G107" s="53" t="s">
        <v>375</v>
      </c>
      <c r="H107" s="52"/>
      <c r="I107" s="1"/>
      <c r="J107" s="5">
        <f t="shared" si="1"/>
        <v>0</v>
      </c>
      <c r="K107" s="6">
        <f t="shared" si="2"/>
        <v>0</v>
      </c>
      <c r="M107" s="52"/>
    </row>
    <row r="108" ht="15.0" customHeight="1">
      <c r="D108" s="52"/>
      <c r="E108" s="23"/>
      <c r="F108" s="23"/>
      <c r="G108" s="44"/>
      <c r="H108" s="52"/>
      <c r="I108" s="1"/>
      <c r="J108" s="5">
        <f t="shared" si="1"/>
        <v>0</v>
      </c>
      <c r="K108" s="6">
        <f t="shared" si="2"/>
        <v>0</v>
      </c>
      <c r="M108" s="52"/>
    </row>
    <row r="109" ht="15.0" customHeight="1">
      <c r="D109" s="52"/>
      <c r="E109" s="23" t="s">
        <v>67</v>
      </c>
      <c r="F109" s="23" t="s">
        <v>387</v>
      </c>
      <c r="G109" s="51" t="s">
        <v>388</v>
      </c>
      <c r="H109" s="52"/>
      <c r="I109" s="1"/>
      <c r="J109" s="5">
        <f t="shared" si="1"/>
        <v>0</v>
      </c>
      <c r="K109" s="6">
        <f t="shared" si="2"/>
        <v>0</v>
      </c>
      <c r="M109" s="52"/>
    </row>
    <row r="110" ht="15.0" customHeight="1">
      <c r="D110" s="52"/>
      <c r="E110" s="23"/>
      <c r="F110" s="23"/>
      <c r="G110" s="44"/>
      <c r="H110" s="52"/>
      <c r="I110" s="1"/>
      <c r="J110" s="5">
        <f t="shared" si="1"/>
        <v>0</v>
      </c>
      <c r="K110" s="6">
        <f t="shared" si="2"/>
        <v>0</v>
      </c>
      <c r="M110" s="52"/>
    </row>
    <row r="111" ht="15.0" customHeight="1">
      <c r="D111" s="52"/>
      <c r="E111" s="23"/>
      <c r="F111" s="23"/>
      <c r="G111" s="53" t="s">
        <v>375</v>
      </c>
      <c r="H111" s="52"/>
      <c r="I111" s="1"/>
      <c r="J111" s="5">
        <f t="shared" si="1"/>
        <v>0</v>
      </c>
      <c r="K111" s="6">
        <f t="shared" si="2"/>
        <v>0</v>
      </c>
      <c r="M111" s="52"/>
    </row>
    <row r="112" ht="15.0" customHeight="1">
      <c r="D112" s="52"/>
      <c r="E112" s="23"/>
      <c r="F112" s="23"/>
      <c r="G112" s="44"/>
      <c r="H112" s="52"/>
      <c r="I112" s="1"/>
      <c r="J112" s="5">
        <f t="shared" si="1"/>
        <v>0</v>
      </c>
      <c r="K112" s="6">
        <f t="shared" si="2"/>
        <v>0</v>
      </c>
      <c r="M112" s="52"/>
    </row>
    <row r="113" ht="15.0" customHeight="1">
      <c r="D113" s="52"/>
      <c r="E113" s="23" t="s">
        <v>67</v>
      </c>
      <c r="F113" s="29">
        <v>0.0</v>
      </c>
      <c r="G113" s="51" t="s">
        <v>389</v>
      </c>
      <c r="H113" s="52"/>
      <c r="I113" s="1"/>
      <c r="J113" s="5">
        <f t="shared" si="1"/>
        <v>0</v>
      </c>
      <c r="K113" s="6">
        <f t="shared" si="2"/>
        <v>0</v>
      </c>
      <c r="M113" s="52"/>
    </row>
    <row r="114" ht="15.0" customHeight="1">
      <c r="D114" s="52"/>
      <c r="E114" s="23"/>
      <c r="F114" s="23"/>
      <c r="G114" s="51" t="s">
        <v>390</v>
      </c>
      <c r="H114" s="52"/>
      <c r="I114" s="1"/>
      <c r="J114" s="5">
        <f t="shared" si="1"/>
        <v>0</v>
      </c>
      <c r="K114" s="6">
        <f t="shared" si="2"/>
        <v>0</v>
      </c>
      <c r="M114" s="52"/>
    </row>
    <row r="115" ht="15.0" customHeight="1">
      <c r="D115" s="52"/>
      <c r="E115" s="23"/>
      <c r="F115" s="23"/>
      <c r="G115" s="51" t="s">
        <v>391</v>
      </c>
      <c r="H115" s="52"/>
      <c r="I115" s="1"/>
      <c r="J115" s="5">
        <f t="shared" si="1"/>
        <v>0</v>
      </c>
      <c r="K115" s="6">
        <f t="shared" si="2"/>
        <v>0</v>
      </c>
      <c r="M115" s="52"/>
    </row>
    <row r="116" ht="15.0" customHeight="1">
      <c r="D116" s="52"/>
      <c r="E116" s="23"/>
      <c r="F116" s="23"/>
      <c r="G116" s="44"/>
      <c r="H116" s="52"/>
      <c r="I116" s="1"/>
      <c r="J116" s="5">
        <f t="shared" si="1"/>
        <v>0</v>
      </c>
      <c r="K116" s="6">
        <f t="shared" si="2"/>
        <v>0</v>
      </c>
      <c r="M116" s="52"/>
    </row>
    <row r="117" ht="15.0" customHeight="1">
      <c r="D117" s="52"/>
      <c r="E117" s="54"/>
      <c r="F117" s="54">
        <v>41962.0</v>
      </c>
      <c r="G117" s="44"/>
      <c r="H117" s="52"/>
      <c r="I117" s="1"/>
      <c r="J117" s="5">
        <f t="shared" si="1"/>
        <v>0</v>
      </c>
      <c r="K117" s="6">
        <f t="shared" si="2"/>
        <v>0</v>
      </c>
      <c r="M117" s="52"/>
    </row>
    <row r="118" ht="15.0" customHeight="1">
      <c r="D118" s="52"/>
      <c r="E118" s="23"/>
      <c r="F118" s="44"/>
      <c r="G118" s="44"/>
      <c r="H118" s="52"/>
      <c r="I118" s="1"/>
      <c r="J118" s="5">
        <f t="shared" si="1"/>
        <v>0</v>
      </c>
      <c r="K118" s="6">
        <f t="shared" si="2"/>
        <v>0</v>
      </c>
      <c r="M118" s="52"/>
    </row>
    <row r="119" ht="15.0" customHeight="1">
      <c r="D119" s="52"/>
      <c r="E119" s="23" t="s">
        <v>376</v>
      </c>
      <c r="F119" s="23" t="s">
        <v>392</v>
      </c>
      <c r="G119" s="51" t="s">
        <v>43</v>
      </c>
      <c r="H119" s="52"/>
      <c r="I119" s="1"/>
      <c r="J119" s="5">
        <f t="shared" si="1"/>
        <v>0</v>
      </c>
      <c r="K119" s="6">
        <f t="shared" si="2"/>
        <v>0</v>
      </c>
      <c r="M119" s="52"/>
    </row>
    <row r="120" ht="15.0" customHeight="1">
      <c r="D120" s="52"/>
      <c r="E120" s="23"/>
      <c r="F120" s="23"/>
      <c r="G120" s="51" t="s">
        <v>393</v>
      </c>
      <c r="H120" s="52"/>
      <c r="I120" s="1"/>
      <c r="J120" s="5">
        <f t="shared" si="1"/>
        <v>0</v>
      </c>
      <c r="K120" s="6">
        <f t="shared" si="2"/>
        <v>0</v>
      </c>
      <c r="M120" s="52"/>
    </row>
    <row r="121" ht="15.0" customHeight="1">
      <c r="D121" s="52"/>
      <c r="E121" s="23"/>
      <c r="F121" s="23"/>
      <c r="G121" s="44"/>
      <c r="H121" s="52"/>
      <c r="I121" s="1"/>
      <c r="J121" s="5">
        <f t="shared" si="1"/>
        <v>0</v>
      </c>
      <c r="K121" s="6">
        <f t="shared" si="2"/>
        <v>0</v>
      </c>
      <c r="M121" s="52"/>
    </row>
    <row r="122" ht="15.0" customHeight="1">
      <c r="D122" s="52"/>
      <c r="E122" s="23"/>
      <c r="F122" s="23"/>
      <c r="G122" s="53" t="s">
        <v>375</v>
      </c>
      <c r="H122" s="52"/>
      <c r="I122" s="1"/>
      <c r="J122" s="5">
        <f t="shared" si="1"/>
        <v>0</v>
      </c>
      <c r="K122" s="6">
        <f t="shared" si="2"/>
        <v>0</v>
      </c>
      <c r="M122" s="52"/>
    </row>
    <row r="123" ht="15.0" customHeight="1">
      <c r="D123" s="52"/>
      <c r="E123" s="23"/>
      <c r="F123" s="23"/>
      <c r="G123" s="44"/>
      <c r="H123" s="52"/>
      <c r="I123" s="1"/>
      <c r="J123" s="5">
        <f t="shared" si="1"/>
        <v>0</v>
      </c>
      <c r="K123" s="6">
        <f t="shared" si="2"/>
        <v>0</v>
      </c>
      <c r="M123" s="52"/>
    </row>
    <row r="124" ht="15.0" customHeight="1">
      <c r="D124" s="52"/>
      <c r="E124" s="23" t="s">
        <v>67</v>
      </c>
      <c r="F124" s="23" t="s">
        <v>394</v>
      </c>
      <c r="G124" s="51" t="s">
        <v>395</v>
      </c>
      <c r="H124" s="52"/>
      <c r="I124" s="1"/>
      <c r="J124" s="5">
        <f t="shared" si="1"/>
        <v>0</v>
      </c>
      <c r="K124" s="6">
        <f t="shared" si="2"/>
        <v>0</v>
      </c>
      <c r="M124" s="52"/>
    </row>
    <row r="125" ht="15.0" customHeight="1">
      <c r="D125" s="52"/>
      <c r="E125" s="23"/>
      <c r="F125" s="23"/>
      <c r="G125" s="51" t="s">
        <v>396</v>
      </c>
      <c r="H125" s="52"/>
      <c r="I125" s="1"/>
      <c r="J125" s="5">
        <f t="shared" si="1"/>
        <v>0</v>
      </c>
      <c r="K125" s="6">
        <f t="shared" si="2"/>
        <v>0</v>
      </c>
      <c r="M125" s="52"/>
    </row>
    <row r="126" ht="15.0" customHeight="1">
      <c r="D126" s="52"/>
      <c r="E126" s="23"/>
      <c r="F126" s="23"/>
      <c r="G126" s="44"/>
      <c r="H126" s="52"/>
      <c r="I126" s="1"/>
      <c r="J126" s="5">
        <f t="shared" si="1"/>
        <v>0</v>
      </c>
      <c r="K126" s="6">
        <f t="shared" si="2"/>
        <v>0</v>
      </c>
      <c r="M126" s="52"/>
    </row>
    <row r="127" ht="15.0" customHeight="1">
      <c r="D127" s="52"/>
      <c r="E127" s="23"/>
      <c r="F127" s="23"/>
      <c r="G127" s="53" t="s">
        <v>375</v>
      </c>
      <c r="H127" s="52"/>
      <c r="I127" s="1"/>
      <c r="J127" s="5">
        <f t="shared" si="1"/>
        <v>0</v>
      </c>
      <c r="K127" s="6">
        <f t="shared" si="2"/>
        <v>0</v>
      </c>
      <c r="M127" s="52"/>
    </row>
    <row r="128" ht="15.0" customHeight="1">
      <c r="D128" s="52"/>
      <c r="E128" s="23"/>
      <c r="F128" s="23"/>
      <c r="G128" s="44"/>
      <c r="H128" s="52"/>
      <c r="I128" s="1"/>
      <c r="J128" s="5">
        <f t="shared" si="1"/>
        <v>0</v>
      </c>
      <c r="K128" s="6">
        <f t="shared" si="2"/>
        <v>0</v>
      </c>
      <c r="M128" s="52"/>
    </row>
    <row r="129" ht="15.0" customHeight="1">
      <c r="D129" s="52"/>
      <c r="E129" s="23" t="s">
        <v>376</v>
      </c>
      <c r="F129" s="23" t="s">
        <v>397</v>
      </c>
      <c r="G129" s="51" t="s">
        <v>398</v>
      </c>
      <c r="H129" s="52"/>
      <c r="I129" s="1"/>
      <c r="J129" s="5">
        <f t="shared" si="1"/>
        <v>0</v>
      </c>
      <c r="K129" s="6">
        <f t="shared" si="2"/>
        <v>0</v>
      </c>
      <c r="M129" s="52"/>
    </row>
    <row r="130" ht="15.0" customHeight="1">
      <c r="D130" s="52"/>
      <c r="E130" s="23"/>
      <c r="F130" s="23"/>
      <c r="G130" s="55" t="s">
        <v>399</v>
      </c>
      <c r="H130" s="52"/>
      <c r="I130" s="1"/>
      <c r="J130" s="5">
        <f t="shared" si="1"/>
        <v>0</v>
      </c>
      <c r="K130" s="6">
        <f t="shared" si="2"/>
        <v>0</v>
      </c>
      <c r="M130" s="52"/>
    </row>
    <row r="131" ht="15.0" customHeight="1">
      <c r="D131" s="52"/>
      <c r="E131" s="23"/>
      <c r="F131" s="23"/>
      <c r="G131" s="44"/>
      <c r="H131" s="52"/>
      <c r="I131" s="1"/>
      <c r="J131" s="5">
        <f t="shared" si="1"/>
        <v>0</v>
      </c>
      <c r="K131" s="6">
        <f t="shared" si="2"/>
        <v>0</v>
      </c>
      <c r="M131" s="52"/>
    </row>
    <row r="132" ht="15.0" customHeight="1">
      <c r="D132" s="52"/>
      <c r="E132" s="23"/>
      <c r="F132" s="23"/>
      <c r="G132" s="53" t="s">
        <v>375</v>
      </c>
      <c r="H132" s="52"/>
      <c r="I132" s="1"/>
      <c r="J132" s="5">
        <f t="shared" si="1"/>
        <v>0</v>
      </c>
      <c r="K132" s="6">
        <f t="shared" si="2"/>
        <v>0</v>
      </c>
      <c r="M132" s="52"/>
    </row>
    <row r="133" ht="15.0" customHeight="1">
      <c r="D133" s="52"/>
      <c r="E133" s="23"/>
      <c r="F133" s="23"/>
      <c r="G133" s="44"/>
      <c r="H133" s="52"/>
      <c r="I133" s="1"/>
      <c r="J133" s="5">
        <f t="shared" si="1"/>
        <v>0</v>
      </c>
      <c r="K133" s="6">
        <f t="shared" si="2"/>
        <v>0</v>
      </c>
      <c r="M133" s="52"/>
    </row>
    <row r="134" ht="15.0" customHeight="1">
      <c r="D134" s="52"/>
      <c r="E134" s="23" t="s">
        <v>67</v>
      </c>
      <c r="F134" s="23" t="s">
        <v>400</v>
      </c>
      <c r="G134" s="51" t="s">
        <v>401</v>
      </c>
      <c r="H134" s="52"/>
      <c r="I134" s="1"/>
      <c r="J134" s="5">
        <f t="shared" si="1"/>
        <v>0</v>
      </c>
      <c r="K134" s="6">
        <f t="shared" si="2"/>
        <v>0</v>
      </c>
      <c r="M134" s="52"/>
    </row>
    <row r="135" ht="15.0" customHeight="1">
      <c r="D135" s="52"/>
      <c r="E135" s="23"/>
      <c r="F135" s="23"/>
      <c r="G135" s="44"/>
      <c r="H135" s="52"/>
      <c r="I135" s="1"/>
      <c r="J135" s="5">
        <f t="shared" si="1"/>
        <v>0</v>
      </c>
      <c r="K135" s="6">
        <f t="shared" si="2"/>
        <v>0</v>
      </c>
      <c r="M135" s="52"/>
    </row>
    <row r="136" ht="15.0" customHeight="1">
      <c r="D136" s="52"/>
      <c r="E136" s="23"/>
      <c r="F136" s="23"/>
      <c r="G136" s="53" t="s">
        <v>375</v>
      </c>
      <c r="H136" s="52"/>
      <c r="I136" s="1"/>
      <c r="J136" s="5">
        <f t="shared" si="1"/>
        <v>0</v>
      </c>
      <c r="K136" s="6">
        <f t="shared" si="2"/>
        <v>0</v>
      </c>
      <c r="M136" s="52"/>
    </row>
    <row r="137" ht="15.0" customHeight="1">
      <c r="D137" s="52"/>
      <c r="E137" s="23"/>
      <c r="F137" s="23"/>
      <c r="G137" s="44"/>
      <c r="H137" s="52"/>
      <c r="I137" s="1"/>
      <c r="J137" s="5">
        <f t="shared" si="1"/>
        <v>0</v>
      </c>
      <c r="K137" s="6">
        <f t="shared" si="2"/>
        <v>0</v>
      </c>
      <c r="M137" s="52"/>
    </row>
    <row r="138" ht="15.0" customHeight="1">
      <c r="D138" s="52"/>
      <c r="E138" s="23" t="s">
        <v>402</v>
      </c>
      <c r="F138" s="23" t="s">
        <v>403</v>
      </c>
      <c r="G138" s="51" t="s">
        <v>404</v>
      </c>
      <c r="H138" s="52"/>
      <c r="I138" s="1"/>
      <c r="J138" s="5">
        <f t="shared" si="1"/>
        <v>0</v>
      </c>
      <c r="K138" s="6">
        <f t="shared" si="2"/>
        <v>0</v>
      </c>
      <c r="M138" s="52"/>
    </row>
    <row r="139" ht="15.0" customHeight="1">
      <c r="D139" s="52"/>
      <c r="E139" s="23"/>
      <c r="F139" s="23"/>
      <c r="G139" s="51" t="s">
        <v>405</v>
      </c>
      <c r="H139" s="52"/>
      <c r="I139" s="1"/>
      <c r="J139" s="5">
        <f t="shared" si="1"/>
        <v>0</v>
      </c>
      <c r="K139" s="6">
        <f t="shared" si="2"/>
        <v>0</v>
      </c>
      <c r="M139" s="52"/>
    </row>
    <row r="140" ht="15.0" customHeight="1">
      <c r="D140" s="52"/>
      <c r="E140" s="23"/>
      <c r="F140" s="23"/>
      <c r="G140" s="44"/>
      <c r="H140" s="52"/>
      <c r="I140" s="1"/>
      <c r="J140" s="5">
        <f t="shared" si="1"/>
        <v>0</v>
      </c>
      <c r="K140" s="6">
        <f t="shared" si="2"/>
        <v>0</v>
      </c>
      <c r="M140" s="52"/>
    </row>
    <row r="141" ht="15.0" customHeight="1">
      <c r="D141" s="52"/>
      <c r="E141" s="23"/>
      <c r="F141" s="23"/>
      <c r="G141" s="53" t="s">
        <v>375</v>
      </c>
      <c r="H141" s="52"/>
      <c r="I141" s="1"/>
      <c r="J141" s="5">
        <f t="shared" si="1"/>
        <v>0</v>
      </c>
      <c r="K141" s="6">
        <f t="shared" si="2"/>
        <v>0</v>
      </c>
      <c r="M141" s="52"/>
    </row>
    <row r="142" ht="15.0" customHeight="1">
      <c r="D142" s="52"/>
      <c r="E142" s="23"/>
      <c r="F142" s="23"/>
      <c r="G142" s="44"/>
      <c r="H142" s="52"/>
      <c r="I142" s="1"/>
      <c r="J142" s="5">
        <f t="shared" si="1"/>
        <v>0</v>
      </c>
      <c r="K142" s="6">
        <f t="shared" si="2"/>
        <v>0</v>
      </c>
      <c r="M142" s="52"/>
    </row>
    <row r="143" ht="15.0" customHeight="1">
      <c r="D143" s="52"/>
      <c r="E143" s="23" t="s">
        <v>376</v>
      </c>
      <c r="F143" s="23" t="s">
        <v>406</v>
      </c>
      <c r="G143" s="51" t="s">
        <v>407</v>
      </c>
      <c r="H143" s="52"/>
      <c r="I143" s="1"/>
      <c r="J143" s="5">
        <f t="shared" si="1"/>
        <v>0</v>
      </c>
      <c r="K143" s="6">
        <f t="shared" si="2"/>
        <v>0</v>
      </c>
      <c r="M143" s="52"/>
    </row>
    <row r="144" ht="15.0" customHeight="1">
      <c r="D144" s="52"/>
      <c r="E144" s="23"/>
      <c r="F144" s="23"/>
      <c r="G144" s="51" t="s">
        <v>408</v>
      </c>
      <c r="H144" s="52"/>
      <c r="I144" s="1"/>
      <c r="J144" s="5">
        <f t="shared" si="1"/>
        <v>0</v>
      </c>
      <c r="K144" s="6">
        <f t="shared" si="2"/>
        <v>0</v>
      </c>
      <c r="M144" s="52"/>
    </row>
    <row r="145" ht="15.0" customHeight="1">
      <c r="D145" s="52"/>
      <c r="E145" s="23"/>
      <c r="F145" s="44"/>
      <c r="G145" s="55" t="s">
        <v>409</v>
      </c>
      <c r="H145" s="52"/>
      <c r="I145" s="1"/>
      <c r="J145" s="5">
        <f t="shared" si="1"/>
        <v>0</v>
      </c>
      <c r="K145" s="6">
        <f t="shared" si="2"/>
        <v>0</v>
      </c>
      <c r="M145" s="52"/>
    </row>
    <row r="146" ht="15.0" customHeight="1">
      <c r="D146" s="52"/>
      <c r="E146" s="23"/>
      <c r="F146" s="23"/>
      <c r="G146" s="44"/>
      <c r="H146" s="52"/>
      <c r="I146" s="1"/>
      <c r="J146" s="5">
        <f t="shared" si="1"/>
        <v>0</v>
      </c>
      <c r="K146" s="6">
        <f t="shared" si="2"/>
        <v>0</v>
      </c>
      <c r="M146" s="52"/>
    </row>
    <row r="147" ht="15.0" customHeight="1">
      <c r="D147" s="52"/>
      <c r="E147" s="23"/>
      <c r="F147" s="23"/>
      <c r="G147" s="53" t="s">
        <v>375</v>
      </c>
      <c r="H147" s="52"/>
      <c r="I147" s="1"/>
      <c r="J147" s="5">
        <f t="shared" si="1"/>
        <v>0</v>
      </c>
      <c r="K147" s="6">
        <f t="shared" si="2"/>
        <v>0</v>
      </c>
      <c r="M147" s="52"/>
    </row>
    <row r="148" ht="15.0" customHeight="1">
      <c r="D148" s="52"/>
      <c r="E148" s="23"/>
      <c r="F148" s="23"/>
      <c r="G148" s="44"/>
      <c r="H148" s="52"/>
      <c r="I148" s="1"/>
      <c r="J148" s="5">
        <f t="shared" si="1"/>
        <v>0</v>
      </c>
      <c r="K148" s="6">
        <f t="shared" si="2"/>
        <v>0</v>
      </c>
      <c r="M148" s="52"/>
    </row>
    <row r="149" ht="15.0" customHeight="1">
      <c r="D149" s="52"/>
      <c r="E149" s="23" t="s">
        <v>402</v>
      </c>
      <c r="F149" s="23" t="s">
        <v>410</v>
      </c>
      <c r="G149" s="51" t="s">
        <v>411</v>
      </c>
      <c r="H149" s="52"/>
      <c r="I149" s="1"/>
      <c r="J149" s="5">
        <f t="shared" si="1"/>
        <v>0</v>
      </c>
      <c r="K149" s="6">
        <f t="shared" si="2"/>
        <v>0</v>
      </c>
      <c r="M149" s="52"/>
    </row>
    <row r="150" ht="15.0" customHeight="1">
      <c r="D150" s="52"/>
      <c r="E150" s="23"/>
      <c r="F150" s="23"/>
      <c r="G150" s="51" t="s">
        <v>412</v>
      </c>
      <c r="H150" s="52"/>
      <c r="I150" s="1"/>
      <c r="J150" s="5">
        <f t="shared" si="1"/>
        <v>0</v>
      </c>
      <c r="K150" s="6">
        <f t="shared" si="2"/>
        <v>0</v>
      </c>
      <c r="M150" s="52"/>
    </row>
    <row r="151" ht="15.0" customHeight="1">
      <c r="D151" s="52"/>
      <c r="E151" s="23"/>
      <c r="F151" s="23"/>
      <c r="G151" s="44"/>
      <c r="H151" s="52"/>
      <c r="I151" s="1"/>
      <c r="J151" s="5">
        <f t="shared" si="1"/>
        <v>0</v>
      </c>
      <c r="K151" s="6">
        <f t="shared" si="2"/>
        <v>0</v>
      </c>
      <c r="M151" s="52"/>
    </row>
    <row r="152" ht="15.0" customHeight="1">
      <c r="D152" s="52"/>
      <c r="E152" s="23"/>
      <c r="F152" s="23"/>
      <c r="G152" s="53" t="s">
        <v>375</v>
      </c>
      <c r="H152" s="52"/>
      <c r="I152" s="1"/>
      <c r="J152" s="5">
        <f t="shared" si="1"/>
        <v>0</v>
      </c>
      <c r="K152" s="6">
        <f t="shared" si="2"/>
        <v>0</v>
      </c>
      <c r="M152" s="52"/>
    </row>
    <row r="153" ht="15.0" customHeight="1">
      <c r="D153" s="52"/>
      <c r="E153" s="23"/>
      <c r="F153" s="23"/>
      <c r="G153" s="44"/>
      <c r="H153" s="52"/>
      <c r="I153" s="1"/>
      <c r="J153" s="5">
        <f t="shared" si="1"/>
        <v>0</v>
      </c>
      <c r="K153" s="6">
        <f t="shared" si="2"/>
        <v>0</v>
      </c>
      <c r="M153" s="52"/>
    </row>
    <row r="154" ht="15.0" customHeight="1">
      <c r="D154" s="52"/>
      <c r="E154" s="23" t="s">
        <v>376</v>
      </c>
      <c r="F154" s="23" t="s">
        <v>413</v>
      </c>
      <c r="G154" s="51" t="s">
        <v>414</v>
      </c>
      <c r="H154" s="52"/>
      <c r="I154" s="1"/>
      <c r="J154" s="5">
        <f t="shared" si="1"/>
        <v>0</v>
      </c>
      <c r="K154" s="6">
        <f t="shared" si="2"/>
        <v>0</v>
      </c>
      <c r="M154" s="52"/>
    </row>
    <row r="155" ht="15.0" customHeight="1">
      <c r="D155" s="52"/>
      <c r="E155" s="23"/>
      <c r="F155" s="44"/>
      <c r="G155" s="51" t="s">
        <v>415</v>
      </c>
      <c r="H155" s="52"/>
      <c r="I155" s="1"/>
      <c r="J155" s="5">
        <f t="shared" si="1"/>
        <v>0</v>
      </c>
      <c r="K155" s="6">
        <f t="shared" si="2"/>
        <v>0</v>
      </c>
      <c r="M155" s="52"/>
    </row>
    <row r="156" ht="15.0" customHeight="1">
      <c r="D156" s="52"/>
      <c r="E156" s="23"/>
      <c r="F156" s="23"/>
      <c r="G156" s="51" t="s">
        <v>416</v>
      </c>
      <c r="H156" s="52"/>
      <c r="I156" s="1"/>
      <c r="J156" s="5">
        <f t="shared" si="1"/>
        <v>0</v>
      </c>
      <c r="K156" s="6">
        <f t="shared" si="2"/>
        <v>0</v>
      </c>
      <c r="M156" s="52"/>
    </row>
    <row r="157" ht="15.0" customHeight="1">
      <c r="D157" s="52"/>
      <c r="E157" s="23"/>
      <c r="F157" s="23"/>
      <c r="G157" s="51" t="s">
        <v>417</v>
      </c>
      <c r="H157" s="52"/>
      <c r="I157" s="1"/>
      <c r="J157" s="5">
        <f t="shared" si="1"/>
        <v>0</v>
      </c>
      <c r="K157" s="6">
        <f t="shared" si="2"/>
        <v>0</v>
      </c>
      <c r="M157" s="52"/>
    </row>
    <row r="158" ht="15.0" customHeight="1">
      <c r="D158" s="52"/>
      <c r="E158" s="23"/>
      <c r="F158" s="23"/>
      <c r="G158" s="51" t="s">
        <v>418</v>
      </c>
      <c r="H158" s="52"/>
      <c r="I158" s="1"/>
      <c r="J158" s="5">
        <f t="shared" si="1"/>
        <v>0</v>
      </c>
      <c r="K158" s="6">
        <f t="shared" si="2"/>
        <v>0</v>
      </c>
      <c r="M158" s="52"/>
    </row>
    <row r="159" ht="15.0" customHeight="1">
      <c r="D159" s="52"/>
      <c r="E159" s="23"/>
      <c r="F159" s="23"/>
      <c r="G159" s="51" t="s">
        <v>419</v>
      </c>
      <c r="H159" s="52"/>
      <c r="I159" s="1"/>
      <c r="J159" s="5">
        <f t="shared" si="1"/>
        <v>0</v>
      </c>
      <c r="K159" s="6">
        <f t="shared" si="2"/>
        <v>0</v>
      </c>
      <c r="M159" s="52"/>
    </row>
    <row r="160" ht="15.0" customHeight="1">
      <c r="D160" s="52"/>
      <c r="E160" s="23"/>
      <c r="F160" s="23"/>
      <c r="G160" s="44"/>
      <c r="H160" s="52"/>
      <c r="I160" s="1"/>
      <c r="J160" s="5">
        <f t="shared" si="1"/>
        <v>0</v>
      </c>
      <c r="K160" s="6">
        <f t="shared" si="2"/>
        <v>0</v>
      </c>
      <c r="M160" s="52"/>
    </row>
    <row r="161" ht="15.0" customHeight="1">
      <c r="D161" s="52"/>
      <c r="E161" s="23"/>
      <c r="F161" s="23"/>
      <c r="G161" s="53" t="s">
        <v>375</v>
      </c>
      <c r="H161" s="52"/>
      <c r="I161" s="1"/>
      <c r="J161" s="5">
        <f t="shared" si="1"/>
        <v>0</v>
      </c>
      <c r="K161" s="6">
        <f t="shared" si="2"/>
        <v>0</v>
      </c>
      <c r="M161" s="52"/>
    </row>
    <row r="162" ht="15.0" customHeight="1">
      <c r="D162" s="52"/>
      <c r="E162" s="23"/>
      <c r="F162" s="23"/>
      <c r="G162" s="44"/>
      <c r="H162" s="52"/>
      <c r="I162" s="1"/>
      <c r="J162" s="5">
        <f t="shared" si="1"/>
        <v>0</v>
      </c>
      <c r="K162" s="6">
        <f t="shared" si="2"/>
        <v>0</v>
      </c>
      <c r="M162" s="52"/>
    </row>
    <row r="163" ht="15.0" customHeight="1">
      <c r="D163" s="52"/>
      <c r="E163" s="23" t="s">
        <v>376</v>
      </c>
      <c r="F163" s="23" t="s">
        <v>420</v>
      </c>
      <c r="G163" s="51" t="s">
        <v>421</v>
      </c>
      <c r="H163" s="52"/>
      <c r="I163" s="1"/>
      <c r="J163" s="5">
        <f t="shared" si="1"/>
        <v>0</v>
      </c>
      <c r="K163" s="6">
        <f t="shared" si="2"/>
        <v>0</v>
      </c>
      <c r="M163" s="52"/>
    </row>
    <row r="164" ht="15.0" customHeight="1">
      <c r="D164" s="52"/>
      <c r="E164" s="23"/>
      <c r="F164" s="23"/>
      <c r="G164" s="44"/>
      <c r="H164" s="52"/>
      <c r="I164" s="1"/>
      <c r="J164" s="5">
        <f t="shared" si="1"/>
        <v>0</v>
      </c>
      <c r="K164" s="6">
        <f t="shared" si="2"/>
        <v>0</v>
      </c>
      <c r="M164" s="52"/>
    </row>
    <row r="165" ht="15.0" customHeight="1">
      <c r="D165" s="52"/>
      <c r="E165" s="23"/>
      <c r="F165" s="23"/>
      <c r="G165" s="53" t="s">
        <v>375</v>
      </c>
      <c r="H165" s="52"/>
      <c r="I165" s="1"/>
      <c r="J165" s="5">
        <f t="shared" si="1"/>
        <v>0</v>
      </c>
      <c r="K165" s="6">
        <f t="shared" si="2"/>
        <v>0</v>
      </c>
      <c r="M165" s="52"/>
    </row>
    <row r="166" ht="15.0" customHeight="1">
      <c r="D166" s="52"/>
      <c r="E166" s="23"/>
      <c r="F166" s="23"/>
      <c r="G166" s="44"/>
      <c r="H166" s="52"/>
      <c r="I166" s="1"/>
      <c r="J166" s="5">
        <f t="shared" si="1"/>
        <v>0</v>
      </c>
      <c r="K166" s="6">
        <f t="shared" si="2"/>
        <v>0</v>
      </c>
      <c r="M166" s="52"/>
    </row>
    <row r="167" ht="15.0" customHeight="1">
      <c r="D167" s="52"/>
      <c r="E167" s="23" t="s">
        <v>67</v>
      </c>
      <c r="F167" s="23" t="s">
        <v>422</v>
      </c>
      <c r="G167" s="51" t="s">
        <v>423</v>
      </c>
      <c r="H167" s="52"/>
      <c r="I167" s="1"/>
      <c r="J167" s="5">
        <f t="shared" si="1"/>
        <v>0</v>
      </c>
      <c r="K167" s="6">
        <f t="shared" si="2"/>
        <v>0</v>
      </c>
      <c r="M167" s="52"/>
    </row>
    <row r="168" ht="15.0" customHeight="1">
      <c r="D168" s="52"/>
      <c r="E168" s="23"/>
      <c r="F168" s="23"/>
      <c r="G168" s="51" t="s">
        <v>424</v>
      </c>
      <c r="H168" s="52"/>
      <c r="I168" s="1"/>
      <c r="J168" s="5">
        <f t="shared" si="1"/>
        <v>0</v>
      </c>
      <c r="K168" s="6">
        <f t="shared" si="2"/>
        <v>0</v>
      </c>
      <c r="M168" s="52"/>
    </row>
    <row r="169" ht="15.0" customHeight="1">
      <c r="D169" s="52"/>
      <c r="E169" s="23"/>
      <c r="F169" s="23"/>
      <c r="G169" s="44"/>
      <c r="H169" s="52"/>
      <c r="I169" s="1"/>
      <c r="J169" s="5">
        <f t="shared" si="1"/>
        <v>0</v>
      </c>
      <c r="K169" s="6">
        <f t="shared" si="2"/>
        <v>0</v>
      </c>
      <c r="M169" s="52"/>
    </row>
    <row r="170" ht="15.0" customHeight="1">
      <c r="D170" s="52"/>
      <c r="E170" s="23"/>
      <c r="F170" s="23"/>
      <c r="G170" s="53" t="s">
        <v>375</v>
      </c>
      <c r="H170" s="52"/>
      <c r="I170" s="1"/>
      <c r="J170" s="5">
        <f t="shared" si="1"/>
        <v>0</v>
      </c>
      <c r="K170" s="6">
        <f t="shared" si="2"/>
        <v>0</v>
      </c>
      <c r="M170" s="52"/>
    </row>
    <row r="171" ht="15.0" customHeight="1">
      <c r="D171" s="52"/>
      <c r="E171" s="23"/>
      <c r="F171" s="23"/>
      <c r="G171" s="44"/>
      <c r="H171" s="52"/>
      <c r="I171" s="1"/>
      <c r="J171" s="5">
        <f t="shared" si="1"/>
        <v>0</v>
      </c>
      <c r="K171" s="6">
        <f t="shared" si="2"/>
        <v>0</v>
      </c>
      <c r="M171" s="52"/>
    </row>
    <row r="172" ht="15.0" customHeight="1">
      <c r="D172" s="52"/>
      <c r="E172" s="23" t="s">
        <v>376</v>
      </c>
      <c r="F172" s="23" t="s">
        <v>425</v>
      </c>
      <c r="G172" s="51" t="s">
        <v>426</v>
      </c>
      <c r="H172" s="52"/>
      <c r="I172" s="1"/>
      <c r="J172" s="5">
        <f t="shared" si="1"/>
        <v>0</v>
      </c>
      <c r="K172" s="6">
        <f t="shared" si="2"/>
        <v>0</v>
      </c>
      <c r="M172" s="52"/>
    </row>
    <row r="173" ht="15.0" customHeight="1">
      <c r="D173" s="52"/>
      <c r="E173" s="23"/>
      <c r="F173" s="23"/>
      <c r="G173" s="51" t="s">
        <v>427</v>
      </c>
      <c r="H173" s="52"/>
      <c r="I173" s="1"/>
      <c r="J173" s="5">
        <f t="shared" si="1"/>
        <v>0</v>
      </c>
      <c r="K173" s="6">
        <f t="shared" si="2"/>
        <v>0</v>
      </c>
      <c r="M173" s="52"/>
    </row>
    <row r="174" ht="15.0" customHeight="1">
      <c r="D174" s="52"/>
      <c r="E174" s="23"/>
      <c r="F174" s="23"/>
      <c r="G174" s="51" t="s">
        <v>185</v>
      </c>
      <c r="H174" s="52"/>
      <c r="I174" s="1"/>
      <c r="J174" s="5">
        <f t="shared" si="1"/>
        <v>0</v>
      </c>
      <c r="K174" s="6">
        <f t="shared" si="2"/>
        <v>0</v>
      </c>
      <c r="M174" s="52"/>
    </row>
    <row r="175" ht="15.0" customHeight="1">
      <c r="D175" s="52"/>
      <c r="E175" s="23"/>
      <c r="F175" s="23"/>
      <c r="G175" s="44"/>
      <c r="H175" s="52"/>
      <c r="I175" s="1"/>
      <c r="J175" s="5">
        <f t="shared" si="1"/>
        <v>0</v>
      </c>
      <c r="K175" s="6">
        <f t="shared" si="2"/>
        <v>0</v>
      </c>
      <c r="M175" s="52"/>
    </row>
    <row r="176" ht="15.0" customHeight="1">
      <c r="D176" s="52"/>
      <c r="E176" s="23"/>
      <c r="F176" s="23"/>
      <c r="G176" s="53" t="s">
        <v>375</v>
      </c>
      <c r="H176" s="52"/>
      <c r="I176" s="1"/>
      <c r="J176" s="5">
        <f t="shared" si="1"/>
        <v>0</v>
      </c>
      <c r="K176" s="6">
        <f t="shared" si="2"/>
        <v>0</v>
      </c>
      <c r="M176" s="52"/>
    </row>
    <row r="177" ht="15.0" customHeight="1">
      <c r="D177" s="52"/>
      <c r="E177" s="23"/>
      <c r="F177" s="23"/>
      <c r="G177" s="44"/>
      <c r="H177" s="52"/>
      <c r="I177" s="1"/>
      <c r="J177" s="5">
        <f t="shared" si="1"/>
        <v>0</v>
      </c>
      <c r="K177" s="6">
        <f t="shared" si="2"/>
        <v>0</v>
      </c>
      <c r="M177" s="52"/>
    </row>
    <row r="178" ht="15.0" customHeight="1">
      <c r="D178" s="52"/>
      <c r="E178" s="23" t="s">
        <v>67</v>
      </c>
      <c r="F178" s="23" t="s">
        <v>425</v>
      </c>
      <c r="G178" s="51" t="s">
        <v>428</v>
      </c>
      <c r="H178" s="52"/>
      <c r="I178" s="1"/>
      <c r="J178" s="5">
        <f t="shared" si="1"/>
        <v>0</v>
      </c>
      <c r="K178" s="6">
        <f t="shared" si="2"/>
        <v>0</v>
      </c>
      <c r="M178" s="52"/>
    </row>
    <row r="179" ht="15.0" customHeight="1">
      <c r="D179" s="52"/>
      <c r="E179" s="23"/>
      <c r="F179" s="23"/>
      <c r="G179" s="44"/>
      <c r="H179" s="52"/>
      <c r="I179" s="1"/>
      <c r="J179" s="5">
        <f t="shared" si="1"/>
        <v>0</v>
      </c>
      <c r="K179" s="6">
        <f t="shared" si="2"/>
        <v>0</v>
      </c>
      <c r="M179" s="52"/>
    </row>
    <row r="180" ht="15.0" customHeight="1">
      <c r="D180" s="52"/>
      <c r="E180" s="23"/>
      <c r="F180" s="23"/>
      <c r="G180" s="53" t="s">
        <v>375</v>
      </c>
      <c r="H180" s="52"/>
      <c r="I180" s="1"/>
      <c r="J180" s="5">
        <f t="shared" si="1"/>
        <v>0</v>
      </c>
      <c r="K180" s="6">
        <f t="shared" si="2"/>
        <v>0</v>
      </c>
      <c r="M180" s="52"/>
    </row>
    <row r="181" ht="15.0" customHeight="1">
      <c r="D181" s="52"/>
      <c r="E181" s="23"/>
      <c r="F181" s="23"/>
      <c r="G181" s="44"/>
      <c r="H181" s="52"/>
      <c r="I181" s="1"/>
      <c r="J181" s="5">
        <f t="shared" si="1"/>
        <v>0</v>
      </c>
      <c r="K181" s="6">
        <f t="shared" si="2"/>
        <v>0</v>
      </c>
      <c r="M181" s="52"/>
    </row>
    <row r="182" ht="15.0" customHeight="1">
      <c r="D182" s="52"/>
      <c r="E182" s="23" t="s">
        <v>376</v>
      </c>
      <c r="F182" s="23" t="s">
        <v>429</v>
      </c>
      <c r="G182" s="51" t="s">
        <v>430</v>
      </c>
      <c r="H182" s="52"/>
      <c r="I182" s="1"/>
      <c r="J182" s="5">
        <f t="shared" si="1"/>
        <v>0</v>
      </c>
      <c r="K182" s="6">
        <f t="shared" si="2"/>
        <v>0</v>
      </c>
      <c r="M182" s="52"/>
    </row>
    <row r="183" ht="15.0" customHeight="1">
      <c r="D183" s="52"/>
      <c r="E183" s="23"/>
      <c r="F183" s="23"/>
      <c r="G183" s="51" t="s">
        <v>431</v>
      </c>
      <c r="H183" s="52"/>
      <c r="I183" s="1"/>
      <c r="J183" s="5">
        <f t="shared" si="1"/>
        <v>0</v>
      </c>
      <c r="K183" s="6">
        <f t="shared" si="2"/>
        <v>0</v>
      </c>
      <c r="M183" s="52"/>
    </row>
    <row r="184" ht="15.0" customHeight="1">
      <c r="D184" s="52"/>
      <c r="E184" s="23"/>
      <c r="F184" s="23"/>
      <c r="G184" s="51" t="s">
        <v>432</v>
      </c>
      <c r="H184" s="52"/>
      <c r="I184" s="1"/>
      <c r="J184" s="5">
        <f t="shared" si="1"/>
        <v>0</v>
      </c>
      <c r="K184" s="6">
        <f t="shared" si="2"/>
        <v>0</v>
      </c>
      <c r="M184" s="52"/>
    </row>
    <row r="185" ht="15.0" customHeight="1">
      <c r="D185" s="52"/>
      <c r="E185" s="23"/>
      <c r="F185" s="23"/>
      <c r="G185" s="44"/>
      <c r="H185" s="52"/>
      <c r="I185" s="1"/>
      <c r="J185" s="5">
        <f t="shared" si="1"/>
        <v>0</v>
      </c>
      <c r="K185" s="6">
        <f t="shared" si="2"/>
        <v>0</v>
      </c>
      <c r="M185" s="52"/>
    </row>
    <row r="186" ht="15.0" customHeight="1">
      <c r="D186" s="52"/>
      <c r="E186" s="23"/>
      <c r="F186" s="23"/>
      <c r="G186" s="53" t="s">
        <v>375</v>
      </c>
      <c r="H186" s="52"/>
      <c r="I186" s="1"/>
      <c r="J186" s="5">
        <f t="shared" si="1"/>
        <v>0</v>
      </c>
      <c r="K186" s="6">
        <f t="shared" si="2"/>
        <v>0</v>
      </c>
      <c r="M186" s="52"/>
    </row>
    <row r="187" ht="15.0" customHeight="1">
      <c r="D187" s="52"/>
      <c r="E187" s="23"/>
      <c r="F187" s="23"/>
      <c r="G187" s="44"/>
      <c r="H187" s="52"/>
      <c r="I187" s="1"/>
      <c r="J187" s="5">
        <f t="shared" si="1"/>
        <v>0</v>
      </c>
      <c r="K187" s="6">
        <f t="shared" si="2"/>
        <v>0</v>
      </c>
      <c r="M187" s="52"/>
    </row>
    <row r="188" ht="15.0" customHeight="1">
      <c r="D188" s="52"/>
      <c r="E188" s="23" t="s">
        <v>433</v>
      </c>
      <c r="F188" s="23" t="s">
        <v>434</v>
      </c>
      <c r="G188" s="56" t="s">
        <v>435</v>
      </c>
      <c r="H188" s="52"/>
      <c r="I188" s="1"/>
      <c r="J188" s="5">
        <f t="shared" si="1"/>
        <v>0</v>
      </c>
      <c r="K188" s="6">
        <f t="shared" si="2"/>
        <v>0</v>
      </c>
      <c r="M188" s="52"/>
    </row>
    <row r="189" ht="15.0" customHeight="1">
      <c r="D189" s="52"/>
      <c r="E189" s="23"/>
      <c r="F189" s="23"/>
      <c r="G189" s="56" t="s">
        <v>436</v>
      </c>
      <c r="H189" s="52"/>
      <c r="I189" s="1"/>
      <c r="J189" s="5">
        <f t="shared" si="1"/>
        <v>0</v>
      </c>
      <c r="K189" s="6">
        <f t="shared" si="2"/>
        <v>0</v>
      </c>
      <c r="M189" s="52"/>
    </row>
    <row r="190" ht="15.0" customHeight="1">
      <c r="D190" s="52"/>
      <c r="E190" s="23"/>
      <c r="F190" s="23"/>
      <c r="G190" s="56" t="s">
        <v>437</v>
      </c>
      <c r="H190" s="52"/>
      <c r="I190" s="1"/>
      <c r="J190" s="5">
        <f t="shared" si="1"/>
        <v>0</v>
      </c>
      <c r="K190" s="6">
        <f t="shared" si="2"/>
        <v>0</v>
      </c>
      <c r="M190" s="52"/>
    </row>
    <row r="191" ht="15.0" customHeight="1">
      <c r="D191" s="52"/>
      <c r="E191" s="23"/>
      <c r="F191" s="23"/>
      <c r="G191" s="57"/>
      <c r="H191" s="52"/>
      <c r="I191" s="1"/>
      <c r="J191" s="5">
        <f t="shared" si="1"/>
        <v>0</v>
      </c>
      <c r="K191" s="6">
        <f t="shared" si="2"/>
        <v>0</v>
      </c>
      <c r="M191" s="52"/>
    </row>
    <row r="192" ht="15.0" customHeight="1">
      <c r="D192" s="52"/>
      <c r="E192" s="23"/>
      <c r="F192" s="23"/>
      <c r="G192" s="58" t="s">
        <v>375</v>
      </c>
      <c r="H192" s="52"/>
      <c r="I192" s="1"/>
      <c r="J192" s="5">
        <f t="shared" si="1"/>
        <v>0</v>
      </c>
      <c r="K192" s="6">
        <f t="shared" si="2"/>
        <v>0</v>
      </c>
      <c r="M192" s="52"/>
    </row>
    <row r="193" ht="15.0" customHeight="1">
      <c r="D193" s="52"/>
      <c r="E193" s="23"/>
      <c r="F193" s="23"/>
      <c r="G193" s="57"/>
      <c r="H193" s="52"/>
      <c r="I193" s="1"/>
      <c r="J193" s="5">
        <f t="shared" si="1"/>
        <v>0</v>
      </c>
      <c r="K193" s="6">
        <f t="shared" si="2"/>
        <v>0</v>
      </c>
      <c r="M193" s="52"/>
    </row>
    <row r="194" ht="15.0" customHeight="1">
      <c r="D194" s="52"/>
      <c r="E194" s="23" t="s">
        <v>376</v>
      </c>
      <c r="F194" s="23" t="s">
        <v>434</v>
      </c>
      <c r="G194" s="56" t="s">
        <v>438</v>
      </c>
      <c r="H194" s="52"/>
      <c r="I194" s="1"/>
      <c r="J194" s="5">
        <f t="shared" si="1"/>
        <v>0</v>
      </c>
      <c r="K194" s="6">
        <f t="shared" si="2"/>
        <v>0</v>
      </c>
      <c r="M194" s="52"/>
    </row>
    <row r="195" ht="15.0" customHeight="1">
      <c r="D195" s="52"/>
      <c r="E195" s="23"/>
      <c r="F195" s="23"/>
      <c r="G195" s="57"/>
      <c r="H195" s="52"/>
      <c r="I195" s="1"/>
      <c r="J195" s="5">
        <f t="shared" si="1"/>
        <v>0</v>
      </c>
      <c r="K195" s="6">
        <f t="shared" si="2"/>
        <v>0</v>
      </c>
      <c r="M195" s="52"/>
    </row>
    <row r="196" ht="15.0" customHeight="1">
      <c r="D196" s="52"/>
      <c r="E196" s="23"/>
      <c r="F196" s="23"/>
      <c r="G196" s="58" t="s">
        <v>375</v>
      </c>
      <c r="H196" s="52"/>
      <c r="I196" s="1"/>
      <c r="J196" s="5">
        <f t="shared" si="1"/>
        <v>0</v>
      </c>
      <c r="K196" s="6">
        <f t="shared" si="2"/>
        <v>0</v>
      </c>
      <c r="M196" s="52"/>
    </row>
    <row r="197" ht="15.0" customHeight="1">
      <c r="D197" s="52"/>
      <c r="E197" s="23"/>
      <c r="F197" s="23"/>
      <c r="G197" s="57"/>
      <c r="H197" s="52"/>
      <c r="I197" s="1"/>
      <c r="J197" s="5">
        <f t="shared" si="1"/>
        <v>0</v>
      </c>
      <c r="K197" s="6">
        <f t="shared" si="2"/>
        <v>0</v>
      </c>
      <c r="M197" s="52"/>
    </row>
    <row r="198" ht="15.0" customHeight="1">
      <c r="D198" s="52"/>
      <c r="E198" s="23" t="s">
        <v>433</v>
      </c>
      <c r="F198" s="23" t="s">
        <v>439</v>
      </c>
      <c r="G198" s="56" t="s">
        <v>185</v>
      </c>
      <c r="H198" s="52"/>
      <c r="I198" s="1"/>
      <c r="J198" s="5">
        <f t="shared" si="1"/>
        <v>0</v>
      </c>
      <c r="K198" s="6">
        <f t="shared" si="2"/>
        <v>0</v>
      </c>
      <c r="M198" s="52"/>
    </row>
    <row r="199" ht="15.0" customHeight="1">
      <c r="D199" s="52"/>
      <c r="E199" s="23"/>
      <c r="F199" s="23"/>
      <c r="G199" s="56" t="s">
        <v>440</v>
      </c>
      <c r="H199" s="52"/>
      <c r="I199" s="1"/>
      <c r="J199" s="5">
        <f t="shared" si="1"/>
        <v>0</v>
      </c>
      <c r="K199" s="6">
        <f t="shared" si="2"/>
        <v>0</v>
      </c>
      <c r="M199" s="52"/>
    </row>
    <row r="200" ht="15.0" customHeight="1">
      <c r="D200" s="52"/>
      <c r="E200" s="23"/>
      <c r="F200" s="23"/>
      <c r="G200" s="56" t="s">
        <v>441</v>
      </c>
      <c r="H200" s="52"/>
      <c r="I200" s="1"/>
      <c r="J200" s="5">
        <f t="shared" si="1"/>
        <v>0</v>
      </c>
      <c r="K200" s="6">
        <f t="shared" si="2"/>
        <v>0</v>
      </c>
      <c r="M200" s="52"/>
    </row>
    <row r="201" ht="15.0" customHeight="1">
      <c r="D201" s="52"/>
      <c r="E201" s="23"/>
      <c r="F201" s="23"/>
      <c r="G201" s="56" t="s">
        <v>442</v>
      </c>
      <c r="H201" s="52"/>
      <c r="I201" s="1"/>
      <c r="J201" s="5">
        <f t="shared" si="1"/>
        <v>0</v>
      </c>
      <c r="K201" s="6">
        <f t="shared" si="2"/>
        <v>0</v>
      </c>
      <c r="M201" s="52"/>
    </row>
    <row r="202" ht="15.0" customHeight="1">
      <c r="D202" s="52"/>
      <c r="E202" s="23"/>
      <c r="F202" s="23"/>
      <c r="G202" s="56" t="s">
        <v>443</v>
      </c>
      <c r="H202" s="52"/>
      <c r="I202" s="1"/>
      <c r="J202" s="5">
        <f t="shared" si="1"/>
        <v>0</v>
      </c>
      <c r="K202" s="6">
        <f t="shared" si="2"/>
        <v>0</v>
      </c>
      <c r="M202" s="52"/>
    </row>
    <row r="203" ht="15.0" customHeight="1">
      <c r="D203" s="52"/>
      <c r="E203" s="23"/>
      <c r="F203" s="23"/>
      <c r="G203" s="56" t="s">
        <v>444</v>
      </c>
      <c r="H203" s="52"/>
      <c r="I203" s="1"/>
      <c r="J203" s="5">
        <f t="shared" si="1"/>
        <v>0</v>
      </c>
      <c r="K203" s="6">
        <f t="shared" si="2"/>
        <v>0</v>
      </c>
      <c r="M203" s="52"/>
    </row>
    <row r="204" ht="15.0" customHeight="1">
      <c r="D204" s="52"/>
      <c r="E204" s="23"/>
      <c r="F204" s="23"/>
      <c r="G204" s="57"/>
      <c r="H204" s="52"/>
      <c r="I204" s="1"/>
      <c r="J204" s="5">
        <f t="shared" si="1"/>
        <v>0</v>
      </c>
      <c r="K204" s="6">
        <f t="shared" si="2"/>
        <v>0</v>
      </c>
      <c r="M204" s="52"/>
    </row>
    <row r="205" ht="15.0" customHeight="1">
      <c r="D205" s="52"/>
      <c r="E205" s="23"/>
      <c r="F205" s="23"/>
      <c r="G205" s="58" t="s">
        <v>375</v>
      </c>
      <c r="H205" s="52"/>
      <c r="I205" s="1"/>
      <c r="J205" s="5">
        <f t="shared" si="1"/>
        <v>0</v>
      </c>
      <c r="K205" s="6">
        <f t="shared" si="2"/>
        <v>0</v>
      </c>
      <c r="M205" s="52"/>
    </row>
    <row r="206" ht="15.0" customHeight="1">
      <c r="D206" s="52"/>
      <c r="E206" s="23"/>
      <c r="F206" s="23"/>
      <c r="G206" s="57"/>
      <c r="H206" s="52"/>
      <c r="I206" s="1"/>
      <c r="J206" s="5">
        <f t="shared" si="1"/>
        <v>0</v>
      </c>
      <c r="K206" s="6">
        <f t="shared" si="2"/>
        <v>0</v>
      </c>
      <c r="M206" s="52"/>
    </row>
    <row r="207" ht="15.0" customHeight="1">
      <c r="D207" s="52"/>
      <c r="E207" s="23" t="s">
        <v>376</v>
      </c>
      <c r="F207" s="23" t="s">
        <v>439</v>
      </c>
      <c r="G207" s="56" t="s">
        <v>445</v>
      </c>
      <c r="H207" s="52"/>
      <c r="I207" s="1"/>
      <c r="J207" s="5">
        <f t="shared" si="1"/>
        <v>0</v>
      </c>
      <c r="K207" s="6">
        <f t="shared" si="2"/>
        <v>0</v>
      </c>
      <c r="M207" s="52"/>
    </row>
    <row r="208" ht="15.0" customHeight="1">
      <c r="D208" s="52"/>
      <c r="E208" s="23"/>
      <c r="F208" s="23"/>
      <c r="G208" s="56" t="s">
        <v>446</v>
      </c>
      <c r="H208" s="52"/>
      <c r="I208" s="1"/>
      <c r="J208" s="5">
        <f t="shared" si="1"/>
        <v>0</v>
      </c>
      <c r="K208" s="6">
        <f t="shared" si="2"/>
        <v>0</v>
      </c>
      <c r="M208" s="52"/>
    </row>
    <row r="209" ht="15.0" customHeight="1">
      <c r="D209" s="52"/>
      <c r="E209" s="23"/>
      <c r="F209" s="23"/>
      <c r="G209" s="57"/>
      <c r="H209" s="52"/>
      <c r="I209" s="1"/>
      <c r="J209" s="5">
        <f t="shared" si="1"/>
        <v>0</v>
      </c>
      <c r="K209" s="6">
        <f t="shared" si="2"/>
        <v>0</v>
      </c>
      <c r="M209" s="52"/>
    </row>
    <row r="210" ht="15.0" customHeight="1">
      <c r="D210" s="52"/>
      <c r="E210" s="23"/>
      <c r="F210" s="23"/>
      <c r="G210" s="58" t="s">
        <v>375</v>
      </c>
      <c r="H210" s="52"/>
      <c r="I210" s="1"/>
      <c r="J210" s="5">
        <f t="shared" si="1"/>
        <v>0</v>
      </c>
      <c r="K210" s="6">
        <f t="shared" si="2"/>
        <v>0</v>
      </c>
      <c r="M210" s="52"/>
    </row>
    <row r="211" ht="15.0" customHeight="1">
      <c r="D211" s="52"/>
      <c r="E211" s="23"/>
      <c r="F211" s="23"/>
      <c r="G211" s="57"/>
      <c r="H211" s="52"/>
      <c r="I211" s="1"/>
      <c r="J211" s="5">
        <f t="shared" si="1"/>
        <v>0</v>
      </c>
      <c r="K211" s="6">
        <f t="shared" si="2"/>
        <v>0</v>
      </c>
      <c r="M211" s="52"/>
    </row>
    <row r="212" ht="15.0" customHeight="1">
      <c r="D212" s="52"/>
      <c r="E212" s="23" t="s">
        <v>433</v>
      </c>
      <c r="F212" s="23" t="s">
        <v>439</v>
      </c>
      <c r="G212" s="56" t="s">
        <v>447</v>
      </c>
      <c r="H212" s="52"/>
      <c r="I212" s="1"/>
      <c r="J212" s="5">
        <f t="shared" si="1"/>
        <v>0</v>
      </c>
      <c r="K212" s="6">
        <f t="shared" si="2"/>
        <v>0</v>
      </c>
      <c r="M212" s="52"/>
    </row>
    <row r="213" ht="15.0" customHeight="1">
      <c r="D213" s="52"/>
      <c r="E213" s="23"/>
      <c r="F213" s="23"/>
      <c r="G213" s="57"/>
      <c r="H213" s="52"/>
      <c r="I213" s="1"/>
      <c r="J213" s="5">
        <f t="shared" si="1"/>
        <v>0</v>
      </c>
      <c r="K213" s="6">
        <f t="shared" si="2"/>
        <v>0</v>
      </c>
      <c r="M213" s="52"/>
    </row>
    <row r="214" ht="15.0" customHeight="1">
      <c r="D214" s="52"/>
      <c r="E214" s="23"/>
      <c r="F214" s="23"/>
      <c r="G214" s="58" t="s">
        <v>375</v>
      </c>
      <c r="H214" s="52"/>
      <c r="I214" s="1"/>
      <c r="J214" s="5">
        <f t="shared" si="1"/>
        <v>0</v>
      </c>
      <c r="K214" s="6">
        <f t="shared" si="2"/>
        <v>0</v>
      </c>
      <c r="M214" s="52"/>
    </row>
    <row r="215" ht="15.0" customHeight="1">
      <c r="D215" s="52"/>
      <c r="E215" s="23"/>
      <c r="F215" s="23"/>
      <c r="G215" s="57"/>
      <c r="H215" s="52"/>
      <c r="I215" s="1"/>
      <c r="J215" s="5">
        <f t="shared" si="1"/>
        <v>0</v>
      </c>
      <c r="K215" s="6">
        <f t="shared" si="2"/>
        <v>0</v>
      </c>
      <c r="M215" s="52"/>
    </row>
    <row r="216" ht="15.0" customHeight="1">
      <c r="D216" s="52"/>
      <c r="E216" s="23" t="s">
        <v>376</v>
      </c>
      <c r="F216" s="23" t="s">
        <v>439</v>
      </c>
      <c r="G216" s="56" t="s">
        <v>448</v>
      </c>
      <c r="H216" s="52"/>
      <c r="I216" s="1"/>
      <c r="J216" s="5">
        <f t="shared" si="1"/>
        <v>0</v>
      </c>
      <c r="K216" s="6">
        <f t="shared" si="2"/>
        <v>0</v>
      </c>
      <c r="M216" s="52"/>
    </row>
    <row r="217" ht="15.0" customHeight="1">
      <c r="D217" s="52"/>
      <c r="E217" s="23"/>
      <c r="F217" s="23"/>
      <c r="G217" s="56" t="s">
        <v>449</v>
      </c>
      <c r="H217" s="52"/>
      <c r="I217" s="1"/>
      <c r="J217" s="5">
        <f t="shared" si="1"/>
        <v>0</v>
      </c>
      <c r="K217" s="6">
        <f t="shared" si="2"/>
        <v>0</v>
      </c>
      <c r="M217" s="52"/>
    </row>
    <row r="218" ht="15.0" customHeight="1">
      <c r="D218" s="52"/>
      <c r="E218" s="23"/>
      <c r="F218" s="23"/>
      <c r="G218" s="57"/>
      <c r="H218" s="52"/>
      <c r="I218" s="1"/>
      <c r="J218" s="5">
        <f t="shared" si="1"/>
        <v>0</v>
      </c>
      <c r="K218" s="6">
        <f t="shared" si="2"/>
        <v>0</v>
      </c>
      <c r="M218" s="52"/>
    </row>
    <row r="219" ht="15.0" customHeight="1">
      <c r="D219" s="52"/>
      <c r="E219" s="23"/>
      <c r="F219" s="23"/>
      <c r="G219" s="58" t="s">
        <v>375</v>
      </c>
      <c r="H219" s="52"/>
      <c r="I219" s="1"/>
      <c r="J219" s="5">
        <f t="shared" si="1"/>
        <v>0</v>
      </c>
      <c r="K219" s="6">
        <f t="shared" si="2"/>
        <v>0</v>
      </c>
      <c r="M219" s="52"/>
    </row>
    <row r="220" ht="15.0" customHeight="1">
      <c r="D220" s="52"/>
      <c r="E220" s="23"/>
      <c r="F220" s="23"/>
      <c r="G220" s="57"/>
      <c r="H220" s="52"/>
      <c r="I220" s="1"/>
      <c r="J220" s="5">
        <f t="shared" si="1"/>
        <v>0</v>
      </c>
      <c r="K220" s="6">
        <f t="shared" si="2"/>
        <v>0</v>
      </c>
      <c r="M220" s="52"/>
    </row>
    <row r="221" ht="15.0" customHeight="1">
      <c r="D221" s="52"/>
      <c r="E221" s="23" t="s">
        <v>433</v>
      </c>
      <c r="F221" s="23" t="s">
        <v>450</v>
      </c>
      <c r="G221" s="56" t="s">
        <v>451</v>
      </c>
      <c r="H221" s="52"/>
      <c r="I221" s="1"/>
      <c r="J221" s="5">
        <f t="shared" si="1"/>
        <v>0</v>
      </c>
      <c r="K221" s="6">
        <f t="shared" si="2"/>
        <v>0</v>
      </c>
      <c r="M221" s="52"/>
    </row>
    <row r="222" ht="15.0" customHeight="1">
      <c r="D222" s="52"/>
      <c r="E222" s="23"/>
      <c r="F222" s="23"/>
      <c r="G222" s="56" t="s">
        <v>452</v>
      </c>
      <c r="H222" s="52"/>
      <c r="I222" s="1"/>
      <c r="J222" s="5">
        <f t="shared" si="1"/>
        <v>0</v>
      </c>
      <c r="K222" s="6">
        <f t="shared" si="2"/>
        <v>0</v>
      </c>
      <c r="M222" s="52"/>
    </row>
    <row r="223" ht="15.0" customHeight="1">
      <c r="D223" s="52"/>
      <c r="E223" s="23"/>
      <c r="F223" s="23"/>
      <c r="G223" s="56" t="s">
        <v>453</v>
      </c>
      <c r="H223" s="52"/>
      <c r="I223" s="1"/>
      <c r="J223" s="5">
        <f t="shared" si="1"/>
        <v>0</v>
      </c>
      <c r="K223" s="6">
        <f t="shared" si="2"/>
        <v>0</v>
      </c>
      <c r="M223" s="52"/>
    </row>
    <row r="224" ht="15.0" customHeight="1">
      <c r="D224" s="52"/>
      <c r="E224" s="23"/>
      <c r="F224" s="23"/>
      <c r="G224" s="56" t="s">
        <v>454</v>
      </c>
      <c r="H224" s="52"/>
      <c r="I224" s="1"/>
      <c r="J224" s="5">
        <f t="shared" si="1"/>
        <v>0</v>
      </c>
      <c r="K224" s="6">
        <f t="shared" si="2"/>
        <v>0</v>
      </c>
      <c r="M224" s="52"/>
    </row>
    <row r="225" ht="15.0" customHeight="1">
      <c r="D225" s="52"/>
      <c r="E225" s="23"/>
      <c r="F225" s="23"/>
      <c r="G225" s="57"/>
      <c r="H225" s="52"/>
      <c r="I225" s="1"/>
      <c r="J225" s="5">
        <f t="shared" si="1"/>
        <v>0</v>
      </c>
      <c r="K225" s="6">
        <f t="shared" si="2"/>
        <v>0</v>
      </c>
      <c r="M225" s="52"/>
    </row>
    <row r="226" ht="15.0" customHeight="1">
      <c r="D226" s="52"/>
      <c r="E226" s="23"/>
      <c r="F226" s="23"/>
      <c r="G226" s="58" t="s">
        <v>375</v>
      </c>
      <c r="H226" s="52"/>
      <c r="I226" s="1"/>
      <c r="J226" s="5">
        <f t="shared" si="1"/>
        <v>0</v>
      </c>
      <c r="K226" s="6">
        <f t="shared" si="2"/>
        <v>0</v>
      </c>
      <c r="M226" s="52"/>
    </row>
    <row r="227" ht="15.0" customHeight="1">
      <c r="D227" s="52"/>
      <c r="E227" s="23"/>
      <c r="F227" s="23"/>
      <c r="G227" s="57"/>
      <c r="H227" s="52"/>
      <c r="I227" s="1"/>
      <c r="J227" s="5">
        <f t="shared" si="1"/>
        <v>0</v>
      </c>
      <c r="K227" s="6">
        <f t="shared" si="2"/>
        <v>0</v>
      </c>
      <c r="M227" s="52"/>
    </row>
    <row r="228" ht="15.0" customHeight="1">
      <c r="D228" s="52"/>
      <c r="E228" s="23" t="s">
        <v>376</v>
      </c>
      <c r="F228" s="23" t="s">
        <v>450</v>
      </c>
      <c r="G228" s="56" t="s">
        <v>455</v>
      </c>
      <c r="H228" s="52"/>
      <c r="I228" s="1"/>
      <c r="J228" s="5">
        <f t="shared" si="1"/>
        <v>0</v>
      </c>
      <c r="K228" s="6">
        <f t="shared" si="2"/>
        <v>0</v>
      </c>
      <c r="M228" s="52"/>
    </row>
    <row r="229" ht="15.0" customHeight="1">
      <c r="D229" s="52"/>
      <c r="E229" s="23"/>
      <c r="F229" s="23"/>
      <c r="G229" s="57"/>
      <c r="H229" s="52"/>
      <c r="I229" s="1"/>
      <c r="J229" s="5">
        <f t="shared" si="1"/>
        <v>0</v>
      </c>
      <c r="K229" s="6">
        <f t="shared" si="2"/>
        <v>0</v>
      </c>
      <c r="M229" s="52"/>
    </row>
    <row r="230" ht="15.0" customHeight="1">
      <c r="D230" s="52"/>
      <c r="E230" s="23"/>
      <c r="F230" s="23"/>
      <c r="G230" s="58" t="s">
        <v>375</v>
      </c>
      <c r="H230" s="52"/>
      <c r="I230" s="1"/>
      <c r="J230" s="5">
        <f t="shared" si="1"/>
        <v>0</v>
      </c>
      <c r="K230" s="6">
        <f t="shared" si="2"/>
        <v>0</v>
      </c>
      <c r="M230" s="52"/>
    </row>
    <row r="231" ht="15.0" customHeight="1">
      <c r="D231" s="52"/>
      <c r="E231" s="23"/>
      <c r="F231" s="23"/>
      <c r="G231" s="57"/>
      <c r="H231" s="52"/>
      <c r="I231" s="1"/>
      <c r="J231" s="5">
        <f t="shared" si="1"/>
        <v>0</v>
      </c>
      <c r="K231" s="6">
        <f t="shared" si="2"/>
        <v>0</v>
      </c>
      <c r="M231" s="52"/>
    </row>
    <row r="232" ht="15.0" customHeight="1">
      <c r="D232" s="52"/>
      <c r="E232" s="23" t="s">
        <v>433</v>
      </c>
      <c r="F232" s="23" t="s">
        <v>450</v>
      </c>
      <c r="G232" s="56" t="s">
        <v>456</v>
      </c>
      <c r="H232" s="52"/>
      <c r="I232" s="1"/>
      <c r="J232" s="5">
        <f t="shared" si="1"/>
        <v>0</v>
      </c>
      <c r="K232" s="6">
        <f t="shared" si="2"/>
        <v>0</v>
      </c>
      <c r="M232" s="52"/>
    </row>
    <row r="233" ht="15.0" customHeight="1">
      <c r="D233" s="52"/>
      <c r="E233" s="23"/>
      <c r="F233" s="23"/>
      <c r="G233" s="56" t="s">
        <v>457</v>
      </c>
      <c r="H233" s="52"/>
      <c r="I233" s="1"/>
      <c r="J233" s="5">
        <f t="shared" si="1"/>
        <v>0</v>
      </c>
      <c r="K233" s="6">
        <f t="shared" si="2"/>
        <v>0</v>
      </c>
      <c r="M233" s="52"/>
    </row>
    <row r="234" ht="15.0" customHeight="1">
      <c r="D234" s="52"/>
      <c r="E234" s="23"/>
      <c r="F234" s="23"/>
      <c r="G234" s="57"/>
      <c r="H234" s="52"/>
      <c r="I234" s="1"/>
      <c r="J234" s="5">
        <f t="shared" si="1"/>
        <v>0</v>
      </c>
      <c r="K234" s="6">
        <f t="shared" si="2"/>
        <v>0</v>
      </c>
      <c r="M234" s="52"/>
    </row>
    <row r="235" ht="15.0" customHeight="1">
      <c r="D235" s="52"/>
      <c r="E235" s="23"/>
      <c r="F235" s="23"/>
      <c r="G235" s="58" t="s">
        <v>375</v>
      </c>
      <c r="H235" s="52"/>
      <c r="I235" s="1"/>
      <c r="J235" s="5">
        <f t="shared" si="1"/>
        <v>0</v>
      </c>
      <c r="K235" s="6">
        <f t="shared" si="2"/>
        <v>0</v>
      </c>
      <c r="M235" s="52"/>
    </row>
    <row r="236" ht="15.0" customHeight="1">
      <c r="D236" s="52"/>
      <c r="E236" s="23"/>
      <c r="F236" s="23"/>
      <c r="G236" s="57"/>
      <c r="H236" s="52"/>
      <c r="I236" s="1"/>
      <c r="J236" s="5">
        <f t="shared" si="1"/>
        <v>0</v>
      </c>
      <c r="K236" s="6">
        <f t="shared" si="2"/>
        <v>0</v>
      </c>
      <c r="M236" s="52"/>
    </row>
    <row r="237" ht="15.0" customHeight="1">
      <c r="D237" s="52"/>
      <c r="E237" s="23" t="s">
        <v>376</v>
      </c>
      <c r="F237" s="23" t="s">
        <v>458</v>
      </c>
      <c r="G237" s="56" t="s">
        <v>459</v>
      </c>
      <c r="H237" s="52"/>
      <c r="I237" s="1"/>
      <c r="J237" s="5">
        <f t="shared" si="1"/>
        <v>0</v>
      </c>
      <c r="K237" s="6">
        <f t="shared" si="2"/>
        <v>0</v>
      </c>
      <c r="M237" s="52"/>
    </row>
    <row r="238" ht="15.0" customHeight="1">
      <c r="D238" s="52"/>
      <c r="E238" s="23"/>
      <c r="F238" s="23"/>
      <c r="G238" s="56" t="s">
        <v>460</v>
      </c>
      <c r="H238" s="52"/>
      <c r="I238" s="1"/>
      <c r="J238" s="5">
        <f t="shared" si="1"/>
        <v>0</v>
      </c>
      <c r="K238" s="6">
        <f t="shared" si="2"/>
        <v>0</v>
      </c>
      <c r="M238" s="52"/>
    </row>
    <row r="239" ht="15.0" customHeight="1">
      <c r="D239" s="52"/>
      <c r="E239" s="23"/>
      <c r="F239" s="23"/>
      <c r="G239" s="56" t="s">
        <v>461</v>
      </c>
      <c r="H239" s="52"/>
      <c r="I239" s="1"/>
      <c r="J239" s="5">
        <f t="shared" si="1"/>
        <v>0</v>
      </c>
      <c r="K239" s="6">
        <f t="shared" si="2"/>
        <v>0</v>
      </c>
      <c r="M239" s="52"/>
    </row>
    <row r="240" ht="15.0" customHeight="1">
      <c r="D240" s="52"/>
      <c r="E240" s="23"/>
      <c r="F240" s="23"/>
      <c r="G240" s="56" t="s">
        <v>415</v>
      </c>
      <c r="H240" s="52"/>
      <c r="I240" s="1"/>
      <c r="J240" s="5">
        <f t="shared" si="1"/>
        <v>0</v>
      </c>
      <c r="K240" s="6">
        <f t="shared" si="2"/>
        <v>0</v>
      </c>
      <c r="M240" s="52"/>
    </row>
    <row r="241" ht="15.0" customHeight="1">
      <c r="D241" s="52"/>
      <c r="E241" s="23"/>
      <c r="F241" s="23"/>
      <c r="G241" s="57"/>
      <c r="H241" s="52"/>
      <c r="I241" s="1"/>
      <c r="J241" s="5">
        <f t="shared" si="1"/>
        <v>0</v>
      </c>
      <c r="K241" s="6">
        <f t="shared" si="2"/>
        <v>0</v>
      </c>
      <c r="M241" s="52"/>
    </row>
    <row r="242" ht="15.0" customHeight="1">
      <c r="D242" s="52"/>
      <c r="E242" s="23"/>
      <c r="F242" s="23"/>
      <c r="G242" s="58" t="s">
        <v>375</v>
      </c>
      <c r="H242" s="52"/>
      <c r="I242" s="1"/>
      <c r="J242" s="5">
        <f t="shared" si="1"/>
        <v>0</v>
      </c>
      <c r="K242" s="6">
        <f t="shared" si="2"/>
        <v>0</v>
      </c>
      <c r="M242" s="52"/>
    </row>
    <row r="243" ht="15.0" customHeight="1">
      <c r="D243" s="52"/>
      <c r="E243" s="23"/>
      <c r="F243" s="23"/>
      <c r="G243" s="57"/>
      <c r="H243" s="52"/>
      <c r="I243" s="1"/>
      <c r="J243" s="5">
        <f t="shared" si="1"/>
        <v>0</v>
      </c>
      <c r="K243" s="6">
        <f t="shared" si="2"/>
        <v>0</v>
      </c>
      <c r="M243" s="52"/>
    </row>
    <row r="244" ht="15.0" customHeight="1">
      <c r="D244" s="52"/>
      <c r="E244" s="23" t="s">
        <v>433</v>
      </c>
      <c r="F244" s="23" t="s">
        <v>462</v>
      </c>
      <c r="G244" s="56" t="s">
        <v>463</v>
      </c>
      <c r="H244" s="52"/>
      <c r="I244" s="1"/>
      <c r="J244" s="5">
        <f t="shared" si="1"/>
        <v>0</v>
      </c>
      <c r="K244" s="6">
        <f t="shared" si="2"/>
        <v>0</v>
      </c>
      <c r="M244" s="52"/>
    </row>
    <row r="245" ht="15.0" customHeight="1">
      <c r="D245" s="52"/>
      <c r="E245" s="23"/>
      <c r="F245" s="23"/>
      <c r="G245" s="56" t="s">
        <v>464</v>
      </c>
      <c r="H245" s="52"/>
      <c r="I245" s="1"/>
      <c r="J245" s="5">
        <f t="shared" si="1"/>
        <v>0</v>
      </c>
      <c r="K245" s="6">
        <f t="shared" si="2"/>
        <v>0</v>
      </c>
      <c r="M245" s="52"/>
    </row>
    <row r="246" ht="15.0" customHeight="1">
      <c r="D246" s="52"/>
      <c r="E246" s="23"/>
      <c r="F246" s="23"/>
      <c r="G246" s="56" t="s">
        <v>465</v>
      </c>
      <c r="H246" s="52"/>
      <c r="I246" s="1"/>
      <c r="J246" s="5">
        <f t="shared" si="1"/>
        <v>0</v>
      </c>
      <c r="K246" s="6">
        <f t="shared" si="2"/>
        <v>0</v>
      </c>
      <c r="M246" s="52"/>
    </row>
    <row r="247" ht="15.0" customHeight="1">
      <c r="D247" s="52"/>
      <c r="E247" s="23"/>
      <c r="F247" s="23"/>
      <c r="G247" s="51" t="s">
        <v>466</v>
      </c>
      <c r="H247" s="52"/>
      <c r="I247" s="1"/>
      <c r="J247" s="5">
        <f t="shared" si="1"/>
        <v>0</v>
      </c>
      <c r="K247" s="6">
        <f t="shared" si="2"/>
        <v>0</v>
      </c>
      <c r="M247" s="52"/>
    </row>
    <row r="248" ht="15.0" customHeight="1">
      <c r="D248" s="52"/>
      <c r="E248" s="23"/>
      <c r="F248" s="23"/>
      <c r="G248" s="51" t="s">
        <v>467</v>
      </c>
      <c r="H248" s="52"/>
      <c r="I248" s="1"/>
      <c r="J248" s="5">
        <f t="shared" si="1"/>
        <v>0</v>
      </c>
      <c r="K248" s="6">
        <f t="shared" si="2"/>
        <v>0</v>
      </c>
      <c r="M248" s="52"/>
    </row>
    <row r="249" ht="15.0" customHeight="1">
      <c r="D249" s="52"/>
      <c r="E249" s="23"/>
      <c r="F249" s="23"/>
      <c r="G249" s="51" t="s">
        <v>468</v>
      </c>
      <c r="H249" s="52"/>
      <c r="I249" s="1"/>
      <c r="J249" s="5">
        <f t="shared" si="1"/>
        <v>0</v>
      </c>
      <c r="K249" s="6">
        <f t="shared" si="2"/>
        <v>0</v>
      </c>
      <c r="M249" s="52"/>
    </row>
    <row r="250" ht="15.0" customHeight="1">
      <c r="D250" s="52"/>
      <c r="E250" s="23"/>
      <c r="F250" s="23"/>
      <c r="G250" s="51" t="s">
        <v>469</v>
      </c>
      <c r="H250" s="52"/>
      <c r="I250" s="1"/>
      <c r="J250" s="5">
        <f t="shared" si="1"/>
        <v>0</v>
      </c>
      <c r="K250" s="6">
        <f t="shared" si="2"/>
        <v>0</v>
      </c>
      <c r="M250" s="52"/>
    </row>
    <row r="251" ht="15.0" customHeight="1">
      <c r="D251" s="52"/>
      <c r="E251" s="23"/>
      <c r="F251" s="23"/>
      <c r="G251" s="44"/>
      <c r="H251" s="52"/>
      <c r="I251" s="1"/>
      <c r="J251" s="5">
        <f t="shared" si="1"/>
        <v>0</v>
      </c>
      <c r="K251" s="6">
        <f t="shared" si="2"/>
        <v>0</v>
      </c>
      <c r="M251" s="52"/>
    </row>
    <row r="252" ht="15.0" customHeight="1">
      <c r="D252" s="52"/>
      <c r="E252" s="23"/>
      <c r="F252" s="23"/>
      <c r="G252" s="53" t="s">
        <v>375</v>
      </c>
      <c r="H252" s="52"/>
      <c r="I252" s="1"/>
      <c r="J252" s="5">
        <f t="shared" si="1"/>
        <v>0</v>
      </c>
      <c r="K252" s="6">
        <f t="shared" si="2"/>
        <v>0</v>
      </c>
      <c r="M252" s="52"/>
    </row>
    <row r="253" ht="15.0" customHeight="1">
      <c r="D253" s="52"/>
      <c r="E253" s="23"/>
      <c r="F253" s="23"/>
      <c r="G253" s="44"/>
      <c r="H253" s="52"/>
      <c r="I253" s="1"/>
      <c r="J253" s="5">
        <f t="shared" si="1"/>
        <v>0</v>
      </c>
      <c r="K253" s="6">
        <f t="shared" si="2"/>
        <v>0</v>
      </c>
      <c r="M253" s="52"/>
    </row>
    <row r="254" ht="15.0" customHeight="1">
      <c r="D254" s="52"/>
      <c r="E254" s="23" t="s">
        <v>376</v>
      </c>
      <c r="F254" s="23" t="s">
        <v>470</v>
      </c>
      <c r="G254" s="51" t="s">
        <v>471</v>
      </c>
      <c r="H254" s="52"/>
      <c r="I254" s="1"/>
      <c r="J254" s="5">
        <f t="shared" si="1"/>
        <v>0</v>
      </c>
      <c r="K254" s="6">
        <f t="shared" si="2"/>
        <v>0</v>
      </c>
      <c r="M254" s="52"/>
    </row>
    <row r="255" ht="15.0" customHeight="1">
      <c r="D255" s="52"/>
      <c r="E255" s="23"/>
      <c r="F255" s="23"/>
      <c r="G255" s="44"/>
      <c r="H255" s="52"/>
      <c r="I255" s="1"/>
      <c r="J255" s="5">
        <f t="shared" si="1"/>
        <v>0</v>
      </c>
      <c r="K255" s="6">
        <f t="shared" si="2"/>
        <v>0</v>
      </c>
      <c r="M255" s="52"/>
    </row>
    <row r="256" ht="15.0" customHeight="1">
      <c r="D256" s="52"/>
      <c r="E256" s="23"/>
      <c r="F256" s="23"/>
      <c r="G256" s="53" t="s">
        <v>375</v>
      </c>
      <c r="H256" s="52"/>
      <c r="I256" s="1"/>
      <c r="J256" s="5">
        <f t="shared" si="1"/>
        <v>0</v>
      </c>
      <c r="K256" s="6">
        <f t="shared" si="2"/>
        <v>0</v>
      </c>
      <c r="M256" s="52"/>
    </row>
    <row r="257" ht="15.0" customHeight="1">
      <c r="D257" s="52"/>
      <c r="E257" s="23"/>
      <c r="F257" s="23"/>
      <c r="G257" s="44"/>
      <c r="H257" s="52"/>
      <c r="I257" s="1"/>
      <c r="J257" s="5">
        <f t="shared" si="1"/>
        <v>0</v>
      </c>
      <c r="K257" s="6">
        <f t="shared" si="2"/>
        <v>0</v>
      </c>
      <c r="M257" s="52"/>
    </row>
    <row r="258" ht="15.0" customHeight="1">
      <c r="D258" s="52"/>
      <c r="E258" s="23" t="s">
        <v>433</v>
      </c>
      <c r="F258" s="23" t="s">
        <v>470</v>
      </c>
      <c r="G258" s="51" t="s">
        <v>472</v>
      </c>
      <c r="H258" s="52"/>
      <c r="I258" s="1"/>
      <c r="J258" s="5">
        <f t="shared" si="1"/>
        <v>0</v>
      </c>
      <c r="K258" s="6">
        <f t="shared" si="2"/>
        <v>0</v>
      </c>
      <c r="M258" s="52"/>
    </row>
    <row r="259" ht="15.0" customHeight="1">
      <c r="D259" s="52"/>
      <c r="E259" s="23"/>
      <c r="F259" s="23"/>
      <c r="G259" s="51" t="s">
        <v>473</v>
      </c>
      <c r="H259" s="52"/>
      <c r="I259" s="1"/>
      <c r="J259" s="5">
        <f t="shared" si="1"/>
        <v>0</v>
      </c>
      <c r="K259" s="6">
        <f t="shared" si="2"/>
        <v>0</v>
      </c>
      <c r="M259" s="52"/>
    </row>
    <row r="260" ht="15.0" customHeight="1">
      <c r="D260" s="52"/>
      <c r="E260" s="23"/>
      <c r="F260" s="23"/>
      <c r="G260" s="44"/>
      <c r="H260" s="52"/>
      <c r="I260" s="1"/>
      <c r="J260" s="5">
        <f t="shared" si="1"/>
        <v>0</v>
      </c>
      <c r="K260" s="6">
        <f t="shared" si="2"/>
        <v>0</v>
      </c>
      <c r="M260" s="52"/>
    </row>
    <row r="261" ht="15.0" customHeight="1">
      <c r="D261" s="52"/>
      <c r="E261" s="23"/>
      <c r="F261" s="23"/>
      <c r="G261" s="53" t="s">
        <v>375</v>
      </c>
      <c r="H261" s="52"/>
      <c r="I261" s="1"/>
      <c r="J261" s="5">
        <f t="shared" si="1"/>
        <v>0</v>
      </c>
      <c r="K261" s="6">
        <f t="shared" si="2"/>
        <v>0</v>
      </c>
      <c r="M261" s="52"/>
    </row>
    <row r="262" ht="15.0" customHeight="1">
      <c r="D262" s="52"/>
      <c r="E262" s="23"/>
      <c r="F262" s="23"/>
      <c r="G262" s="44"/>
      <c r="H262" s="52"/>
      <c r="I262" s="1"/>
      <c r="J262" s="5">
        <f t="shared" si="1"/>
        <v>0</v>
      </c>
      <c r="K262" s="6">
        <f t="shared" si="2"/>
        <v>0</v>
      </c>
      <c r="M262" s="52"/>
    </row>
    <row r="263" ht="15.0" customHeight="1">
      <c r="D263" s="52"/>
      <c r="E263" s="23" t="s">
        <v>376</v>
      </c>
      <c r="F263" s="23" t="s">
        <v>470</v>
      </c>
      <c r="G263" s="51" t="s">
        <v>474</v>
      </c>
      <c r="H263" s="52"/>
      <c r="I263" s="1"/>
      <c r="J263" s="5">
        <f t="shared" si="1"/>
        <v>0</v>
      </c>
      <c r="K263" s="6">
        <f t="shared" si="2"/>
        <v>0</v>
      </c>
      <c r="M263" s="52"/>
    </row>
    <row r="264" ht="15.0" customHeight="1">
      <c r="D264" s="52"/>
      <c r="E264" s="23"/>
      <c r="F264" s="23"/>
      <c r="G264" s="44"/>
      <c r="H264" s="52"/>
      <c r="I264" s="1"/>
      <c r="J264" s="5">
        <f t="shared" si="1"/>
        <v>0</v>
      </c>
      <c r="K264" s="6">
        <f t="shared" si="2"/>
        <v>0</v>
      </c>
      <c r="M264" s="52"/>
    </row>
    <row r="265" ht="15.0" customHeight="1">
      <c r="D265" s="52"/>
      <c r="E265" s="23"/>
      <c r="F265" s="23"/>
      <c r="G265" s="53" t="s">
        <v>375</v>
      </c>
      <c r="H265" s="52"/>
      <c r="I265" s="1"/>
      <c r="J265" s="5">
        <f t="shared" si="1"/>
        <v>0</v>
      </c>
      <c r="K265" s="6">
        <f t="shared" si="2"/>
        <v>0</v>
      </c>
      <c r="M265" s="52"/>
    </row>
    <row r="266" ht="15.0" customHeight="1">
      <c r="D266" s="52"/>
      <c r="E266" s="23"/>
      <c r="F266" s="23"/>
      <c r="G266" s="44"/>
      <c r="H266" s="52"/>
      <c r="I266" s="1"/>
      <c r="J266" s="5">
        <f t="shared" si="1"/>
        <v>0</v>
      </c>
      <c r="K266" s="6">
        <f t="shared" si="2"/>
        <v>0</v>
      </c>
      <c r="M266" s="52"/>
    </row>
    <row r="267" ht="15.0" customHeight="1">
      <c r="D267" s="52"/>
      <c r="E267" s="23" t="s">
        <v>433</v>
      </c>
      <c r="F267" s="23" t="s">
        <v>475</v>
      </c>
      <c r="G267" s="51" t="s">
        <v>476</v>
      </c>
      <c r="H267" s="52"/>
      <c r="I267" s="1"/>
      <c r="J267" s="5">
        <f t="shared" si="1"/>
        <v>0</v>
      </c>
      <c r="K267" s="6">
        <f t="shared" si="2"/>
        <v>0</v>
      </c>
      <c r="M267" s="52"/>
    </row>
    <row r="268" ht="15.0" customHeight="1">
      <c r="D268" s="52"/>
      <c r="E268" s="23"/>
      <c r="F268" s="23"/>
      <c r="G268" s="51" t="s">
        <v>477</v>
      </c>
      <c r="H268" s="52"/>
      <c r="I268" s="1"/>
      <c r="J268" s="5">
        <f t="shared" si="1"/>
        <v>0</v>
      </c>
      <c r="K268" s="6">
        <f t="shared" si="2"/>
        <v>0</v>
      </c>
      <c r="M268" s="52"/>
    </row>
    <row r="269" ht="15.0" customHeight="1">
      <c r="D269" s="52"/>
      <c r="E269" s="23"/>
      <c r="F269" s="23"/>
      <c r="G269" s="51" t="s">
        <v>478</v>
      </c>
      <c r="H269" s="52"/>
      <c r="I269" s="1"/>
      <c r="J269" s="5">
        <f t="shared" si="1"/>
        <v>0</v>
      </c>
      <c r="K269" s="6">
        <f t="shared" si="2"/>
        <v>0</v>
      </c>
      <c r="M269" s="52"/>
    </row>
    <row r="270" ht="15.0" customHeight="1">
      <c r="D270" s="52"/>
      <c r="E270" s="23"/>
      <c r="F270" s="23"/>
      <c r="G270" s="51" t="s">
        <v>479</v>
      </c>
      <c r="H270" s="52"/>
      <c r="I270" s="1"/>
      <c r="J270" s="5">
        <f t="shared" si="1"/>
        <v>0</v>
      </c>
      <c r="K270" s="6">
        <f t="shared" si="2"/>
        <v>0</v>
      </c>
      <c r="M270" s="52"/>
    </row>
    <row r="271" ht="15.0" customHeight="1">
      <c r="D271" s="52"/>
      <c r="E271" s="23"/>
      <c r="F271" s="23"/>
      <c r="G271" s="51" t="s">
        <v>480</v>
      </c>
      <c r="H271" s="52"/>
      <c r="I271" s="1"/>
      <c r="J271" s="5">
        <f t="shared" si="1"/>
        <v>0</v>
      </c>
      <c r="K271" s="6">
        <f t="shared" si="2"/>
        <v>0</v>
      </c>
      <c r="M271" s="52"/>
    </row>
    <row r="272" ht="15.0" customHeight="1">
      <c r="D272" s="52"/>
      <c r="E272" s="23"/>
      <c r="F272" s="23"/>
      <c r="G272" s="44"/>
      <c r="H272" s="52"/>
      <c r="I272" s="1"/>
      <c r="J272" s="5">
        <f t="shared" si="1"/>
        <v>0</v>
      </c>
      <c r="K272" s="6">
        <f t="shared" si="2"/>
        <v>0</v>
      </c>
      <c r="M272" s="52"/>
    </row>
    <row r="273" ht="15.0" customHeight="1">
      <c r="D273" s="52"/>
      <c r="E273" s="23"/>
      <c r="F273" s="23"/>
      <c r="G273" s="53" t="s">
        <v>375</v>
      </c>
      <c r="H273" s="52"/>
      <c r="I273" s="1"/>
      <c r="J273" s="5">
        <f t="shared" si="1"/>
        <v>0</v>
      </c>
      <c r="K273" s="6">
        <f t="shared" si="2"/>
        <v>0</v>
      </c>
      <c r="M273" s="52"/>
    </row>
    <row r="274" ht="15.0" customHeight="1">
      <c r="D274" s="52"/>
      <c r="E274" s="23"/>
      <c r="F274" s="23"/>
      <c r="G274" s="44"/>
      <c r="H274" s="52"/>
      <c r="I274" s="1"/>
      <c r="J274" s="5">
        <f t="shared" si="1"/>
        <v>0</v>
      </c>
      <c r="K274" s="6">
        <f t="shared" si="2"/>
        <v>0</v>
      </c>
      <c r="M274" s="52"/>
    </row>
    <row r="275" ht="15.0" customHeight="1">
      <c r="D275" s="52"/>
      <c r="E275" s="23" t="s">
        <v>376</v>
      </c>
      <c r="F275" s="23" t="s">
        <v>481</v>
      </c>
      <c r="G275" s="51" t="s">
        <v>482</v>
      </c>
      <c r="H275" s="52"/>
      <c r="I275" s="1"/>
      <c r="J275" s="5">
        <f t="shared" si="1"/>
        <v>0</v>
      </c>
      <c r="K275" s="6">
        <f t="shared" si="2"/>
        <v>0</v>
      </c>
      <c r="M275" s="52"/>
    </row>
    <row r="276" ht="15.0" customHeight="1">
      <c r="D276" s="52"/>
      <c r="E276" s="23"/>
      <c r="F276" s="23"/>
      <c r="G276" s="51" t="s">
        <v>483</v>
      </c>
      <c r="H276" s="52"/>
      <c r="I276" s="1"/>
      <c r="J276" s="5">
        <f t="shared" si="1"/>
        <v>0</v>
      </c>
      <c r="K276" s="6">
        <f t="shared" si="2"/>
        <v>0</v>
      </c>
      <c r="M276" s="52"/>
    </row>
    <row r="277" ht="15.0" customHeight="1">
      <c r="D277" s="52"/>
      <c r="E277" s="23"/>
      <c r="F277" s="23"/>
      <c r="G277" s="51" t="s">
        <v>484</v>
      </c>
      <c r="H277" s="52"/>
      <c r="I277" s="1"/>
      <c r="J277" s="5">
        <f t="shared" si="1"/>
        <v>0</v>
      </c>
      <c r="K277" s="6">
        <f t="shared" si="2"/>
        <v>0</v>
      </c>
      <c r="M277" s="52"/>
    </row>
    <row r="278" ht="15.0" customHeight="1">
      <c r="D278" s="52"/>
      <c r="E278" s="23"/>
      <c r="F278" s="23"/>
      <c r="G278" s="51" t="s">
        <v>485</v>
      </c>
      <c r="H278" s="52"/>
      <c r="I278" s="1"/>
      <c r="J278" s="5">
        <f t="shared" si="1"/>
        <v>0</v>
      </c>
      <c r="K278" s="6">
        <f t="shared" si="2"/>
        <v>0</v>
      </c>
      <c r="M278" s="52"/>
    </row>
    <row r="279" ht="15.0" customHeight="1">
      <c r="D279" s="52"/>
      <c r="E279" s="23"/>
      <c r="F279" s="23"/>
      <c r="G279" s="51" t="s">
        <v>486</v>
      </c>
      <c r="H279" s="52"/>
      <c r="I279" s="1"/>
      <c r="J279" s="5">
        <f t="shared" si="1"/>
        <v>0</v>
      </c>
      <c r="K279" s="6">
        <f t="shared" si="2"/>
        <v>0</v>
      </c>
      <c r="M279" s="52"/>
    </row>
    <row r="280" ht="15.0" customHeight="1">
      <c r="D280" s="52"/>
      <c r="E280" s="23"/>
      <c r="F280" s="23"/>
      <c r="G280" s="44"/>
      <c r="H280" s="52"/>
      <c r="I280" s="1"/>
      <c r="J280" s="5">
        <f t="shared" si="1"/>
        <v>0</v>
      </c>
      <c r="K280" s="6">
        <f t="shared" si="2"/>
        <v>0</v>
      </c>
      <c r="M280" s="52"/>
    </row>
    <row r="281" ht="15.0" customHeight="1">
      <c r="D281" s="52"/>
      <c r="E281" s="23"/>
      <c r="F281" s="23"/>
      <c r="G281" s="53" t="s">
        <v>375</v>
      </c>
      <c r="H281" s="52"/>
      <c r="I281" s="1"/>
      <c r="J281" s="5">
        <f t="shared" si="1"/>
        <v>0</v>
      </c>
      <c r="K281" s="6">
        <f t="shared" si="2"/>
        <v>0</v>
      </c>
      <c r="M281" s="52"/>
    </row>
    <row r="282" ht="15.0" customHeight="1">
      <c r="D282" s="52"/>
      <c r="E282" s="23"/>
      <c r="F282" s="23"/>
      <c r="G282" s="44"/>
      <c r="H282" s="52"/>
      <c r="I282" s="1"/>
      <c r="J282" s="5">
        <f t="shared" si="1"/>
        <v>0</v>
      </c>
      <c r="K282" s="6">
        <f t="shared" si="2"/>
        <v>0</v>
      </c>
      <c r="M282" s="52"/>
    </row>
    <row r="283" ht="15.0" customHeight="1">
      <c r="D283" s="52"/>
      <c r="E283" s="23" t="s">
        <v>376</v>
      </c>
      <c r="F283" s="23" t="s">
        <v>487</v>
      </c>
      <c r="G283" s="51" t="s">
        <v>488</v>
      </c>
      <c r="H283" s="52"/>
      <c r="I283" s="1"/>
      <c r="J283" s="5">
        <f t="shared" si="1"/>
        <v>0</v>
      </c>
      <c r="K283" s="6">
        <f t="shared" si="2"/>
        <v>0</v>
      </c>
      <c r="M283" s="52"/>
    </row>
    <row r="284" ht="15.0" customHeight="1">
      <c r="D284" s="52"/>
      <c r="E284" s="23"/>
      <c r="F284" s="23"/>
      <c r="G284" s="44"/>
      <c r="H284" s="52"/>
      <c r="I284" s="1"/>
      <c r="J284" s="5">
        <f t="shared" si="1"/>
        <v>0</v>
      </c>
      <c r="K284" s="6">
        <f t="shared" si="2"/>
        <v>0</v>
      </c>
      <c r="M284" s="52"/>
    </row>
    <row r="285" ht="15.0" customHeight="1">
      <c r="D285" s="52"/>
      <c r="E285" s="23"/>
      <c r="F285" s="23"/>
      <c r="G285" s="53" t="s">
        <v>375</v>
      </c>
      <c r="H285" s="52"/>
      <c r="I285" s="1"/>
      <c r="J285" s="5">
        <f t="shared" si="1"/>
        <v>0</v>
      </c>
      <c r="K285" s="6">
        <f t="shared" si="2"/>
        <v>0</v>
      </c>
      <c r="M285" s="52"/>
    </row>
    <row r="286" ht="15.0" customHeight="1">
      <c r="D286" s="52"/>
      <c r="E286" s="23"/>
      <c r="F286" s="23"/>
      <c r="G286" s="44"/>
      <c r="H286" s="52"/>
      <c r="I286" s="1"/>
      <c r="J286" s="5">
        <f t="shared" si="1"/>
        <v>0</v>
      </c>
      <c r="K286" s="6">
        <f t="shared" si="2"/>
        <v>0</v>
      </c>
      <c r="M286" s="52"/>
    </row>
    <row r="287" ht="15.0" customHeight="1">
      <c r="D287" s="52"/>
      <c r="E287" s="23" t="s">
        <v>67</v>
      </c>
      <c r="F287" s="23" t="s">
        <v>489</v>
      </c>
      <c r="G287" s="51" t="s">
        <v>490</v>
      </c>
      <c r="H287" s="52"/>
      <c r="I287" s="1"/>
      <c r="J287" s="5">
        <f t="shared" si="1"/>
        <v>0</v>
      </c>
      <c r="K287" s="6">
        <f t="shared" si="2"/>
        <v>0</v>
      </c>
      <c r="M287" s="52"/>
    </row>
    <row r="288" ht="15.0" customHeight="1">
      <c r="D288" s="52"/>
      <c r="E288" s="23"/>
      <c r="F288" s="23"/>
      <c r="G288" s="51" t="s">
        <v>491</v>
      </c>
      <c r="H288" s="52"/>
      <c r="I288" s="1"/>
      <c r="J288" s="5">
        <f t="shared" si="1"/>
        <v>0</v>
      </c>
      <c r="K288" s="6">
        <f t="shared" si="2"/>
        <v>0</v>
      </c>
      <c r="M288" s="52"/>
    </row>
    <row r="289" ht="15.0" customHeight="1">
      <c r="D289" s="52"/>
      <c r="E289" s="23"/>
      <c r="F289" s="23"/>
      <c r="G289" s="51" t="s">
        <v>492</v>
      </c>
      <c r="H289" s="52"/>
      <c r="I289" s="1"/>
      <c r="J289" s="5">
        <f t="shared" si="1"/>
        <v>0</v>
      </c>
      <c r="K289" s="6">
        <f t="shared" si="2"/>
        <v>0</v>
      </c>
      <c r="M289" s="52"/>
    </row>
    <row r="290" ht="15.0" customHeight="1">
      <c r="D290" s="52"/>
      <c r="E290" s="23"/>
      <c r="F290" s="23"/>
      <c r="G290" s="44"/>
      <c r="H290" s="52"/>
      <c r="I290" s="1"/>
      <c r="J290" s="5">
        <f t="shared" si="1"/>
        <v>0</v>
      </c>
      <c r="K290" s="6">
        <f t="shared" si="2"/>
        <v>0</v>
      </c>
      <c r="M290" s="52"/>
    </row>
    <row r="291" ht="15.0" customHeight="1">
      <c r="D291" s="52"/>
      <c r="E291" s="23"/>
      <c r="F291" s="23"/>
      <c r="G291" s="53" t="s">
        <v>375</v>
      </c>
      <c r="H291" s="52"/>
      <c r="I291" s="1"/>
      <c r="J291" s="5">
        <f t="shared" si="1"/>
        <v>0</v>
      </c>
      <c r="K291" s="6">
        <f t="shared" si="2"/>
        <v>0</v>
      </c>
      <c r="M291" s="52"/>
    </row>
    <row r="292" ht="15.0" customHeight="1">
      <c r="D292" s="52"/>
      <c r="E292" s="23"/>
      <c r="F292" s="23"/>
      <c r="G292" s="44"/>
      <c r="H292" s="52"/>
      <c r="I292" s="1"/>
      <c r="J292" s="5">
        <f t="shared" si="1"/>
        <v>0</v>
      </c>
      <c r="K292" s="6">
        <f t="shared" si="2"/>
        <v>0</v>
      </c>
      <c r="M292" s="52"/>
    </row>
    <row r="293" ht="15.0" customHeight="1">
      <c r="D293" s="52"/>
      <c r="E293" s="23" t="s">
        <v>376</v>
      </c>
      <c r="F293" s="23" t="s">
        <v>493</v>
      </c>
      <c r="G293" s="51" t="s">
        <v>494</v>
      </c>
      <c r="H293" s="52"/>
      <c r="I293" s="1"/>
      <c r="J293" s="5">
        <f t="shared" si="1"/>
        <v>0</v>
      </c>
      <c r="K293" s="6">
        <f t="shared" si="2"/>
        <v>0</v>
      </c>
      <c r="M293" s="52"/>
    </row>
    <row r="294" ht="15.0" customHeight="1">
      <c r="D294" s="52"/>
      <c r="E294" s="23"/>
      <c r="F294" s="23"/>
      <c r="G294" s="51" t="s">
        <v>495</v>
      </c>
      <c r="H294" s="52"/>
      <c r="I294" s="1"/>
      <c r="J294" s="5">
        <f t="shared" si="1"/>
        <v>0</v>
      </c>
      <c r="K294" s="6">
        <f t="shared" si="2"/>
        <v>0</v>
      </c>
      <c r="M294" s="52"/>
    </row>
    <row r="295" ht="15.0" customHeight="1">
      <c r="D295" s="52"/>
      <c r="E295" s="23"/>
      <c r="F295" s="23"/>
      <c r="G295" s="51" t="s">
        <v>496</v>
      </c>
      <c r="H295" s="52"/>
      <c r="I295" s="1"/>
      <c r="J295" s="5">
        <f t="shared" si="1"/>
        <v>0</v>
      </c>
      <c r="K295" s="6">
        <f t="shared" si="2"/>
        <v>0</v>
      </c>
      <c r="M295" s="52"/>
    </row>
    <row r="296" ht="15.0" customHeight="1">
      <c r="D296" s="52"/>
      <c r="E296" s="23"/>
      <c r="F296" s="23"/>
      <c r="G296" s="44"/>
      <c r="H296" s="52"/>
      <c r="I296" s="1"/>
      <c r="J296" s="5">
        <f t="shared" si="1"/>
        <v>0</v>
      </c>
      <c r="K296" s="6">
        <f t="shared" si="2"/>
        <v>0</v>
      </c>
      <c r="M296" s="52"/>
    </row>
    <row r="297" ht="15.0" customHeight="1">
      <c r="D297" s="52"/>
      <c r="E297" s="23"/>
      <c r="F297" s="23"/>
      <c r="G297" s="53" t="s">
        <v>375</v>
      </c>
      <c r="H297" s="52"/>
      <c r="I297" s="1"/>
      <c r="J297" s="5">
        <f t="shared" si="1"/>
        <v>0</v>
      </c>
      <c r="K297" s="6">
        <f t="shared" si="2"/>
        <v>0</v>
      </c>
      <c r="M297" s="52"/>
    </row>
    <row r="298" ht="15.0" customHeight="1">
      <c r="D298" s="52"/>
      <c r="E298" s="23"/>
      <c r="F298" s="23"/>
      <c r="G298" s="44"/>
      <c r="H298" s="52"/>
      <c r="I298" s="1"/>
      <c r="J298" s="5">
        <f t="shared" si="1"/>
        <v>0</v>
      </c>
      <c r="K298" s="6">
        <f t="shared" si="2"/>
        <v>0</v>
      </c>
      <c r="M298" s="52"/>
    </row>
    <row r="299" ht="15.0" customHeight="1">
      <c r="D299" s="52"/>
      <c r="E299" s="23" t="s">
        <v>67</v>
      </c>
      <c r="F299" s="23" t="s">
        <v>497</v>
      </c>
      <c r="G299" s="51" t="s">
        <v>498</v>
      </c>
      <c r="H299" s="52"/>
      <c r="I299" s="1"/>
      <c r="J299" s="5">
        <f t="shared" si="1"/>
        <v>0</v>
      </c>
      <c r="K299" s="6">
        <f t="shared" si="2"/>
        <v>0</v>
      </c>
      <c r="M299" s="52"/>
    </row>
    <row r="300" ht="15.0" customHeight="1">
      <c r="D300" s="52"/>
      <c r="E300" s="23"/>
      <c r="F300" s="23"/>
      <c r="G300" s="51" t="s">
        <v>499</v>
      </c>
      <c r="H300" s="52"/>
      <c r="I300" s="1"/>
      <c r="J300" s="5">
        <f t="shared" si="1"/>
        <v>0</v>
      </c>
      <c r="K300" s="6">
        <f t="shared" si="2"/>
        <v>0</v>
      </c>
      <c r="M300" s="52"/>
    </row>
    <row r="301" ht="15.0" customHeight="1">
      <c r="D301" s="52"/>
      <c r="E301" s="23"/>
      <c r="F301" s="23"/>
      <c r="G301" s="44"/>
      <c r="H301" s="52"/>
      <c r="I301" s="1"/>
      <c r="J301" s="5">
        <f t="shared" si="1"/>
        <v>0</v>
      </c>
      <c r="K301" s="6">
        <f t="shared" si="2"/>
        <v>0</v>
      </c>
      <c r="M301" s="52"/>
    </row>
    <row r="302" ht="15.0" customHeight="1">
      <c r="D302" s="52"/>
      <c r="E302" s="23"/>
      <c r="F302" s="23"/>
      <c r="G302" s="53" t="s">
        <v>375</v>
      </c>
      <c r="H302" s="52"/>
      <c r="I302" s="1"/>
      <c r="J302" s="5">
        <f t="shared" si="1"/>
        <v>0</v>
      </c>
      <c r="K302" s="6">
        <f t="shared" si="2"/>
        <v>0</v>
      </c>
      <c r="M302" s="52"/>
    </row>
    <row r="303" ht="15.0" customHeight="1">
      <c r="D303" s="52"/>
      <c r="E303" s="23"/>
      <c r="F303" s="23"/>
      <c r="G303" s="44"/>
      <c r="H303" s="52"/>
      <c r="I303" s="1"/>
      <c r="J303" s="5">
        <f t="shared" si="1"/>
        <v>0</v>
      </c>
      <c r="K303" s="6">
        <f t="shared" si="2"/>
        <v>0</v>
      </c>
      <c r="M303" s="52"/>
    </row>
    <row r="304" ht="15.0" customHeight="1">
      <c r="D304" s="52"/>
      <c r="E304" s="23" t="s">
        <v>376</v>
      </c>
      <c r="F304" s="23" t="s">
        <v>500</v>
      </c>
      <c r="G304" s="51" t="s">
        <v>501</v>
      </c>
      <c r="H304" s="52"/>
      <c r="I304" s="1"/>
      <c r="J304" s="5">
        <f t="shared" si="1"/>
        <v>0</v>
      </c>
      <c r="K304" s="6">
        <f t="shared" si="2"/>
        <v>0</v>
      </c>
      <c r="M304" s="52"/>
    </row>
    <row r="305" ht="15.0" customHeight="1">
      <c r="D305" s="52"/>
      <c r="E305" s="23"/>
      <c r="F305" s="23"/>
      <c r="G305" s="51" t="s">
        <v>502</v>
      </c>
      <c r="H305" s="52"/>
      <c r="I305" s="1"/>
      <c r="J305" s="5">
        <f t="shared" si="1"/>
        <v>0</v>
      </c>
      <c r="K305" s="6">
        <f t="shared" si="2"/>
        <v>0</v>
      </c>
      <c r="M305" s="52"/>
    </row>
    <row r="306" ht="15.0" customHeight="1">
      <c r="D306" s="52"/>
      <c r="E306" s="23"/>
      <c r="F306" s="23"/>
      <c r="G306" s="51" t="s">
        <v>503</v>
      </c>
      <c r="H306" s="52"/>
      <c r="I306" s="1"/>
      <c r="J306" s="5">
        <f t="shared" si="1"/>
        <v>0</v>
      </c>
      <c r="K306" s="6">
        <f t="shared" si="2"/>
        <v>0</v>
      </c>
      <c r="M306" s="52"/>
    </row>
    <row r="307" ht="15.0" customHeight="1">
      <c r="D307" s="52"/>
      <c r="E307" s="23"/>
      <c r="F307" s="23"/>
      <c r="G307" s="44"/>
      <c r="H307" s="52"/>
      <c r="I307" s="1"/>
      <c r="J307" s="5">
        <f t="shared" si="1"/>
        <v>0</v>
      </c>
      <c r="K307" s="6">
        <f t="shared" si="2"/>
        <v>0</v>
      </c>
      <c r="M307" s="52"/>
    </row>
    <row r="308" ht="15.0" customHeight="1">
      <c r="D308" s="52"/>
      <c r="E308" s="23"/>
      <c r="F308" s="23"/>
      <c r="G308" s="53" t="s">
        <v>375</v>
      </c>
      <c r="H308" s="52"/>
      <c r="I308" s="1"/>
      <c r="J308" s="5">
        <f t="shared" si="1"/>
        <v>0</v>
      </c>
      <c r="K308" s="6">
        <f t="shared" si="2"/>
        <v>0</v>
      </c>
      <c r="M308" s="52"/>
    </row>
    <row r="309" ht="15.0" customHeight="1">
      <c r="D309" s="52"/>
      <c r="E309" s="23"/>
      <c r="F309" s="23"/>
      <c r="G309" s="44"/>
      <c r="H309" s="52"/>
      <c r="I309" s="1"/>
      <c r="J309" s="5">
        <f t="shared" si="1"/>
        <v>0</v>
      </c>
      <c r="K309" s="6">
        <f t="shared" si="2"/>
        <v>0</v>
      </c>
      <c r="M309" s="52"/>
    </row>
    <row r="310" ht="15.0" customHeight="1">
      <c r="D310" s="52"/>
      <c r="E310" s="23" t="s">
        <v>67</v>
      </c>
      <c r="F310" s="23" t="s">
        <v>504</v>
      </c>
      <c r="G310" s="51" t="s">
        <v>505</v>
      </c>
      <c r="H310" s="52"/>
      <c r="I310" s="1"/>
      <c r="J310" s="5">
        <f t="shared" si="1"/>
        <v>0</v>
      </c>
      <c r="K310" s="6">
        <f t="shared" si="2"/>
        <v>0</v>
      </c>
      <c r="M310" s="52"/>
    </row>
    <row r="311" ht="15.0" customHeight="1">
      <c r="D311" s="52"/>
      <c r="E311" s="23"/>
      <c r="F311" s="23"/>
      <c r="G311" s="44"/>
      <c r="H311" s="52"/>
      <c r="I311" s="1"/>
      <c r="J311" s="5">
        <f t="shared" si="1"/>
        <v>0</v>
      </c>
      <c r="K311" s="6">
        <f t="shared" si="2"/>
        <v>0</v>
      </c>
      <c r="M311" s="52"/>
    </row>
    <row r="312" ht="15.0" customHeight="1">
      <c r="D312" s="52"/>
      <c r="E312" s="23"/>
      <c r="F312" s="23"/>
      <c r="G312" s="53" t="s">
        <v>375</v>
      </c>
      <c r="H312" s="52"/>
      <c r="I312" s="1"/>
      <c r="J312" s="5">
        <f t="shared" si="1"/>
        <v>0</v>
      </c>
      <c r="K312" s="6">
        <f t="shared" si="2"/>
        <v>0</v>
      </c>
      <c r="M312" s="52"/>
    </row>
    <row r="313" ht="15.0" customHeight="1">
      <c r="D313" s="52"/>
      <c r="E313" s="23"/>
      <c r="F313" s="23"/>
      <c r="G313" s="44"/>
      <c r="H313" s="52"/>
      <c r="I313" s="1"/>
      <c r="J313" s="5">
        <f t="shared" si="1"/>
        <v>0</v>
      </c>
      <c r="K313" s="6">
        <f t="shared" si="2"/>
        <v>0</v>
      </c>
      <c r="M313" s="52"/>
    </row>
    <row r="314" ht="15.0" customHeight="1">
      <c r="D314" s="52"/>
      <c r="E314" s="23"/>
      <c r="F314" s="44"/>
      <c r="G314" s="44"/>
      <c r="H314" s="52"/>
      <c r="I314" s="1"/>
      <c r="J314" s="5">
        <f t="shared" si="1"/>
        <v>0</v>
      </c>
      <c r="K314" s="6">
        <f t="shared" si="2"/>
        <v>0</v>
      </c>
      <c r="M314" s="52"/>
    </row>
    <row r="315" ht="15.0" customHeight="1">
      <c r="D315" s="52"/>
      <c r="E315" s="23" t="s">
        <v>67</v>
      </c>
      <c r="F315" s="59">
        <v>41964.32013888889</v>
      </c>
      <c r="G315" s="51" t="s">
        <v>506</v>
      </c>
      <c r="H315" s="52"/>
      <c r="I315" s="1"/>
      <c r="J315" s="5">
        <f t="shared" si="1"/>
        <v>0</v>
      </c>
      <c r="K315" s="6">
        <f t="shared" si="2"/>
        <v>0</v>
      </c>
      <c r="M315" s="52"/>
    </row>
    <row r="316" ht="15.0" customHeight="1">
      <c r="D316" s="52"/>
      <c r="E316" s="23"/>
      <c r="F316" s="23"/>
      <c r="G316" s="44"/>
      <c r="H316" s="52"/>
      <c r="I316" s="1"/>
      <c r="J316" s="5">
        <f t="shared" si="1"/>
        <v>0</v>
      </c>
      <c r="K316" s="6">
        <f t="shared" si="2"/>
        <v>0</v>
      </c>
      <c r="M316" s="52"/>
    </row>
    <row r="317" ht="15.0" customHeight="1">
      <c r="D317" s="52"/>
      <c r="E317" s="23"/>
      <c r="F317" s="23"/>
      <c r="G317" s="53" t="s">
        <v>375</v>
      </c>
      <c r="H317" s="52"/>
      <c r="I317" s="1"/>
      <c r="J317" s="5">
        <f t="shared" si="1"/>
        <v>0</v>
      </c>
      <c r="K317" s="6">
        <f t="shared" si="2"/>
        <v>0</v>
      </c>
      <c r="M317" s="52"/>
    </row>
    <row r="318" ht="15.0" customHeight="1">
      <c r="D318" s="52"/>
      <c r="E318" s="59"/>
      <c r="F318" s="59"/>
      <c r="G318" s="44"/>
      <c r="H318" s="52"/>
      <c r="I318" s="1"/>
      <c r="J318" s="5">
        <f t="shared" si="1"/>
        <v>0</v>
      </c>
      <c r="K318" s="6">
        <f t="shared" si="2"/>
        <v>0</v>
      </c>
      <c r="M318" s="52"/>
    </row>
    <row r="319" ht="15.0" customHeight="1">
      <c r="D319" s="52"/>
      <c r="E319" s="23" t="s">
        <v>376</v>
      </c>
      <c r="F319" s="59">
        <v>41964.42361111111</v>
      </c>
      <c r="G319" s="51" t="s">
        <v>507</v>
      </c>
      <c r="H319" s="52"/>
      <c r="I319" s="1"/>
      <c r="J319" s="5">
        <f t="shared" si="1"/>
        <v>0</v>
      </c>
      <c r="K319" s="6">
        <f t="shared" si="2"/>
        <v>0</v>
      </c>
      <c r="M319" s="52"/>
    </row>
    <row r="320" ht="15.0" customHeight="1">
      <c r="D320" s="52"/>
      <c r="E320" s="23"/>
      <c r="F320" s="23"/>
      <c r="G320" s="51" t="s">
        <v>508</v>
      </c>
      <c r="H320" s="52"/>
      <c r="I320" s="1"/>
      <c r="J320" s="5">
        <f t="shared" si="1"/>
        <v>0</v>
      </c>
      <c r="K320" s="6">
        <f t="shared" si="2"/>
        <v>0</v>
      </c>
      <c r="M320" s="52"/>
    </row>
    <row r="321" ht="15.0" customHeight="1">
      <c r="D321" s="52"/>
      <c r="E321" s="23"/>
      <c r="F321" s="23"/>
      <c r="G321" s="44"/>
      <c r="H321" s="52"/>
      <c r="I321" s="1"/>
      <c r="J321" s="5">
        <f t="shared" si="1"/>
        <v>0</v>
      </c>
      <c r="K321" s="6">
        <f t="shared" si="2"/>
        <v>0</v>
      </c>
      <c r="M321" s="52"/>
    </row>
    <row r="322" ht="15.0" customHeight="1">
      <c r="D322" s="52"/>
      <c r="E322" s="23"/>
      <c r="F322" s="23"/>
      <c r="G322" s="53" t="s">
        <v>375</v>
      </c>
      <c r="H322" s="52"/>
      <c r="I322" s="1"/>
      <c r="J322" s="5">
        <f t="shared" si="1"/>
        <v>0</v>
      </c>
      <c r="K322" s="6">
        <f t="shared" si="2"/>
        <v>0</v>
      </c>
      <c r="M322" s="52"/>
    </row>
    <row r="323" ht="15.0" customHeight="1">
      <c r="D323" s="52"/>
      <c r="E323" s="59"/>
      <c r="F323" s="59"/>
      <c r="G323" s="44"/>
      <c r="H323" s="52"/>
      <c r="I323" s="1"/>
      <c r="J323" s="5">
        <f t="shared" si="1"/>
        <v>0</v>
      </c>
      <c r="K323" s="6">
        <f t="shared" si="2"/>
        <v>0</v>
      </c>
      <c r="M323" s="52"/>
    </row>
    <row r="324" ht="15.0" customHeight="1">
      <c r="D324" s="52"/>
      <c r="E324" s="23" t="s">
        <v>67</v>
      </c>
      <c r="F324" s="59">
        <v>41964.424305555556</v>
      </c>
      <c r="G324" s="51" t="s">
        <v>509</v>
      </c>
      <c r="H324" s="52"/>
      <c r="I324" s="1"/>
      <c r="J324" s="5">
        <f t="shared" si="1"/>
        <v>0</v>
      </c>
      <c r="K324" s="6">
        <f t="shared" si="2"/>
        <v>0</v>
      </c>
      <c r="M324" s="52"/>
    </row>
    <row r="325" ht="15.0" customHeight="1">
      <c r="D325" s="52"/>
      <c r="E325" s="23"/>
      <c r="F325" s="23"/>
      <c r="G325" s="51" t="s">
        <v>510</v>
      </c>
      <c r="H325" s="52"/>
      <c r="I325" s="1"/>
      <c r="J325" s="5">
        <f t="shared" si="1"/>
        <v>0</v>
      </c>
      <c r="K325" s="6">
        <f t="shared" si="2"/>
        <v>0</v>
      </c>
      <c r="M325" s="52"/>
    </row>
    <row r="326" ht="15.0" customHeight="1">
      <c r="D326" s="52"/>
      <c r="E326" s="23"/>
      <c r="F326" s="23"/>
      <c r="G326" s="51" t="s">
        <v>511</v>
      </c>
      <c r="H326" s="52"/>
      <c r="I326" s="1"/>
      <c r="J326" s="5">
        <f t="shared" si="1"/>
        <v>0</v>
      </c>
      <c r="K326" s="6">
        <f t="shared" si="2"/>
        <v>0</v>
      </c>
      <c r="M326" s="52"/>
    </row>
    <row r="327" ht="15.0" customHeight="1">
      <c r="D327" s="52"/>
      <c r="E327" s="23"/>
      <c r="F327" s="23"/>
      <c r="G327" s="44"/>
      <c r="H327" s="52"/>
      <c r="I327" s="1"/>
      <c r="J327" s="5">
        <f t="shared" si="1"/>
        <v>0</v>
      </c>
      <c r="K327" s="6">
        <f t="shared" si="2"/>
        <v>0</v>
      </c>
      <c r="M327" s="52"/>
    </row>
    <row r="328" ht="15.0" customHeight="1">
      <c r="D328" s="52"/>
      <c r="E328" s="23"/>
      <c r="F328" s="23"/>
      <c r="G328" s="53" t="s">
        <v>375</v>
      </c>
      <c r="H328" s="52"/>
      <c r="I328" s="1"/>
      <c r="J328" s="5">
        <f t="shared" si="1"/>
        <v>0</v>
      </c>
      <c r="K328" s="6">
        <f t="shared" si="2"/>
        <v>0</v>
      </c>
      <c r="M328" s="52"/>
    </row>
    <row r="329" ht="15.0" customHeight="1">
      <c r="D329" s="52"/>
      <c r="E329" s="59"/>
      <c r="F329" s="59"/>
      <c r="G329" s="44"/>
      <c r="H329" s="52"/>
      <c r="I329" s="1"/>
      <c r="J329" s="5">
        <f t="shared" si="1"/>
        <v>0</v>
      </c>
      <c r="K329" s="6">
        <f t="shared" si="2"/>
        <v>0</v>
      </c>
      <c r="M329" s="52"/>
    </row>
    <row r="330" ht="15.0" customHeight="1">
      <c r="D330" s="52"/>
      <c r="E330" s="23" t="s">
        <v>376</v>
      </c>
      <c r="F330" s="59">
        <v>41964.424305555556</v>
      </c>
      <c r="G330" s="51" t="s">
        <v>512</v>
      </c>
      <c r="H330" s="52"/>
      <c r="I330" s="1"/>
      <c r="J330" s="5">
        <f t="shared" si="1"/>
        <v>0</v>
      </c>
      <c r="K330" s="6">
        <f t="shared" si="2"/>
        <v>0</v>
      </c>
      <c r="M330" s="52"/>
    </row>
    <row r="331" ht="15.0" customHeight="1">
      <c r="D331" s="52"/>
      <c r="E331" s="23"/>
      <c r="F331" s="23"/>
      <c r="G331" s="44"/>
      <c r="H331" s="52"/>
      <c r="I331" s="1"/>
      <c r="J331" s="5">
        <f t="shared" si="1"/>
        <v>0</v>
      </c>
      <c r="K331" s="6">
        <f t="shared" si="2"/>
        <v>0</v>
      </c>
      <c r="M331" s="52"/>
    </row>
    <row r="332" ht="15.0" customHeight="1">
      <c r="D332" s="52"/>
      <c r="E332" s="23"/>
      <c r="F332" s="23"/>
      <c r="G332" s="53" t="s">
        <v>375</v>
      </c>
      <c r="H332" s="52"/>
      <c r="I332" s="1"/>
      <c r="J332" s="5">
        <f t="shared" si="1"/>
        <v>0</v>
      </c>
      <c r="K332" s="6">
        <f t="shared" si="2"/>
        <v>0</v>
      </c>
      <c r="M332" s="52"/>
    </row>
    <row r="333" ht="15.0" customHeight="1">
      <c r="D333" s="52"/>
      <c r="E333" s="59"/>
      <c r="F333" s="59"/>
      <c r="G333" s="44"/>
      <c r="H333" s="52"/>
      <c r="I333" s="1"/>
      <c r="J333" s="5">
        <f t="shared" si="1"/>
        <v>0</v>
      </c>
      <c r="K333" s="6">
        <f t="shared" si="2"/>
        <v>0</v>
      </c>
      <c r="M333" s="52"/>
    </row>
    <row r="334" ht="15.0" customHeight="1">
      <c r="D334" s="52"/>
      <c r="E334" s="23" t="s">
        <v>376</v>
      </c>
      <c r="F334" s="59">
        <v>41964.478472222225</v>
      </c>
      <c r="G334" s="51" t="s">
        <v>513</v>
      </c>
      <c r="H334" s="52"/>
      <c r="I334" s="1"/>
      <c r="J334" s="5">
        <f t="shared" si="1"/>
        <v>0</v>
      </c>
      <c r="K334" s="6">
        <f t="shared" si="2"/>
        <v>0</v>
      </c>
      <c r="M334" s="52"/>
    </row>
    <row r="335" ht="15.0" customHeight="1">
      <c r="D335" s="52"/>
      <c r="E335" s="23"/>
      <c r="F335" s="23"/>
      <c r="G335" s="51" t="s">
        <v>514</v>
      </c>
      <c r="H335" s="52"/>
      <c r="I335" s="1"/>
      <c r="J335" s="5">
        <f t="shared" si="1"/>
        <v>0</v>
      </c>
      <c r="K335" s="6">
        <f t="shared" si="2"/>
        <v>0</v>
      </c>
      <c r="M335" s="52"/>
    </row>
    <row r="336" ht="15.0" customHeight="1">
      <c r="D336" s="52"/>
      <c r="E336" s="23"/>
      <c r="F336" s="23"/>
      <c r="G336" s="51" t="s">
        <v>515</v>
      </c>
      <c r="H336" s="52"/>
      <c r="I336" s="1"/>
      <c r="J336" s="5">
        <f t="shared" si="1"/>
        <v>0</v>
      </c>
      <c r="K336" s="6">
        <f t="shared" si="2"/>
        <v>0</v>
      </c>
      <c r="M336" s="52"/>
    </row>
    <row r="337" ht="15.0" customHeight="1">
      <c r="D337" s="52"/>
      <c r="E337" s="23"/>
      <c r="F337" s="23"/>
      <c r="G337" s="51" t="s">
        <v>516</v>
      </c>
      <c r="H337" s="52"/>
      <c r="I337" s="1"/>
      <c r="J337" s="5">
        <f t="shared" si="1"/>
        <v>0</v>
      </c>
      <c r="K337" s="6">
        <f t="shared" si="2"/>
        <v>0</v>
      </c>
      <c r="M337" s="52"/>
    </row>
    <row r="338" ht="15.0" customHeight="1">
      <c r="D338" s="52"/>
      <c r="E338" s="23"/>
      <c r="F338" s="23"/>
      <c r="G338" s="51" t="s">
        <v>517</v>
      </c>
      <c r="H338" s="52"/>
      <c r="I338" s="1"/>
      <c r="J338" s="5">
        <f t="shared" si="1"/>
        <v>0</v>
      </c>
      <c r="K338" s="6">
        <f t="shared" si="2"/>
        <v>0</v>
      </c>
      <c r="M338" s="52"/>
    </row>
    <row r="339" ht="15.0" customHeight="1">
      <c r="D339" s="52"/>
      <c r="E339" s="23"/>
      <c r="F339" s="23"/>
      <c r="G339" s="23" t="s">
        <v>518</v>
      </c>
      <c r="H339" s="52"/>
      <c r="I339" s="1"/>
      <c r="J339" s="5">
        <f t="shared" si="1"/>
        <v>0</v>
      </c>
      <c r="K339" s="6">
        <f t="shared" si="2"/>
        <v>0</v>
      </c>
      <c r="M339" s="52"/>
    </row>
    <row r="340" ht="15.0" customHeight="1">
      <c r="D340" s="52"/>
      <c r="E340" s="23"/>
      <c r="F340" s="23"/>
      <c r="G340" s="44"/>
      <c r="H340" s="52"/>
      <c r="I340" s="1"/>
      <c r="J340" s="5">
        <f t="shared" si="1"/>
        <v>0</v>
      </c>
      <c r="K340" s="6">
        <f t="shared" si="2"/>
        <v>0</v>
      </c>
      <c r="M340" s="52"/>
    </row>
    <row r="341" ht="15.0" customHeight="1">
      <c r="D341" s="52"/>
      <c r="E341" s="23"/>
      <c r="F341" s="23"/>
      <c r="G341" s="53" t="s">
        <v>375</v>
      </c>
      <c r="H341" s="52"/>
      <c r="I341" s="1"/>
      <c r="J341" s="5">
        <f t="shared" si="1"/>
        <v>0</v>
      </c>
      <c r="K341" s="6">
        <f t="shared" si="2"/>
        <v>0</v>
      </c>
      <c r="M341" s="52"/>
    </row>
    <row r="342" ht="15.0" customHeight="1">
      <c r="D342" s="52"/>
      <c r="E342" s="59"/>
      <c r="F342" s="59"/>
      <c r="G342" s="44"/>
      <c r="H342" s="52"/>
      <c r="I342" s="1"/>
      <c r="J342" s="5">
        <f t="shared" si="1"/>
        <v>0</v>
      </c>
      <c r="K342" s="6">
        <f t="shared" si="2"/>
        <v>0</v>
      </c>
      <c r="M342" s="52"/>
    </row>
    <row r="343" ht="15.0" customHeight="1">
      <c r="D343" s="52"/>
      <c r="E343" s="23" t="s">
        <v>402</v>
      </c>
      <c r="F343" s="59">
        <v>41964.478472222225</v>
      </c>
      <c r="G343" s="51" t="s">
        <v>519</v>
      </c>
      <c r="H343" s="52"/>
      <c r="I343" s="1"/>
      <c r="J343" s="5">
        <f t="shared" si="1"/>
        <v>0</v>
      </c>
      <c r="K343" s="6">
        <f t="shared" si="2"/>
        <v>0</v>
      </c>
      <c r="M343" s="52"/>
    </row>
    <row r="344" ht="15.0" customHeight="1">
      <c r="D344" s="52"/>
      <c r="E344" s="23"/>
      <c r="F344" s="23"/>
      <c r="G344" s="51" t="s">
        <v>520</v>
      </c>
      <c r="H344" s="52"/>
      <c r="I344" s="1"/>
      <c r="J344" s="5">
        <f t="shared" si="1"/>
        <v>0</v>
      </c>
      <c r="K344" s="6">
        <f t="shared" si="2"/>
        <v>0</v>
      </c>
      <c r="M344" s="52"/>
    </row>
    <row r="345" ht="15.0" customHeight="1">
      <c r="D345" s="52"/>
      <c r="E345" s="23"/>
      <c r="F345" s="23"/>
      <c r="G345" s="51" t="s">
        <v>521</v>
      </c>
      <c r="H345" s="52"/>
      <c r="I345" s="1"/>
      <c r="J345" s="5">
        <f t="shared" si="1"/>
        <v>0</v>
      </c>
      <c r="K345" s="6">
        <f t="shared" si="2"/>
        <v>0</v>
      </c>
      <c r="M345" s="52"/>
    </row>
    <row r="346" ht="15.0" customHeight="1">
      <c r="D346" s="52"/>
      <c r="E346" s="23"/>
      <c r="F346" s="23"/>
      <c r="G346" s="51" t="s">
        <v>522</v>
      </c>
      <c r="H346" s="52"/>
      <c r="I346" s="1"/>
      <c r="J346" s="5">
        <f t="shared" si="1"/>
        <v>0</v>
      </c>
      <c r="K346" s="6">
        <f t="shared" si="2"/>
        <v>0</v>
      </c>
      <c r="M346" s="52"/>
    </row>
    <row r="347" ht="15.0" customHeight="1">
      <c r="D347" s="52"/>
      <c r="E347" s="23"/>
      <c r="F347" s="23"/>
      <c r="G347" s="44"/>
      <c r="H347" s="52"/>
      <c r="I347" s="1"/>
      <c r="J347" s="5">
        <f t="shared" si="1"/>
        <v>0</v>
      </c>
      <c r="K347" s="6">
        <f t="shared" si="2"/>
        <v>0</v>
      </c>
      <c r="M347" s="52"/>
    </row>
    <row r="348" ht="15.0" customHeight="1">
      <c r="D348" s="52"/>
      <c r="E348" s="23"/>
      <c r="F348" s="23"/>
      <c r="G348" s="53" t="s">
        <v>375</v>
      </c>
      <c r="H348" s="52"/>
      <c r="I348" s="1"/>
      <c r="J348" s="5">
        <f t="shared" si="1"/>
        <v>0</v>
      </c>
      <c r="K348" s="6">
        <f t="shared" si="2"/>
        <v>0</v>
      </c>
      <c r="M348" s="52"/>
    </row>
    <row r="349" ht="15.0" customHeight="1">
      <c r="D349" s="52"/>
      <c r="E349" s="59"/>
      <c r="F349" s="59"/>
      <c r="G349" s="44"/>
      <c r="H349" s="52"/>
      <c r="I349" s="1"/>
      <c r="J349" s="5">
        <f t="shared" si="1"/>
        <v>0</v>
      </c>
      <c r="K349" s="6">
        <f t="shared" si="2"/>
        <v>0</v>
      </c>
      <c r="M349" s="52"/>
    </row>
    <row r="350" ht="15.0" customHeight="1">
      <c r="D350" s="52"/>
      <c r="E350" s="23" t="s">
        <v>67</v>
      </c>
      <c r="F350" s="59">
        <v>41964.48263888889</v>
      </c>
      <c r="G350" s="51" t="s">
        <v>523</v>
      </c>
      <c r="H350" s="52"/>
      <c r="I350" s="1"/>
      <c r="J350" s="5">
        <f t="shared" si="1"/>
        <v>0</v>
      </c>
      <c r="K350" s="6">
        <f t="shared" si="2"/>
        <v>0</v>
      </c>
      <c r="M350" s="52"/>
    </row>
    <row r="351" ht="15.0" customHeight="1">
      <c r="D351" s="52"/>
      <c r="E351" s="23"/>
      <c r="F351" s="23"/>
      <c r="G351" s="44"/>
      <c r="H351" s="52"/>
      <c r="I351" s="1"/>
      <c r="J351" s="5">
        <f t="shared" si="1"/>
        <v>0</v>
      </c>
      <c r="K351" s="6">
        <f t="shared" si="2"/>
        <v>0</v>
      </c>
      <c r="M351" s="52"/>
    </row>
    <row r="352" ht="15.0" customHeight="1">
      <c r="D352" s="52"/>
      <c r="E352" s="23"/>
      <c r="F352" s="23"/>
      <c r="G352" s="53" t="s">
        <v>375</v>
      </c>
      <c r="H352" s="52"/>
      <c r="I352" s="1"/>
      <c r="J352" s="5">
        <f t="shared" si="1"/>
        <v>0</v>
      </c>
      <c r="K352" s="6">
        <f t="shared" si="2"/>
        <v>0</v>
      </c>
      <c r="M352" s="52"/>
    </row>
    <row r="353" ht="15.0" customHeight="1">
      <c r="D353" s="52"/>
      <c r="E353" s="59"/>
      <c r="F353" s="59"/>
      <c r="G353" s="44"/>
      <c r="H353" s="52"/>
      <c r="I353" s="1"/>
      <c r="J353" s="5">
        <f t="shared" si="1"/>
        <v>0</v>
      </c>
      <c r="K353" s="6">
        <f t="shared" si="2"/>
        <v>0</v>
      </c>
      <c r="M353" s="52"/>
    </row>
    <row r="354" ht="15.0" customHeight="1">
      <c r="D354" s="52"/>
      <c r="E354" s="23" t="s">
        <v>376</v>
      </c>
      <c r="F354" s="59">
        <v>41964.48333333333</v>
      </c>
      <c r="G354" s="51" t="s">
        <v>524</v>
      </c>
      <c r="H354" s="52"/>
      <c r="I354" s="1"/>
      <c r="J354" s="5">
        <f t="shared" si="1"/>
        <v>0</v>
      </c>
      <c r="K354" s="6">
        <f t="shared" si="2"/>
        <v>0</v>
      </c>
      <c r="M354" s="52"/>
    </row>
    <row r="355" ht="15.0" customHeight="1">
      <c r="D355" s="52"/>
      <c r="E355" s="23"/>
      <c r="F355" s="23"/>
      <c r="G355" s="51" t="s">
        <v>525</v>
      </c>
      <c r="H355" s="52"/>
      <c r="I355" s="1"/>
      <c r="J355" s="5">
        <f t="shared" si="1"/>
        <v>0</v>
      </c>
      <c r="K355" s="6">
        <f t="shared" si="2"/>
        <v>0</v>
      </c>
      <c r="M355" s="52"/>
    </row>
    <row r="356" ht="15.0" customHeight="1">
      <c r="D356" s="52"/>
      <c r="E356" s="23"/>
      <c r="F356" s="23"/>
      <c r="G356" s="44"/>
      <c r="H356" s="52"/>
      <c r="I356" s="1"/>
      <c r="J356" s="5">
        <f t="shared" si="1"/>
        <v>0</v>
      </c>
      <c r="K356" s="6">
        <f t="shared" si="2"/>
        <v>0</v>
      </c>
      <c r="M356" s="52"/>
    </row>
    <row r="357" ht="15.0" customHeight="1">
      <c r="D357" s="52"/>
      <c r="E357" s="23"/>
      <c r="F357" s="23"/>
      <c r="G357" s="53" t="s">
        <v>375</v>
      </c>
      <c r="H357" s="52"/>
      <c r="I357" s="1"/>
      <c r="J357" s="5">
        <f t="shared" si="1"/>
        <v>0</v>
      </c>
      <c r="K357" s="6">
        <f t="shared" si="2"/>
        <v>0</v>
      </c>
      <c r="M357" s="52"/>
    </row>
    <row r="358" ht="15.0" customHeight="1">
      <c r="D358" s="52"/>
      <c r="E358" s="59"/>
      <c r="F358" s="59"/>
      <c r="G358" s="44"/>
      <c r="H358" s="52"/>
      <c r="I358" s="1"/>
      <c r="J358" s="5">
        <f t="shared" si="1"/>
        <v>0</v>
      </c>
      <c r="K358" s="6">
        <f t="shared" si="2"/>
        <v>0</v>
      </c>
      <c r="M358" s="52"/>
    </row>
    <row r="359" ht="15.0" customHeight="1">
      <c r="D359" s="52"/>
      <c r="E359" s="23" t="s">
        <v>67</v>
      </c>
      <c r="F359" s="59">
        <v>41964.48333333333</v>
      </c>
      <c r="G359" s="51" t="s">
        <v>526</v>
      </c>
      <c r="H359" s="52"/>
      <c r="I359" s="1"/>
      <c r="J359" s="5">
        <f t="shared" si="1"/>
        <v>0</v>
      </c>
      <c r="K359" s="6">
        <f t="shared" si="2"/>
        <v>0</v>
      </c>
      <c r="M359" s="52"/>
    </row>
    <row r="360" ht="15.0" customHeight="1">
      <c r="D360" s="52"/>
      <c r="E360" s="23"/>
      <c r="F360" s="23"/>
      <c r="G360" s="44"/>
      <c r="H360" s="52"/>
      <c r="I360" s="1"/>
      <c r="J360" s="5">
        <f t="shared" si="1"/>
        <v>0</v>
      </c>
      <c r="K360" s="6">
        <f t="shared" si="2"/>
        <v>0</v>
      </c>
      <c r="M360" s="52"/>
    </row>
    <row r="361" ht="15.0" customHeight="1">
      <c r="D361" s="52"/>
      <c r="E361" s="23"/>
      <c r="F361" s="23"/>
      <c r="G361" s="53" t="s">
        <v>375</v>
      </c>
      <c r="H361" s="52"/>
      <c r="I361" s="1"/>
      <c r="J361" s="5">
        <f t="shared" si="1"/>
        <v>0</v>
      </c>
      <c r="K361" s="6">
        <f t="shared" si="2"/>
        <v>0</v>
      </c>
      <c r="M361" s="52"/>
    </row>
    <row r="362" ht="15.0" customHeight="1">
      <c r="D362" s="52"/>
      <c r="E362" s="59"/>
      <c r="F362" s="59"/>
      <c r="G362" s="44"/>
      <c r="H362" s="52"/>
      <c r="I362" s="1"/>
      <c r="J362" s="5">
        <f t="shared" si="1"/>
        <v>0</v>
      </c>
      <c r="K362" s="6">
        <f t="shared" si="2"/>
        <v>0</v>
      </c>
      <c r="M362" s="52"/>
    </row>
    <row r="363" ht="15.0" customHeight="1">
      <c r="D363" s="52"/>
      <c r="E363" s="23" t="s">
        <v>376</v>
      </c>
      <c r="F363" s="59">
        <v>41964.48333333333</v>
      </c>
      <c r="G363" s="51" t="s">
        <v>527</v>
      </c>
      <c r="H363" s="52"/>
      <c r="I363" s="1"/>
      <c r="J363" s="5">
        <f t="shared" si="1"/>
        <v>0</v>
      </c>
      <c r="K363" s="6">
        <f t="shared" si="2"/>
        <v>0</v>
      </c>
      <c r="M363" s="52"/>
    </row>
    <row r="364" ht="15.0" customHeight="1">
      <c r="D364" s="52"/>
      <c r="E364" s="23"/>
      <c r="F364" s="23"/>
      <c r="G364" s="51" t="s">
        <v>528</v>
      </c>
      <c r="H364" s="52"/>
      <c r="I364" s="1"/>
      <c r="J364" s="5">
        <f t="shared" si="1"/>
        <v>0</v>
      </c>
      <c r="K364" s="6">
        <f t="shared" si="2"/>
        <v>0</v>
      </c>
      <c r="M364" s="52"/>
    </row>
    <row r="365" ht="15.0" customHeight="1">
      <c r="D365" s="52"/>
      <c r="E365" s="23"/>
      <c r="F365" s="23"/>
      <c r="G365" s="44"/>
      <c r="H365" s="52"/>
      <c r="I365" s="1"/>
      <c r="J365" s="5">
        <f t="shared" si="1"/>
        <v>0</v>
      </c>
      <c r="K365" s="6">
        <f t="shared" si="2"/>
        <v>0</v>
      </c>
      <c r="M365" s="52"/>
    </row>
    <row r="366" ht="15.0" customHeight="1">
      <c r="D366" s="52"/>
      <c r="E366" s="23"/>
      <c r="F366" s="23"/>
      <c r="G366" s="53" t="s">
        <v>375</v>
      </c>
      <c r="H366" s="52"/>
      <c r="I366" s="1"/>
      <c r="J366" s="5">
        <f t="shared" si="1"/>
        <v>0</v>
      </c>
      <c r="K366" s="6">
        <f t="shared" si="2"/>
        <v>0</v>
      </c>
      <c r="M366" s="52"/>
    </row>
    <row r="367" ht="15.0" customHeight="1">
      <c r="D367" s="52"/>
      <c r="E367" s="59"/>
      <c r="F367" s="59"/>
      <c r="G367" s="44"/>
      <c r="H367" s="52"/>
      <c r="I367" s="1"/>
      <c r="J367" s="5">
        <f t="shared" si="1"/>
        <v>0</v>
      </c>
      <c r="K367" s="6">
        <f t="shared" si="2"/>
        <v>0</v>
      </c>
      <c r="M367" s="52"/>
    </row>
    <row r="368" ht="15.0" customHeight="1">
      <c r="D368" s="52"/>
      <c r="E368" s="23" t="s">
        <v>67</v>
      </c>
      <c r="F368" s="59">
        <v>41964.48333333333</v>
      </c>
      <c r="G368" s="51" t="s">
        <v>529</v>
      </c>
      <c r="H368" s="52"/>
      <c r="I368" s="1"/>
      <c r="J368" s="5">
        <f t="shared" si="1"/>
        <v>0</v>
      </c>
      <c r="K368" s="6">
        <f t="shared" si="2"/>
        <v>0</v>
      </c>
      <c r="M368" s="52"/>
    </row>
    <row r="369" ht="15.0" customHeight="1">
      <c r="D369" s="52"/>
      <c r="E369" s="23"/>
      <c r="F369" s="23"/>
      <c r="G369" s="44"/>
      <c r="H369" s="52"/>
      <c r="I369" s="1"/>
      <c r="J369" s="5">
        <f t="shared" si="1"/>
        <v>0</v>
      </c>
      <c r="K369" s="6">
        <f t="shared" si="2"/>
        <v>0</v>
      </c>
      <c r="M369" s="52"/>
    </row>
    <row r="370" ht="15.0" customHeight="1">
      <c r="D370" s="52"/>
      <c r="E370" s="23"/>
      <c r="F370" s="23"/>
      <c r="G370" s="53" t="s">
        <v>375</v>
      </c>
      <c r="H370" s="52"/>
      <c r="I370" s="1"/>
      <c r="J370" s="5">
        <f t="shared" si="1"/>
        <v>0</v>
      </c>
      <c r="K370" s="6">
        <f t="shared" si="2"/>
        <v>0</v>
      </c>
      <c r="M370" s="52"/>
    </row>
    <row r="371" ht="15.0" customHeight="1">
      <c r="D371" s="52"/>
      <c r="E371" s="59"/>
      <c r="F371" s="59"/>
      <c r="G371" s="44"/>
      <c r="H371" s="52"/>
      <c r="I371" s="1"/>
      <c r="J371" s="5">
        <f t="shared" si="1"/>
        <v>0</v>
      </c>
      <c r="K371" s="6">
        <f t="shared" si="2"/>
        <v>0</v>
      </c>
      <c r="M371" s="52"/>
    </row>
    <row r="372" ht="15.0" customHeight="1">
      <c r="D372" s="52"/>
      <c r="E372" s="23" t="s">
        <v>376</v>
      </c>
      <c r="F372" s="59">
        <v>41964.48402777778</v>
      </c>
      <c r="G372" s="51" t="s">
        <v>530</v>
      </c>
      <c r="H372" s="52"/>
      <c r="I372" s="1"/>
      <c r="J372" s="5">
        <f t="shared" si="1"/>
        <v>0</v>
      </c>
      <c r="K372" s="6">
        <f t="shared" si="2"/>
        <v>0</v>
      </c>
      <c r="M372" s="52"/>
    </row>
    <row r="373" ht="15.0" customHeight="1">
      <c r="D373" s="52"/>
      <c r="E373" s="23"/>
      <c r="F373" s="23"/>
      <c r="G373" s="44"/>
      <c r="H373" s="52"/>
      <c r="I373" s="1"/>
      <c r="J373" s="5">
        <f t="shared" si="1"/>
        <v>0</v>
      </c>
      <c r="K373" s="6">
        <f t="shared" si="2"/>
        <v>0</v>
      </c>
      <c r="M373" s="52"/>
    </row>
    <row r="374" ht="15.0" customHeight="1">
      <c r="D374" s="52"/>
      <c r="E374" s="23"/>
      <c r="F374" s="23"/>
      <c r="G374" s="53" t="s">
        <v>375</v>
      </c>
      <c r="H374" s="52"/>
      <c r="I374" s="1"/>
      <c r="J374" s="5">
        <f t="shared" si="1"/>
        <v>0</v>
      </c>
      <c r="K374" s="6">
        <f t="shared" si="2"/>
        <v>0</v>
      </c>
      <c r="M374" s="52"/>
    </row>
    <row r="375" ht="15.0" customHeight="1">
      <c r="D375" s="52"/>
      <c r="E375" s="59"/>
      <c r="F375" s="59"/>
      <c r="G375" s="44"/>
      <c r="H375" s="52"/>
      <c r="I375" s="1"/>
      <c r="J375" s="5">
        <f t="shared" si="1"/>
        <v>0</v>
      </c>
      <c r="K375" s="6">
        <f t="shared" si="2"/>
        <v>0</v>
      </c>
      <c r="M375" s="52"/>
    </row>
    <row r="376" ht="15.0" customHeight="1">
      <c r="D376" s="52"/>
      <c r="E376" s="23" t="s">
        <v>67</v>
      </c>
      <c r="F376" s="59">
        <v>41964.48402777778</v>
      </c>
      <c r="G376" s="51" t="s">
        <v>531</v>
      </c>
      <c r="H376" s="52"/>
      <c r="I376" s="1"/>
      <c r="J376" s="5">
        <f t="shared" si="1"/>
        <v>0</v>
      </c>
      <c r="K376" s="6">
        <f t="shared" si="2"/>
        <v>0</v>
      </c>
      <c r="M376" s="52"/>
    </row>
    <row r="377" ht="15.0" customHeight="1">
      <c r="D377" s="52"/>
      <c r="E377" s="23"/>
      <c r="F377" s="23"/>
      <c r="G377" s="44"/>
      <c r="H377" s="52"/>
      <c r="I377" s="1"/>
      <c r="J377" s="5">
        <f t="shared" si="1"/>
        <v>0</v>
      </c>
      <c r="K377" s="6">
        <f t="shared" si="2"/>
        <v>0</v>
      </c>
      <c r="M377" s="52"/>
    </row>
    <row r="378" ht="15.0" customHeight="1">
      <c r="D378" s="52"/>
      <c r="E378" s="23"/>
      <c r="F378" s="23"/>
      <c r="G378" s="53" t="s">
        <v>375</v>
      </c>
      <c r="H378" s="52"/>
      <c r="I378" s="1"/>
      <c r="J378" s="5">
        <f t="shared" si="1"/>
        <v>0</v>
      </c>
      <c r="K378" s="6">
        <f t="shared" si="2"/>
        <v>0</v>
      </c>
      <c r="M378" s="52"/>
    </row>
    <row r="379" ht="15.0" customHeight="1">
      <c r="D379" s="52"/>
      <c r="E379" s="59"/>
      <c r="F379" s="59"/>
      <c r="G379" s="44"/>
      <c r="H379" s="52"/>
      <c r="I379" s="1"/>
      <c r="J379" s="5">
        <f t="shared" si="1"/>
        <v>0</v>
      </c>
      <c r="K379" s="6">
        <f t="shared" si="2"/>
        <v>0</v>
      </c>
      <c r="M379" s="52"/>
    </row>
    <row r="380" ht="15.0" customHeight="1">
      <c r="D380" s="52"/>
      <c r="E380" s="23" t="s">
        <v>376</v>
      </c>
      <c r="F380" s="59">
        <v>41964.48472222222</v>
      </c>
      <c r="G380" s="51" t="s">
        <v>532</v>
      </c>
      <c r="H380" s="52"/>
      <c r="I380" s="1"/>
      <c r="J380" s="5">
        <f t="shared" si="1"/>
        <v>0</v>
      </c>
      <c r="K380" s="6">
        <f t="shared" si="2"/>
        <v>0</v>
      </c>
      <c r="M380" s="52"/>
    </row>
    <row r="381" ht="15.0" customHeight="1">
      <c r="D381" s="52"/>
      <c r="E381" s="23"/>
      <c r="F381" s="23"/>
      <c r="G381" s="51" t="s">
        <v>185</v>
      </c>
      <c r="H381" s="52"/>
      <c r="I381" s="1"/>
      <c r="J381" s="5">
        <f t="shared" si="1"/>
        <v>0</v>
      </c>
      <c r="K381" s="6">
        <f t="shared" si="2"/>
        <v>0</v>
      </c>
      <c r="M381" s="52"/>
    </row>
    <row r="382" ht="15.0" customHeight="1">
      <c r="D382" s="52"/>
      <c r="E382" s="23"/>
      <c r="F382" s="23"/>
      <c r="G382" s="51" t="s">
        <v>533</v>
      </c>
      <c r="H382" s="52"/>
      <c r="I382" s="1"/>
      <c r="J382" s="5">
        <f t="shared" si="1"/>
        <v>0</v>
      </c>
      <c r="K382" s="6">
        <f t="shared" si="2"/>
        <v>0</v>
      </c>
      <c r="M382" s="52"/>
    </row>
    <row r="383" ht="15.0" customHeight="1">
      <c r="D383" s="52"/>
      <c r="E383" s="23"/>
      <c r="F383" s="23"/>
      <c r="G383" s="51" t="s">
        <v>534</v>
      </c>
      <c r="H383" s="52"/>
      <c r="I383" s="1"/>
      <c r="J383" s="5">
        <f t="shared" si="1"/>
        <v>0</v>
      </c>
      <c r="K383" s="6">
        <f t="shared" si="2"/>
        <v>0</v>
      </c>
      <c r="M383" s="52"/>
    </row>
    <row r="384" ht="15.0" customHeight="1">
      <c r="D384" s="52"/>
      <c r="E384" s="23"/>
      <c r="F384" s="23"/>
      <c r="G384" s="51" t="s">
        <v>535</v>
      </c>
      <c r="H384" s="52"/>
      <c r="I384" s="1"/>
      <c r="J384" s="5">
        <f t="shared" si="1"/>
        <v>0</v>
      </c>
      <c r="K384" s="6">
        <f t="shared" si="2"/>
        <v>0</v>
      </c>
      <c r="M384" s="52"/>
    </row>
    <row r="385" ht="15.0" customHeight="1">
      <c r="D385" s="52"/>
      <c r="E385" s="23"/>
      <c r="F385" s="23"/>
      <c r="G385" s="44"/>
      <c r="H385" s="52"/>
      <c r="I385" s="1"/>
      <c r="J385" s="5">
        <f t="shared" si="1"/>
        <v>0</v>
      </c>
      <c r="K385" s="6">
        <f t="shared" si="2"/>
        <v>0</v>
      </c>
      <c r="M385" s="52"/>
    </row>
    <row r="386" ht="15.0" customHeight="1">
      <c r="D386" s="52"/>
      <c r="E386" s="23"/>
      <c r="F386" s="23"/>
      <c r="G386" s="53" t="s">
        <v>375</v>
      </c>
      <c r="H386" s="52"/>
      <c r="I386" s="1"/>
      <c r="J386" s="5">
        <f t="shared" si="1"/>
        <v>0</v>
      </c>
      <c r="K386" s="6">
        <f t="shared" si="2"/>
        <v>0</v>
      </c>
      <c r="M386" s="52"/>
    </row>
    <row r="387" ht="15.0" customHeight="1">
      <c r="D387" s="52"/>
      <c r="E387" s="59"/>
      <c r="F387" s="59"/>
      <c r="G387" s="44"/>
      <c r="H387" s="52"/>
      <c r="I387" s="1"/>
      <c r="J387" s="5">
        <f t="shared" si="1"/>
        <v>0</v>
      </c>
      <c r="K387" s="6">
        <f t="shared" si="2"/>
        <v>0</v>
      </c>
      <c r="M387" s="52"/>
    </row>
    <row r="388" ht="15.0" customHeight="1">
      <c r="D388" s="52"/>
      <c r="E388" s="23" t="s">
        <v>67</v>
      </c>
      <c r="F388" s="59">
        <v>41964.48472222222</v>
      </c>
      <c r="G388" s="51" t="s">
        <v>536</v>
      </c>
      <c r="H388" s="52"/>
      <c r="I388" s="1"/>
      <c r="J388" s="5">
        <f t="shared" si="1"/>
        <v>0</v>
      </c>
      <c r="K388" s="6">
        <f t="shared" si="2"/>
        <v>0</v>
      </c>
      <c r="M388" s="52"/>
    </row>
    <row r="389" ht="15.0" customHeight="1">
      <c r="D389" s="52"/>
      <c r="E389" s="23"/>
      <c r="F389" s="23"/>
      <c r="G389" s="51" t="s">
        <v>537</v>
      </c>
      <c r="H389" s="52"/>
      <c r="I389" s="1"/>
      <c r="J389" s="5">
        <f t="shared" si="1"/>
        <v>0</v>
      </c>
      <c r="K389" s="6">
        <f t="shared" si="2"/>
        <v>0</v>
      </c>
      <c r="M389" s="52"/>
    </row>
    <row r="390" ht="15.0" customHeight="1">
      <c r="D390" s="52"/>
      <c r="E390" s="23"/>
      <c r="F390" s="23"/>
      <c r="G390" s="44"/>
      <c r="H390" s="52"/>
      <c r="I390" s="1"/>
      <c r="J390" s="5">
        <f t="shared" si="1"/>
        <v>0</v>
      </c>
      <c r="K390" s="6">
        <f t="shared" si="2"/>
        <v>0</v>
      </c>
      <c r="M390" s="52"/>
    </row>
    <row r="391" ht="15.0" customHeight="1">
      <c r="D391" s="52"/>
      <c r="E391" s="23"/>
      <c r="F391" s="23"/>
      <c r="G391" s="53" t="s">
        <v>375</v>
      </c>
      <c r="H391" s="52"/>
      <c r="I391" s="1"/>
      <c r="J391" s="5">
        <f t="shared" si="1"/>
        <v>0</v>
      </c>
      <c r="K391" s="6">
        <f t="shared" si="2"/>
        <v>0</v>
      </c>
      <c r="M391" s="52"/>
    </row>
    <row r="392" ht="15.0" customHeight="1">
      <c r="D392" s="52"/>
      <c r="E392" s="59"/>
      <c r="F392" s="59"/>
      <c r="G392" s="44"/>
      <c r="H392" s="52"/>
      <c r="I392" s="1"/>
      <c r="J392" s="5">
        <f t="shared" si="1"/>
        <v>0</v>
      </c>
      <c r="K392" s="6">
        <f t="shared" si="2"/>
        <v>0</v>
      </c>
      <c r="M392" s="52"/>
    </row>
    <row r="393" ht="15.0" customHeight="1">
      <c r="D393" s="52"/>
      <c r="E393" s="23" t="s">
        <v>376</v>
      </c>
      <c r="F393" s="59">
        <v>41964.48541666667</v>
      </c>
      <c r="G393" s="51" t="s">
        <v>538</v>
      </c>
      <c r="H393" s="52"/>
      <c r="I393" s="1"/>
      <c r="J393" s="5">
        <f t="shared" si="1"/>
        <v>0</v>
      </c>
      <c r="K393" s="6">
        <f t="shared" si="2"/>
        <v>0</v>
      </c>
      <c r="M393" s="52"/>
    </row>
    <row r="394" ht="15.0" customHeight="1">
      <c r="D394" s="52"/>
      <c r="E394" s="23"/>
      <c r="F394" s="23"/>
      <c r="G394" s="44"/>
      <c r="H394" s="52"/>
      <c r="I394" s="1"/>
      <c r="J394" s="5">
        <f t="shared" si="1"/>
        <v>0</v>
      </c>
      <c r="K394" s="6">
        <f t="shared" si="2"/>
        <v>0</v>
      </c>
      <c r="M394" s="52"/>
    </row>
    <row r="395" ht="15.0" customHeight="1">
      <c r="D395" s="52"/>
      <c r="E395" s="23"/>
      <c r="F395" s="23"/>
      <c r="G395" s="53" t="s">
        <v>375</v>
      </c>
      <c r="H395" s="52"/>
      <c r="I395" s="1"/>
      <c r="J395" s="5">
        <f t="shared" si="1"/>
        <v>0</v>
      </c>
      <c r="K395" s="6">
        <f t="shared" si="2"/>
        <v>0</v>
      </c>
      <c r="M395" s="52"/>
    </row>
    <row r="396" ht="15.0" customHeight="1">
      <c r="D396" s="52"/>
      <c r="E396" s="59"/>
      <c r="F396" s="59"/>
      <c r="G396" s="44"/>
      <c r="H396" s="52"/>
      <c r="I396" s="1"/>
      <c r="J396" s="5">
        <f t="shared" si="1"/>
        <v>0</v>
      </c>
      <c r="K396" s="6">
        <f t="shared" si="2"/>
        <v>0</v>
      </c>
      <c r="M396" s="52"/>
    </row>
    <row r="397" ht="15.0" customHeight="1">
      <c r="D397" s="52"/>
      <c r="E397" s="23" t="s">
        <v>67</v>
      </c>
      <c r="F397" s="59">
        <v>41964.48819444444</v>
      </c>
      <c r="G397" s="51" t="s">
        <v>539</v>
      </c>
      <c r="H397" s="52"/>
      <c r="I397" s="1"/>
      <c r="J397" s="5">
        <f t="shared" si="1"/>
        <v>0</v>
      </c>
      <c r="K397" s="6">
        <f t="shared" si="2"/>
        <v>0</v>
      </c>
      <c r="M397" s="52"/>
    </row>
    <row r="398" ht="15.0" customHeight="1">
      <c r="D398" s="52"/>
      <c r="E398" s="23"/>
      <c r="F398" s="23"/>
      <c r="G398" s="51" t="s">
        <v>540</v>
      </c>
      <c r="H398" s="52"/>
      <c r="I398" s="1"/>
      <c r="J398" s="5">
        <f t="shared" si="1"/>
        <v>0</v>
      </c>
      <c r="K398" s="6">
        <f t="shared" si="2"/>
        <v>0</v>
      </c>
      <c r="M398" s="52"/>
    </row>
    <row r="399" ht="15.0" customHeight="1">
      <c r="D399" s="52"/>
      <c r="E399" s="23"/>
      <c r="F399" s="23"/>
      <c r="G399" s="44"/>
      <c r="H399" s="52"/>
      <c r="I399" s="1"/>
      <c r="J399" s="5">
        <f t="shared" si="1"/>
        <v>0</v>
      </c>
      <c r="K399" s="6">
        <f t="shared" si="2"/>
        <v>0</v>
      </c>
      <c r="M399" s="52"/>
    </row>
    <row r="400" ht="15.0" customHeight="1">
      <c r="D400" s="52"/>
      <c r="E400" s="23"/>
      <c r="F400" s="23"/>
      <c r="G400" s="53" t="s">
        <v>375</v>
      </c>
      <c r="H400" s="52"/>
      <c r="I400" s="1"/>
      <c r="J400" s="5">
        <f t="shared" si="1"/>
        <v>0</v>
      </c>
      <c r="K400" s="6">
        <f t="shared" si="2"/>
        <v>0</v>
      </c>
      <c r="M400" s="52"/>
    </row>
    <row r="401" ht="15.0" customHeight="1">
      <c r="D401" s="52"/>
      <c r="E401" s="59"/>
      <c r="F401" s="59"/>
      <c r="G401" s="44"/>
      <c r="H401" s="52"/>
      <c r="I401" s="1"/>
      <c r="J401" s="5">
        <f t="shared" si="1"/>
        <v>0</v>
      </c>
      <c r="K401" s="6">
        <f t="shared" si="2"/>
        <v>0</v>
      </c>
      <c r="M401" s="52"/>
    </row>
    <row r="402" ht="15.0" customHeight="1">
      <c r="D402" s="52"/>
      <c r="E402" s="23" t="s">
        <v>376</v>
      </c>
      <c r="F402" s="59">
        <v>41964.49166666667</v>
      </c>
      <c r="G402" s="51" t="s">
        <v>541</v>
      </c>
      <c r="H402" s="52"/>
      <c r="I402" s="1"/>
      <c r="J402" s="5">
        <f t="shared" si="1"/>
        <v>0</v>
      </c>
      <c r="K402" s="6">
        <f t="shared" si="2"/>
        <v>0</v>
      </c>
      <c r="M402" s="52"/>
    </row>
    <row r="403" ht="15.0" customHeight="1">
      <c r="D403" s="52"/>
      <c r="E403" s="23"/>
      <c r="F403" s="23"/>
      <c r="G403" s="51" t="s">
        <v>542</v>
      </c>
      <c r="H403" s="52"/>
      <c r="I403" s="1"/>
      <c r="J403" s="5">
        <f t="shared" si="1"/>
        <v>0</v>
      </c>
      <c r="K403" s="6">
        <f t="shared" si="2"/>
        <v>0</v>
      </c>
      <c r="M403" s="52"/>
    </row>
    <row r="404" ht="15.0" customHeight="1">
      <c r="D404" s="52"/>
      <c r="E404" s="23"/>
      <c r="F404" s="23"/>
      <c r="G404" s="44"/>
      <c r="H404" s="52"/>
      <c r="I404" s="1"/>
      <c r="J404" s="5">
        <f t="shared" si="1"/>
        <v>0</v>
      </c>
      <c r="K404" s="6">
        <f t="shared" si="2"/>
        <v>0</v>
      </c>
      <c r="M404" s="52"/>
    </row>
    <row r="405" ht="15.0" customHeight="1">
      <c r="D405" s="52"/>
      <c r="E405" s="23"/>
      <c r="F405" s="23"/>
      <c r="G405" s="53" t="s">
        <v>375</v>
      </c>
      <c r="H405" s="52"/>
      <c r="I405" s="1"/>
      <c r="J405" s="5">
        <f t="shared" si="1"/>
        <v>0</v>
      </c>
      <c r="K405" s="6">
        <f t="shared" si="2"/>
        <v>0</v>
      </c>
      <c r="M405" s="52"/>
    </row>
    <row r="406" ht="15.0" customHeight="1">
      <c r="D406" s="52"/>
      <c r="E406" s="59"/>
      <c r="F406" s="59"/>
      <c r="G406" s="44"/>
      <c r="H406" s="52"/>
      <c r="I406" s="1"/>
      <c r="J406" s="5">
        <f t="shared" si="1"/>
        <v>0</v>
      </c>
      <c r="K406" s="6">
        <f t="shared" si="2"/>
        <v>0</v>
      </c>
      <c r="M406" s="52"/>
    </row>
    <row r="407" ht="15.0" customHeight="1">
      <c r="D407" s="52"/>
      <c r="E407" s="23" t="s">
        <v>67</v>
      </c>
      <c r="F407" s="59">
        <v>41964.493055555555</v>
      </c>
      <c r="G407" s="51" t="s">
        <v>543</v>
      </c>
      <c r="H407" s="52"/>
      <c r="I407" s="1"/>
      <c r="J407" s="5">
        <f t="shared" si="1"/>
        <v>0</v>
      </c>
      <c r="K407" s="6">
        <f t="shared" si="2"/>
        <v>0</v>
      </c>
      <c r="M407" s="52"/>
    </row>
    <row r="408" ht="15.0" customHeight="1">
      <c r="D408" s="52"/>
      <c r="E408" s="23"/>
      <c r="F408" s="23"/>
      <c r="G408" s="44"/>
      <c r="H408" s="52"/>
      <c r="I408" s="1"/>
      <c r="J408" s="5">
        <f t="shared" si="1"/>
        <v>0</v>
      </c>
      <c r="K408" s="6">
        <f t="shared" si="2"/>
        <v>0</v>
      </c>
      <c r="M408" s="52"/>
    </row>
    <row r="409" ht="15.0" customHeight="1">
      <c r="D409" s="52"/>
      <c r="E409" s="23"/>
      <c r="F409" s="23"/>
      <c r="G409" s="53" t="s">
        <v>375</v>
      </c>
      <c r="H409" s="52"/>
      <c r="I409" s="1"/>
      <c r="J409" s="5">
        <f t="shared" si="1"/>
        <v>0</v>
      </c>
      <c r="K409" s="6">
        <f t="shared" si="2"/>
        <v>0</v>
      </c>
      <c r="M409" s="52"/>
    </row>
    <row r="410" ht="15.0" customHeight="1">
      <c r="D410" s="52"/>
      <c r="E410" s="59"/>
      <c r="F410" s="59"/>
      <c r="G410" s="44"/>
      <c r="H410" s="52"/>
      <c r="I410" s="1"/>
      <c r="J410" s="5">
        <f t="shared" si="1"/>
        <v>0</v>
      </c>
      <c r="K410" s="6">
        <f t="shared" si="2"/>
        <v>0</v>
      </c>
      <c r="M410" s="52"/>
    </row>
    <row r="411" ht="15.0" customHeight="1">
      <c r="D411" s="52"/>
      <c r="E411" s="23" t="s">
        <v>376</v>
      </c>
      <c r="F411" s="59">
        <v>41964.49652777778</v>
      </c>
      <c r="G411" s="51" t="s">
        <v>544</v>
      </c>
      <c r="H411" s="52"/>
      <c r="I411" s="1"/>
      <c r="J411" s="5">
        <f t="shared" si="1"/>
        <v>0</v>
      </c>
      <c r="K411" s="6">
        <f t="shared" si="2"/>
        <v>0</v>
      </c>
      <c r="M411" s="52"/>
    </row>
    <row r="412" ht="15.0" customHeight="1">
      <c r="D412" s="52"/>
      <c r="E412" s="23"/>
      <c r="F412" s="23"/>
      <c r="G412" s="51" t="s">
        <v>408</v>
      </c>
      <c r="H412" s="52"/>
      <c r="I412" s="1"/>
      <c r="J412" s="5">
        <f t="shared" si="1"/>
        <v>0</v>
      </c>
      <c r="K412" s="6">
        <f t="shared" si="2"/>
        <v>0</v>
      </c>
      <c r="M412" s="52"/>
    </row>
    <row r="413" ht="15.0" customHeight="1">
      <c r="D413" s="52"/>
      <c r="E413" s="23"/>
      <c r="F413" s="23"/>
      <c r="G413" s="44"/>
      <c r="H413" s="52"/>
      <c r="I413" s="1"/>
      <c r="J413" s="5">
        <f t="shared" si="1"/>
        <v>0</v>
      </c>
      <c r="K413" s="6">
        <f t="shared" si="2"/>
        <v>0</v>
      </c>
      <c r="M413" s="52"/>
    </row>
    <row r="414" ht="15.0" customHeight="1">
      <c r="D414" s="52"/>
      <c r="E414" s="23"/>
      <c r="F414" s="23"/>
      <c r="G414" s="53" t="s">
        <v>375</v>
      </c>
      <c r="H414" s="52"/>
      <c r="I414" s="1"/>
      <c r="J414" s="5">
        <f t="shared" si="1"/>
        <v>0</v>
      </c>
      <c r="K414" s="6">
        <f t="shared" si="2"/>
        <v>0</v>
      </c>
      <c r="M414" s="52"/>
    </row>
    <row r="415" ht="15.0" customHeight="1">
      <c r="D415" s="52"/>
      <c r="E415" s="59"/>
      <c r="F415" s="59"/>
      <c r="G415" s="44"/>
      <c r="H415" s="52"/>
      <c r="I415" s="1"/>
      <c r="J415" s="5">
        <f t="shared" si="1"/>
        <v>0</v>
      </c>
      <c r="K415" s="6">
        <f t="shared" si="2"/>
        <v>0</v>
      </c>
      <c r="M415" s="52"/>
    </row>
    <row r="416" ht="15.0" customHeight="1">
      <c r="D416" s="52"/>
      <c r="E416" s="23" t="s">
        <v>67</v>
      </c>
      <c r="F416" s="59">
        <v>41964.549305555556</v>
      </c>
      <c r="G416" s="51" t="s">
        <v>545</v>
      </c>
      <c r="H416" s="52"/>
      <c r="I416" s="1"/>
      <c r="J416" s="5">
        <f t="shared" si="1"/>
        <v>0</v>
      </c>
      <c r="K416" s="6">
        <f t="shared" si="2"/>
        <v>0</v>
      </c>
      <c r="M416" s="52"/>
    </row>
    <row r="417" ht="15.0" customHeight="1">
      <c r="D417" s="52"/>
      <c r="E417" s="23"/>
      <c r="F417" s="23"/>
      <c r="G417" s="51" t="s">
        <v>546</v>
      </c>
      <c r="H417" s="52"/>
      <c r="I417" s="1"/>
      <c r="J417" s="5">
        <f t="shared" si="1"/>
        <v>0</v>
      </c>
      <c r="K417" s="6">
        <f t="shared" si="2"/>
        <v>0</v>
      </c>
      <c r="M417" s="52"/>
    </row>
    <row r="418" ht="15.0" customHeight="1">
      <c r="D418" s="52"/>
      <c r="E418" s="23"/>
      <c r="F418" s="23"/>
      <c r="G418" s="44"/>
      <c r="H418" s="52"/>
      <c r="I418" s="1"/>
      <c r="J418" s="5">
        <f t="shared" si="1"/>
        <v>0</v>
      </c>
      <c r="K418" s="6">
        <f t="shared" si="2"/>
        <v>0</v>
      </c>
      <c r="M418" s="52"/>
    </row>
    <row r="419" ht="15.0" customHeight="1">
      <c r="D419" s="52"/>
      <c r="E419" s="23"/>
      <c r="F419" s="23"/>
      <c r="G419" s="53" t="s">
        <v>375</v>
      </c>
      <c r="H419" s="52"/>
      <c r="I419" s="1"/>
      <c r="J419" s="5">
        <f t="shared" si="1"/>
        <v>0</v>
      </c>
      <c r="K419" s="6">
        <f t="shared" si="2"/>
        <v>0</v>
      </c>
      <c r="M419" s="52"/>
    </row>
    <row r="420" ht="15.0" customHeight="1">
      <c r="D420" s="52"/>
      <c r="E420" s="59"/>
      <c r="F420" s="59"/>
      <c r="G420" s="44"/>
      <c r="H420" s="52"/>
      <c r="I420" s="1"/>
      <c r="J420" s="5">
        <f t="shared" si="1"/>
        <v>0</v>
      </c>
      <c r="K420" s="6">
        <f t="shared" si="2"/>
        <v>0</v>
      </c>
      <c r="M420" s="52"/>
    </row>
    <row r="421" ht="15.0" customHeight="1">
      <c r="D421" s="52"/>
      <c r="E421" s="23" t="s">
        <v>376</v>
      </c>
      <c r="F421" s="59">
        <v>41964.55</v>
      </c>
      <c r="G421" s="51" t="s">
        <v>547</v>
      </c>
      <c r="H421" s="52"/>
      <c r="I421" s="1"/>
      <c r="J421" s="5">
        <f t="shared" si="1"/>
        <v>0</v>
      </c>
      <c r="K421" s="6">
        <f t="shared" si="2"/>
        <v>0</v>
      </c>
      <c r="M421" s="52"/>
    </row>
    <row r="422" ht="15.0" customHeight="1">
      <c r="D422" s="52"/>
      <c r="E422" s="23"/>
      <c r="F422" s="23"/>
      <c r="G422" s="44"/>
      <c r="H422" s="52"/>
      <c r="I422" s="1"/>
      <c r="J422" s="5">
        <f t="shared" si="1"/>
        <v>0</v>
      </c>
      <c r="K422" s="6">
        <f t="shared" si="2"/>
        <v>0</v>
      </c>
      <c r="M422" s="52"/>
    </row>
    <row r="423" ht="15.0" customHeight="1">
      <c r="D423" s="52"/>
      <c r="E423" s="23"/>
      <c r="F423" s="23"/>
      <c r="G423" s="53" t="s">
        <v>375</v>
      </c>
      <c r="H423" s="52"/>
      <c r="I423" s="1"/>
      <c r="J423" s="5">
        <f t="shared" si="1"/>
        <v>0</v>
      </c>
      <c r="K423" s="6">
        <f t="shared" si="2"/>
        <v>0</v>
      </c>
      <c r="M423" s="52"/>
    </row>
    <row r="424" ht="15.0" customHeight="1">
      <c r="D424" s="52"/>
      <c r="E424" s="59"/>
      <c r="F424" s="59"/>
      <c r="G424" s="44"/>
      <c r="H424" s="52"/>
      <c r="I424" s="1"/>
      <c r="J424" s="5">
        <f t="shared" si="1"/>
        <v>0</v>
      </c>
      <c r="K424" s="6">
        <f t="shared" si="2"/>
        <v>0</v>
      </c>
      <c r="M424" s="52"/>
    </row>
    <row r="425" ht="15.0" customHeight="1">
      <c r="D425" s="52"/>
      <c r="E425" s="23" t="s">
        <v>67</v>
      </c>
      <c r="F425" s="59">
        <v>41964.55</v>
      </c>
      <c r="G425" s="51" t="s">
        <v>548</v>
      </c>
      <c r="H425" s="52"/>
      <c r="I425" s="1"/>
      <c r="J425" s="5">
        <f t="shared" si="1"/>
        <v>0</v>
      </c>
      <c r="K425" s="6">
        <f t="shared" si="2"/>
        <v>0</v>
      </c>
      <c r="M425" s="52"/>
    </row>
    <row r="426" ht="15.0" customHeight="1">
      <c r="D426" s="52"/>
      <c r="E426" s="23"/>
      <c r="F426" s="23"/>
      <c r="G426" s="44"/>
      <c r="H426" s="52"/>
      <c r="I426" s="1"/>
      <c r="J426" s="5">
        <f t="shared" si="1"/>
        <v>0</v>
      </c>
      <c r="K426" s="6">
        <f t="shared" si="2"/>
        <v>0</v>
      </c>
      <c r="M426" s="52"/>
    </row>
    <row r="427" ht="15.0" customHeight="1">
      <c r="D427" s="52"/>
      <c r="E427" s="23"/>
      <c r="F427" s="23"/>
      <c r="G427" s="53" t="s">
        <v>375</v>
      </c>
      <c r="H427" s="52"/>
      <c r="I427" s="1"/>
      <c r="J427" s="5">
        <f t="shared" si="1"/>
        <v>0</v>
      </c>
      <c r="K427" s="6">
        <f t="shared" si="2"/>
        <v>0</v>
      </c>
      <c r="M427" s="52"/>
    </row>
    <row r="428" ht="15.0" customHeight="1">
      <c r="D428" s="52"/>
      <c r="E428" s="23" t="s">
        <v>376</v>
      </c>
      <c r="F428" s="59">
        <v>41964.55</v>
      </c>
      <c r="G428" s="44"/>
      <c r="H428" s="52"/>
      <c r="I428" s="1"/>
      <c r="J428" s="5">
        <f t="shared" si="1"/>
        <v>0</v>
      </c>
      <c r="K428" s="6">
        <f t="shared" si="2"/>
        <v>0</v>
      </c>
      <c r="M428" s="52"/>
    </row>
    <row r="429" ht="15.0" customHeight="1">
      <c r="D429" s="52"/>
      <c r="E429" s="60"/>
      <c r="F429" s="60"/>
      <c r="G429" s="61" t="s">
        <v>549</v>
      </c>
      <c r="H429" s="52"/>
      <c r="I429" s="1"/>
      <c r="J429" s="5">
        <f t="shared" si="1"/>
        <v>0</v>
      </c>
      <c r="K429" s="6">
        <f t="shared" si="2"/>
        <v>0</v>
      </c>
      <c r="M429" s="52"/>
    </row>
    <row r="430" ht="15.0" customHeight="1">
      <c r="D430" s="52"/>
      <c r="E430" s="23"/>
      <c r="F430" s="23"/>
      <c r="G430" s="23" t="s">
        <v>550</v>
      </c>
      <c r="H430" s="52"/>
      <c r="I430" s="1"/>
      <c r="J430" s="5">
        <f t="shared" si="1"/>
        <v>0</v>
      </c>
      <c r="K430" s="6">
        <f t="shared" si="2"/>
        <v>0</v>
      </c>
      <c r="M430" s="52"/>
    </row>
    <row r="431" ht="15.0" customHeight="1">
      <c r="D431" s="52"/>
      <c r="E431" s="23"/>
      <c r="F431" s="23"/>
      <c r="G431" s="51" t="s">
        <v>551</v>
      </c>
      <c r="H431" s="52"/>
      <c r="I431" s="1"/>
      <c r="J431" s="5">
        <f t="shared" si="1"/>
        <v>0</v>
      </c>
      <c r="K431" s="6">
        <f t="shared" si="2"/>
        <v>0</v>
      </c>
      <c r="M431" s="52"/>
    </row>
    <row r="432" ht="15.0" customHeight="1">
      <c r="D432" s="52"/>
      <c r="E432" s="23"/>
      <c r="F432" s="23"/>
      <c r="G432" s="51" t="s">
        <v>408</v>
      </c>
      <c r="H432" s="52"/>
      <c r="I432" s="1"/>
      <c r="J432" s="5">
        <f t="shared" si="1"/>
        <v>0</v>
      </c>
      <c r="K432" s="6">
        <f t="shared" si="2"/>
        <v>0</v>
      </c>
      <c r="M432" s="52"/>
    </row>
    <row r="433" ht="15.0" customHeight="1">
      <c r="D433" s="52"/>
      <c r="E433" s="23"/>
      <c r="F433" s="23"/>
      <c r="G433" s="44"/>
      <c r="H433" s="52"/>
      <c r="I433" s="1"/>
      <c r="J433" s="5">
        <f t="shared" si="1"/>
        <v>0</v>
      </c>
      <c r="K433" s="6">
        <f t="shared" si="2"/>
        <v>0</v>
      </c>
      <c r="M433" s="52"/>
    </row>
    <row r="434" ht="15.0" customHeight="1">
      <c r="D434" s="52"/>
      <c r="E434" s="23"/>
      <c r="F434" s="23"/>
      <c r="G434" s="53" t="s">
        <v>375</v>
      </c>
      <c r="H434" s="52"/>
      <c r="I434" s="1"/>
      <c r="J434" s="5">
        <f t="shared" si="1"/>
        <v>0</v>
      </c>
      <c r="K434" s="6">
        <f t="shared" si="2"/>
        <v>0</v>
      </c>
      <c r="M434" s="52"/>
    </row>
    <row r="435" ht="15.0" customHeight="1">
      <c r="D435" s="52"/>
      <c r="E435" s="59"/>
      <c r="F435" s="59"/>
      <c r="G435" s="44"/>
      <c r="H435" s="52"/>
      <c r="I435" s="1"/>
      <c r="J435" s="5">
        <f t="shared" si="1"/>
        <v>0</v>
      </c>
      <c r="K435" s="6">
        <f t="shared" si="2"/>
        <v>0</v>
      </c>
      <c r="M435" s="52"/>
    </row>
    <row r="436" ht="15.0" customHeight="1">
      <c r="D436" s="52"/>
      <c r="E436" s="23" t="s">
        <v>67</v>
      </c>
      <c r="F436" s="59">
        <v>41964.55069444444</v>
      </c>
      <c r="G436" s="51" t="s">
        <v>552</v>
      </c>
      <c r="H436" s="52"/>
      <c r="I436" s="1"/>
      <c r="J436" s="5">
        <f t="shared" si="1"/>
        <v>0</v>
      </c>
      <c r="K436" s="6">
        <f t="shared" si="2"/>
        <v>0</v>
      </c>
      <c r="M436" s="52"/>
    </row>
    <row r="437" ht="15.0" customHeight="1">
      <c r="D437" s="52"/>
      <c r="E437" s="23"/>
      <c r="F437" s="23"/>
      <c r="G437" s="44"/>
      <c r="H437" s="52"/>
      <c r="I437" s="1"/>
      <c r="J437" s="5">
        <f t="shared" si="1"/>
        <v>0</v>
      </c>
      <c r="K437" s="6">
        <f t="shared" si="2"/>
        <v>0</v>
      </c>
      <c r="M437" s="52"/>
    </row>
    <row r="438" ht="15.0" customHeight="1">
      <c r="D438" s="52"/>
      <c r="E438" s="23"/>
      <c r="F438" s="23"/>
      <c r="G438" s="53" t="s">
        <v>375</v>
      </c>
      <c r="H438" s="52"/>
      <c r="I438" s="1"/>
      <c r="J438" s="5">
        <f t="shared" si="1"/>
        <v>0</v>
      </c>
      <c r="K438" s="6">
        <f t="shared" si="2"/>
        <v>0</v>
      </c>
      <c r="M438" s="52"/>
    </row>
    <row r="439" ht="15.0" customHeight="1">
      <c r="D439" s="52"/>
      <c r="E439" s="59"/>
      <c r="F439" s="59"/>
      <c r="G439" s="44"/>
      <c r="H439" s="52"/>
      <c r="I439" s="1"/>
      <c r="J439" s="5">
        <f t="shared" si="1"/>
        <v>0</v>
      </c>
      <c r="K439" s="6">
        <f t="shared" si="2"/>
        <v>0</v>
      </c>
      <c r="M439" s="52"/>
    </row>
    <row r="440" ht="15.0" customHeight="1">
      <c r="D440" s="52"/>
      <c r="E440" s="23" t="s">
        <v>376</v>
      </c>
      <c r="F440" s="59">
        <v>41964.55138888889</v>
      </c>
      <c r="G440" s="51" t="s">
        <v>553</v>
      </c>
      <c r="H440" s="52"/>
      <c r="I440" s="1"/>
      <c r="J440" s="5">
        <f t="shared" si="1"/>
        <v>0</v>
      </c>
      <c r="K440" s="6">
        <f t="shared" si="2"/>
        <v>0</v>
      </c>
      <c r="M440" s="52"/>
    </row>
    <row r="441" ht="15.0" customHeight="1">
      <c r="D441" s="52"/>
      <c r="E441" s="23"/>
      <c r="F441" s="23"/>
      <c r="G441" s="44"/>
      <c r="H441" s="52"/>
      <c r="I441" s="1"/>
      <c r="J441" s="5">
        <f t="shared" si="1"/>
        <v>0</v>
      </c>
      <c r="K441" s="6">
        <f t="shared" si="2"/>
        <v>0</v>
      </c>
      <c r="M441" s="52"/>
    </row>
    <row r="442" ht="15.0" customHeight="1">
      <c r="D442" s="52"/>
      <c r="E442" s="23"/>
      <c r="F442" s="23"/>
      <c r="G442" s="53" t="s">
        <v>375</v>
      </c>
      <c r="H442" s="52"/>
      <c r="I442" s="1"/>
      <c r="J442" s="5">
        <f t="shared" si="1"/>
        <v>0</v>
      </c>
      <c r="K442" s="6">
        <f t="shared" si="2"/>
        <v>0</v>
      </c>
      <c r="M442" s="52"/>
    </row>
    <row r="443" ht="15.0" customHeight="1">
      <c r="D443" s="52"/>
      <c r="E443" s="59"/>
      <c r="F443" s="59"/>
      <c r="G443" s="44"/>
      <c r="H443" s="52"/>
      <c r="I443" s="1"/>
      <c r="J443" s="5">
        <f t="shared" si="1"/>
        <v>0</v>
      </c>
      <c r="K443" s="6">
        <f t="shared" si="2"/>
        <v>0</v>
      </c>
      <c r="M443" s="52"/>
    </row>
    <row r="444" ht="15.0" customHeight="1">
      <c r="D444" s="52"/>
      <c r="E444" s="23" t="s">
        <v>67</v>
      </c>
      <c r="F444" s="59">
        <v>41964.552083333336</v>
      </c>
      <c r="G444" s="51" t="s">
        <v>554</v>
      </c>
      <c r="H444" s="52"/>
      <c r="I444" s="1"/>
      <c r="J444" s="5">
        <f t="shared" si="1"/>
        <v>0</v>
      </c>
      <c r="K444" s="6">
        <f t="shared" si="2"/>
        <v>0</v>
      </c>
      <c r="M444" s="52"/>
    </row>
    <row r="445" ht="15.0" customHeight="1">
      <c r="D445" s="52"/>
      <c r="E445" s="23"/>
      <c r="F445" s="23"/>
      <c r="G445" s="44"/>
      <c r="H445" s="52"/>
      <c r="I445" s="1"/>
      <c r="J445" s="5">
        <f t="shared" si="1"/>
        <v>0</v>
      </c>
      <c r="K445" s="6">
        <f t="shared" si="2"/>
        <v>0</v>
      </c>
      <c r="M445" s="52"/>
    </row>
    <row r="446" ht="15.0" customHeight="1">
      <c r="D446" s="52"/>
      <c r="E446" s="23"/>
      <c r="F446" s="23"/>
      <c r="G446" s="53" t="s">
        <v>375</v>
      </c>
      <c r="H446" s="52"/>
      <c r="I446" s="1"/>
      <c r="J446" s="5">
        <f t="shared" si="1"/>
        <v>0</v>
      </c>
      <c r="K446" s="6">
        <f t="shared" si="2"/>
        <v>0</v>
      </c>
      <c r="M446" s="52"/>
    </row>
    <row r="447" ht="15.0" customHeight="1">
      <c r="D447" s="52"/>
      <c r="E447" s="59"/>
      <c r="F447" s="59"/>
      <c r="G447" s="44"/>
      <c r="H447" s="52"/>
      <c r="I447" s="1"/>
      <c r="J447" s="5">
        <f t="shared" si="1"/>
        <v>0</v>
      </c>
      <c r="K447" s="6">
        <f t="shared" si="2"/>
        <v>0</v>
      </c>
      <c r="M447" s="52"/>
    </row>
    <row r="448" ht="15.0" customHeight="1">
      <c r="D448" s="52"/>
      <c r="E448" s="23" t="s">
        <v>376</v>
      </c>
      <c r="F448" s="59">
        <v>41964.552777777775</v>
      </c>
      <c r="G448" s="51" t="s">
        <v>555</v>
      </c>
      <c r="H448" s="52"/>
      <c r="I448" s="1"/>
      <c r="J448" s="5">
        <f t="shared" si="1"/>
        <v>0</v>
      </c>
      <c r="K448" s="6">
        <f t="shared" si="2"/>
        <v>0</v>
      </c>
      <c r="M448" s="52"/>
    </row>
    <row r="449" ht="15.0" customHeight="1">
      <c r="D449" s="52"/>
      <c r="E449" s="23"/>
      <c r="F449" s="23"/>
      <c r="G449" s="51" t="s">
        <v>556</v>
      </c>
      <c r="H449" s="52"/>
      <c r="I449" s="1"/>
      <c r="J449" s="5">
        <f t="shared" si="1"/>
        <v>0</v>
      </c>
      <c r="K449" s="6">
        <f t="shared" si="2"/>
        <v>0</v>
      </c>
      <c r="M449" s="52"/>
    </row>
    <row r="450" ht="15.0" customHeight="1">
      <c r="D450" s="52"/>
      <c r="E450" s="23"/>
      <c r="F450" s="23"/>
      <c r="G450" s="51" t="s">
        <v>557</v>
      </c>
      <c r="H450" s="52"/>
      <c r="I450" s="1"/>
      <c r="J450" s="5">
        <f t="shared" si="1"/>
        <v>0</v>
      </c>
      <c r="K450" s="6">
        <f t="shared" si="2"/>
        <v>0</v>
      </c>
      <c r="M450" s="52"/>
    </row>
    <row r="451" ht="15.0" customHeight="1">
      <c r="D451" s="52"/>
      <c r="E451" s="23"/>
      <c r="F451" s="23"/>
      <c r="G451" s="44"/>
      <c r="H451" s="52"/>
      <c r="I451" s="1"/>
      <c r="J451" s="5">
        <f t="shared" si="1"/>
        <v>0</v>
      </c>
      <c r="K451" s="6">
        <f t="shared" si="2"/>
        <v>0</v>
      </c>
      <c r="M451" s="52"/>
    </row>
    <row r="452" ht="15.0" customHeight="1">
      <c r="D452" s="52"/>
      <c r="E452" s="23"/>
      <c r="F452" s="23"/>
      <c r="G452" s="53" t="s">
        <v>375</v>
      </c>
      <c r="H452" s="52"/>
      <c r="I452" s="1"/>
      <c r="J452" s="5">
        <f t="shared" si="1"/>
        <v>0</v>
      </c>
      <c r="K452" s="6">
        <f t="shared" si="2"/>
        <v>0</v>
      </c>
      <c r="M452" s="52"/>
    </row>
    <row r="453" ht="15.0" customHeight="1">
      <c r="D453" s="52"/>
      <c r="E453" s="59"/>
      <c r="F453" s="59"/>
      <c r="G453" s="44"/>
      <c r="H453" s="52"/>
      <c r="I453" s="1"/>
      <c r="J453" s="5">
        <f t="shared" si="1"/>
        <v>0</v>
      </c>
      <c r="K453" s="6">
        <f t="shared" si="2"/>
        <v>0</v>
      </c>
      <c r="M453" s="52"/>
    </row>
    <row r="454" ht="15.0" customHeight="1">
      <c r="D454" s="52"/>
      <c r="E454" s="23" t="s">
        <v>376</v>
      </c>
      <c r="F454" s="59">
        <v>41964.55694444444</v>
      </c>
      <c r="G454" s="51" t="s">
        <v>558</v>
      </c>
      <c r="H454" s="52"/>
      <c r="I454" s="1"/>
      <c r="J454" s="5">
        <f t="shared" si="1"/>
        <v>0</v>
      </c>
      <c r="K454" s="6">
        <f t="shared" si="2"/>
        <v>0</v>
      </c>
      <c r="M454" s="52"/>
    </row>
    <row r="455" ht="15.0" customHeight="1">
      <c r="D455" s="52"/>
      <c r="E455" s="23"/>
      <c r="F455" s="23"/>
      <c r="G455" s="44"/>
      <c r="H455" s="52"/>
      <c r="I455" s="1"/>
      <c r="J455" s="5">
        <f t="shared" si="1"/>
        <v>0</v>
      </c>
      <c r="K455" s="6">
        <f t="shared" si="2"/>
        <v>0</v>
      </c>
      <c r="M455" s="52"/>
    </row>
    <row r="456" ht="15.0" customHeight="1">
      <c r="D456" s="52"/>
      <c r="E456" s="23"/>
      <c r="F456" s="23"/>
      <c r="G456" s="53" t="s">
        <v>375</v>
      </c>
      <c r="H456" s="52"/>
      <c r="I456" s="1"/>
      <c r="J456" s="5">
        <f t="shared" si="1"/>
        <v>0</v>
      </c>
      <c r="K456" s="6">
        <f t="shared" si="2"/>
        <v>0</v>
      </c>
      <c r="M456" s="52"/>
    </row>
    <row r="457" ht="15.0" customHeight="1">
      <c r="D457" s="52"/>
      <c r="E457" s="59"/>
      <c r="F457" s="59"/>
      <c r="G457" s="44"/>
      <c r="H457" s="52"/>
      <c r="I457" s="1"/>
      <c r="J457" s="5">
        <f t="shared" si="1"/>
        <v>0</v>
      </c>
      <c r="K457" s="6">
        <f t="shared" si="2"/>
        <v>0</v>
      </c>
      <c r="M457" s="52"/>
    </row>
    <row r="458" ht="15.0" customHeight="1">
      <c r="D458" s="52"/>
      <c r="E458" s="23" t="s">
        <v>67</v>
      </c>
      <c r="F458" s="59">
        <v>41964.558333333334</v>
      </c>
      <c r="G458" s="51" t="s">
        <v>559</v>
      </c>
      <c r="H458" s="52"/>
      <c r="I458" s="1"/>
      <c r="J458" s="5">
        <f t="shared" si="1"/>
        <v>0</v>
      </c>
      <c r="K458" s="6">
        <f t="shared" si="2"/>
        <v>0</v>
      </c>
      <c r="M458" s="52"/>
    </row>
    <row r="459" ht="15.0" customHeight="1">
      <c r="D459" s="52"/>
      <c r="E459" s="23"/>
      <c r="F459" s="23"/>
      <c r="G459" s="51" t="s">
        <v>560</v>
      </c>
      <c r="H459" s="52"/>
      <c r="I459" s="1"/>
      <c r="J459" s="5">
        <f t="shared" si="1"/>
        <v>0</v>
      </c>
      <c r="K459" s="6">
        <f t="shared" si="2"/>
        <v>0</v>
      </c>
      <c r="M459" s="52"/>
    </row>
    <row r="460" ht="15.0" customHeight="1">
      <c r="D460" s="52"/>
      <c r="E460" s="23"/>
      <c r="F460" s="23"/>
      <c r="G460" s="44"/>
      <c r="H460" s="52"/>
      <c r="I460" s="1"/>
      <c r="J460" s="5">
        <f t="shared" si="1"/>
        <v>0</v>
      </c>
      <c r="K460" s="6">
        <f t="shared" si="2"/>
        <v>0</v>
      </c>
      <c r="M460" s="52"/>
    </row>
    <row r="461" ht="15.0" customHeight="1">
      <c r="D461" s="52"/>
      <c r="E461" s="23"/>
      <c r="F461" s="23"/>
      <c r="G461" s="53" t="s">
        <v>375</v>
      </c>
      <c r="H461" s="52"/>
      <c r="I461" s="1"/>
      <c r="J461" s="5">
        <f t="shared" si="1"/>
        <v>0</v>
      </c>
      <c r="K461" s="6">
        <f t="shared" si="2"/>
        <v>0</v>
      </c>
      <c r="M461" s="52"/>
    </row>
    <row r="462" ht="15.0" customHeight="1">
      <c r="D462" s="52"/>
      <c r="E462" s="59"/>
      <c r="F462" s="59"/>
      <c r="G462" s="44"/>
      <c r="H462" s="52"/>
      <c r="I462" s="1"/>
      <c r="J462" s="5">
        <f t="shared" si="1"/>
        <v>0</v>
      </c>
      <c r="K462" s="6">
        <f t="shared" si="2"/>
        <v>0</v>
      </c>
      <c r="M462" s="52"/>
    </row>
    <row r="463" ht="15.0" customHeight="1">
      <c r="D463" s="52"/>
      <c r="E463" s="23" t="s">
        <v>376</v>
      </c>
      <c r="F463" s="59">
        <v>41964.558333333334</v>
      </c>
      <c r="G463" s="51" t="s">
        <v>561</v>
      </c>
      <c r="H463" s="52"/>
      <c r="I463" s="1"/>
      <c r="J463" s="5">
        <f t="shared" si="1"/>
        <v>0</v>
      </c>
      <c r="K463" s="6">
        <f t="shared" si="2"/>
        <v>0</v>
      </c>
      <c r="M463" s="52"/>
    </row>
    <row r="464" ht="15.0" customHeight="1">
      <c r="D464" s="52"/>
      <c r="E464" s="23"/>
      <c r="F464" s="23"/>
      <c r="G464" s="51" t="s">
        <v>562</v>
      </c>
      <c r="H464" s="52"/>
      <c r="I464" s="1"/>
      <c r="J464" s="5">
        <f t="shared" si="1"/>
        <v>0</v>
      </c>
      <c r="K464" s="6">
        <f t="shared" si="2"/>
        <v>0</v>
      </c>
      <c r="M464" s="52"/>
    </row>
    <row r="465" ht="15.0" customHeight="1">
      <c r="D465" s="52"/>
      <c r="E465" s="23"/>
      <c r="F465" s="23"/>
      <c r="G465" s="44"/>
      <c r="H465" s="52"/>
      <c r="I465" s="1"/>
      <c r="J465" s="5">
        <f t="shared" si="1"/>
        <v>0</v>
      </c>
      <c r="K465" s="6">
        <f t="shared" si="2"/>
        <v>0</v>
      </c>
      <c r="M465" s="52"/>
    </row>
    <row r="466" ht="15.0" customHeight="1">
      <c r="D466" s="52"/>
      <c r="E466" s="23"/>
      <c r="F466" s="23"/>
      <c r="G466" s="53" t="s">
        <v>375</v>
      </c>
      <c r="H466" s="52"/>
      <c r="I466" s="1"/>
      <c r="J466" s="5">
        <f t="shared" si="1"/>
        <v>0</v>
      </c>
      <c r="K466" s="6">
        <f t="shared" si="2"/>
        <v>0</v>
      </c>
      <c r="M466" s="52"/>
    </row>
    <row r="467" ht="15.0" customHeight="1">
      <c r="D467" s="52"/>
      <c r="E467" s="59"/>
      <c r="F467" s="59"/>
      <c r="G467" s="44"/>
      <c r="H467" s="52"/>
      <c r="I467" s="1"/>
      <c r="J467" s="5">
        <f t="shared" si="1"/>
        <v>0</v>
      </c>
      <c r="K467" s="6">
        <f t="shared" si="2"/>
        <v>0</v>
      </c>
      <c r="M467" s="52"/>
    </row>
    <row r="468" ht="15.0" customHeight="1">
      <c r="D468" s="52"/>
      <c r="E468" s="23" t="s">
        <v>67</v>
      </c>
      <c r="F468" s="59">
        <v>41964.558333333334</v>
      </c>
      <c r="G468" s="51" t="s">
        <v>563</v>
      </c>
      <c r="H468" s="52"/>
      <c r="I468" s="1"/>
      <c r="J468" s="5">
        <f t="shared" si="1"/>
        <v>0</v>
      </c>
      <c r="K468" s="6">
        <f t="shared" si="2"/>
        <v>0</v>
      </c>
      <c r="M468" s="52"/>
    </row>
    <row r="469" ht="15.0" customHeight="1">
      <c r="D469" s="52"/>
      <c r="E469" s="23"/>
      <c r="F469" s="23"/>
      <c r="G469" s="44"/>
      <c r="H469" s="52"/>
      <c r="I469" s="1"/>
      <c r="J469" s="5">
        <f t="shared" si="1"/>
        <v>0</v>
      </c>
      <c r="K469" s="6">
        <f t="shared" si="2"/>
        <v>0</v>
      </c>
      <c r="M469" s="52"/>
    </row>
    <row r="470" ht="15.0" customHeight="1">
      <c r="D470" s="52"/>
      <c r="E470" s="23"/>
      <c r="F470" s="23"/>
      <c r="G470" s="53" t="s">
        <v>375</v>
      </c>
      <c r="H470" s="52"/>
      <c r="I470" s="1"/>
      <c r="J470" s="5">
        <f t="shared" si="1"/>
        <v>0</v>
      </c>
      <c r="K470" s="6">
        <f t="shared" si="2"/>
        <v>0</v>
      </c>
      <c r="M470" s="52"/>
    </row>
    <row r="471" ht="15.0" customHeight="1">
      <c r="D471" s="52"/>
      <c r="E471" s="59"/>
      <c r="F471" s="59"/>
      <c r="G471" s="44"/>
      <c r="H471" s="52"/>
      <c r="I471" s="1"/>
      <c r="J471" s="5">
        <f t="shared" si="1"/>
        <v>0</v>
      </c>
      <c r="K471" s="6">
        <f t="shared" si="2"/>
        <v>0</v>
      </c>
      <c r="M471" s="52"/>
    </row>
    <row r="472" ht="15.0" customHeight="1">
      <c r="D472" s="52"/>
      <c r="E472" s="23" t="s">
        <v>376</v>
      </c>
      <c r="F472" s="59">
        <v>41964.558333333334</v>
      </c>
      <c r="G472" s="51" t="s">
        <v>564</v>
      </c>
      <c r="H472" s="52"/>
      <c r="I472" s="1"/>
      <c r="J472" s="5">
        <f t="shared" si="1"/>
        <v>0</v>
      </c>
      <c r="K472" s="6">
        <f t="shared" si="2"/>
        <v>0</v>
      </c>
      <c r="M472" s="52"/>
    </row>
    <row r="473" ht="15.0" customHeight="1">
      <c r="D473" s="52"/>
      <c r="E473" s="23"/>
      <c r="F473" s="23"/>
      <c r="G473" s="51" t="s">
        <v>565</v>
      </c>
      <c r="H473" s="52"/>
      <c r="I473" s="1"/>
      <c r="J473" s="5">
        <f t="shared" si="1"/>
        <v>0</v>
      </c>
      <c r="K473" s="6">
        <f t="shared" si="2"/>
        <v>0</v>
      </c>
      <c r="M473" s="52"/>
    </row>
    <row r="474" ht="15.0" customHeight="1">
      <c r="D474" s="52"/>
      <c r="E474" s="23"/>
      <c r="F474" s="23"/>
      <c r="G474" s="51" t="s">
        <v>566</v>
      </c>
      <c r="H474" s="52"/>
      <c r="I474" s="1"/>
      <c r="J474" s="5">
        <f t="shared" si="1"/>
        <v>0</v>
      </c>
      <c r="K474" s="6">
        <f t="shared" si="2"/>
        <v>0</v>
      </c>
      <c r="M474" s="52"/>
    </row>
    <row r="475" ht="15.0" customHeight="1">
      <c r="D475" s="52"/>
      <c r="E475" s="23"/>
      <c r="F475" s="23"/>
      <c r="G475" s="44"/>
      <c r="H475" s="52"/>
      <c r="I475" s="1"/>
      <c r="J475" s="5">
        <f t="shared" si="1"/>
        <v>0</v>
      </c>
      <c r="K475" s="6">
        <f t="shared" si="2"/>
        <v>0</v>
      </c>
      <c r="M475" s="52"/>
    </row>
    <row r="476" ht="15.0" customHeight="1">
      <c r="D476" s="52"/>
      <c r="E476" s="23"/>
      <c r="F476" s="23"/>
      <c r="G476" s="53" t="s">
        <v>375</v>
      </c>
      <c r="H476" s="52"/>
      <c r="I476" s="1"/>
      <c r="J476" s="5">
        <f t="shared" si="1"/>
        <v>0</v>
      </c>
      <c r="K476" s="6">
        <f t="shared" si="2"/>
        <v>0</v>
      </c>
      <c r="M476" s="52"/>
    </row>
    <row r="477" ht="15.0" customHeight="1">
      <c r="D477" s="52"/>
      <c r="E477" s="59"/>
      <c r="F477" s="59"/>
      <c r="G477" s="44"/>
      <c r="H477" s="52"/>
      <c r="I477" s="1"/>
      <c r="J477" s="5">
        <f t="shared" si="1"/>
        <v>0</v>
      </c>
      <c r="K477" s="6">
        <f t="shared" si="2"/>
        <v>0</v>
      </c>
      <c r="M477" s="52"/>
    </row>
    <row r="478" ht="15.0" customHeight="1">
      <c r="D478" s="52"/>
      <c r="E478" s="23" t="s">
        <v>67</v>
      </c>
      <c r="F478" s="59">
        <v>41964.55902777778</v>
      </c>
      <c r="G478" s="51" t="s">
        <v>567</v>
      </c>
      <c r="H478" s="52"/>
      <c r="I478" s="1"/>
      <c r="J478" s="5">
        <f t="shared" si="1"/>
        <v>0</v>
      </c>
      <c r="K478" s="6">
        <f t="shared" si="2"/>
        <v>0</v>
      </c>
      <c r="M478" s="52"/>
    </row>
    <row r="479" ht="15.0" customHeight="1">
      <c r="D479" s="52"/>
      <c r="E479" s="23"/>
      <c r="F479" s="23"/>
      <c r="G479" s="51" t="s">
        <v>568</v>
      </c>
      <c r="H479" s="52"/>
      <c r="I479" s="1"/>
      <c r="J479" s="5">
        <f t="shared" si="1"/>
        <v>0</v>
      </c>
      <c r="K479" s="6">
        <f t="shared" si="2"/>
        <v>0</v>
      </c>
      <c r="M479" s="52"/>
    </row>
    <row r="480" ht="15.0" customHeight="1">
      <c r="D480" s="52"/>
      <c r="E480" s="23"/>
      <c r="F480" s="23"/>
      <c r="G480" s="51" t="s">
        <v>569</v>
      </c>
      <c r="H480" s="52"/>
      <c r="I480" s="1"/>
      <c r="J480" s="5">
        <f t="shared" si="1"/>
        <v>0</v>
      </c>
      <c r="K480" s="6">
        <f t="shared" si="2"/>
        <v>0</v>
      </c>
      <c r="M480" s="52"/>
    </row>
    <row r="481" ht="15.0" customHeight="1">
      <c r="D481" s="52"/>
      <c r="E481" s="23"/>
      <c r="F481" s="23"/>
      <c r="G481" s="44"/>
      <c r="H481" s="52"/>
      <c r="I481" s="1"/>
      <c r="J481" s="5">
        <f t="shared" si="1"/>
        <v>0</v>
      </c>
      <c r="K481" s="6">
        <f t="shared" si="2"/>
        <v>0</v>
      </c>
      <c r="M481" s="52"/>
    </row>
    <row r="482" ht="15.0" customHeight="1">
      <c r="D482" s="52"/>
      <c r="E482" s="23"/>
      <c r="F482" s="23"/>
      <c r="G482" s="53" t="s">
        <v>375</v>
      </c>
      <c r="H482" s="52"/>
      <c r="I482" s="1"/>
      <c r="J482" s="5">
        <f t="shared" si="1"/>
        <v>0</v>
      </c>
      <c r="K482" s="6">
        <f t="shared" si="2"/>
        <v>0</v>
      </c>
      <c r="M482" s="52"/>
    </row>
    <row r="483" ht="15.0" customHeight="1">
      <c r="D483" s="52"/>
      <c r="E483" s="59"/>
      <c r="F483" s="59"/>
      <c r="G483" s="44"/>
      <c r="H483" s="52"/>
      <c r="I483" s="1"/>
      <c r="J483" s="5">
        <f t="shared" si="1"/>
        <v>0</v>
      </c>
      <c r="K483" s="6">
        <f t="shared" si="2"/>
        <v>0</v>
      </c>
      <c r="M483" s="52"/>
    </row>
    <row r="484" ht="15.0" customHeight="1">
      <c r="D484" s="52"/>
      <c r="E484" s="23" t="s">
        <v>376</v>
      </c>
      <c r="F484" s="59">
        <v>41964.56041666667</v>
      </c>
      <c r="G484" s="51" t="s">
        <v>570</v>
      </c>
      <c r="H484" s="52"/>
      <c r="I484" s="1"/>
      <c r="J484" s="5">
        <f t="shared" si="1"/>
        <v>0</v>
      </c>
      <c r="K484" s="6">
        <f t="shared" si="2"/>
        <v>0</v>
      </c>
      <c r="M484" s="52"/>
    </row>
    <row r="485" ht="15.0" customHeight="1">
      <c r="D485" s="52"/>
      <c r="E485" s="23"/>
      <c r="F485" s="23"/>
      <c r="G485" s="44"/>
      <c r="H485" s="52"/>
      <c r="I485" s="1"/>
      <c r="J485" s="5">
        <f t="shared" si="1"/>
        <v>0</v>
      </c>
      <c r="K485" s="6">
        <f t="shared" si="2"/>
        <v>0</v>
      </c>
      <c r="M485" s="52"/>
    </row>
    <row r="486" ht="15.0" customHeight="1">
      <c r="D486" s="52"/>
      <c r="E486" s="23"/>
      <c r="F486" s="23"/>
      <c r="G486" s="53" t="s">
        <v>375</v>
      </c>
      <c r="H486" s="52"/>
      <c r="I486" s="1"/>
      <c r="J486" s="5">
        <f t="shared" si="1"/>
        <v>0</v>
      </c>
      <c r="K486" s="6">
        <f t="shared" si="2"/>
        <v>0</v>
      </c>
      <c r="M486" s="52"/>
    </row>
    <row r="487" ht="15.0" customHeight="1">
      <c r="D487" s="52"/>
      <c r="E487" s="59"/>
      <c r="F487" s="59"/>
      <c r="G487" s="44"/>
      <c r="H487" s="52"/>
      <c r="I487" s="1"/>
      <c r="J487" s="5">
        <f t="shared" si="1"/>
        <v>0</v>
      </c>
      <c r="K487" s="6">
        <f t="shared" si="2"/>
        <v>0</v>
      </c>
      <c r="M487" s="52"/>
    </row>
    <row r="488" ht="15.0" customHeight="1">
      <c r="D488" s="52"/>
      <c r="E488" s="23" t="s">
        <v>67</v>
      </c>
      <c r="F488" s="59">
        <v>41964.56180555555</v>
      </c>
      <c r="G488" s="51" t="s">
        <v>571</v>
      </c>
      <c r="H488" s="52"/>
      <c r="I488" s="1"/>
      <c r="J488" s="5">
        <f t="shared" si="1"/>
        <v>0</v>
      </c>
      <c r="K488" s="6">
        <f t="shared" si="2"/>
        <v>0</v>
      </c>
      <c r="M488" s="52"/>
    </row>
    <row r="489" ht="15.0" customHeight="1">
      <c r="D489" s="52"/>
      <c r="E489" s="23"/>
      <c r="F489" s="23"/>
      <c r="G489" s="51" t="s">
        <v>572</v>
      </c>
      <c r="H489" s="52"/>
      <c r="I489" s="1"/>
      <c r="J489" s="5">
        <f t="shared" si="1"/>
        <v>0</v>
      </c>
      <c r="K489" s="6">
        <f t="shared" si="2"/>
        <v>0</v>
      </c>
      <c r="M489" s="52"/>
    </row>
    <row r="490" ht="15.0" customHeight="1">
      <c r="D490" s="52"/>
      <c r="E490" s="23"/>
      <c r="F490" s="23"/>
      <c r="G490" s="44"/>
      <c r="H490" s="52"/>
      <c r="I490" s="1"/>
      <c r="J490" s="5">
        <f t="shared" si="1"/>
        <v>0</v>
      </c>
      <c r="K490" s="6">
        <f t="shared" si="2"/>
        <v>0</v>
      </c>
      <c r="M490" s="52"/>
    </row>
    <row r="491" ht="15.0" customHeight="1">
      <c r="D491" s="52"/>
      <c r="E491" s="23"/>
      <c r="F491" s="23"/>
      <c r="G491" s="53" t="s">
        <v>375</v>
      </c>
      <c r="H491" s="52"/>
      <c r="I491" s="1"/>
      <c r="J491" s="5">
        <f t="shared" si="1"/>
        <v>0</v>
      </c>
      <c r="K491" s="6">
        <f t="shared" si="2"/>
        <v>0</v>
      </c>
      <c r="M491" s="52"/>
    </row>
    <row r="492" ht="15.0" customHeight="1">
      <c r="D492" s="52"/>
      <c r="E492" s="59"/>
      <c r="F492" s="59"/>
      <c r="G492" s="44"/>
      <c r="H492" s="52"/>
      <c r="I492" s="1"/>
      <c r="J492" s="5">
        <f t="shared" si="1"/>
        <v>0</v>
      </c>
      <c r="K492" s="6">
        <f t="shared" si="2"/>
        <v>0</v>
      </c>
      <c r="M492" s="52"/>
    </row>
    <row r="493" ht="15.0" customHeight="1">
      <c r="D493" s="52"/>
      <c r="E493" s="23" t="s">
        <v>376</v>
      </c>
      <c r="F493" s="59">
        <v>41964.56180555555</v>
      </c>
      <c r="G493" s="51" t="s">
        <v>573</v>
      </c>
      <c r="H493" s="52"/>
      <c r="I493" s="1"/>
      <c r="J493" s="5">
        <f t="shared" si="1"/>
        <v>0</v>
      </c>
      <c r="K493" s="6">
        <f t="shared" si="2"/>
        <v>0</v>
      </c>
      <c r="M493" s="52"/>
    </row>
    <row r="494" ht="15.0" customHeight="1">
      <c r="D494" s="52"/>
      <c r="E494" s="23"/>
      <c r="F494" s="23"/>
      <c r="G494" s="51" t="s">
        <v>574</v>
      </c>
      <c r="H494" s="52"/>
      <c r="I494" s="1"/>
      <c r="J494" s="5">
        <f t="shared" si="1"/>
        <v>0</v>
      </c>
      <c r="K494" s="6">
        <f t="shared" si="2"/>
        <v>0</v>
      </c>
      <c r="M494" s="52"/>
    </row>
    <row r="495" ht="15.0" customHeight="1">
      <c r="D495" s="52"/>
      <c r="E495" s="23"/>
      <c r="F495" s="23"/>
      <c r="G495" s="44"/>
      <c r="H495" s="52"/>
      <c r="I495" s="1"/>
      <c r="J495" s="5">
        <f t="shared" si="1"/>
        <v>0</v>
      </c>
      <c r="K495" s="6">
        <f t="shared" si="2"/>
        <v>0</v>
      </c>
      <c r="M495" s="52"/>
    </row>
    <row r="496" ht="15.0" customHeight="1">
      <c r="D496" s="52"/>
      <c r="E496" s="23"/>
      <c r="F496" s="23"/>
      <c r="G496" s="53" t="s">
        <v>375</v>
      </c>
      <c r="H496" s="52"/>
      <c r="I496" s="1"/>
      <c r="J496" s="5">
        <f t="shared" si="1"/>
        <v>0</v>
      </c>
      <c r="K496" s="6">
        <f t="shared" si="2"/>
        <v>0</v>
      </c>
      <c r="M496" s="52"/>
    </row>
    <row r="497" ht="15.0" customHeight="1">
      <c r="D497" s="52"/>
      <c r="E497" s="59"/>
      <c r="F497" s="59"/>
      <c r="G497" s="44"/>
      <c r="H497" s="52"/>
      <c r="I497" s="1"/>
      <c r="J497" s="5">
        <f t="shared" si="1"/>
        <v>0</v>
      </c>
      <c r="K497" s="6">
        <f t="shared" si="2"/>
        <v>0</v>
      </c>
      <c r="M497" s="52"/>
    </row>
    <row r="498" ht="15.0" customHeight="1">
      <c r="D498" s="52"/>
      <c r="E498" s="23" t="s">
        <v>67</v>
      </c>
      <c r="F498" s="59">
        <v>41964.56180555555</v>
      </c>
      <c r="G498" s="51" t="s">
        <v>575</v>
      </c>
      <c r="H498" s="52"/>
      <c r="I498" s="1"/>
      <c r="J498" s="5">
        <f t="shared" si="1"/>
        <v>0</v>
      </c>
      <c r="K498" s="6">
        <f t="shared" si="2"/>
        <v>0</v>
      </c>
      <c r="M498" s="52"/>
    </row>
    <row r="499" ht="15.0" customHeight="1">
      <c r="D499" s="52"/>
      <c r="E499" s="23"/>
      <c r="F499" s="23"/>
      <c r="G499" s="44"/>
      <c r="H499" s="52"/>
      <c r="I499" s="1"/>
      <c r="J499" s="5">
        <f t="shared" si="1"/>
        <v>0</v>
      </c>
      <c r="K499" s="6">
        <f t="shared" si="2"/>
        <v>0</v>
      </c>
      <c r="M499" s="52"/>
    </row>
    <row r="500" ht="15.0" customHeight="1">
      <c r="D500" s="52"/>
      <c r="E500" s="23"/>
      <c r="F500" s="23"/>
      <c r="G500" s="53" t="s">
        <v>375</v>
      </c>
      <c r="H500" s="52"/>
      <c r="I500" s="1"/>
      <c r="J500" s="5">
        <f t="shared" si="1"/>
        <v>0</v>
      </c>
      <c r="K500" s="6">
        <f t="shared" si="2"/>
        <v>0</v>
      </c>
      <c r="M500" s="52"/>
    </row>
    <row r="501" ht="15.0" customHeight="1">
      <c r="D501" s="52"/>
      <c r="E501" s="59"/>
      <c r="F501" s="59"/>
      <c r="G501" s="44"/>
      <c r="H501" s="52"/>
      <c r="I501" s="1"/>
      <c r="J501" s="5">
        <f t="shared" si="1"/>
        <v>0</v>
      </c>
      <c r="K501" s="6">
        <f t="shared" si="2"/>
        <v>0</v>
      </c>
      <c r="M501" s="52"/>
    </row>
    <row r="502" ht="15.0" customHeight="1">
      <c r="D502" s="52"/>
      <c r="E502" s="23" t="s">
        <v>376</v>
      </c>
      <c r="F502" s="59">
        <v>41964.56319444445</v>
      </c>
      <c r="G502" s="51" t="s">
        <v>576</v>
      </c>
      <c r="H502" s="52"/>
      <c r="I502" s="1"/>
      <c r="J502" s="5">
        <f t="shared" si="1"/>
        <v>0</v>
      </c>
      <c r="K502" s="6">
        <f t="shared" si="2"/>
        <v>0</v>
      </c>
      <c r="M502" s="52"/>
    </row>
    <row r="503" ht="15.0" customHeight="1">
      <c r="D503" s="52"/>
      <c r="E503" s="23"/>
      <c r="F503" s="23"/>
      <c r="G503" s="51" t="s">
        <v>577</v>
      </c>
      <c r="H503" s="52"/>
      <c r="I503" s="1"/>
      <c r="J503" s="5">
        <f t="shared" si="1"/>
        <v>0</v>
      </c>
      <c r="K503" s="6">
        <f t="shared" si="2"/>
        <v>0</v>
      </c>
      <c r="M503" s="52"/>
    </row>
    <row r="504" ht="15.0" customHeight="1">
      <c r="D504" s="52"/>
      <c r="E504" s="23"/>
      <c r="F504" s="23"/>
      <c r="G504" s="51" t="s">
        <v>578</v>
      </c>
      <c r="H504" s="52"/>
      <c r="I504" s="1"/>
      <c r="J504" s="5">
        <f t="shared" si="1"/>
        <v>0</v>
      </c>
      <c r="K504" s="6">
        <f t="shared" si="2"/>
        <v>0</v>
      </c>
      <c r="M504" s="52"/>
    </row>
    <row r="505" ht="15.0" customHeight="1">
      <c r="D505" s="52"/>
      <c r="E505" s="23"/>
      <c r="F505" s="23"/>
      <c r="G505" s="44"/>
      <c r="H505" s="52"/>
      <c r="I505" s="1"/>
      <c r="J505" s="5">
        <f t="shared" si="1"/>
        <v>0</v>
      </c>
      <c r="K505" s="6">
        <f t="shared" si="2"/>
        <v>0</v>
      </c>
      <c r="M505" s="52"/>
    </row>
    <row r="506" ht="15.0" customHeight="1">
      <c r="D506" s="52"/>
      <c r="E506" s="23"/>
      <c r="F506" s="23"/>
      <c r="G506" s="53" t="s">
        <v>375</v>
      </c>
      <c r="H506" s="52"/>
      <c r="I506" s="1"/>
      <c r="J506" s="5">
        <f t="shared" si="1"/>
        <v>0</v>
      </c>
      <c r="K506" s="6">
        <f t="shared" si="2"/>
        <v>0</v>
      </c>
      <c r="M506" s="52"/>
    </row>
    <row r="507" ht="15.0" customHeight="1">
      <c r="D507" s="52"/>
      <c r="E507" s="59"/>
      <c r="F507" s="59"/>
      <c r="G507" s="44"/>
      <c r="H507" s="52"/>
      <c r="I507" s="1"/>
      <c r="J507" s="5">
        <f t="shared" si="1"/>
        <v>0</v>
      </c>
      <c r="K507" s="6">
        <f t="shared" si="2"/>
        <v>0</v>
      </c>
      <c r="M507" s="52"/>
    </row>
    <row r="508" ht="15.0" customHeight="1">
      <c r="D508" s="52"/>
      <c r="E508" s="23" t="s">
        <v>67</v>
      </c>
      <c r="F508" s="59">
        <v>41964.563888888886</v>
      </c>
      <c r="G508" s="51" t="s">
        <v>579</v>
      </c>
      <c r="H508" s="52"/>
      <c r="I508" s="1"/>
      <c r="J508" s="5">
        <f t="shared" si="1"/>
        <v>0</v>
      </c>
      <c r="K508" s="6">
        <f t="shared" si="2"/>
        <v>0</v>
      </c>
      <c r="M508" s="52"/>
    </row>
    <row r="509" ht="15.0" customHeight="1">
      <c r="D509" s="52"/>
      <c r="E509" s="23"/>
      <c r="F509" s="23"/>
      <c r="G509" s="44"/>
      <c r="H509" s="52"/>
      <c r="I509" s="1"/>
      <c r="J509" s="5">
        <f t="shared" si="1"/>
        <v>0</v>
      </c>
      <c r="K509" s="6">
        <f t="shared" si="2"/>
        <v>0</v>
      </c>
      <c r="M509" s="52"/>
    </row>
    <row r="510" ht="15.0" customHeight="1">
      <c r="D510" s="52"/>
      <c r="E510" s="23"/>
      <c r="F510" s="23"/>
      <c r="G510" s="53" t="s">
        <v>375</v>
      </c>
      <c r="H510" s="52"/>
      <c r="I510" s="1"/>
      <c r="J510" s="5">
        <f t="shared" si="1"/>
        <v>0</v>
      </c>
      <c r="K510" s="6">
        <f t="shared" si="2"/>
        <v>0</v>
      </c>
      <c r="M510" s="52"/>
    </row>
    <row r="511" ht="15.0" customHeight="1">
      <c r="D511" s="52"/>
      <c r="E511" s="59"/>
      <c r="F511" s="59"/>
      <c r="G511" s="44"/>
      <c r="H511" s="52"/>
      <c r="I511" s="1"/>
      <c r="J511" s="5">
        <f t="shared" si="1"/>
        <v>0</v>
      </c>
      <c r="K511" s="6">
        <f t="shared" si="2"/>
        <v>0</v>
      </c>
      <c r="M511" s="52"/>
    </row>
    <row r="512" ht="15.0" customHeight="1">
      <c r="D512" s="52"/>
      <c r="E512" s="23" t="s">
        <v>67</v>
      </c>
      <c r="F512" s="59">
        <v>41964.56597222222</v>
      </c>
      <c r="G512" s="51" t="s">
        <v>580</v>
      </c>
      <c r="H512" s="52"/>
      <c r="I512" s="1"/>
      <c r="J512" s="5">
        <f t="shared" si="1"/>
        <v>0</v>
      </c>
      <c r="K512" s="6">
        <f t="shared" si="2"/>
        <v>0</v>
      </c>
      <c r="M512" s="52"/>
    </row>
    <row r="513" ht="15.0" customHeight="1">
      <c r="D513" s="52"/>
      <c r="E513" s="23"/>
      <c r="F513" s="23"/>
      <c r="G513" s="44"/>
      <c r="H513" s="52"/>
      <c r="I513" s="1"/>
      <c r="J513" s="5">
        <f t="shared" si="1"/>
        <v>0</v>
      </c>
      <c r="K513" s="6">
        <f t="shared" si="2"/>
        <v>0</v>
      </c>
      <c r="M513" s="52"/>
    </row>
    <row r="514" ht="15.0" customHeight="1">
      <c r="D514" s="52"/>
      <c r="E514" s="23"/>
      <c r="F514" s="23"/>
      <c r="G514" s="53" t="s">
        <v>375</v>
      </c>
      <c r="H514" s="52"/>
      <c r="I514" s="1"/>
      <c r="J514" s="5">
        <f t="shared" si="1"/>
        <v>0</v>
      </c>
      <c r="K514" s="6">
        <f t="shared" si="2"/>
        <v>0</v>
      </c>
      <c r="M514" s="52"/>
    </row>
    <row r="515" ht="15.0" customHeight="1">
      <c r="D515" s="52"/>
      <c r="E515" s="59"/>
      <c r="F515" s="59"/>
      <c r="G515" s="44"/>
      <c r="H515" s="52"/>
      <c r="I515" s="1"/>
      <c r="J515" s="5">
        <f t="shared" si="1"/>
        <v>0</v>
      </c>
      <c r="K515" s="6">
        <f t="shared" si="2"/>
        <v>0</v>
      </c>
      <c r="M515" s="52"/>
    </row>
    <row r="516" ht="15.0" customHeight="1">
      <c r="D516" s="52"/>
      <c r="E516" s="23" t="s">
        <v>376</v>
      </c>
      <c r="F516" s="59">
        <v>41964.566666666666</v>
      </c>
      <c r="G516" s="51" t="s">
        <v>581</v>
      </c>
      <c r="H516" s="52"/>
      <c r="I516" s="1"/>
      <c r="J516" s="5">
        <f t="shared" si="1"/>
        <v>0</v>
      </c>
      <c r="K516" s="6">
        <f t="shared" si="2"/>
        <v>0</v>
      </c>
      <c r="M516" s="52"/>
    </row>
    <row r="517" ht="15.0" customHeight="1">
      <c r="D517" s="52"/>
      <c r="E517" s="23"/>
      <c r="F517" s="23"/>
      <c r="G517" s="51" t="s">
        <v>582</v>
      </c>
      <c r="H517" s="52"/>
      <c r="I517" s="1"/>
      <c r="J517" s="5">
        <f t="shared" si="1"/>
        <v>0</v>
      </c>
      <c r="K517" s="6">
        <f t="shared" si="2"/>
        <v>0</v>
      </c>
      <c r="M517" s="52"/>
    </row>
    <row r="518" ht="15.0" customHeight="1">
      <c r="D518" s="52"/>
      <c r="E518" s="23"/>
      <c r="F518" s="23"/>
      <c r="G518" s="44"/>
      <c r="H518" s="52"/>
      <c r="I518" s="1"/>
      <c r="J518" s="5">
        <f t="shared" si="1"/>
        <v>0</v>
      </c>
      <c r="K518" s="6">
        <f t="shared" si="2"/>
        <v>0</v>
      </c>
      <c r="M518" s="52"/>
    </row>
    <row r="519" ht="15.0" customHeight="1">
      <c r="D519" s="52"/>
      <c r="E519" s="23"/>
      <c r="F519" s="23"/>
      <c r="G519" s="53" t="s">
        <v>375</v>
      </c>
      <c r="H519" s="52"/>
      <c r="I519" s="1"/>
      <c r="J519" s="5">
        <f t="shared" si="1"/>
        <v>0</v>
      </c>
      <c r="K519" s="6">
        <f t="shared" si="2"/>
        <v>0</v>
      </c>
      <c r="M519" s="52"/>
    </row>
    <row r="520" ht="15.0" customHeight="1">
      <c r="D520" s="52"/>
      <c r="E520" s="59"/>
      <c r="F520" s="59"/>
      <c r="G520" s="44"/>
      <c r="H520" s="52"/>
      <c r="I520" s="1"/>
      <c r="J520" s="5">
        <f t="shared" si="1"/>
        <v>0</v>
      </c>
      <c r="K520" s="6">
        <f t="shared" si="2"/>
        <v>0</v>
      </c>
      <c r="M520" s="52"/>
    </row>
    <row r="521" ht="15.0" customHeight="1">
      <c r="D521" s="52"/>
      <c r="E521" s="23" t="s">
        <v>67</v>
      </c>
      <c r="F521" s="59">
        <v>41964.566666666666</v>
      </c>
      <c r="G521" s="51" t="s">
        <v>583</v>
      </c>
      <c r="H521" s="52"/>
      <c r="I521" s="1"/>
      <c r="J521" s="5">
        <f t="shared" si="1"/>
        <v>0</v>
      </c>
      <c r="K521" s="6">
        <f t="shared" si="2"/>
        <v>0</v>
      </c>
      <c r="M521" s="52"/>
    </row>
    <row r="522" ht="15.0" customHeight="1">
      <c r="D522" s="52"/>
      <c r="E522" s="23"/>
      <c r="F522" s="23"/>
      <c r="G522" s="44"/>
      <c r="H522" s="52"/>
      <c r="I522" s="1"/>
      <c r="J522" s="5">
        <f t="shared" si="1"/>
        <v>0</v>
      </c>
      <c r="K522" s="6">
        <f t="shared" si="2"/>
        <v>0</v>
      </c>
      <c r="M522" s="52"/>
    </row>
    <row r="523" ht="15.0" customHeight="1">
      <c r="D523" s="52"/>
      <c r="E523" s="23"/>
      <c r="F523" s="23"/>
      <c r="G523" s="53" t="s">
        <v>375</v>
      </c>
      <c r="H523" s="52"/>
      <c r="I523" s="1"/>
      <c r="J523" s="5">
        <f t="shared" si="1"/>
        <v>0</v>
      </c>
      <c r="K523" s="6">
        <f t="shared" si="2"/>
        <v>0</v>
      </c>
      <c r="M523" s="52"/>
    </row>
    <row r="524" ht="15.0" customHeight="1">
      <c r="D524" s="52"/>
      <c r="E524" s="59"/>
      <c r="F524" s="59"/>
      <c r="G524" s="44"/>
      <c r="H524" s="52"/>
      <c r="I524" s="1"/>
      <c r="J524" s="5">
        <f t="shared" si="1"/>
        <v>0</v>
      </c>
      <c r="K524" s="6">
        <f t="shared" si="2"/>
        <v>0</v>
      </c>
      <c r="M524" s="52"/>
    </row>
    <row r="525" ht="15.0" customHeight="1">
      <c r="D525" s="52"/>
      <c r="E525" s="23" t="s">
        <v>376</v>
      </c>
      <c r="F525" s="59">
        <v>41964.566666666666</v>
      </c>
      <c r="G525" s="51" t="s">
        <v>584</v>
      </c>
      <c r="H525" s="52"/>
      <c r="I525" s="1"/>
      <c r="J525" s="5">
        <f t="shared" si="1"/>
        <v>0</v>
      </c>
      <c r="K525" s="6">
        <f t="shared" si="2"/>
        <v>0</v>
      </c>
      <c r="M525" s="52"/>
    </row>
    <row r="526" ht="15.0" customHeight="1">
      <c r="D526" s="52"/>
      <c r="E526" s="23"/>
      <c r="F526" s="23"/>
      <c r="G526" s="51" t="s">
        <v>408</v>
      </c>
      <c r="H526" s="52"/>
      <c r="I526" s="1"/>
      <c r="J526" s="5">
        <f t="shared" si="1"/>
        <v>0</v>
      </c>
      <c r="K526" s="6">
        <f t="shared" si="2"/>
        <v>0</v>
      </c>
      <c r="M526" s="52"/>
    </row>
    <row r="527" ht="15.0" customHeight="1">
      <c r="D527" s="52"/>
      <c r="E527" s="23"/>
      <c r="F527" s="23"/>
      <c r="G527" s="44"/>
      <c r="H527" s="52"/>
      <c r="I527" s="1"/>
      <c r="J527" s="5">
        <f t="shared" si="1"/>
        <v>0</v>
      </c>
      <c r="K527" s="6">
        <f t="shared" si="2"/>
        <v>0</v>
      </c>
      <c r="M527" s="52"/>
    </row>
    <row r="528" ht="15.0" customHeight="1">
      <c r="D528" s="52"/>
      <c r="E528" s="23"/>
      <c r="F528" s="23"/>
      <c r="G528" s="53" t="s">
        <v>375</v>
      </c>
      <c r="H528" s="52"/>
      <c r="I528" s="1"/>
      <c r="J528" s="5">
        <f t="shared" si="1"/>
        <v>0</v>
      </c>
      <c r="K528" s="6">
        <f t="shared" si="2"/>
        <v>0</v>
      </c>
      <c r="M528" s="52"/>
    </row>
    <row r="529" ht="15.0" customHeight="1">
      <c r="D529" s="52"/>
      <c r="E529" s="59"/>
      <c r="F529" s="59"/>
      <c r="G529" s="44"/>
      <c r="H529" s="52"/>
      <c r="I529" s="1"/>
      <c r="J529" s="5">
        <f t="shared" si="1"/>
        <v>0</v>
      </c>
      <c r="K529" s="6">
        <f t="shared" si="2"/>
        <v>0</v>
      </c>
      <c r="M529" s="52"/>
    </row>
    <row r="530" ht="15.0" customHeight="1">
      <c r="D530" s="52"/>
      <c r="E530" s="23" t="s">
        <v>376</v>
      </c>
      <c r="F530" s="59">
        <v>41964.6875</v>
      </c>
      <c r="G530" s="51" t="s">
        <v>585</v>
      </c>
      <c r="H530" s="52"/>
      <c r="I530" s="1"/>
      <c r="J530" s="5">
        <f t="shared" si="1"/>
        <v>0</v>
      </c>
      <c r="K530" s="6">
        <f t="shared" si="2"/>
        <v>0</v>
      </c>
      <c r="M530" s="52"/>
    </row>
    <row r="531" ht="15.0" customHeight="1">
      <c r="D531" s="52"/>
      <c r="E531" s="23"/>
      <c r="F531" s="23"/>
      <c r="G531" s="44"/>
      <c r="H531" s="52"/>
      <c r="I531" s="1"/>
      <c r="J531" s="5">
        <f t="shared" si="1"/>
        <v>0</v>
      </c>
      <c r="K531" s="6">
        <f t="shared" si="2"/>
        <v>0</v>
      </c>
      <c r="M531" s="52"/>
    </row>
    <row r="532" ht="15.0" customHeight="1">
      <c r="D532" s="52"/>
      <c r="E532" s="23"/>
      <c r="F532" s="23"/>
      <c r="G532" s="53" t="s">
        <v>375</v>
      </c>
      <c r="H532" s="52"/>
      <c r="I532" s="1"/>
      <c r="J532" s="5">
        <f t="shared" si="1"/>
        <v>0</v>
      </c>
      <c r="K532" s="6">
        <f t="shared" si="2"/>
        <v>0</v>
      </c>
      <c r="M532" s="52"/>
    </row>
    <row r="533" ht="15.0" customHeight="1">
      <c r="D533" s="52"/>
      <c r="E533" s="59"/>
      <c r="F533" s="59"/>
      <c r="G533" s="44"/>
      <c r="H533" s="52"/>
      <c r="I533" s="1"/>
      <c r="J533" s="5">
        <f t="shared" si="1"/>
        <v>0</v>
      </c>
      <c r="K533" s="6">
        <f t="shared" si="2"/>
        <v>0</v>
      </c>
      <c r="M533" s="52"/>
    </row>
    <row r="534" ht="15.0" customHeight="1">
      <c r="D534" s="52"/>
      <c r="E534" s="23" t="s">
        <v>402</v>
      </c>
      <c r="F534" s="59">
        <v>41964.77847222222</v>
      </c>
      <c r="G534" s="51" t="s">
        <v>586</v>
      </c>
      <c r="H534" s="52"/>
      <c r="I534" s="1"/>
      <c r="J534" s="5">
        <f t="shared" si="1"/>
        <v>0</v>
      </c>
      <c r="K534" s="6">
        <f t="shared" si="2"/>
        <v>0</v>
      </c>
      <c r="M534" s="52"/>
    </row>
    <row r="535" ht="15.0" customHeight="1">
      <c r="D535" s="52"/>
      <c r="E535" s="23"/>
      <c r="F535" s="23"/>
      <c r="G535" s="51" t="s">
        <v>587</v>
      </c>
      <c r="H535" s="52"/>
      <c r="I535" s="1"/>
      <c r="J535" s="5">
        <f t="shared" si="1"/>
        <v>0</v>
      </c>
      <c r="K535" s="6">
        <f t="shared" si="2"/>
        <v>0</v>
      </c>
      <c r="M535" s="52"/>
    </row>
    <row r="536" ht="15.0" customHeight="1">
      <c r="D536" s="52"/>
      <c r="E536" s="23"/>
      <c r="F536" s="23"/>
      <c r="G536" s="51" t="s">
        <v>588</v>
      </c>
      <c r="H536" s="52"/>
      <c r="I536" s="1"/>
      <c r="J536" s="5">
        <f t="shared" si="1"/>
        <v>0</v>
      </c>
      <c r="K536" s="6">
        <f t="shared" si="2"/>
        <v>0</v>
      </c>
      <c r="M536" s="52"/>
    </row>
    <row r="537" ht="15.0" customHeight="1">
      <c r="D537" s="52"/>
      <c r="E537" s="23"/>
      <c r="F537" s="23"/>
      <c r="G537" s="51" t="s">
        <v>589</v>
      </c>
      <c r="H537" s="52"/>
      <c r="I537" s="1"/>
      <c r="J537" s="5">
        <f t="shared" si="1"/>
        <v>0</v>
      </c>
      <c r="K537" s="6">
        <f t="shared" si="2"/>
        <v>0</v>
      </c>
      <c r="M537" s="52"/>
    </row>
    <row r="538" ht="15.0" customHeight="1">
      <c r="D538" s="52"/>
      <c r="E538" s="23"/>
      <c r="F538" s="23"/>
      <c r="G538" s="44"/>
      <c r="H538" s="52"/>
      <c r="I538" s="1"/>
      <c r="J538" s="5">
        <f t="shared" si="1"/>
        <v>0</v>
      </c>
      <c r="K538" s="6">
        <f t="shared" si="2"/>
        <v>0</v>
      </c>
      <c r="M538" s="52"/>
    </row>
    <row r="539" ht="15.0" customHeight="1">
      <c r="D539" s="52"/>
      <c r="E539" s="23"/>
      <c r="F539" s="23"/>
      <c r="G539" s="53" t="s">
        <v>375</v>
      </c>
      <c r="H539" s="52"/>
      <c r="I539" s="1"/>
      <c r="J539" s="5">
        <f t="shared" si="1"/>
        <v>0</v>
      </c>
      <c r="K539" s="6">
        <f t="shared" si="2"/>
        <v>0</v>
      </c>
      <c r="M539" s="52"/>
    </row>
    <row r="540" ht="15.0" customHeight="1">
      <c r="D540" s="52"/>
      <c r="E540" s="59"/>
      <c r="F540" s="59"/>
      <c r="G540" s="44"/>
      <c r="H540" s="52"/>
      <c r="I540" s="1"/>
      <c r="J540" s="5">
        <f t="shared" si="1"/>
        <v>0</v>
      </c>
      <c r="K540" s="6">
        <f t="shared" si="2"/>
        <v>0</v>
      </c>
      <c r="M540" s="52"/>
    </row>
    <row r="541" ht="15.0" customHeight="1">
      <c r="D541" s="52"/>
      <c r="E541" s="23" t="s">
        <v>67</v>
      </c>
      <c r="F541" s="59">
        <v>41964.779861111114</v>
      </c>
      <c r="G541" s="51" t="s">
        <v>590</v>
      </c>
      <c r="H541" s="52"/>
      <c r="I541" s="1"/>
      <c r="J541" s="5">
        <f t="shared" si="1"/>
        <v>0</v>
      </c>
      <c r="K541" s="6">
        <f t="shared" si="2"/>
        <v>0</v>
      </c>
      <c r="M541" s="52"/>
    </row>
    <row r="542" ht="15.0" customHeight="1">
      <c r="D542" s="52"/>
      <c r="E542" s="23"/>
      <c r="F542" s="23"/>
      <c r="G542" s="51" t="s">
        <v>591</v>
      </c>
      <c r="H542" s="52"/>
      <c r="I542" s="1"/>
      <c r="J542" s="5">
        <f t="shared" si="1"/>
        <v>0</v>
      </c>
      <c r="K542" s="6">
        <f t="shared" si="2"/>
        <v>0</v>
      </c>
      <c r="M542" s="52"/>
    </row>
    <row r="543" ht="15.0" customHeight="1">
      <c r="D543" s="52"/>
      <c r="E543" s="23"/>
      <c r="F543" s="23"/>
      <c r="G543" s="44"/>
      <c r="H543" s="52"/>
      <c r="I543" s="1"/>
      <c r="J543" s="5">
        <f t="shared" si="1"/>
        <v>0</v>
      </c>
      <c r="K543" s="6">
        <f t="shared" si="2"/>
        <v>0</v>
      </c>
      <c r="M543" s="52"/>
    </row>
    <row r="544" ht="15.0" customHeight="1">
      <c r="D544" s="52"/>
      <c r="E544" s="23"/>
      <c r="F544" s="23"/>
      <c r="G544" s="53" t="s">
        <v>375</v>
      </c>
      <c r="H544" s="52"/>
      <c r="I544" s="1"/>
      <c r="J544" s="5">
        <f t="shared" si="1"/>
        <v>0</v>
      </c>
      <c r="K544" s="6">
        <f t="shared" si="2"/>
        <v>0</v>
      </c>
      <c r="M544" s="52"/>
    </row>
    <row r="545" ht="15.0" customHeight="1">
      <c r="D545" s="52"/>
      <c r="E545" s="59"/>
      <c r="F545" s="59"/>
      <c r="G545" s="44"/>
      <c r="H545" s="52"/>
      <c r="I545" s="1"/>
      <c r="J545" s="5">
        <f t="shared" si="1"/>
        <v>0</v>
      </c>
      <c r="K545" s="6">
        <f t="shared" si="2"/>
        <v>0</v>
      </c>
      <c r="M545" s="52"/>
    </row>
    <row r="546" ht="15.0" customHeight="1">
      <c r="D546" s="52"/>
      <c r="E546" s="23"/>
      <c r="F546" s="23"/>
      <c r="G546" s="51" t="s">
        <v>327</v>
      </c>
      <c r="H546" s="52"/>
      <c r="I546" s="1"/>
      <c r="J546" s="5">
        <f t="shared" si="1"/>
        <v>0</v>
      </c>
      <c r="K546" s="6">
        <f t="shared" si="2"/>
        <v>0</v>
      </c>
      <c r="M546" s="52"/>
    </row>
    <row r="547" ht="15.0" customHeight="1">
      <c r="D547" s="52"/>
      <c r="E547" s="23" t="s">
        <v>402</v>
      </c>
      <c r="F547" s="59">
        <v>41964.782638888886</v>
      </c>
      <c r="G547" s="51" t="s">
        <v>592</v>
      </c>
      <c r="H547" s="52"/>
      <c r="I547" s="1"/>
      <c r="J547" s="5">
        <f t="shared" si="1"/>
        <v>0</v>
      </c>
      <c r="K547" s="6">
        <f t="shared" si="2"/>
        <v>0</v>
      </c>
      <c r="M547" s="52"/>
    </row>
    <row r="548" ht="15.0" customHeight="1">
      <c r="D548" s="52"/>
      <c r="E548" s="23"/>
      <c r="F548" s="23"/>
      <c r="G548" s="51" t="s">
        <v>593</v>
      </c>
      <c r="H548" s="52"/>
      <c r="I548" s="1"/>
      <c r="J548" s="5">
        <f t="shared" si="1"/>
        <v>0</v>
      </c>
      <c r="K548" s="6">
        <f t="shared" si="2"/>
        <v>0</v>
      </c>
      <c r="M548" s="52"/>
    </row>
    <row r="549" ht="15.0" customHeight="1">
      <c r="D549" s="52"/>
      <c r="E549" s="23"/>
      <c r="F549" s="23"/>
      <c r="G549" s="51" t="s">
        <v>594</v>
      </c>
      <c r="H549" s="52"/>
      <c r="I549" s="1"/>
      <c r="J549" s="5">
        <f t="shared" si="1"/>
        <v>0</v>
      </c>
      <c r="K549" s="6">
        <f t="shared" si="2"/>
        <v>0</v>
      </c>
      <c r="M549" s="52"/>
    </row>
    <row r="550" ht="15.0" customHeight="1">
      <c r="D550" s="52"/>
      <c r="E550" s="23"/>
      <c r="F550" s="23"/>
      <c r="G550" s="51" t="s">
        <v>595</v>
      </c>
      <c r="H550" s="52"/>
      <c r="I550" s="1"/>
      <c r="J550" s="5">
        <f t="shared" si="1"/>
        <v>0</v>
      </c>
      <c r="K550" s="6">
        <f t="shared" si="2"/>
        <v>0</v>
      </c>
      <c r="M550" s="52"/>
    </row>
    <row r="551" ht="15.0" customHeight="1">
      <c r="D551" s="52"/>
      <c r="E551" s="23"/>
      <c r="F551" s="23"/>
      <c r="G551" s="44"/>
      <c r="H551" s="52"/>
      <c r="I551" s="1"/>
      <c r="J551" s="5">
        <f t="shared" si="1"/>
        <v>0</v>
      </c>
      <c r="K551" s="6">
        <f t="shared" si="2"/>
        <v>0</v>
      </c>
      <c r="M551" s="52"/>
    </row>
    <row r="552" ht="15.0" customHeight="1">
      <c r="D552" s="52"/>
      <c r="E552" s="23"/>
      <c r="F552" s="23"/>
      <c r="G552" s="53" t="s">
        <v>375</v>
      </c>
      <c r="H552" s="52"/>
      <c r="I552" s="1"/>
      <c r="J552" s="5">
        <f t="shared" si="1"/>
        <v>0</v>
      </c>
      <c r="K552" s="6">
        <f t="shared" si="2"/>
        <v>0</v>
      </c>
      <c r="M552" s="52"/>
    </row>
    <row r="553" ht="15.0" customHeight="1">
      <c r="D553" s="52"/>
      <c r="E553" s="59"/>
      <c r="F553" s="59"/>
      <c r="G553" s="44"/>
      <c r="H553" s="52"/>
      <c r="I553" s="1"/>
      <c r="J553" s="5">
        <f t="shared" si="1"/>
        <v>0</v>
      </c>
      <c r="K553" s="6">
        <f t="shared" si="2"/>
        <v>0</v>
      </c>
      <c r="M553" s="52"/>
    </row>
    <row r="554" ht="15.0" customHeight="1">
      <c r="D554" s="52"/>
      <c r="E554" s="23" t="s">
        <v>67</v>
      </c>
      <c r="F554" s="59">
        <v>41964.782638888886</v>
      </c>
      <c r="G554" s="51" t="s">
        <v>596</v>
      </c>
      <c r="H554" s="52"/>
      <c r="I554" s="1"/>
      <c r="J554" s="5">
        <f t="shared" si="1"/>
        <v>0</v>
      </c>
      <c r="K554" s="6">
        <f t="shared" si="2"/>
        <v>0</v>
      </c>
      <c r="M554" s="52"/>
    </row>
    <row r="555" ht="15.0" customHeight="1">
      <c r="D555" s="52"/>
      <c r="E555" s="23"/>
      <c r="F555" s="23"/>
      <c r="G555" s="44"/>
      <c r="H555" s="52"/>
      <c r="I555" s="1"/>
      <c r="J555" s="5">
        <f t="shared" si="1"/>
        <v>0</v>
      </c>
      <c r="K555" s="6">
        <f t="shared" si="2"/>
        <v>0</v>
      </c>
      <c r="M555" s="52"/>
    </row>
    <row r="556" ht="15.0" customHeight="1">
      <c r="D556" s="52"/>
      <c r="E556" s="23"/>
      <c r="F556" s="23"/>
      <c r="G556" s="53" t="s">
        <v>375</v>
      </c>
      <c r="H556" s="52"/>
      <c r="I556" s="1"/>
      <c r="J556" s="5">
        <f t="shared" si="1"/>
        <v>0</v>
      </c>
      <c r="K556" s="6">
        <f t="shared" si="2"/>
        <v>0</v>
      </c>
      <c r="M556" s="52"/>
    </row>
    <row r="557" ht="15.0" customHeight="1">
      <c r="D557" s="52"/>
      <c r="E557" s="59"/>
      <c r="F557" s="59"/>
      <c r="G557" s="44"/>
      <c r="H557" s="52"/>
      <c r="I557" s="1"/>
      <c r="J557" s="5">
        <f t="shared" si="1"/>
        <v>0</v>
      </c>
      <c r="K557" s="6">
        <f t="shared" si="2"/>
        <v>0</v>
      </c>
      <c r="M557" s="52"/>
    </row>
    <row r="558" ht="15.0" customHeight="1">
      <c r="D558" s="52"/>
      <c r="E558" s="23" t="s">
        <v>376</v>
      </c>
      <c r="F558" s="59">
        <v>41964.88402777778</v>
      </c>
      <c r="G558" s="51" t="s">
        <v>597</v>
      </c>
      <c r="H558" s="52"/>
      <c r="I558" s="1"/>
      <c r="J558" s="5">
        <f t="shared" si="1"/>
        <v>0</v>
      </c>
      <c r="K558" s="6">
        <f t="shared" si="2"/>
        <v>0</v>
      </c>
      <c r="M558" s="52"/>
    </row>
    <row r="559" ht="15.0" customHeight="1">
      <c r="D559" s="52"/>
      <c r="E559" s="23"/>
      <c r="F559" s="23"/>
      <c r="G559" s="51" t="s">
        <v>598</v>
      </c>
      <c r="H559" s="52"/>
      <c r="I559" s="1"/>
      <c r="J559" s="5">
        <f t="shared" si="1"/>
        <v>0</v>
      </c>
      <c r="K559" s="6">
        <f t="shared" si="2"/>
        <v>0</v>
      </c>
      <c r="M559" s="52"/>
    </row>
    <row r="560" ht="15.0" customHeight="1">
      <c r="D560" s="52"/>
      <c r="E560" s="23"/>
      <c r="F560" s="23"/>
      <c r="G560" s="51" t="s">
        <v>599</v>
      </c>
      <c r="H560" s="52"/>
      <c r="I560" s="1"/>
      <c r="J560" s="5">
        <f t="shared" si="1"/>
        <v>0</v>
      </c>
      <c r="K560" s="6">
        <f t="shared" si="2"/>
        <v>0</v>
      </c>
      <c r="M560" s="52"/>
    </row>
    <row r="561" ht="15.0" customHeight="1">
      <c r="D561" s="52"/>
      <c r="E561" s="23"/>
      <c r="F561" s="23"/>
      <c r="G561" s="51" t="s">
        <v>600</v>
      </c>
      <c r="H561" s="52"/>
      <c r="I561" s="1"/>
      <c r="J561" s="5">
        <f t="shared" si="1"/>
        <v>0</v>
      </c>
      <c r="K561" s="6">
        <f t="shared" si="2"/>
        <v>0</v>
      </c>
      <c r="M561" s="52"/>
    </row>
    <row r="562" ht="15.0" customHeight="1">
      <c r="D562" s="52"/>
      <c r="E562" s="23"/>
      <c r="F562" s="23"/>
      <c r="G562" s="44"/>
      <c r="H562" s="52"/>
      <c r="I562" s="1"/>
      <c r="J562" s="5">
        <f t="shared" si="1"/>
        <v>0</v>
      </c>
      <c r="K562" s="6">
        <f t="shared" si="2"/>
        <v>0</v>
      </c>
      <c r="M562" s="52"/>
    </row>
    <row r="563" ht="15.0" customHeight="1">
      <c r="D563" s="52"/>
      <c r="E563" s="23"/>
      <c r="F563" s="23"/>
      <c r="G563" s="53" t="s">
        <v>375</v>
      </c>
      <c r="H563" s="52"/>
      <c r="I563" s="1"/>
      <c r="J563" s="5">
        <f t="shared" si="1"/>
        <v>0</v>
      </c>
      <c r="K563" s="6">
        <f t="shared" si="2"/>
        <v>0</v>
      </c>
      <c r="M563" s="52"/>
    </row>
    <row r="564" ht="15.0" customHeight="1">
      <c r="D564" s="52"/>
      <c r="E564" s="59"/>
      <c r="F564" s="59"/>
      <c r="G564" s="44"/>
      <c r="H564" s="52"/>
      <c r="I564" s="1"/>
      <c r="J564" s="5">
        <f t="shared" si="1"/>
        <v>0</v>
      </c>
      <c r="K564" s="6">
        <f t="shared" si="2"/>
        <v>0</v>
      </c>
      <c r="M564" s="52"/>
    </row>
    <row r="565" ht="15.0" customHeight="1">
      <c r="D565" s="52"/>
      <c r="E565" s="23" t="s">
        <v>402</v>
      </c>
      <c r="F565" s="59">
        <v>41964.8875</v>
      </c>
      <c r="G565" s="51" t="s">
        <v>601</v>
      </c>
      <c r="H565" s="52"/>
      <c r="I565" s="1"/>
      <c r="J565" s="5">
        <f t="shared" si="1"/>
        <v>0</v>
      </c>
      <c r="K565" s="6">
        <f t="shared" si="2"/>
        <v>0</v>
      </c>
      <c r="M565" s="52"/>
    </row>
    <row r="566" ht="15.0" customHeight="1">
      <c r="D566" s="52"/>
      <c r="E566" s="23"/>
      <c r="F566" s="23"/>
      <c r="G566" s="51" t="s">
        <v>602</v>
      </c>
      <c r="H566" s="52"/>
      <c r="I566" s="1"/>
      <c r="J566" s="5">
        <f t="shared" si="1"/>
        <v>0</v>
      </c>
      <c r="K566" s="6">
        <f t="shared" si="2"/>
        <v>0</v>
      </c>
      <c r="M566" s="52"/>
    </row>
    <row r="567" ht="15.0" customHeight="1">
      <c r="D567" s="52"/>
      <c r="E567" s="23"/>
      <c r="F567" s="23"/>
      <c r="G567" s="51" t="s">
        <v>603</v>
      </c>
      <c r="H567" s="52"/>
      <c r="I567" s="1"/>
      <c r="J567" s="5">
        <f t="shared" si="1"/>
        <v>0</v>
      </c>
      <c r="K567" s="6">
        <f t="shared" si="2"/>
        <v>0</v>
      </c>
      <c r="M567" s="52"/>
    </row>
    <row r="568" ht="15.0" customHeight="1">
      <c r="D568" s="52"/>
      <c r="E568" s="23"/>
      <c r="F568" s="23"/>
      <c r="G568" s="44"/>
      <c r="H568" s="52"/>
      <c r="I568" s="1"/>
      <c r="J568" s="5">
        <f t="shared" si="1"/>
        <v>0</v>
      </c>
      <c r="K568" s="6">
        <f t="shared" si="2"/>
        <v>0</v>
      </c>
      <c r="M568" s="52"/>
    </row>
    <row r="569" ht="15.0" customHeight="1">
      <c r="D569" s="52"/>
      <c r="E569" s="23"/>
      <c r="F569" s="23"/>
      <c r="G569" s="53" t="s">
        <v>375</v>
      </c>
      <c r="H569" s="52"/>
      <c r="I569" s="1"/>
      <c r="J569" s="5">
        <f t="shared" si="1"/>
        <v>0</v>
      </c>
      <c r="K569" s="6">
        <f t="shared" si="2"/>
        <v>0</v>
      </c>
      <c r="M569" s="52"/>
    </row>
    <row r="570" ht="15.0" customHeight="1">
      <c r="D570" s="52"/>
      <c r="E570" s="59"/>
      <c r="F570" s="59"/>
      <c r="G570" s="44"/>
      <c r="H570" s="52"/>
      <c r="I570" s="1"/>
      <c r="J570" s="5">
        <f t="shared" si="1"/>
        <v>0</v>
      </c>
      <c r="K570" s="6">
        <f t="shared" si="2"/>
        <v>0</v>
      </c>
      <c r="M570" s="52"/>
    </row>
    <row r="571" ht="15.0" customHeight="1">
      <c r="D571" s="52"/>
      <c r="E571" s="23" t="s">
        <v>376</v>
      </c>
      <c r="F571" s="59">
        <v>41964.88958333333</v>
      </c>
      <c r="G571" s="51" t="s">
        <v>604</v>
      </c>
      <c r="H571" s="52"/>
      <c r="I571" s="1"/>
      <c r="J571" s="5">
        <f t="shared" si="1"/>
        <v>0</v>
      </c>
      <c r="K571" s="6">
        <f t="shared" si="2"/>
        <v>0</v>
      </c>
      <c r="M571" s="52"/>
    </row>
    <row r="572" ht="15.0" customHeight="1">
      <c r="D572" s="52"/>
      <c r="E572" s="23"/>
      <c r="F572" s="23"/>
      <c r="G572" s="51" t="s">
        <v>605</v>
      </c>
      <c r="H572" s="52"/>
      <c r="I572" s="1"/>
      <c r="J572" s="5">
        <f t="shared" si="1"/>
        <v>0</v>
      </c>
      <c r="K572" s="6">
        <f t="shared" si="2"/>
        <v>0</v>
      </c>
      <c r="M572" s="52"/>
    </row>
    <row r="573" ht="15.0" customHeight="1">
      <c r="D573" s="52"/>
      <c r="E573" s="23"/>
      <c r="F573" s="23"/>
      <c r="G573" s="44"/>
      <c r="H573" s="52"/>
      <c r="I573" s="1"/>
      <c r="J573" s="5">
        <f t="shared" si="1"/>
        <v>0</v>
      </c>
      <c r="K573" s="6">
        <f t="shared" si="2"/>
        <v>0</v>
      </c>
      <c r="M573" s="52"/>
    </row>
    <row r="574" ht="15.0" customHeight="1">
      <c r="D574" s="52"/>
      <c r="E574" s="23"/>
      <c r="F574" s="23"/>
      <c r="G574" s="53" t="s">
        <v>375</v>
      </c>
      <c r="H574" s="52"/>
      <c r="I574" s="1"/>
      <c r="J574" s="5">
        <f t="shared" si="1"/>
        <v>0</v>
      </c>
      <c r="K574" s="6">
        <f t="shared" si="2"/>
        <v>0</v>
      </c>
      <c r="M574" s="52"/>
    </row>
    <row r="575" ht="15.0" customHeight="1">
      <c r="D575" s="52"/>
      <c r="E575" s="59"/>
      <c r="F575" s="59"/>
      <c r="G575" s="44"/>
      <c r="H575" s="52"/>
      <c r="I575" s="1"/>
      <c r="J575" s="5">
        <f t="shared" si="1"/>
        <v>0</v>
      </c>
      <c r="K575" s="6">
        <f t="shared" si="2"/>
        <v>0</v>
      </c>
      <c r="M575" s="52"/>
    </row>
    <row r="576" ht="15.0" customHeight="1">
      <c r="D576" s="52"/>
      <c r="E576" s="23" t="s">
        <v>402</v>
      </c>
      <c r="F576" s="59">
        <v>41964.88958333333</v>
      </c>
      <c r="G576" s="51" t="s">
        <v>327</v>
      </c>
      <c r="H576" s="52"/>
      <c r="I576" s="1"/>
      <c r="J576" s="5">
        <f t="shared" si="1"/>
        <v>0</v>
      </c>
      <c r="K576" s="6">
        <f t="shared" si="2"/>
        <v>0</v>
      </c>
      <c r="M576" s="52"/>
    </row>
    <row r="577" ht="15.0" customHeight="1">
      <c r="D577" s="52"/>
      <c r="E577" s="23"/>
      <c r="F577" s="23"/>
      <c r="G577" s="51" t="s">
        <v>606</v>
      </c>
      <c r="H577" s="52"/>
      <c r="I577" s="1"/>
      <c r="J577" s="5">
        <f t="shared" si="1"/>
        <v>0</v>
      </c>
      <c r="K577" s="6">
        <f t="shared" si="2"/>
        <v>0</v>
      </c>
      <c r="M577" s="52"/>
    </row>
    <row r="578" ht="15.0" customHeight="1">
      <c r="D578" s="52"/>
      <c r="E578" s="23"/>
      <c r="F578" s="23"/>
      <c r="G578" s="44"/>
      <c r="H578" s="52"/>
      <c r="I578" s="1"/>
      <c r="J578" s="5">
        <f t="shared" si="1"/>
        <v>0</v>
      </c>
      <c r="K578" s="6">
        <f t="shared" si="2"/>
        <v>0</v>
      </c>
      <c r="M578" s="52"/>
    </row>
    <row r="579" ht="15.0" customHeight="1">
      <c r="D579" s="52"/>
      <c r="E579" s="23"/>
      <c r="F579" s="23"/>
      <c r="G579" s="53" t="s">
        <v>375</v>
      </c>
      <c r="H579" s="52"/>
      <c r="I579" s="1"/>
      <c r="J579" s="5">
        <f t="shared" si="1"/>
        <v>0</v>
      </c>
      <c r="K579" s="6">
        <f t="shared" si="2"/>
        <v>0</v>
      </c>
      <c r="M579" s="52"/>
    </row>
    <row r="580" ht="15.0" customHeight="1">
      <c r="D580" s="52"/>
      <c r="E580" s="59"/>
      <c r="F580" s="59"/>
      <c r="G580" s="44"/>
      <c r="H580" s="52"/>
      <c r="I580" s="1"/>
      <c r="J580" s="5">
        <f t="shared" si="1"/>
        <v>0</v>
      </c>
      <c r="K580" s="6">
        <f t="shared" si="2"/>
        <v>0</v>
      </c>
      <c r="M580" s="52"/>
    </row>
    <row r="581" ht="15.0" customHeight="1">
      <c r="D581" s="52"/>
      <c r="E581" s="23" t="s">
        <v>376</v>
      </c>
      <c r="F581" s="59">
        <v>41964.88958333333</v>
      </c>
      <c r="G581" s="51" t="s">
        <v>607</v>
      </c>
      <c r="H581" s="52"/>
      <c r="I581" s="1"/>
      <c r="J581" s="5">
        <f t="shared" si="1"/>
        <v>0</v>
      </c>
      <c r="K581" s="6">
        <f t="shared" si="2"/>
        <v>0</v>
      </c>
      <c r="M581" s="52"/>
    </row>
    <row r="582" ht="15.0" customHeight="1">
      <c r="D582" s="52"/>
      <c r="E582" s="23"/>
      <c r="F582" s="23"/>
      <c r="G582" s="44"/>
      <c r="H582" s="52"/>
      <c r="I582" s="1"/>
      <c r="J582" s="5">
        <f t="shared" si="1"/>
        <v>0</v>
      </c>
      <c r="K582" s="6">
        <f t="shared" si="2"/>
        <v>0</v>
      </c>
      <c r="M582" s="52"/>
    </row>
    <row r="583" ht="15.0" customHeight="1">
      <c r="D583" s="52"/>
      <c r="E583" s="23"/>
      <c r="F583" s="23"/>
      <c r="G583" s="53" t="s">
        <v>375</v>
      </c>
      <c r="H583" s="52"/>
      <c r="I583" s="1"/>
      <c r="J583" s="5">
        <f t="shared" si="1"/>
        <v>0</v>
      </c>
      <c r="K583" s="6">
        <f t="shared" si="2"/>
        <v>0</v>
      </c>
      <c r="M583" s="52"/>
    </row>
    <row r="584" ht="15.0" customHeight="1">
      <c r="D584" s="52"/>
      <c r="E584" s="59"/>
      <c r="F584" s="59"/>
      <c r="G584" s="44"/>
      <c r="H584" s="52"/>
      <c r="I584" s="1"/>
      <c r="J584" s="5">
        <f t="shared" si="1"/>
        <v>0</v>
      </c>
      <c r="K584" s="6">
        <f t="shared" si="2"/>
        <v>0</v>
      </c>
      <c r="M584" s="52"/>
    </row>
    <row r="585" ht="15.0" customHeight="1">
      <c r="D585" s="52"/>
      <c r="E585" s="23" t="s">
        <v>402</v>
      </c>
      <c r="F585" s="59">
        <v>41964.89027777778</v>
      </c>
      <c r="G585" s="51" t="s">
        <v>608</v>
      </c>
      <c r="H585" s="52"/>
      <c r="I585" s="1"/>
      <c r="J585" s="5">
        <f t="shared" si="1"/>
        <v>0</v>
      </c>
      <c r="K585" s="6">
        <f t="shared" si="2"/>
        <v>0</v>
      </c>
      <c r="M585" s="52"/>
    </row>
    <row r="586" ht="15.0" customHeight="1">
      <c r="D586" s="52"/>
      <c r="E586" s="23"/>
      <c r="F586" s="23"/>
      <c r="G586" s="51" t="s">
        <v>609</v>
      </c>
      <c r="H586" s="52"/>
      <c r="I586" s="1"/>
      <c r="J586" s="5">
        <f t="shared" si="1"/>
        <v>0</v>
      </c>
      <c r="K586" s="6">
        <f t="shared" si="2"/>
        <v>0</v>
      </c>
      <c r="M586" s="52"/>
    </row>
    <row r="587" ht="15.0" customHeight="1">
      <c r="D587" s="52"/>
      <c r="E587" s="23"/>
      <c r="F587" s="23"/>
      <c r="G587" s="51" t="s">
        <v>610</v>
      </c>
      <c r="H587" s="52"/>
      <c r="I587" s="1"/>
      <c r="J587" s="5">
        <f t="shared" si="1"/>
        <v>0</v>
      </c>
      <c r="K587" s="6">
        <f t="shared" si="2"/>
        <v>0</v>
      </c>
      <c r="M587" s="52"/>
    </row>
    <row r="588" ht="15.0" customHeight="1">
      <c r="D588" s="52"/>
      <c r="E588" s="23"/>
      <c r="F588" s="23"/>
      <c r="G588" s="44"/>
      <c r="H588" s="52"/>
      <c r="I588" s="1"/>
      <c r="J588" s="5">
        <f t="shared" si="1"/>
        <v>0</v>
      </c>
      <c r="K588" s="6">
        <f t="shared" si="2"/>
        <v>0</v>
      </c>
      <c r="M588" s="52"/>
    </row>
    <row r="589" ht="15.0" customHeight="1">
      <c r="D589" s="52"/>
      <c r="E589" s="23"/>
      <c r="F589" s="23"/>
      <c r="G589" s="53" t="s">
        <v>375</v>
      </c>
      <c r="H589" s="52"/>
      <c r="I589" s="1"/>
      <c r="J589" s="5">
        <f t="shared" si="1"/>
        <v>0</v>
      </c>
      <c r="K589" s="6">
        <f t="shared" si="2"/>
        <v>0</v>
      </c>
      <c r="M589" s="52"/>
    </row>
    <row r="590" ht="15.0" customHeight="1">
      <c r="D590" s="52"/>
      <c r="E590" s="59"/>
      <c r="F590" s="59"/>
      <c r="G590" s="44"/>
      <c r="H590" s="52"/>
      <c r="I590" s="1"/>
      <c r="J590" s="5">
        <f t="shared" si="1"/>
        <v>0</v>
      </c>
      <c r="K590" s="6">
        <f t="shared" si="2"/>
        <v>0</v>
      </c>
      <c r="M590" s="52"/>
    </row>
    <row r="591" ht="15.0" customHeight="1">
      <c r="D591" s="52"/>
      <c r="E591" s="23" t="s">
        <v>376</v>
      </c>
      <c r="F591" s="59">
        <v>41964.89027777778</v>
      </c>
      <c r="G591" s="51" t="s">
        <v>611</v>
      </c>
      <c r="H591" s="52"/>
      <c r="I591" s="1"/>
      <c r="J591" s="5">
        <f t="shared" si="1"/>
        <v>0</v>
      </c>
      <c r="K591" s="6">
        <f t="shared" si="2"/>
        <v>0</v>
      </c>
      <c r="M591" s="52"/>
    </row>
    <row r="592" ht="15.0" customHeight="1">
      <c r="D592" s="52"/>
      <c r="E592" s="23"/>
      <c r="F592" s="23"/>
      <c r="G592" s="44"/>
      <c r="H592" s="52"/>
      <c r="I592" s="1"/>
      <c r="J592" s="5">
        <f t="shared" si="1"/>
        <v>0</v>
      </c>
      <c r="K592" s="6">
        <f t="shared" si="2"/>
        <v>0</v>
      </c>
      <c r="M592" s="52"/>
    </row>
    <row r="593" ht="15.0" customHeight="1">
      <c r="D593" s="52"/>
      <c r="E593" s="23"/>
      <c r="F593" s="23"/>
      <c r="G593" s="53" t="s">
        <v>375</v>
      </c>
      <c r="H593" s="52"/>
      <c r="I593" s="1"/>
      <c r="J593" s="5">
        <f t="shared" si="1"/>
        <v>0</v>
      </c>
      <c r="K593" s="6">
        <f t="shared" si="2"/>
        <v>0</v>
      </c>
      <c r="M593" s="52"/>
    </row>
    <row r="594" ht="15.0" customHeight="1">
      <c r="D594" s="52"/>
      <c r="E594" s="59"/>
      <c r="F594" s="59"/>
      <c r="G594" s="44"/>
      <c r="H594" s="52"/>
      <c r="I594" s="1"/>
      <c r="J594" s="5">
        <f t="shared" si="1"/>
        <v>0</v>
      </c>
      <c r="K594" s="6">
        <f t="shared" si="2"/>
        <v>0</v>
      </c>
      <c r="M594" s="52"/>
    </row>
    <row r="595" ht="15.0" customHeight="1">
      <c r="D595" s="52"/>
      <c r="E595" s="23" t="s">
        <v>402</v>
      </c>
      <c r="F595" s="59">
        <v>41964.89027777778</v>
      </c>
      <c r="G595" s="51" t="s">
        <v>612</v>
      </c>
      <c r="H595" s="52"/>
      <c r="I595" s="1"/>
      <c r="J595" s="5">
        <f t="shared" si="1"/>
        <v>0</v>
      </c>
      <c r="K595" s="6">
        <f t="shared" si="2"/>
        <v>0</v>
      </c>
      <c r="M595" s="52"/>
    </row>
    <row r="596" ht="15.0" customHeight="1">
      <c r="D596" s="52"/>
      <c r="E596" s="23"/>
      <c r="F596" s="23"/>
      <c r="G596" s="51" t="s">
        <v>106</v>
      </c>
      <c r="H596" s="52"/>
      <c r="I596" s="1"/>
      <c r="J596" s="5">
        <f t="shared" si="1"/>
        <v>0</v>
      </c>
      <c r="K596" s="6">
        <f t="shared" si="2"/>
        <v>0</v>
      </c>
      <c r="M596" s="52"/>
    </row>
    <row r="597" ht="15.0" customHeight="1">
      <c r="D597" s="52"/>
      <c r="E597" s="23"/>
      <c r="F597" s="23"/>
      <c r="G597" s="44"/>
      <c r="H597" s="52"/>
      <c r="I597" s="1"/>
      <c r="J597" s="5">
        <f t="shared" si="1"/>
        <v>0</v>
      </c>
      <c r="K597" s="6">
        <f t="shared" si="2"/>
        <v>0</v>
      </c>
      <c r="M597" s="52"/>
    </row>
    <row r="598" ht="15.0" customHeight="1">
      <c r="D598" s="52"/>
      <c r="E598" s="23"/>
      <c r="F598" s="23"/>
      <c r="G598" s="53" t="s">
        <v>375</v>
      </c>
      <c r="H598" s="52"/>
      <c r="I598" s="1"/>
      <c r="J598" s="5">
        <f t="shared" si="1"/>
        <v>0</v>
      </c>
      <c r="K598" s="6">
        <f t="shared" si="2"/>
        <v>0</v>
      </c>
      <c r="M598" s="52"/>
    </row>
    <row r="599" ht="15.0" customHeight="1">
      <c r="D599" s="52"/>
      <c r="E599" s="59"/>
      <c r="F599" s="59"/>
      <c r="G599" s="44"/>
      <c r="H599" s="52"/>
      <c r="I599" s="1"/>
      <c r="J599" s="5">
        <f t="shared" si="1"/>
        <v>0</v>
      </c>
      <c r="K599" s="6">
        <f t="shared" si="2"/>
        <v>0</v>
      </c>
      <c r="M599" s="52"/>
    </row>
    <row r="600" ht="15.0" customHeight="1">
      <c r="D600" s="52"/>
      <c r="E600" s="23" t="s">
        <v>376</v>
      </c>
      <c r="F600" s="59">
        <v>41964.89027777778</v>
      </c>
      <c r="G600" s="51" t="s">
        <v>613</v>
      </c>
      <c r="H600" s="52"/>
      <c r="I600" s="1"/>
      <c r="J600" s="5">
        <f t="shared" si="1"/>
        <v>0</v>
      </c>
      <c r="K600" s="6">
        <f t="shared" si="2"/>
        <v>0</v>
      </c>
      <c r="M600" s="52"/>
    </row>
    <row r="601" ht="15.0" customHeight="1">
      <c r="D601" s="52"/>
      <c r="E601" s="23"/>
      <c r="F601" s="23"/>
      <c r="G601" s="44"/>
      <c r="H601" s="52"/>
      <c r="I601" s="1"/>
      <c r="J601" s="5">
        <f t="shared" si="1"/>
        <v>0</v>
      </c>
      <c r="K601" s="6">
        <f t="shared" si="2"/>
        <v>0</v>
      </c>
      <c r="M601" s="52"/>
    </row>
    <row r="602" ht="15.0" customHeight="1">
      <c r="D602" s="52"/>
      <c r="E602" s="23"/>
      <c r="F602" s="23"/>
      <c r="G602" s="53" t="s">
        <v>375</v>
      </c>
      <c r="H602" s="52"/>
      <c r="I602" s="1"/>
      <c r="J602" s="5">
        <f t="shared" si="1"/>
        <v>0</v>
      </c>
      <c r="K602" s="6">
        <f t="shared" si="2"/>
        <v>0</v>
      </c>
      <c r="M602" s="52"/>
    </row>
    <row r="603" ht="15.0" customHeight="1">
      <c r="D603" s="52"/>
      <c r="E603" s="59"/>
      <c r="F603" s="59"/>
      <c r="G603" s="44"/>
      <c r="H603" s="52"/>
      <c r="I603" s="1"/>
      <c r="J603" s="5">
        <f t="shared" si="1"/>
        <v>0</v>
      </c>
      <c r="K603" s="6">
        <f t="shared" si="2"/>
        <v>0</v>
      </c>
      <c r="M603" s="52"/>
    </row>
    <row r="604" ht="15.0" customHeight="1">
      <c r="D604" s="52"/>
      <c r="E604" s="23" t="s">
        <v>402</v>
      </c>
      <c r="F604" s="59">
        <v>41964.89097222222</v>
      </c>
      <c r="G604" s="51" t="s">
        <v>327</v>
      </c>
      <c r="H604" s="52"/>
      <c r="I604" s="1"/>
      <c r="J604" s="5">
        <f t="shared" si="1"/>
        <v>0</v>
      </c>
      <c r="K604" s="6">
        <f t="shared" si="2"/>
        <v>0</v>
      </c>
      <c r="M604" s="52"/>
    </row>
    <row r="605" ht="15.0" customHeight="1">
      <c r="D605" s="52"/>
      <c r="E605" s="23"/>
      <c r="F605" s="23"/>
      <c r="G605" s="51" t="s">
        <v>614</v>
      </c>
      <c r="H605" s="52"/>
      <c r="I605" s="1"/>
      <c r="J605" s="5">
        <f t="shared" si="1"/>
        <v>0</v>
      </c>
      <c r="K605" s="6">
        <f t="shared" si="2"/>
        <v>0</v>
      </c>
      <c r="M605" s="52"/>
    </row>
    <row r="606" ht="15.0" customHeight="1">
      <c r="D606" s="52"/>
      <c r="E606" s="23"/>
      <c r="F606" s="23"/>
      <c r="G606" s="51" t="s">
        <v>615</v>
      </c>
      <c r="H606" s="52"/>
      <c r="I606" s="1"/>
      <c r="J606" s="5">
        <f t="shared" si="1"/>
        <v>0</v>
      </c>
      <c r="K606" s="6">
        <f t="shared" si="2"/>
        <v>0</v>
      </c>
      <c r="M606" s="52"/>
    </row>
    <row r="607" ht="15.0" customHeight="1">
      <c r="D607" s="52"/>
      <c r="E607" s="23"/>
      <c r="F607" s="23"/>
      <c r="G607" s="51" t="s">
        <v>616</v>
      </c>
      <c r="H607" s="52"/>
      <c r="I607" s="1"/>
      <c r="J607" s="5">
        <f t="shared" si="1"/>
        <v>0</v>
      </c>
      <c r="K607" s="6">
        <f t="shared" si="2"/>
        <v>0</v>
      </c>
      <c r="M607" s="52"/>
    </row>
    <row r="608" ht="15.0" customHeight="1">
      <c r="D608" s="52"/>
      <c r="E608" s="23"/>
      <c r="F608" s="23"/>
      <c r="G608" s="44"/>
      <c r="H608" s="52"/>
      <c r="I608" s="1"/>
      <c r="J608" s="5">
        <f t="shared" si="1"/>
        <v>0</v>
      </c>
      <c r="K608" s="6">
        <f t="shared" si="2"/>
        <v>0</v>
      </c>
      <c r="M608" s="52"/>
    </row>
    <row r="609" ht="15.0" customHeight="1">
      <c r="D609" s="52"/>
      <c r="E609" s="23"/>
      <c r="F609" s="23"/>
      <c r="G609" s="53" t="s">
        <v>375</v>
      </c>
      <c r="H609" s="52"/>
      <c r="I609" s="1"/>
      <c r="J609" s="5">
        <f t="shared" si="1"/>
        <v>0</v>
      </c>
      <c r="K609" s="6">
        <f t="shared" si="2"/>
        <v>0</v>
      </c>
      <c r="M609" s="52"/>
    </row>
    <row r="610" ht="15.0" customHeight="1">
      <c r="D610" s="52"/>
      <c r="E610" s="59"/>
      <c r="F610" s="59"/>
      <c r="G610" s="44"/>
      <c r="H610" s="52"/>
      <c r="I610" s="1"/>
      <c r="J610" s="5">
        <f t="shared" si="1"/>
        <v>0</v>
      </c>
      <c r="K610" s="6">
        <f t="shared" si="2"/>
        <v>0</v>
      </c>
      <c r="M610" s="52"/>
    </row>
    <row r="611" ht="15.0" customHeight="1">
      <c r="D611" s="52"/>
      <c r="E611" s="23" t="s">
        <v>376</v>
      </c>
      <c r="F611" s="59">
        <v>41964.893055555556</v>
      </c>
      <c r="G611" s="51" t="s">
        <v>617</v>
      </c>
      <c r="H611" s="52"/>
      <c r="I611" s="1"/>
      <c r="J611" s="5">
        <f t="shared" si="1"/>
        <v>0</v>
      </c>
      <c r="K611" s="6">
        <f t="shared" si="2"/>
        <v>0</v>
      </c>
      <c r="M611" s="52"/>
    </row>
    <row r="612" ht="15.0" customHeight="1">
      <c r="D612" s="52"/>
      <c r="E612" s="23"/>
      <c r="F612" s="23"/>
      <c r="G612" s="51" t="s">
        <v>618</v>
      </c>
      <c r="H612" s="52"/>
      <c r="I612" s="1"/>
      <c r="J612" s="5">
        <f t="shared" si="1"/>
        <v>0</v>
      </c>
      <c r="K612" s="6">
        <f t="shared" si="2"/>
        <v>0</v>
      </c>
      <c r="M612" s="52"/>
    </row>
    <row r="613" ht="15.0" customHeight="1">
      <c r="D613" s="52"/>
      <c r="E613" s="23"/>
      <c r="F613" s="23"/>
      <c r="G613" s="44"/>
      <c r="H613" s="52"/>
      <c r="I613" s="1"/>
      <c r="J613" s="5">
        <f t="shared" si="1"/>
        <v>0</v>
      </c>
      <c r="K613" s="6">
        <f t="shared" si="2"/>
        <v>0</v>
      </c>
      <c r="M613" s="52"/>
    </row>
    <row r="614" ht="15.0" customHeight="1">
      <c r="D614" s="52"/>
      <c r="E614" s="23"/>
      <c r="F614" s="23"/>
      <c r="G614" s="53" t="s">
        <v>375</v>
      </c>
      <c r="H614" s="52"/>
      <c r="I614" s="1"/>
      <c r="J614" s="5">
        <f t="shared" si="1"/>
        <v>0</v>
      </c>
      <c r="K614" s="6">
        <f t="shared" si="2"/>
        <v>0</v>
      </c>
      <c r="M614" s="52"/>
    </row>
    <row r="615" ht="15.0" customHeight="1">
      <c r="D615" s="52"/>
      <c r="E615" s="59"/>
      <c r="F615" s="59"/>
      <c r="G615" s="44"/>
      <c r="H615" s="52"/>
      <c r="I615" s="1"/>
      <c r="J615" s="5">
        <f t="shared" si="1"/>
        <v>0</v>
      </c>
      <c r="K615" s="6">
        <f t="shared" si="2"/>
        <v>0</v>
      </c>
      <c r="M615" s="52"/>
    </row>
    <row r="616" ht="15.0" customHeight="1">
      <c r="D616" s="52"/>
      <c r="E616" s="23" t="s">
        <v>402</v>
      </c>
      <c r="F616" s="59">
        <v>41964.893055555556</v>
      </c>
      <c r="G616" s="51" t="s">
        <v>619</v>
      </c>
      <c r="H616" s="52"/>
      <c r="I616" s="1"/>
      <c r="J616" s="5">
        <f t="shared" si="1"/>
        <v>0</v>
      </c>
      <c r="K616" s="6">
        <f t="shared" si="2"/>
        <v>0</v>
      </c>
      <c r="M616" s="52"/>
    </row>
    <row r="617" ht="15.0" customHeight="1">
      <c r="D617" s="52"/>
      <c r="E617" s="23"/>
      <c r="F617" s="23"/>
      <c r="G617" s="51" t="s">
        <v>620</v>
      </c>
      <c r="H617" s="52"/>
      <c r="I617" s="1"/>
      <c r="J617" s="5">
        <f t="shared" si="1"/>
        <v>0</v>
      </c>
      <c r="K617" s="6">
        <f t="shared" si="2"/>
        <v>0</v>
      </c>
      <c r="M617" s="52"/>
    </row>
    <row r="618" ht="15.0" customHeight="1">
      <c r="D618" s="52"/>
      <c r="E618" s="23"/>
      <c r="F618" s="23"/>
      <c r="G618" s="51" t="s">
        <v>621</v>
      </c>
      <c r="H618" s="52"/>
      <c r="I618" s="1"/>
      <c r="J618" s="5">
        <f t="shared" si="1"/>
        <v>0</v>
      </c>
      <c r="K618" s="6">
        <f t="shared" si="2"/>
        <v>0</v>
      </c>
      <c r="M618" s="52"/>
    </row>
    <row r="619" ht="15.0" customHeight="1">
      <c r="D619" s="52"/>
      <c r="E619" s="23"/>
      <c r="F619" s="23"/>
      <c r="G619" s="44"/>
      <c r="H619" s="52"/>
      <c r="I619" s="1"/>
      <c r="J619" s="5">
        <f t="shared" si="1"/>
        <v>0</v>
      </c>
      <c r="K619" s="6">
        <f t="shared" si="2"/>
        <v>0</v>
      </c>
      <c r="M619" s="52"/>
    </row>
    <row r="620" ht="15.0" customHeight="1">
      <c r="D620" s="52"/>
      <c r="E620" s="23"/>
      <c r="F620" s="23"/>
      <c r="G620" s="53" t="s">
        <v>375</v>
      </c>
      <c r="H620" s="52"/>
      <c r="I620" s="1"/>
      <c r="J620" s="5">
        <f t="shared" si="1"/>
        <v>0</v>
      </c>
      <c r="K620" s="6">
        <f t="shared" si="2"/>
        <v>0</v>
      </c>
      <c r="M620" s="52"/>
    </row>
    <row r="621" ht="15.0" customHeight="1">
      <c r="D621" s="52"/>
      <c r="E621" s="59"/>
      <c r="F621" s="59"/>
      <c r="G621" s="44"/>
      <c r="H621" s="52"/>
      <c r="I621" s="1"/>
      <c r="J621" s="5">
        <f t="shared" si="1"/>
        <v>0</v>
      </c>
      <c r="K621" s="6">
        <f t="shared" si="2"/>
        <v>0</v>
      </c>
      <c r="M621" s="52"/>
    </row>
    <row r="622" ht="15.0" customHeight="1">
      <c r="D622" s="52"/>
      <c r="E622" s="23" t="s">
        <v>376</v>
      </c>
      <c r="F622" s="59">
        <v>41964.89375</v>
      </c>
      <c r="G622" s="51" t="s">
        <v>622</v>
      </c>
      <c r="H622" s="52"/>
      <c r="I622" s="1"/>
      <c r="J622" s="5">
        <f t="shared" si="1"/>
        <v>0</v>
      </c>
      <c r="K622" s="6">
        <f t="shared" si="2"/>
        <v>0</v>
      </c>
      <c r="M622" s="52"/>
    </row>
    <row r="623" ht="15.0" customHeight="1">
      <c r="D623" s="52"/>
      <c r="E623" s="23"/>
      <c r="F623" s="23"/>
      <c r="G623" s="51" t="s">
        <v>623</v>
      </c>
      <c r="H623" s="52"/>
      <c r="I623" s="1"/>
      <c r="J623" s="5">
        <f t="shared" si="1"/>
        <v>0</v>
      </c>
      <c r="K623" s="6">
        <f t="shared" si="2"/>
        <v>0</v>
      </c>
      <c r="M623" s="52"/>
    </row>
    <row r="624" ht="15.0" customHeight="1">
      <c r="D624" s="52"/>
      <c r="E624" s="23"/>
      <c r="F624" s="23"/>
      <c r="G624" s="51" t="s">
        <v>624</v>
      </c>
      <c r="H624" s="52"/>
      <c r="I624" s="1"/>
      <c r="J624" s="5">
        <f t="shared" si="1"/>
        <v>0</v>
      </c>
      <c r="K624" s="6">
        <f t="shared" si="2"/>
        <v>0</v>
      </c>
      <c r="M624" s="52"/>
    </row>
    <row r="625" ht="15.0" customHeight="1">
      <c r="D625" s="52"/>
      <c r="E625" s="23"/>
      <c r="F625" s="23"/>
      <c r="G625" s="44"/>
      <c r="H625" s="52"/>
      <c r="I625" s="1"/>
      <c r="J625" s="5">
        <f t="shared" si="1"/>
        <v>0</v>
      </c>
      <c r="K625" s="6">
        <f t="shared" si="2"/>
        <v>0</v>
      </c>
      <c r="M625" s="52"/>
    </row>
    <row r="626" ht="15.0" customHeight="1">
      <c r="D626" s="52"/>
      <c r="E626" s="23"/>
      <c r="F626" s="23"/>
      <c r="G626" s="53" t="s">
        <v>375</v>
      </c>
      <c r="H626" s="52"/>
      <c r="I626" s="1"/>
      <c r="J626" s="5">
        <f t="shared" si="1"/>
        <v>0</v>
      </c>
      <c r="K626" s="6">
        <f t="shared" si="2"/>
        <v>0</v>
      </c>
      <c r="M626" s="52"/>
    </row>
    <row r="627" ht="15.0" customHeight="1">
      <c r="D627" s="52"/>
      <c r="E627" s="59"/>
      <c r="F627" s="59"/>
      <c r="G627" s="44"/>
      <c r="H627" s="52"/>
      <c r="I627" s="1"/>
      <c r="J627" s="5">
        <f t="shared" si="1"/>
        <v>0</v>
      </c>
      <c r="K627" s="6">
        <f t="shared" si="2"/>
        <v>0</v>
      </c>
      <c r="M627" s="52"/>
    </row>
    <row r="628" ht="15.0" customHeight="1">
      <c r="D628" s="52"/>
      <c r="E628" s="23" t="s">
        <v>402</v>
      </c>
      <c r="F628" s="59">
        <v>41964.89375</v>
      </c>
      <c r="G628" s="51" t="s">
        <v>625</v>
      </c>
      <c r="H628" s="52"/>
      <c r="I628" s="1"/>
      <c r="J628" s="5">
        <f t="shared" si="1"/>
        <v>0</v>
      </c>
      <c r="K628" s="6">
        <f t="shared" si="2"/>
        <v>0</v>
      </c>
      <c r="M628" s="52"/>
    </row>
    <row r="629" ht="15.0" customHeight="1">
      <c r="D629" s="52"/>
      <c r="E629" s="23"/>
      <c r="F629" s="23"/>
      <c r="G629" s="44"/>
      <c r="H629" s="52"/>
      <c r="I629" s="1"/>
      <c r="J629" s="5">
        <f t="shared" si="1"/>
        <v>0</v>
      </c>
      <c r="K629" s="6">
        <f t="shared" si="2"/>
        <v>0</v>
      </c>
      <c r="M629" s="52"/>
    </row>
    <row r="630" ht="15.0" customHeight="1">
      <c r="D630" s="52"/>
      <c r="E630" s="23"/>
      <c r="F630" s="23"/>
      <c r="G630" s="53" t="s">
        <v>375</v>
      </c>
      <c r="H630" s="52"/>
      <c r="I630" s="1"/>
      <c r="J630" s="5">
        <f t="shared" si="1"/>
        <v>0</v>
      </c>
      <c r="K630" s="6">
        <f t="shared" si="2"/>
        <v>0</v>
      </c>
      <c r="M630" s="52"/>
    </row>
    <row r="631" ht="15.0" customHeight="1">
      <c r="D631" s="52"/>
      <c r="E631" s="59"/>
      <c r="F631" s="59"/>
      <c r="G631" s="44"/>
      <c r="H631" s="52"/>
      <c r="I631" s="1"/>
      <c r="J631" s="5">
        <f t="shared" si="1"/>
        <v>0</v>
      </c>
      <c r="K631" s="6">
        <f t="shared" si="2"/>
        <v>0</v>
      </c>
      <c r="M631" s="52"/>
    </row>
    <row r="632" ht="15.0" customHeight="1">
      <c r="D632" s="52"/>
      <c r="E632" s="23" t="s">
        <v>376</v>
      </c>
      <c r="F632" s="59">
        <v>41964.89444444444</v>
      </c>
      <c r="G632" s="51" t="s">
        <v>626</v>
      </c>
      <c r="H632" s="52"/>
      <c r="I632" s="1"/>
      <c r="J632" s="5">
        <f t="shared" si="1"/>
        <v>0</v>
      </c>
      <c r="K632" s="6">
        <f t="shared" si="2"/>
        <v>0</v>
      </c>
      <c r="M632" s="52"/>
    </row>
    <row r="633" ht="15.0" customHeight="1">
      <c r="D633" s="52"/>
      <c r="E633" s="23"/>
      <c r="F633" s="23"/>
      <c r="G633" s="51" t="s">
        <v>627</v>
      </c>
      <c r="H633" s="52"/>
      <c r="I633" s="1"/>
      <c r="J633" s="5">
        <f t="shared" si="1"/>
        <v>0</v>
      </c>
      <c r="K633" s="6">
        <f t="shared" si="2"/>
        <v>0</v>
      </c>
      <c r="M633" s="52"/>
    </row>
    <row r="634" ht="15.0" customHeight="1">
      <c r="D634" s="52"/>
      <c r="E634" s="23"/>
      <c r="F634" s="23"/>
      <c r="G634" s="51" t="s">
        <v>628</v>
      </c>
      <c r="H634" s="52"/>
      <c r="I634" s="1"/>
      <c r="J634" s="5">
        <f t="shared" si="1"/>
        <v>0</v>
      </c>
      <c r="K634" s="6">
        <f t="shared" si="2"/>
        <v>0</v>
      </c>
      <c r="M634" s="52"/>
    </row>
    <row r="635" ht="15.0" customHeight="1">
      <c r="D635" s="52"/>
      <c r="E635" s="23"/>
      <c r="F635" s="23"/>
      <c r="G635" s="51" t="s">
        <v>629</v>
      </c>
      <c r="H635" s="52"/>
      <c r="I635" s="1"/>
      <c r="J635" s="5">
        <f t="shared" si="1"/>
        <v>0</v>
      </c>
      <c r="K635" s="6">
        <f t="shared" si="2"/>
        <v>0</v>
      </c>
      <c r="M635" s="52"/>
    </row>
    <row r="636" ht="15.0" customHeight="1">
      <c r="D636" s="52"/>
      <c r="E636" s="23"/>
      <c r="F636" s="23"/>
      <c r="G636" s="51" t="s">
        <v>630</v>
      </c>
      <c r="H636" s="52"/>
      <c r="I636" s="1"/>
      <c r="J636" s="5">
        <f t="shared" si="1"/>
        <v>0</v>
      </c>
      <c r="K636" s="6">
        <f t="shared" si="2"/>
        <v>0</v>
      </c>
      <c r="M636" s="52"/>
    </row>
    <row r="637" ht="15.0" customHeight="1">
      <c r="D637" s="52"/>
      <c r="E637" s="23"/>
      <c r="F637" s="23"/>
      <c r="G637" s="51" t="s">
        <v>631</v>
      </c>
      <c r="H637" s="52"/>
      <c r="I637" s="1"/>
      <c r="J637" s="5">
        <f t="shared" si="1"/>
        <v>0</v>
      </c>
      <c r="K637" s="6">
        <f t="shared" si="2"/>
        <v>0</v>
      </c>
      <c r="M637" s="52"/>
    </row>
    <row r="638" ht="15.0" customHeight="1">
      <c r="D638" s="52"/>
      <c r="E638" s="23"/>
      <c r="F638" s="23"/>
      <c r="G638" s="44"/>
      <c r="H638" s="52"/>
      <c r="I638" s="1"/>
      <c r="J638" s="5">
        <f t="shared" si="1"/>
        <v>0</v>
      </c>
      <c r="K638" s="6">
        <f t="shared" si="2"/>
        <v>0</v>
      </c>
      <c r="M638" s="52"/>
    </row>
    <row r="639" ht="15.0" customHeight="1">
      <c r="D639" s="52"/>
      <c r="E639" s="23"/>
      <c r="F639" s="23"/>
      <c r="G639" s="53" t="s">
        <v>375</v>
      </c>
      <c r="H639" s="52"/>
      <c r="I639" s="1"/>
      <c r="J639" s="5">
        <f t="shared" si="1"/>
        <v>0</v>
      </c>
      <c r="K639" s="6">
        <f t="shared" si="2"/>
        <v>0</v>
      </c>
      <c r="M639" s="52"/>
    </row>
    <row r="640" ht="15.0" customHeight="1">
      <c r="D640" s="52"/>
      <c r="E640" s="59"/>
      <c r="F640" s="59"/>
      <c r="G640" s="44"/>
      <c r="H640" s="52"/>
      <c r="I640" s="1"/>
      <c r="J640" s="5">
        <f t="shared" si="1"/>
        <v>0</v>
      </c>
      <c r="K640" s="6">
        <f t="shared" si="2"/>
        <v>0</v>
      </c>
      <c r="M640" s="52"/>
    </row>
    <row r="641" ht="15.0" customHeight="1">
      <c r="D641" s="52"/>
      <c r="E641" s="23" t="s">
        <v>402</v>
      </c>
      <c r="F641" s="59">
        <v>41964.89444444444</v>
      </c>
      <c r="G641" s="51" t="s">
        <v>632</v>
      </c>
      <c r="H641" s="52"/>
      <c r="I641" s="1"/>
      <c r="J641" s="5">
        <f t="shared" si="1"/>
        <v>0</v>
      </c>
      <c r="K641" s="6">
        <f t="shared" si="2"/>
        <v>0</v>
      </c>
      <c r="M641" s="52"/>
    </row>
    <row r="642" ht="15.0" customHeight="1">
      <c r="D642" s="52"/>
      <c r="E642" s="23"/>
      <c r="F642" s="23"/>
      <c r="G642" s="51" t="s">
        <v>633</v>
      </c>
      <c r="H642" s="52"/>
      <c r="I642" s="1"/>
      <c r="J642" s="5">
        <f t="shared" si="1"/>
        <v>0</v>
      </c>
      <c r="K642" s="6">
        <f t="shared" si="2"/>
        <v>0</v>
      </c>
      <c r="M642" s="52"/>
    </row>
    <row r="643" ht="15.0" customHeight="1">
      <c r="D643" s="52"/>
      <c r="E643" s="23"/>
      <c r="F643" s="23"/>
      <c r="G643" s="51" t="s">
        <v>634</v>
      </c>
      <c r="H643" s="52"/>
      <c r="I643" s="1"/>
      <c r="J643" s="5">
        <f t="shared" si="1"/>
        <v>0</v>
      </c>
      <c r="K643" s="6">
        <f t="shared" si="2"/>
        <v>0</v>
      </c>
      <c r="M643" s="52"/>
    </row>
    <row r="644" ht="15.0" customHeight="1">
      <c r="D644" s="52"/>
      <c r="E644" s="23"/>
      <c r="F644" s="23"/>
      <c r="G644" s="44"/>
      <c r="H644" s="52"/>
      <c r="I644" s="1"/>
      <c r="J644" s="5">
        <f t="shared" si="1"/>
        <v>0</v>
      </c>
      <c r="K644" s="6">
        <f t="shared" si="2"/>
        <v>0</v>
      </c>
      <c r="M644" s="52"/>
    </row>
    <row r="645" ht="15.0" customHeight="1">
      <c r="D645" s="52"/>
      <c r="E645" s="23"/>
      <c r="F645" s="23"/>
      <c r="G645" s="53" t="s">
        <v>375</v>
      </c>
      <c r="H645" s="52"/>
      <c r="I645" s="1"/>
      <c r="J645" s="5">
        <f t="shared" si="1"/>
        <v>0</v>
      </c>
      <c r="K645" s="6">
        <f t="shared" si="2"/>
        <v>0</v>
      </c>
      <c r="M645" s="52"/>
    </row>
    <row r="646" ht="15.0" customHeight="1">
      <c r="D646" s="52"/>
      <c r="E646" s="59"/>
      <c r="F646" s="59"/>
      <c r="G646" s="44"/>
      <c r="H646" s="52"/>
      <c r="I646" s="1"/>
      <c r="J646" s="5">
        <f t="shared" si="1"/>
        <v>0</v>
      </c>
      <c r="K646" s="6">
        <f t="shared" si="2"/>
        <v>0</v>
      </c>
      <c r="M646" s="52"/>
    </row>
    <row r="647" ht="15.0" customHeight="1">
      <c r="D647" s="52"/>
      <c r="E647" s="23" t="s">
        <v>376</v>
      </c>
      <c r="F647" s="59">
        <v>41964.89513888889</v>
      </c>
      <c r="G647" s="51" t="s">
        <v>635</v>
      </c>
      <c r="H647" s="52"/>
      <c r="I647" s="1"/>
      <c r="J647" s="5">
        <f t="shared" si="1"/>
        <v>0</v>
      </c>
      <c r="K647" s="6">
        <f t="shared" si="2"/>
        <v>0</v>
      </c>
      <c r="M647" s="52"/>
    </row>
    <row r="648" ht="15.0" customHeight="1">
      <c r="D648" s="52"/>
      <c r="E648" s="23"/>
      <c r="F648" s="23"/>
      <c r="G648" s="51" t="s">
        <v>636</v>
      </c>
      <c r="H648" s="52"/>
      <c r="I648" s="1"/>
      <c r="J648" s="5">
        <f t="shared" si="1"/>
        <v>0</v>
      </c>
      <c r="K648" s="6">
        <f t="shared" si="2"/>
        <v>0</v>
      </c>
      <c r="M648" s="52"/>
    </row>
    <row r="649" ht="15.0" customHeight="1">
      <c r="D649" s="52"/>
      <c r="E649" s="23"/>
      <c r="F649" s="23"/>
      <c r="G649" s="44"/>
      <c r="H649" s="52"/>
      <c r="I649" s="1"/>
      <c r="J649" s="5">
        <f t="shared" si="1"/>
        <v>0</v>
      </c>
      <c r="K649" s="6">
        <f t="shared" si="2"/>
        <v>0</v>
      </c>
      <c r="M649" s="52"/>
    </row>
    <row r="650" ht="15.0" customHeight="1">
      <c r="D650" s="52"/>
      <c r="E650" s="23"/>
      <c r="F650" s="23"/>
      <c r="G650" s="53" t="s">
        <v>375</v>
      </c>
      <c r="H650" s="52"/>
      <c r="I650" s="1"/>
      <c r="J650" s="5">
        <f t="shared" si="1"/>
        <v>0</v>
      </c>
      <c r="K650" s="6">
        <f t="shared" si="2"/>
        <v>0</v>
      </c>
      <c r="M650" s="52"/>
    </row>
    <row r="651" ht="15.0" customHeight="1">
      <c r="D651" s="52"/>
      <c r="E651" s="59"/>
      <c r="F651" s="59"/>
      <c r="G651" s="44"/>
      <c r="H651" s="52"/>
      <c r="I651" s="1"/>
      <c r="J651" s="5">
        <f t="shared" si="1"/>
        <v>0</v>
      </c>
      <c r="K651" s="6">
        <f t="shared" si="2"/>
        <v>0</v>
      </c>
      <c r="M651" s="52"/>
    </row>
    <row r="652" ht="15.0" customHeight="1">
      <c r="D652" s="52"/>
      <c r="E652" s="23" t="s">
        <v>402</v>
      </c>
      <c r="F652" s="59">
        <v>41964.89513888889</v>
      </c>
      <c r="G652" s="51" t="s">
        <v>637</v>
      </c>
      <c r="H652" s="52"/>
      <c r="I652" s="1"/>
      <c r="J652" s="5">
        <f t="shared" si="1"/>
        <v>0</v>
      </c>
      <c r="K652" s="6">
        <f t="shared" si="2"/>
        <v>0</v>
      </c>
      <c r="M652" s="52"/>
    </row>
    <row r="653" ht="15.0" customHeight="1">
      <c r="D653" s="52"/>
      <c r="E653" s="23"/>
      <c r="F653" s="23"/>
      <c r="G653" s="51" t="s">
        <v>638</v>
      </c>
      <c r="H653" s="52"/>
      <c r="I653" s="1"/>
      <c r="J653" s="5">
        <f t="shared" si="1"/>
        <v>0</v>
      </c>
      <c r="K653" s="6">
        <f t="shared" si="2"/>
        <v>0</v>
      </c>
      <c r="M653" s="52"/>
    </row>
    <row r="654" ht="15.0" customHeight="1">
      <c r="D654" s="52"/>
      <c r="E654" s="23"/>
      <c r="F654" s="23"/>
      <c r="G654" s="44"/>
      <c r="H654" s="52"/>
      <c r="I654" s="1"/>
      <c r="J654" s="5">
        <f t="shared" si="1"/>
        <v>0</v>
      </c>
      <c r="K654" s="6">
        <f t="shared" si="2"/>
        <v>0</v>
      </c>
      <c r="M654" s="52"/>
    </row>
    <row r="655" ht="15.0" customHeight="1">
      <c r="D655" s="52"/>
      <c r="E655" s="23"/>
      <c r="F655" s="23"/>
      <c r="G655" s="53" t="s">
        <v>375</v>
      </c>
      <c r="H655" s="52"/>
      <c r="I655" s="1"/>
      <c r="J655" s="5">
        <f t="shared" si="1"/>
        <v>0</v>
      </c>
      <c r="K655" s="6">
        <f t="shared" si="2"/>
        <v>0</v>
      </c>
      <c r="M655" s="52"/>
    </row>
    <row r="656" ht="15.0" customHeight="1">
      <c r="D656" s="52"/>
      <c r="E656" s="59"/>
      <c r="F656" s="59"/>
      <c r="G656" s="44"/>
      <c r="H656" s="52"/>
      <c r="I656" s="1"/>
      <c r="J656" s="5">
        <f t="shared" si="1"/>
        <v>0</v>
      </c>
      <c r="K656" s="6">
        <f t="shared" si="2"/>
        <v>0</v>
      </c>
      <c r="M656" s="52"/>
    </row>
    <row r="657" ht="15.0" customHeight="1">
      <c r="D657" s="52"/>
      <c r="E657" s="23" t="s">
        <v>376</v>
      </c>
      <c r="F657" s="59">
        <v>41964.89513888889</v>
      </c>
      <c r="G657" s="51" t="s">
        <v>639</v>
      </c>
      <c r="H657" s="52"/>
      <c r="I657" s="1"/>
      <c r="J657" s="5">
        <f t="shared" si="1"/>
        <v>0</v>
      </c>
      <c r="K657" s="6">
        <f t="shared" si="2"/>
        <v>0</v>
      </c>
      <c r="M657" s="52"/>
    </row>
    <row r="658" ht="15.0" customHeight="1">
      <c r="D658" s="52"/>
      <c r="E658" s="23"/>
      <c r="F658" s="23"/>
      <c r="G658" s="44"/>
      <c r="H658" s="52"/>
      <c r="I658" s="1"/>
      <c r="J658" s="5">
        <f t="shared" si="1"/>
        <v>0</v>
      </c>
      <c r="K658" s="6">
        <f t="shared" si="2"/>
        <v>0</v>
      </c>
      <c r="M658" s="52"/>
    </row>
    <row r="659" ht="15.0" customHeight="1">
      <c r="D659" s="52"/>
      <c r="E659" s="23"/>
      <c r="F659" s="23"/>
      <c r="G659" s="53" t="s">
        <v>375</v>
      </c>
      <c r="H659" s="52"/>
      <c r="I659" s="1"/>
      <c r="J659" s="5">
        <f t="shared" si="1"/>
        <v>0</v>
      </c>
      <c r="K659" s="6">
        <f t="shared" si="2"/>
        <v>0</v>
      </c>
      <c r="M659" s="52"/>
    </row>
    <row r="660" ht="15.0" customHeight="1">
      <c r="D660" s="52"/>
      <c r="E660" s="59"/>
      <c r="F660" s="59"/>
      <c r="G660" s="44"/>
      <c r="H660" s="52"/>
      <c r="I660" s="1"/>
      <c r="J660" s="5">
        <f t="shared" si="1"/>
        <v>0</v>
      </c>
      <c r="K660" s="6">
        <f t="shared" si="2"/>
        <v>0</v>
      </c>
      <c r="M660" s="52"/>
    </row>
    <row r="661" ht="15.0" customHeight="1">
      <c r="D661" s="52"/>
      <c r="E661" s="23" t="s">
        <v>402</v>
      </c>
      <c r="F661" s="59">
        <v>41964.89513888889</v>
      </c>
      <c r="G661" s="51" t="s">
        <v>640</v>
      </c>
      <c r="H661" s="52"/>
      <c r="I661" s="1"/>
      <c r="J661" s="5">
        <f t="shared" si="1"/>
        <v>0</v>
      </c>
      <c r="K661" s="6">
        <f t="shared" si="2"/>
        <v>0</v>
      </c>
      <c r="M661" s="52"/>
    </row>
    <row r="662" ht="15.0" customHeight="1">
      <c r="D662" s="52"/>
      <c r="E662" s="23"/>
      <c r="F662" s="23"/>
      <c r="G662" s="44"/>
      <c r="H662" s="52"/>
      <c r="I662" s="1"/>
      <c r="J662" s="5">
        <f t="shared" si="1"/>
        <v>0</v>
      </c>
      <c r="K662" s="6">
        <f t="shared" si="2"/>
        <v>0</v>
      </c>
      <c r="M662" s="52"/>
    </row>
    <row r="663" ht="15.0" customHeight="1">
      <c r="D663" s="52"/>
      <c r="E663" s="23"/>
      <c r="F663" s="23"/>
      <c r="G663" s="53" t="s">
        <v>375</v>
      </c>
      <c r="H663" s="52"/>
      <c r="I663" s="1"/>
      <c r="J663" s="5">
        <f t="shared" si="1"/>
        <v>0</v>
      </c>
      <c r="K663" s="6">
        <f t="shared" si="2"/>
        <v>0</v>
      </c>
      <c r="M663" s="52"/>
    </row>
    <row r="664" ht="15.0" customHeight="1">
      <c r="D664" s="52"/>
      <c r="E664" s="59"/>
      <c r="F664" s="59"/>
      <c r="G664" s="44"/>
      <c r="H664" s="52"/>
      <c r="I664" s="1"/>
      <c r="J664" s="5">
        <f t="shared" si="1"/>
        <v>0</v>
      </c>
      <c r="K664" s="6">
        <f t="shared" si="2"/>
        <v>0</v>
      </c>
      <c r="M664" s="52"/>
    </row>
    <row r="665" ht="15.0" customHeight="1">
      <c r="D665" s="52"/>
      <c r="E665" s="23" t="s">
        <v>376</v>
      </c>
      <c r="F665" s="59">
        <v>41964.895833333336</v>
      </c>
      <c r="G665" s="51" t="s">
        <v>641</v>
      </c>
      <c r="H665" s="52"/>
      <c r="I665" s="1"/>
      <c r="J665" s="5">
        <f t="shared" si="1"/>
        <v>0</v>
      </c>
      <c r="K665" s="6">
        <f t="shared" si="2"/>
        <v>0</v>
      </c>
      <c r="M665" s="52"/>
    </row>
    <row r="666" ht="15.0" customHeight="1">
      <c r="D666" s="52"/>
      <c r="E666" s="23"/>
      <c r="F666" s="23"/>
      <c r="G666" s="51" t="s">
        <v>642</v>
      </c>
      <c r="H666" s="52"/>
      <c r="I666" s="1"/>
      <c r="J666" s="5">
        <f t="shared" si="1"/>
        <v>0</v>
      </c>
      <c r="K666" s="6">
        <f t="shared" si="2"/>
        <v>0</v>
      </c>
      <c r="M666" s="52"/>
    </row>
    <row r="667" ht="15.0" customHeight="1">
      <c r="D667" s="52"/>
      <c r="E667" s="23"/>
      <c r="F667" s="23"/>
      <c r="G667" s="51" t="s">
        <v>643</v>
      </c>
      <c r="H667" s="52"/>
      <c r="I667" s="1"/>
      <c r="J667" s="5">
        <f t="shared" si="1"/>
        <v>0</v>
      </c>
      <c r="K667" s="6">
        <f t="shared" si="2"/>
        <v>0</v>
      </c>
      <c r="M667" s="52"/>
    </row>
    <row r="668" ht="15.0" customHeight="1">
      <c r="D668" s="52"/>
      <c r="E668" s="23"/>
      <c r="F668" s="23"/>
      <c r="G668" s="44"/>
      <c r="H668" s="52"/>
      <c r="I668" s="1"/>
      <c r="J668" s="5">
        <f t="shared" si="1"/>
        <v>0</v>
      </c>
      <c r="K668" s="6">
        <f t="shared" si="2"/>
        <v>0</v>
      </c>
      <c r="M668" s="52"/>
    </row>
    <row r="669" ht="15.0" customHeight="1">
      <c r="D669" s="52"/>
      <c r="E669" s="23"/>
      <c r="F669" s="23"/>
      <c r="G669" s="53" t="s">
        <v>375</v>
      </c>
      <c r="H669" s="52"/>
      <c r="I669" s="1"/>
      <c r="J669" s="5">
        <f t="shared" si="1"/>
        <v>0</v>
      </c>
      <c r="K669" s="6">
        <f t="shared" si="2"/>
        <v>0</v>
      </c>
      <c r="M669" s="52"/>
    </row>
    <row r="670" ht="15.0" customHeight="1">
      <c r="D670" s="52"/>
      <c r="E670" s="59"/>
      <c r="F670" s="59"/>
      <c r="G670" s="44"/>
      <c r="H670" s="52"/>
      <c r="I670" s="1"/>
      <c r="J670" s="5">
        <f t="shared" si="1"/>
        <v>0</v>
      </c>
      <c r="K670" s="6">
        <f t="shared" si="2"/>
        <v>0</v>
      </c>
      <c r="M670" s="52"/>
    </row>
    <row r="671" ht="15.0" customHeight="1">
      <c r="D671" s="52"/>
      <c r="E671" s="23" t="s">
        <v>402</v>
      </c>
      <c r="F671" s="59">
        <v>41964.895833333336</v>
      </c>
      <c r="G671" s="51" t="s">
        <v>644</v>
      </c>
      <c r="H671" s="52"/>
      <c r="I671" s="1"/>
      <c r="J671" s="5">
        <f t="shared" si="1"/>
        <v>0</v>
      </c>
      <c r="K671" s="6">
        <f t="shared" si="2"/>
        <v>0</v>
      </c>
      <c r="M671" s="52"/>
    </row>
    <row r="672" ht="15.0" customHeight="1">
      <c r="D672" s="52"/>
      <c r="E672" s="23"/>
      <c r="F672" s="23"/>
      <c r="G672" s="51" t="s">
        <v>645</v>
      </c>
      <c r="H672" s="52"/>
      <c r="I672" s="1"/>
      <c r="J672" s="5">
        <f t="shared" si="1"/>
        <v>0</v>
      </c>
      <c r="K672" s="6">
        <f t="shared" si="2"/>
        <v>0</v>
      </c>
      <c r="M672" s="52"/>
    </row>
    <row r="673" ht="15.0" customHeight="1">
      <c r="D673" s="52"/>
      <c r="E673" s="23"/>
      <c r="F673" s="23"/>
      <c r="G673" s="51" t="s">
        <v>646</v>
      </c>
      <c r="H673" s="52"/>
      <c r="I673" s="1"/>
      <c r="J673" s="5">
        <f t="shared" si="1"/>
        <v>0</v>
      </c>
      <c r="K673" s="6">
        <f t="shared" si="2"/>
        <v>0</v>
      </c>
      <c r="M673" s="52"/>
    </row>
    <row r="674" ht="15.0" customHeight="1">
      <c r="D674" s="52"/>
      <c r="E674" s="23"/>
      <c r="F674" s="23"/>
      <c r="G674" s="51" t="s">
        <v>647</v>
      </c>
      <c r="H674" s="52"/>
      <c r="I674" s="1"/>
      <c r="J674" s="5">
        <f t="shared" si="1"/>
        <v>0</v>
      </c>
      <c r="K674" s="6">
        <f t="shared" si="2"/>
        <v>0</v>
      </c>
      <c r="M674" s="52"/>
    </row>
    <row r="675" ht="15.0" customHeight="1">
      <c r="D675" s="52"/>
      <c r="E675" s="23"/>
      <c r="F675" s="23"/>
      <c r="G675" s="51" t="s">
        <v>648</v>
      </c>
      <c r="H675" s="52"/>
      <c r="I675" s="1"/>
      <c r="J675" s="5">
        <f t="shared" si="1"/>
        <v>0</v>
      </c>
      <c r="K675" s="6">
        <f t="shared" si="2"/>
        <v>0</v>
      </c>
      <c r="M675" s="52"/>
    </row>
    <row r="676" ht="15.0" customHeight="1">
      <c r="D676" s="52"/>
      <c r="E676" s="23"/>
      <c r="F676" s="23"/>
      <c r="G676" s="51" t="s">
        <v>649</v>
      </c>
      <c r="H676" s="52"/>
      <c r="I676" s="1"/>
      <c r="J676" s="5">
        <f t="shared" si="1"/>
        <v>0</v>
      </c>
      <c r="K676" s="6">
        <f t="shared" si="2"/>
        <v>0</v>
      </c>
      <c r="M676" s="52"/>
    </row>
    <row r="677" ht="15.0" customHeight="1">
      <c r="D677" s="52"/>
      <c r="E677" s="23"/>
      <c r="F677" s="23"/>
      <c r="G677" s="51" t="s">
        <v>650</v>
      </c>
      <c r="H677" s="52"/>
      <c r="I677" s="1"/>
      <c r="J677" s="5">
        <f t="shared" si="1"/>
        <v>0</v>
      </c>
      <c r="K677" s="6">
        <f t="shared" si="2"/>
        <v>0</v>
      </c>
      <c r="M677" s="52"/>
    </row>
    <row r="678" ht="15.0" customHeight="1">
      <c r="D678" s="52"/>
      <c r="E678" s="23"/>
      <c r="F678" s="23"/>
      <c r="G678" s="44"/>
      <c r="H678" s="52"/>
      <c r="I678" s="1"/>
      <c r="J678" s="5">
        <f t="shared" si="1"/>
        <v>0</v>
      </c>
      <c r="K678" s="6">
        <f t="shared" si="2"/>
        <v>0</v>
      </c>
      <c r="M678" s="52"/>
    </row>
    <row r="679" ht="15.0" customHeight="1">
      <c r="D679" s="52"/>
      <c r="E679" s="23"/>
      <c r="F679" s="23"/>
      <c r="G679" s="53" t="s">
        <v>375</v>
      </c>
      <c r="H679" s="52"/>
      <c r="I679" s="1"/>
      <c r="J679" s="5">
        <f t="shared" si="1"/>
        <v>0</v>
      </c>
      <c r="K679" s="6">
        <f t="shared" si="2"/>
        <v>0</v>
      </c>
      <c r="M679" s="52"/>
    </row>
    <row r="680" ht="15.0" customHeight="1">
      <c r="D680" s="52"/>
      <c r="E680" s="59"/>
      <c r="F680" s="59"/>
      <c r="G680" s="44"/>
      <c r="H680" s="52"/>
      <c r="I680" s="1"/>
      <c r="J680" s="5">
        <f t="shared" si="1"/>
        <v>0</v>
      </c>
      <c r="K680" s="6">
        <f t="shared" si="2"/>
        <v>0</v>
      </c>
      <c r="M680" s="52"/>
    </row>
    <row r="681" ht="15.0" customHeight="1">
      <c r="D681" s="52"/>
      <c r="E681" s="23" t="s">
        <v>376</v>
      </c>
      <c r="F681" s="59">
        <v>41964.89722222222</v>
      </c>
      <c r="G681" s="51" t="s">
        <v>651</v>
      </c>
      <c r="H681" s="52"/>
      <c r="I681" s="1"/>
      <c r="J681" s="5">
        <f t="shared" si="1"/>
        <v>0</v>
      </c>
      <c r="K681" s="6">
        <f t="shared" si="2"/>
        <v>0</v>
      </c>
      <c r="M681" s="52"/>
    </row>
    <row r="682" ht="15.0" customHeight="1">
      <c r="D682" s="52"/>
      <c r="E682" s="23"/>
      <c r="F682" s="23"/>
      <c r="G682" s="44"/>
      <c r="H682" s="52"/>
      <c r="I682" s="1"/>
      <c r="J682" s="5">
        <f t="shared" si="1"/>
        <v>0</v>
      </c>
      <c r="K682" s="6">
        <f t="shared" si="2"/>
        <v>0</v>
      </c>
      <c r="M682" s="52"/>
    </row>
    <row r="683" ht="15.0" customHeight="1">
      <c r="D683" s="52"/>
      <c r="E683" s="23"/>
      <c r="F683" s="23"/>
      <c r="G683" s="53" t="s">
        <v>375</v>
      </c>
      <c r="H683" s="52"/>
      <c r="I683" s="1"/>
      <c r="J683" s="5">
        <f t="shared" si="1"/>
        <v>0</v>
      </c>
      <c r="K683" s="6">
        <f t="shared" si="2"/>
        <v>0</v>
      </c>
      <c r="M683" s="52"/>
    </row>
    <row r="684" ht="15.0" customHeight="1">
      <c r="D684" s="52"/>
      <c r="E684" s="59"/>
      <c r="F684" s="59"/>
      <c r="G684" s="44"/>
      <c r="H684" s="52"/>
      <c r="I684" s="1"/>
      <c r="J684" s="5">
        <f t="shared" si="1"/>
        <v>0</v>
      </c>
      <c r="K684" s="6">
        <f t="shared" si="2"/>
        <v>0</v>
      </c>
      <c r="M684" s="52"/>
    </row>
    <row r="685" ht="15.0" customHeight="1">
      <c r="D685" s="52"/>
      <c r="E685" s="23" t="s">
        <v>402</v>
      </c>
      <c r="F685" s="59">
        <v>41964.89722222222</v>
      </c>
      <c r="G685" s="51" t="s">
        <v>652</v>
      </c>
      <c r="H685" s="52"/>
      <c r="I685" s="1"/>
      <c r="J685" s="5">
        <f t="shared" si="1"/>
        <v>0</v>
      </c>
      <c r="K685" s="6">
        <f t="shared" si="2"/>
        <v>0</v>
      </c>
      <c r="M685" s="52"/>
    </row>
    <row r="686" ht="15.0" customHeight="1">
      <c r="D686" s="52"/>
      <c r="E686" s="23"/>
      <c r="F686" s="23"/>
      <c r="G686" s="51" t="s">
        <v>653</v>
      </c>
      <c r="H686" s="52"/>
      <c r="I686" s="1"/>
      <c r="J686" s="5">
        <f t="shared" si="1"/>
        <v>0</v>
      </c>
      <c r="K686" s="6">
        <f t="shared" si="2"/>
        <v>0</v>
      </c>
      <c r="M686" s="52"/>
    </row>
    <row r="687" ht="15.0" customHeight="1">
      <c r="D687" s="52"/>
      <c r="E687" s="23"/>
      <c r="F687" s="23"/>
      <c r="G687" s="44"/>
      <c r="H687" s="52"/>
      <c r="I687" s="1"/>
      <c r="J687" s="5">
        <f t="shared" si="1"/>
        <v>0</v>
      </c>
      <c r="K687" s="6">
        <f t="shared" si="2"/>
        <v>0</v>
      </c>
      <c r="M687" s="52"/>
    </row>
    <row r="688" ht="15.0" customHeight="1">
      <c r="D688" s="52"/>
      <c r="E688" s="23"/>
      <c r="F688" s="23"/>
      <c r="G688" s="53" t="s">
        <v>375</v>
      </c>
      <c r="H688" s="52"/>
      <c r="I688" s="1"/>
      <c r="J688" s="5">
        <f t="shared" si="1"/>
        <v>0</v>
      </c>
      <c r="K688" s="6">
        <f t="shared" si="2"/>
        <v>0</v>
      </c>
      <c r="M688" s="52"/>
    </row>
    <row r="689" ht="15.0" customHeight="1">
      <c r="D689" s="52"/>
      <c r="E689" s="59"/>
      <c r="F689" s="59"/>
      <c r="G689" s="44"/>
      <c r="H689" s="52"/>
      <c r="I689" s="1"/>
      <c r="J689" s="5">
        <f t="shared" si="1"/>
        <v>0</v>
      </c>
      <c r="K689" s="6">
        <f t="shared" si="2"/>
        <v>0</v>
      </c>
      <c r="M689" s="52"/>
    </row>
    <row r="690" ht="15.0" customHeight="1">
      <c r="D690" s="52"/>
      <c r="E690" s="23" t="s">
        <v>376</v>
      </c>
      <c r="F690" s="59">
        <v>41964.899305555555</v>
      </c>
      <c r="G690" s="51" t="s">
        <v>654</v>
      </c>
      <c r="H690" s="52"/>
      <c r="I690" s="1"/>
      <c r="J690" s="5">
        <f t="shared" si="1"/>
        <v>0</v>
      </c>
      <c r="K690" s="6">
        <f t="shared" si="2"/>
        <v>0</v>
      </c>
      <c r="M690" s="52"/>
    </row>
    <row r="691" ht="15.0" customHeight="1">
      <c r="D691" s="52"/>
      <c r="E691" s="23"/>
      <c r="F691" s="23"/>
      <c r="G691" s="51" t="s">
        <v>655</v>
      </c>
      <c r="H691" s="52"/>
      <c r="I691" s="1"/>
      <c r="J691" s="5">
        <f t="shared" si="1"/>
        <v>0</v>
      </c>
      <c r="K691" s="6">
        <f t="shared" si="2"/>
        <v>0</v>
      </c>
      <c r="M691" s="52"/>
    </row>
    <row r="692" ht="15.0" customHeight="1">
      <c r="D692" s="52"/>
      <c r="E692" s="23"/>
      <c r="F692" s="23"/>
      <c r="G692" s="51" t="s">
        <v>656</v>
      </c>
      <c r="H692" s="52"/>
      <c r="I692" s="1"/>
      <c r="J692" s="5">
        <f t="shared" si="1"/>
        <v>0</v>
      </c>
      <c r="K692" s="6">
        <f t="shared" si="2"/>
        <v>0</v>
      </c>
      <c r="M692" s="52"/>
    </row>
    <row r="693" ht="15.0" customHeight="1">
      <c r="D693" s="52"/>
      <c r="E693" s="23"/>
      <c r="F693" s="23"/>
      <c r="G693" s="51" t="s">
        <v>415</v>
      </c>
      <c r="H693" s="52"/>
      <c r="I693" s="1"/>
      <c r="J693" s="5">
        <f t="shared" si="1"/>
        <v>0</v>
      </c>
      <c r="K693" s="6">
        <f t="shared" si="2"/>
        <v>0</v>
      </c>
      <c r="M693" s="52"/>
    </row>
    <row r="694" ht="15.0" customHeight="1">
      <c r="D694" s="52"/>
      <c r="E694" s="23"/>
      <c r="F694" s="23"/>
      <c r="G694" s="51" t="s">
        <v>657</v>
      </c>
      <c r="H694" s="52"/>
      <c r="I694" s="1"/>
      <c r="J694" s="5">
        <f t="shared" si="1"/>
        <v>0</v>
      </c>
      <c r="K694" s="6">
        <f t="shared" si="2"/>
        <v>0</v>
      </c>
      <c r="M694" s="52"/>
    </row>
    <row r="695" ht="15.0" customHeight="1">
      <c r="D695" s="52"/>
      <c r="E695" s="23"/>
      <c r="F695" s="23"/>
      <c r="G695" s="51" t="s">
        <v>658</v>
      </c>
      <c r="H695" s="52"/>
      <c r="I695" s="1"/>
      <c r="J695" s="5">
        <f t="shared" si="1"/>
        <v>0</v>
      </c>
      <c r="K695" s="6">
        <f t="shared" si="2"/>
        <v>0</v>
      </c>
      <c r="M695" s="52"/>
    </row>
    <row r="696" ht="15.0" customHeight="1">
      <c r="D696" s="52"/>
      <c r="E696" s="23"/>
      <c r="F696" s="23"/>
      <c r="G696" s="51" t="s">
        <v>659</v>
      </c>
      <c r="H696" s="52"/>
      <c r="I696" s="1"/>
      <c r="J696" s="5">
        <f t="shared" si="1"/>
        <v>0</v>
      </c>
      <c r="K696" s="6">
        <f t="shared" si="2"/>
        <v>0</v>
      </c>
      <c r="M696" s="52"/>
    </row>
    <row r="697" ht="15.0" customHeight="1">
      <c r="D697" s="52"/>
      <c r="E697" s="23"/>
      <c r="F697" s="23"/>
      <c r="G697" s="51" t="s">
        <v>660</v>
      </c>
      <c r="H697" s="52"/>
      <c r="I697" s="1"/>
      <c r="J697" s="5">
        <f t="shared" si="1"/>
        <v>0</v>
      </c>
      <c r="K697" s="6">
        <f t="shared" si="2"/>
        <v>0</v>
      </c>
      <c r="M697" s="52"/>
    </row>
    <row r="698" ht="15.0" customHeight="1">
      <c r="D698" s="52"/>
      <c r="E698" s="23"/>
      <c r="F698" s="23"/>
      <c r="G698" s="44"/>
      <c r="H698" s="52"/>
      <c r="I698" s="1"/>
      <c r="J698" s="5">
        <f t="shared" si="1"/>
        <v>0</v>
      </c>
      <c r="K698" s="6">
        <f t="shared" si="2"/>
        <v>0</v>
      </c>
      <c r="M698" s="52"/>
    </row>
    <row r="699" ht="15.0" customHeight="1">
      <c r="D699" s="52"/>
      <c r="E699" s="23"/>
      <c r="F699" s="23"/>
      <c r="G699" s="53" t="s">
        <v>375</v>
      </c>
      <c r="H699" s="52"/>
      <c r="I699" s="1"/>
      <c r="J699" s="5">
        <f t="shared" si="1"/>
        <v>0</v>
      </c>
      <c r="K699" s="6">
        <f t="shared" si="2"/>
        <v>0</v>
      </c>
      <c r="M699" s="52"/>
    </row>
    <row r="700" ht="15.0" customHeight="1">
      <c r="D700" s="52"/>
      <c r="E700" s="59"/>
      <c r="F700" s="59"/>
      <c r="G700" s="44"/>
      <c r="H700" s="52"/>
      <c r="I700" s="1"/>
      <c r="J700" s="5">
        <f t="shared" si="1"/>
        <v>0</v>
      </c>
      <c r="K700" s="6">
        <f t="shared" si="2"/>
        <v>0</v>
      </c>
      <c r="M700" s="52"/>
    </row>
    <row r="701" ht="15.0" customHeight="1">
      <c r="D701" s="52"/>
      <c r="E701" s="23" t="s">
        <v>402</v>
      </c>
      <c r="F701" s="59">
        <v>41964.90694444445</v>
      </c>
      <c r="G701" s="51" t="s">
        <v>661</v>
      </c>
      <c r="H701" s="52"/>
      <c r="I701" s="1"/>
      <c r="J701" s="5">
        <f t="shared" si="1"/>
        <v>0</v>
      </c>
      <c r="K701" s="6">
        <f t="shared" si="2"/>
        <v>0</v>
      </c>
      <c r="M701" s="52"/>
    </row>
    <row r="702" ht="15.0" customHeight="1">
      <c r="D702" s="52"/>
      <c r="E702" s="23"/>
      <c r="F702" s="23"/>
      <c r="G702" s="51" t="s">
        <v>662</v>
      </c>
      <c r="H702" s="52"/>
      <c r="I702" s="1"/>
      <c r="J702" s="5">
        <f t="shared" si="1"/>
        <v>0</v>
      </c>
      <c r="K702" s="6">
        <f t="shared" si="2"/>
        <v>0</v>
      </c>
      <c r="M702" s="52"/>
    </row>
    <row r="703" ht="15.0" customHeight="1">
      <c r="D703" s="52"/>
      <c r="E703" s="23"/>
      <c r="F703" s="23"/>
      <c r="G703" s="51" t="s">
        <v>663</v>
      </c>
      <c r="H703" s="52"/>
      <c r="I703" s="1"/>
      <c r="J703" s="5">
        <f t="shared" si="1"/>
        <v>0</v>
      </c>
      <c r="K703" s="6">
        <f t="shared" si="2"/>
        <v>0</v>
      </c>
      <c r="M703" s="52"/>
    </row>
    <row r="704" ht="15.0" customHeight="1">
      <c r="D704" s="52"/>
      <c r="E704" s="23"/>
      <c r="F704" s="23"/>
      <c r="G704" s="44"/>
      <c r="H704" s="52"/>
      <c r="I704" s="1"/>
      <c r="J704" s="5">
        <f t="shared" si="1"/>
        <v>0</v>
      </c>
      <c r="K704" s="6">
        <f t="shared" si="2"/>
        <v>0</v>
      </c>
      <c r="M704" s="52"/>
    </row>
    <row r="705" ht="15.0" customHeight="1">
      <c r="D705" s="52"/>
      <c r="E705" s="23"/>
      <c r="F705" s="23"/>
      <c r="G705" s="53" t="s">
        <v>375</v>
      </c>
      <c r="H705" s="52"/>
      <c r="I705" s="1"/>
      <c r="J705" s="5">
        <f t="shared" si="1"/>
        <v>0</v>
      </c>
      <c r="K705" s="6">
        <f t="shared" si="2"/>
        <v>0</v>
      </c>
      <c r="M705" s="52"/>
    </row>
    <row r="706" ht="15.0" customHeight="1">
      <c r="D706" s="52"/>
      <c r="E706" s="59"/>
      <c r="F706" s="59"/>
      <c r="G706" s="44"/>
      <c r="H706" s="52"/>
      <c r="I706" s="1"/>
      <c r="J706" s="5">
        <f t="shared" si="1"/>
        <v>0</v>
      </c>
      <c r="K706" s="6">
        <f t="shared" si="2"/>
        <v>0</v>
      </c>
      <c r="M706" s="52"/>
    </row>
    <row r="707" ht="15.0" customHeight="1">
      <c r="D707" s="52"/>
      <c r="E707" s="23" t="s">
        <v>376</v>
      </c>
      <c r="F707" s="59">
        <v>41964.91527777778</v>
      </c>
      <c r="G707" s="51" t="s">
        <v>664</v>
      </c>
      <c r="H707" s="52"/>
      <c r="I707" s="1"/>
      <c r="J707" s="5">
        <f t="shared" si="1"/>
        <v>0</v>
      </c>
      <c r="K707" s="6">
        <f t="shared" si="2"/>
        <v>0</v>
      </c>
      <c r="M707" s="52"/>
    </row>
    <row r="708" ht="15.0" customHeight="1">
      <c r="D708" s="52"/>
      <c r="E708" s="23"/>
      <c r="F708" s="23"/>
      <c r="G708" s="51" t="s">
        <v>665</v>
      </c>
      <c r="H708" s="52"/>
      <c r="I708" s="1"/>
      <c r="J708" s="5">
        <f t="shared" si="1"/>
        <v>0</v>
      </c>
      <c r="K708" s="6">
        <f t="shared" si="2"/>
        <v>0</v>
      </c>
      <c r="M708" s="52"/>
    </row>
    <row r="709" ht="15.0" customHeight="1">
      <c r="D709" s="52"/>
      <c r="E709" s="23"/>
      <c r="F709" s="23"/>
      <c r="G709" s="44"/>
      <c r="H709" s="52"/>
      <c r="I709" s="1"/>
      <c r="J709" s="5">
        <f t="shared" si="1"/>
        <v>0</v>
      </c>
      <c r="K709" s="6">
        <f t="shared" si="2"/>
        <v>0</v>
      </c>
      <c r="M709" s="52"/>
    </row>
    <row r="710" ht="15.0" customHeight="1">
      <c r="D710" s="52"/>
      <c r="E710" s="23"/>
      <c r="F710" s="23"/>
      <c r="G710" s="53" t="s">
        <v>375</v>
      </c>
      <c r="H710" s="52"/>
      <c r="I710" s="1"/>
      <c r="J710" s="5">
        <f t="shared" si="1"/>
        <v>0</v>
      </c>
      <c r="K710" s="6">
        <f t="shared" si="2"/>
        <v>0</v>
      </c>
      <c r="M710" s="52"/>
    </row>
    <row r="711" ht="15.0" customHeight="1">
      <c r="D711" s="52"/>
      <c r="E711" s="59"/>
      <c r="F711" s="59"/>
      <c r="G711" s="44"/>
      <c r="H711" s="52"/>
      <c r="I711" s="1"/>
      <c r="J711" s="5">
        <f t="shared" si="1"/>
        <v>0</v>
      </c>
      <c r="K711" s="6">
        <f t="shared" si="2"/>
        <v>0</v>
      </c>
      <c r="M711" s="52"/>
    </row>
    <row r="712" ht="15.0" customHeight="1">
      <c r="D712" s="52"/>
      <c r="E712" s="23" t="s">
        <v>402</v>
      </c>
      <c r="F712" s="59">
        <v>41964.915972222225</v>
      </c>
      <c r="G712" s="44" t="s">
        <v>666</v>
      </c>
      <c r="H712" s="52"/>
      <c r="I712" s="1"/>
      <c r="J712" s="5">
        <f t="shared" si="1"/>
        <v>0</v>
      </c>
      <c r="K712" s="6">
        <f t="shared" si="2"/>
        <v>0</v>
      </c>
      <c r="M712" s="52"/>
    </row>
    <row r="713" ht="15.0" customHeight="1">
      <c r="D713" s="52"/>
      <c r="E713" s="23"/>
      <c r="F713" s="23"/>
      <c r="G713" s="51" t="s">
        <v>667</v>
      </c>
      <c r="H713" s="52"/>
      <c r="I713" s="1"/>
      <c r="J713" s="5">
        <f t="shared" si="1"/>
        <v>0</v>
      </c>
      <c r="K713" s="6">
        <f t="shared" si="2"/>
        <v>0</v>
      </c>
      <c r="M713" s="52"/>
    </row>
    <row r="714" ht="15.0" customHeight="1">
      <c r="D714" s="52"/>
      <c r="E714" s="23"/>
      <c r="F714" s="23"/>
      <c r="G714" s="51" t="s">
        <v>668</v>
      </c>
      <c r="H714" s="52"/>
      <c r="I714" s="1"/>
      <c r="J714" s="5">
        <f t="shared" si="1"/>
        <v>0</v>
      </c>
      <c r="K714" s="6">
        <f t="shared" si="2"/>
        <v>0</v>
      </c>
      <c r="M714" s="52"/>
    </row>
    <row r="715" ht="15.0" customHeight="1">
      <c r="D715" s="52"/>
      <c r="E715" s="23"/>
      <c r="F715" s="23"/>
      <c r="G715" s="51" t="s">
        <v>669</v>
      </c>
      <c r="H715" s="52"/>
      <c r="I715" s="1"/>
      <c r="J715" s="5">
        <f t="shared" si="1"/>
        <v>0</v>
      </c>
      <c r="K715" s="6">
        <f t="shared" si="2"/>
        <v>0</v>
      </c>
      <c r="M715" s="52"/>
    </row>
    <row r="716" ht="15.0" customHeight="1">
      <c r="D716" s="52"/>
      <c r="E716" s="23"/>
      <c r="F716" s="23"/>
      <c r="G716" s="44"/>
      <c r="H716" s="52"/>
      <c r="I716" s="1"/>
      <c r="J716" s="5">
        <f t="shared" si="1"/>
        <v>0</v>
      </c>
      <c r="K716" s="6">
        <f t="shared" si="2"/>
        <v>0</v>
      </c>
      <c r="M716" s="52"/>
    </row>
    <row r="717" ht="15.0" customHeight="1">
      <c r="D717" s="52"/>
      <c r="E717" s="23"/>
      <c r="F717" s="23"/>
      <c r="G717" s="53" t="s">
        <v>375</v>
      </c>
      <c r="H717" s="52"/>
      <c r="I717" s="1"/>
      <c r="J717" s="5">
        <f t="shared" si="1"/>
        <v>0</v>
      </c>
      <c r="K717" s="6">
        <f t="shared" si="2"/>
        <v>0</v>
      </c>
      <c r="M717" s="52"/>
    </row>
    <row r="718" ht="15.0" customHeight="1">
      <c r="D718" s="52"/>
      <c r="E718" s="59"/>
      <c r="F718" s="59"/>
      <c r="G718" s="44"/>
      <c r="H718" s="52"/>
      <c r="I718" s="1"/>
      <c r="J718" s="5">
        <f t="shared" si="1"/>
        <v>0</v>
      </c>
      <c r="K718" s="6">
        <f t="shared" si="2"/>
        <v>0</v>
      </c>
      <c r="M718" s="52"/>
    </row>
    <row r="719" ht="15.0" customHeight="1">
      <c r="D719" s="52"/>
      <c r="E719" s="23" t="s">
        <v>376</v>
      </c>
      <c r="F719" s="59">
        <v>41964.915972222225</v>
      </c>
      <c r="G719" s="51" t="s">
        <v>670</v>
      </c>
      <c r="H719" s="52"/>
      <c r="I719" s="1"/>
      <c r="J719" s="5">
        <f t="shared" si="1"/>
        <v>0</v>
      </c>
      <c r="K719" s="6">
        <f t="shared" si="2"/>
        <v>0</v>
      </c>
      <c r="M719" s="52"/>
    </row>
    <row r="720" ht="15.0" customHeight="1">
      <c r="D720" s="52"/>
      <c r="E720" s="23"/>
      <c r="F720" s="23"/>
      <c r="G720" s="44"/>
      <c r="H720" s="52"/>
      <c r="I720" s="1"/>
      <c r="J720" s="5">
        <f t="shared" si="1"/>
        <v>0</v>
      </c>
      <c r="K720" s="6">
        <f t="shared" si="2"/>
        <v>0</v>
      </c>
      <c r="M720" s="52"/>
    </row>
    <row r="721" ht="15.0" customHeight="1">
      <c r="D721" s="52"/>
      <c r="E721" s="23"/>
      <c r="F721" s="23"/>
      <c r="G721" s="53" t="s">
        <v>375</v>
      </c>
      <c r="H721" s="52"/>
      <c r="I721" s="1"/>
      <c r="J721" s="5">
        <f t="shared" si="1"/>
        <v>0</v>
      </c>
      <c r="K721" s="6">
        <f t="shared" si="2"/>
        <v>0</v>
      </c>
      <c r="M721" s="52"/>
    </row>
    <row r="722" ht="15.0" customHeight="1">
      <c r="D722" s="52"/>
      <c r="E722" s="59"/>
      <c r="F722" s="59"/>
      <c r="G722" s="44"/>
      <c r="H722" s="52"/>
      <c r="I722" s="1"/>
      <c r="J722" s="5">
        <f t="shared" si="1"/>
        <v>0</v>
      </c>
      <c r="K722" s="6">
        <f t="shared" si="2"/>
        <v>0</v>
      </c>
      <c r="M722" s="52"/>
    </row>
    <row r="723" ht="15.0" customHeight="1">
      <c r="D723" s="52"/>
      <c r="E723" s="23" t="s">
        <v>402</v>
      </c>
      <c r="F723" s="59">
        <v>41964.916666666664</v>
      </c>
      <c r="G723" s="51" t="s">
        <v>671</v>
      </c>
      <c r="H723" s="52"/>
      <c r="I723" s="1"/>
      <c r="J723" s="5">
        <f t="shared" si="1"/>
        <v>0</v>
      </c>
      <c r="K723" s="6">
        <f t="shared" si="2"/>
        <v>0</v>
      </c>
      <c r="M723" s="52"/>
    </row>
    <row r="724" ht="15.0" customHeight="1">
      <c r="D724" s="52"/>
      <c r="E724" s="23"/>
      <c r="F724" s="23"/>
      <c r="G724" s="51" t="s">
        <v>672</v>
      </c>
      <c r="H724" s="52"/>
      <c r="I724" s="1"/>
      <c r="J724" s="5">
        <f t="shared" si="1"/>
        <v>0</v>
      </c>
      <c r="K724" s="6">
        <f t="shared" si="2"/>
        <v>0</v>
      </c>
      <c r="M724" s="52"/>
    </row>
    <row r="725" ht="15.0" customHeight="1">
      <c r="D725" s="52"/>
      <c r="E725" s="23"/>
      <c r="F725" s="23"/>
      <c r="G725" s="51" t="s">
        <v>673</v>
      </c>
      <c r="H725" s="52"/>
      <c r="I725" s="1"/>
      <c r="J725" s="5">
        <f t="shared" si="1"/>
        <v>0</v>
      </c>
      <c r="K725" s="6">
        <f t="shared" si="2"/>
        <v>0</v>
      </c>
      <c r="M725" s="52"/>
    </row>
    <row r="726" ht="15.0" customHeight="1">
      <c r="D726" s="52"/>
      <c r="E726" s="23"/>
      <c r="F726" s="23"/>
      <c r="G726" s="51" t="s">
        <v>674</v>
      </c>
      <c r="H726" s="52"/>
      <c r="I726" s="1"/>
      <c r="J726" s="5">
        <f t="shared" si="1"/>
        <v>0</v>
      </c>
      <c r="K726" s="6">
        <f t="shared" si="2"/>
        <v>0</v>
      </c>
      <c r="M726" s="52"/>
    </row>
    <row r="727" ht="15.0" customHeight="1">
      <c r="D727" s="52"/>
      <c r="E727" s="23"/>
      <c r="F727" s="23"/>
      <c r="G727" s="51" t="s">
        <v>675</v>
      </c>
      <c r="H727" s="52"/>
      <c r="I727" s="1"/>
      <c r="J727" s="5">
        <f t="shared" si="1"/>
        <v>0</v>
      </c>
      <c r="K727" s="6">
        <f t="shared" si="2"/>
        <v>0</v>
      </c>
      <c r="M727" s="52"/>
    </row>
    <row r="728" ht="15.0" customHeight="1">
      <c r="D728" s="52"/>
      <c r="E728" s="23"/>
      <c r="F728" s="23"/>
      <c r="G728" s="44" t="s">
        <v>676</v>
      </c>
      <c r="H728" s="52"/>
      <c r="I728" s="1"/>
      <c r="J728" s="5">
        <f t="shared" si="1"/>
        <v>0</v>
      </c>
      <c r="K728" s="6">
        <f t="shared" si="2"/>
        <v>0</v>
      </c>
      <c r="M728" s="52"/>
    </row>
    <row r="729" ht="15.0" customHeight="1">
      <c r="D729" s="52"/>
      <c r="E729" s="23"/>
      <c r="F729" s="23"/>
      <c r="G729" s="51" t="s">
        <v>677</v>
      </c>
      <c r="H729" s="52"/>
      <c r="I729" s="1"/>
      <c r="J729" s="5">
        <f t="shared" si="1"/>
        <v>0</v>
      </c>
      <c r="K729" s="6">
        <f t="shared" si="2"/>
        <v>0</v>
      </c>
      <c r="M729" s="52"/>
    </row>
    <row r="730" ht="15.0" customHeight="1">
      <c r="D730" s="52"/>
      <c r="E730" s="23"/>
      <c r="F730" s="23"/>
      <c r="G730" s="51" t="s">
        <v>678</v>
      </c>
      <c r="H730" s="52"/>
      <c r="I730" s="1"/>
      <c r="J730" s="5">
        <f t="shared" si="1"/>
        <v>0</v>
      </c>
      <c r="K730" s="6">
        <f t="shared" si="2"/>
        <v>0</v>
      </c>
      <c r="M730" s="52"/>
    </row>
    <row r="731" ht="15.0" customHeight="1">
      <c r="D731" s="52"/>
      <c r="E731" s="23"/>
      <c r="F731" s="23"/>
      <c r="G731" s="51" t="s">
        <v>679</v>
      </c>
      <c r="H731" s="52"/>
      <c r="I731" s="1"/>
      <c r="J731" s="5">
        <f t="shared" si="1"/>
        <v>0</v>
      </c>
      <c r="K731" s="6">
        <f t="shared" si="2"/>
        <v>0</v>
      </c>
      <c r="M731" s="52"/>
    </row>
    <row r="732" ht="15.0" customHeight="1">
      <c r="D732" s="52"/>
      <c r="E732" s="23"/>
      <c r="F732" s="23"/>
      <c r="G732" s="51" t="s">
        <v>680</v>
      </c>
      <c r="H732" s="52"/>
      <c r="I732" s="1"/>
      <c r="J732" s="5">
        <f t="shared" si="1"/>
        <v>0</v>
      </c>
      <c r="K732" s="6">
        <f t="shared" si="2"/>
        <v>0</v>
      </c>
      <c r="M732" s="52"/>
    </row>
    <row r="733" ht="15.0" customHeight="1">
      <c r="D733" s="52"/>
      <c r="E733" s="23"/>
      <c r="F733" s="23"/>
      <c r="G733" s="51" t="s">
        <v>681</v>
      </c>
      <c r="H733" s="52"/>
      <c r="I733" s="1"/>
      <c r="J733" s="5">
        <f t="shared" si="1"/>
        <v>0</v>
      </c>
      <c r="K733" s="6">
        <f t="shared" si="2"/>
        <v>0</v>
      </c>
      <c r="M733" s="52"/>
    </row>
    <row r="734" ht="15.0" customHeight="1">
      <c r="D734" s="52"/>
      <c r="E734" s="23"/>
      <c r="F734" s="23"/>
      <c r="G734" s="44"/>
      <c r="H734" s="52"/>
      <c r="I734" s="1"/>
      <c r="J734" s="5">
        <f t="shared" si="1"/>
        <v>0</v>
      </c>
      <c r="K734" s="6">
        <f t="shared" si="2"/>
        <v>0</v>
      </c>
      <c r="M734" s="52"/>
    </row>
    <row r="735" ht="15.0" customHeight="1">
      <c r="D735" s="52"/>
      <c r="E735" s="23"/>
      <c r="F735" s="23"/>
      <c r="G735" s="53" t="s">
        <v>375</v>
      </c>
      <c r="H735" s="52"/>
      <c r="I735" s="1"/>
      <c r="J735" s="5">
        <f t="shared" si="1"/>
        <v>0</v>
      </c>
      <c r="K735" s="6">
        <f t="shared" si="2"/>
        <v>0</v>
      </c>
      <c r="M735" s="52"/>
    </row>
    <row r="736" ht="15.0" customHeight="1">
      <c r="D736" s="52"/>
      <c r="E736" s="59"/>
      <c r="F736" s="59"/>
      <c r="G736" s="44"/>
      <c r="H736" s="52"/>
      <c r="I736" s="1"/>
      <c r="J736" s="5">
        <f t="shared" si="1"/>
        <v>0</v>
      </c>
      <c r="K736" s="6">
        <f t="shared" si="2"/>
        <v>0</v>
      </c>
      <c r="M736" s="52"/>
    </row>
    <row r="737" ht="15.0" customHeight="1">
      <c r="D737" s="52"/>
      <c r="E737" s="23" t="s">
        <v>376</v>
      </c>
      <c r="F737" s="59">
        <v>41964.91736111111</v>
      </c>
      <c r="G737" s="51" t="s">
        <v>682</v>
      </c>
      <c r="H737" s="52"/>
      <c r="I737" s="1"/>
      <c r="J737" s="5">
        <f t="shared" si="1"/>
        <v>0</v>
      </c>
      <c r="K737" s="6">
        <f t="shared" si="2"/>
        <v>0</v>
      </c>
      <c r="M737" s="52"/>
    </row>
    <row r="738" ht="15.0" customHeight="1">
      <c r="D738" s="52"/>
      <c r="E738" s="23"/>
      <c r="F738" s="23"/>
      <c r="G738" s="44"/>
      <c r="H738" s="52"/>
      <c r="I738" s="1"/>
      <c r="J738" s="5">
        <f t="shared" si="1"/>
        <v>0</v>
      </c>
      <c r="K738" s="6">
        <f t="shared" si="2"/>
        <v>0</v>
      </c>
      <c r="M738" s="52"/>
    </row>
    <row r="739" ht="15.0" customHeight="1">
      <c r="D739" s="52"/>
      <c r="E739" s="23"/>
      <c r="F739" s="23"/>
      <c r="G739" s="53" t="s">
        <v>375</v>
      </c>
      <c r="H739" s="52"/>
      <c r="I739" s="1"/>
      <c r="J739" s="5">
        <f t="shared" si="1"/>
        <v>0</v>
      </c>
      <c r="K739" s="6">
        <f t="shared" si="2"/>
        <v>0</v>
      </c>
      <c r="M739" s="52"/>
    </row>
    <row r="740" ht="15.0" customHeight="1">
      <c r="D740" s="52"/>
      <c r="E740" s="59"/>
      <c r="F740" s="59"/>
      <c r="G740" s="44"/>
      <c r="H740" s="52"/>
      <c r="I740" s="1"/>
      <c r="J740" s="5">
        <f t="shared" si="1"/>
        <v>0</v>
      </c>
      <c r="K740" s="6">
        <f t="shared" si="2"/>
        <v>0</v>
      </c>
      <c r="M740" s="52"/>
    </row>
    <row r="741" ht="15.0" customHeight="1">
      <c r="D741" s="52"/>
      <c r="E741" s="23" t="s">
        <v>402</v>
      </c>
      <c r="F741" s="59">
        <v>41964.91736111111</v>
      </c>
      <c r="G741" s="51" t="s">
        <v>683</v>
      </c>
      <c r="H741" s="52"/>
      <c r="I741" s="1"/>
      <c r="J741" s="5">
        <f t="shared" si="1"/>
        <v>0</v>
      </c>
      <c r="K741" s="6">
        <f t="shared" si="2"/>
        <v>0</v>
      </c>
      <c r="M741" s="52"/>
    </row>
    <row r="742" ht="15.0" customHeight="1">
      <c r="D742" s="52"/>
      <c r="E742" s="23"/>
      <c r="F742" s="23"/>
      <c r="G742" s="51" t="s">
        <v>684</v>
      </c>
      <c r="H742" s="52"/>
      <c r="I742" s="1"/>
      <c r="J742" s="5">
        <f t="shared" si="1"/>
        <v>0</v>
      </c>
      <c r="K742" s="6">
        <f t="shared" si="2"/>
        <v>0</v>
      </c>
      <c r="M742" s="52"/>
    </row>
    <row r="743" ht="15.0" customHeight="1">
      <c r="D743" s="52"/>
      <c r="E743" s="23"/>
      <c r="F743" s="23"/>
      <c r="G743" s="51" t="s">
        <v>685</v>
      </c>
      <c r="H743" s="52"/>
      <c r="I743" s="1"/>
      <c r="J743" s="5">
        <f t="shared" si="1"/>
        <v>0</v>
      </c>
      <c r="K743" s="6">
        <f t="shared" si="2"/>
        <v>0</v>
      </c>
      <c r="M743" s="52"/>
    </row>
    <row r="744" ht="15.0" customHeight="1">
      <c r="D744" s="52"/>
      <c r="E744" s="23"/>
      <c r="F744" s="23"/>
      <c r="G744" s="44"/>
      <c r="H744" s="52"/>
      <c r="I744" s="1"/>
      <c r="J744" s="5">
        <f t="shared" si="1"/>
        <v>0</v>
      </c>
      <c r="K744" s="6">
        <f t="shared" si="2"/>
        <v>0</v>
      </c>
      <c r="M744" s="52"/>
    </row>
    <row r="745" ht="15.0" customHeight="1">
      <c r="D745" s="52"/>
      <c r="E745" s="23"/>
      <c r="F745" s="23"/>
      <c r="G745" s="53" t="s">
        <v>375</v>
      </c>
      <c r="H745" s="52"/>
      <c r="I745" s="1"/>
      <c r="J745" s="5">
        <f t="shared" si="1"/>
        <v>0</v>
      </c>
      <c r="K745" s="6">
        <f t="shared" si="2"/>
        <v>0</v>
      </c>
      <c r="M745" s="52"/>
    </row>
    <row r="746" ht="15.0" customHeight="1">
      <c r="D746" s="52"/>
      <c r="E746" s="59"/>
      <c r="F746" s="59"/>
      <c r="G746" s="44"/>
      <c r="H746" s="52"/>
      <c r="I746" s="1"/>
      <c r="J746" s="5">
        <f t="shared" si="1"/>
        <v>0</v>
      </c>
      <c r="K746" s="6">
        <f t="shared" si="2"/>
        <v>0</v>
      </c>
      <c r="M746" s="52"/>
    </row>
    <row r="747" ht="15.0" customHeight="1">
      <c r="D747" s="52"/>
      <c r="E747" s="23" t="s">
        <v>376</v>
      </c>
      <c r="F747" s="59">
        <v>41964.91736111111</v>
      </c>
      <c r="G747" s="51" t="s">
        <v>686</v>
      </c>
      <c r="H747" s="52"/>
      <c r="I747" s="1"/>
      <c r="J747" s="5">
        <f t="shared" si="1"/>
        <v>0</v>
      </c>
      <c r="K747" s="6">
        <f t="shared" si="2"/>
        <v>0</v>
      </c>
      <c r="M747" s="52"/>
    </row>
    <row r="748" ht="15.0" customHeight="1">
      <c r="D748" s="52"/>
      <c r="E748" s="23"/>
      <c r="F748" s="23"/>
      <c r="G748" s="44"/>
      <c r="H748" s="52"/>
      <c r="I748" s="1"/>
      <c r="J748" s="5">
        <f t="shared" si="1"/>
        <v>0</v>
      </c>
      <c r="K748" s="6">
        <f t="shared" si="2"/>
        <v>0</v>
      </c>
      <c r="M748" s="52"/>
    </row>
    <row r="749" ht="15.0" customHeight="1">
      <c r="D749" s="52"/>
      <c r="E749" s="23"/>
      <c r="F749" s="23"/>
      <c r="G749" s="53" t="s">
        <v>375</v>
      </c>
      <c r="H749" s="52"/>
      <c r="I749" s="1"/>
      <c r="J749" s="5">
        <f t="shared" si="1"/>
        <v>0</v>
      </c>
      <c r="K749" s="6">
        <f t="shared" si="2"/>
        <v>0</v>
      </c>
      <c r="M749" s="52"/>
    </row>
    <row r="750" ht="15.0" customHeight="1">
      <c r="D750" s="52"/>
      <c r="E750" s="59"/>
      <c r="F750" s="59"/>
      <c r="G750" s="44"/>
      <c r="H750" s="52"/>
      <c r="I750" s="1"/>
      <c r="J750" s="5">
        <f t="shared" si="1"/>
        <v>0</v>
      </c>
      <c r="K750" s="6">
        <f t="shared" si="2"/>
        <v>0</v>
      </c>
      <c r="M750" s="52"/>
    </row>
    <row r="751" ht="15.0" customHeight="1">
      <c r="D751" s="52"/>
      <c r="E751" s="23" t="s">
        <v>402</v>
      </c>
      <c r="F751" s="59">
        <v>41964.91805555556</v>
      </c>
      <c r="G751" s="51" t="s">
        <v>687</v>
      </c>
      <c r="H751" s="52"/>
      <c r="I751" s="1"/>
      <c r="J751" s="5">
        <f t="shared" si="1"/>
        <v>0</v>
      </c>
      <c r="K751" s="6">
        <f t="shared" si="2"/>
        <v>0</v>
      </c>
      <c r="M751" s="52"/>
    </row>
    <row r="752" ht="15.0" customHeight="1">
      <c r="D752" s="52"/>
      <c r="E752" s="23"/>
      <c r="F752" s="23"/>
      <c r="G752" s="51" t="s">
        <v>688</v>
      </c>
      <c r="H752" s="52"/>
      <c r="I752" s="1"/>
      <c r="J752" s="5">
        <f t="shared" si="1"/>
        <v>0</v>
      </c>
      <c r="K752" s="6">
        <f t="shared" si="2"/>
        <v>0</v>
      </c>
      <c r="M752" s="52"/>
    </row>
    <row r="753" ht="15.0" customHeight="1">
      <c r="D753" s="52"/>
      <c r="E753" s="23"/>
      <c r="F753" s="23"/>
      <c r="G753" s="44"/>
      <c r="H753" s="52"/>
      <c r="I753" s="1"/>
      <c r="J753" s="5">
        <f t="shared" si="1"/>
        <v>0</v>
      </c>
      <c r="K753" s="6">
        <f t="shared" si="2"/>
        <v>0</v>
      </c>
      <c r="M753" s="52"/>
    </row>
    <row r="754" ht="15.0" customHeight="1">
      <c r="D754" s="52"/>
      <c r="E754" s="23"/>
      <c r="F754" s="23"/>
      <c r="G754" s="53" t="s">
        <v>375</v>
      </c>
      <c r="H754" s="52"/>
      <c r="I754" s="1"/>
      <c r="J754" s="5">
        <f t="shared" si="1"/>
        <v>0</v>
      </c>
      <c r="K754" s="6">
        <f t="shared" si="2"/>
        <v>0</v>
      </c>
      <c r="M754" s="52"/>
    </row>
    <row r="755" ht="15.0" customHeight="1">
      <c r="D755" s="52"/>
      <c r="E755" s="59"/>
      <c r="F755" s="59"/>
      <c r="G755" s="44"/>
      <c r="H755" s="52"/>
      <c r="I755" s="1"/>
      <c r="J755" s="5">
        <f t="shared" si="1"/>
        <v>0</v>
      </c>
      <c r="K755" s="6">
        <f t="shared" si="2"/>
        <v>0</v>
      </c>
      <c r="M755" s="52"/>
    </row>
    <row r="756" ht="15.0" customHeight="1">
      <c r="D756" s="52"/>
      <c r="E756" s="23" t="s">
        <v>376</v>
      </c>
      <c r="F756" s="59">
        <v>41964.91805555556</v>
      </c>
      <c r="G756" s="51" t="s">
        <v>689</v>
      </c>
      <c r="H756" s="52"/>
      <c r="I756" s="1"/>
      <c r="J756" s="5">
        <f t="shared" si="1"/>
        <v>0</v>
      </c>
      <c r="K756" s="6">
        <f t="shared" si="2"/>
        <v>0</v>
      </c>
      <c r="M756" s="52"/>
    </row>
    <row r="757" ht="15.0" customHeight="1">
      <c r="D757" s="52"/>
      <c r="E757" s="23"/>
      <c r="F757" s="23"/>
      <c r="G757" s="44"/>
      <c r="H757" s="52"/>
      <c r="I757" s="1"/>
      <c r="J757" s="5">
        <f t="shared" si="1"/>
        <v>0</v>
      </c>
      <c r="K757" s="6">
        <f t="shared" si="2"/>
        <v>0</v>
      </c>
      <c r="M757" s="52"/>
    </row>
    <row r="758" ht="15.0" customHeight="1">
      <c r="D758" s="52"/>
      <c r="E758" s="23"/>
      <c r="F758" s="23"/>
      <c r="G758" s="53" t="s">
        <v>375</v>
      </c>
      <c r="H758" s="52"/>
      <c r="I758" s="1"/>
      <c r="J758" s="5">
        <f t="shared" si="1"/>
        <v>0</v>
      </c>
      <c r="K758" s="6">
        <f t="shared" si="2"/>
        <v>0</v>
      </c>
      <c r="M758" s="52"/>
    </row>
    <row r="759" ht="15.0" customHeight="1">
      <c r="D759" s="52"/>
      <c r="E759" s="59"/>
      <c r="F759" s="59"/>
      <c r="G759" s="44"/>
      <c r="H759" s="52"/>
      <c r="I759" s="1"/>
      <c r="J759" s="5">
        <f t="shared" si="1"/>
        <v>0</v>
      </c>
      <c r="K759" s="6">
        <f t="shared" si="2"/>
        <v>0</v>
      </c>
      <c r="M759" s="52"/>
    </row>
    <row r="760" ht="15.0" customHeight="1">
      <c r="D760" s="52"/>
      <c r="E760" s="23" t="s">
        <v>402</v>
      </c>
      <c r="F760" s="59">
        <v>41964.91805555556</v>
      </c>
      <c r="G760" s="51" t="s">
        <v>690</v>
      </c>
      <c r="H760" s="52"/>
      <c r="I760" s="1"/>
      <c r="J760" s="5">
        <f t="shared" si="1"/>
        <v>0</v>
      </c>
      <c r="K760" s="6">
        <f t="shared" si="2"/>
        <v>0</v>
      </c>
      <c r="M760" s="52"/>
    </row>
    <row r="761" ht="15.0" customHeight="1">
      <c r="D761" s="52"/>
      <c r="E761" s="23"/>
      <c r="F761" s="23"/>
      <c r="G761" s="44"/>
      <c r="H761" s="52"/>
      <c r="I761" s="1"/>
      <c r="J761" s="5">
        <f t="shared" si="1"/>
        <v>0</v>
      </c>
      <c r="K761" s="6">
        <f t="shared" si="2"/>
        <v>0</v>
      </c>
      <c r="M761" s="52"/>
    </row>
    <row r="762" ht="15.0" customHeight="1">
      <c r="D762" s="52"/>
      <c r="E762" s="23"/>
      <c r="F762" s="23"/>
      <c r="G762" s="53" t="s">
        <v>375</v>
      </c>
      <c r="H762" s="52"/>
      <c r="I762" s="1"/>
      <c r="J762" s="5">
        <f t="shared" si="1"/>
        <v>0</v>
      </c>
      <c r="K762" s="6">
        <f t="shared" si="2"/>
        <v>0</v>
      </c>
      <c r="M762" s="52"/>
    </row>
    <row r="763" ht="15.0" customHeight="1">
      <c r="D763" s="52"/>
      <c r="E763" s="59"/>
      <c r="F763" s="59"/>
      <c r="G763" s="44"/>
      <c r="H763" s="52"/>
      <c r="I763" s="1"/>
      <c r="J763" s="5">
        <f t="shared" si="1"/>
        <v>0</v>
      </c>
      <c r="K763" s="6">
        <f t="shared" si="2"/>
        <v>0</v>
      </c>
      <c r="M763" s="52"/>
    </row>
    <row r="764" ht="15.0" customHeight="1">
      <c r="D764" s="52"/>
      <c r="E764" s="23" t="s">
        <v>376</v>
      </c>
      <c r="F764" s="59">
        <v>41964.91805555556</v>
      </c>
      <c r="G764" s="51" t="s">
        <v>691</v>
      </c>
      <c r="H764" s="52"/>
      <c r="I764" s="1"/>
      <c r="J764" s="5">
        <f t="shared" si="1"/>
        <v>0</v>
      </c>
      <c r="K764" s="6">
        <f t="shared" si="2"/>
        <v>0</v>
      </c>
      <c r="M764" s="52"/>
    </row>
    <row r="765" ht="15.0" customHeight="1">
      <c r="D765" s="52"/>
      <c r="E765" s="23"/>
      <c r="F765" s="23"/>
      <c r="G765" s="51" t="s">
        <v>692</v>
      </c>
      <c r="H765" s="52"/>
      <c r="I765" s="1"/>
      <c r="J765" s="5">
        <f t="shared" si="1"/>
        <v>0</v>
      </c>
      <c r="K765" s="6">
        <f t="shared" si="2"/>
        <v>0</v>
      </c>
      <c r="M765" s="52"/>
    </row>
    <row r="766" ht="15.0" customHeight="1">
      <c r="D766" s="52"/>
      <c r="E766" s="23"/>
      <c r="F766" s="23"/>
      <c r="G766" s="51" t="s">
        <v>693</v>
      </c>
      <c r="H766" s="52"/>
      <c r="I766" s="1"/>
      <c r="J766" s="5">
        <f t="shared" si="1"/>
        <v>0</v>
      </c>
      <c r="K766" s="6">
        <f t="shared" si="2"/>
        <v>0</v>
      </c>
      <c r="M766" s="52"/>
    </row>
    <row r="767" ht="15.0" customHeight="1">
      <c r="D767" s="52"/>
      <c r="E767" s="23"/>
      <c r="F767" s="23"/>
      <c r="G767" s="44"/>
      <c r="H767" s="52"/>
      <c r="I767" s="1"/>
      <c r="J767" s="5">
        <f t="shared" si="1"/>
        <v>0</v>
      </c>
      <c r="K767" s="6">
        <f t="shared" si="2"/>
        <v>0</v>
      </c>
      <c r="M767" s="52"/>
    </row>
    <row r="768" ht="15.0" customHeight="1">
      <c r="D768" s="52"/>
      <c r="E768" s="23"/>
      <c r="F768" s="23"/>
      <c r="G768" s="53" t="s">
        <v>375</v>
      </c>
      <c r="H768" s="52"/>
      <c r="I768" s="1"/>
      <c r="J768" s="5">
        <f t="shared" si="1"/>
        <v>0</v>
      </c>
      <c r="K768" s="6">
        <f t="shared" si="2"/>
        <v>0</v>
      </c>
      <c r="M768" s="52"/>
    </row>
    <row r="769" ht="15.0" customHeight="1">
      <c r="D769" s="52"/>
      <c r="E769" s="59"/>
      <c r="F769" s="59"/>
      <c r="G769" s="44"/>
      <c r="H769" s="52"/>
      <c r="I769" s="1"/>
      <c r="J769" s="5">
        <f t="shared" si="1"/>
        <v>0</v>
      </c>
      <c r="K769" s="6">
        <f t="shared" si="2"/>
        <v>0</v>
      </c>
      <c r="M769" s="52"/>
    </row>
    <row r="770" ht="15.0" customHeight="1">
      <c r="D770" s="52"/>
      <c r="E770" s="23" t="s">
        <v>402</v>
      </c>
      <c r="F770" s="59">
        <v>41964.91875</v>
      </c>
      <c r="G770" s="51" t="s">
        <v>694</v>
      </c>
      <c r="H770" s="52"/>
      <c r="I770" s="1"/>
      <c r="J770" s="5">
        <f t="shared" si="1"/>
        <v>0</v>
      </c>
      <c r="K770" s="6">
        <f t="shared" si="2"/>
        <v>0</v>
      </c>
      <c r="M770" s="52"/>
    </row>
    <row r="771" ht="15.0" customHeight="1">
      <c r="D771" s="52"/>
      <c r="E771" s="23"/>
      <c r="F771" s="23"/>
      <c r="G771" s="51" t="s">
        <v>695</v>
      </c>
      <c r="H771" s="52"/>
      <c r="I771" s="1"/>
      <c r="J771" s="5">
        <f t="shared" si="1"/>
        <v>0</v>
      </c>
      <c r="K771" s="6">
        <f t="shared" si="2"/>
        <v>0</v>
      </c>
      <c r="M771" s="52"/>
    </row>
    <row r="772" ht="15.0" customHeight="1">
      <c r="D772" s="52"/>
      <c r="E772" s="23"/>
      <c r="F772" s="23"/>
      <c r="G772" s="44"/>
      <c r="H772" s="52"/>
      <c r="I772" s="1"/>
      <c r="J772" s="5">
        <f t="shared" si="1"/>
        <v>0</v>
      </c>
      <c r="K772" s="6">
        <f t="shared" si="2"/>
        <v>0</v>
      </c>
      <c r="M772" s="52"/>
    </row>
    <row r="773" ht="15.0" customHeight="1">
      <c r="D773" s="52"/>
      <c r="E773" s="23"/>
      <c r="F773" s="23"/>
      <c r="G773" s="53" t="s">
        <v>375</v>
      </c>
      <c r="H773" s="52"/>
      <c r="I773" s="1"/>
      <c r="J773" s="5">
        <f t="shared" si="1"/>
        <v>0</v>
      </c>
      <c r="K773" s="6">
        <f t="shared" si="2"/>
        <v>0</v>
      </c>
      <c r="M773" s="52"/>
    </row>
    <row r="774" ht="15.0" customHeight="1">
      <c r="D774" s="52"/>
      <c r="E774" s="59"/>
      <c r="F774" s="59"/>
      <c r="G774" s="44"/>
      <c r="H774" s="52"/>
      <c r="I774" s="1"/>
      <c r="J774" s="5">
        <f t="shared" si="1"/>
        <v>0</v>
      </c>
      <c r="K774" s="6">
        <f t="shared" si="2"/>
        <v>0</v>
      </c>
      <c r="M774" s="52"/>
    </row>
    <row r="775" ht="15.0" customHeight="1">
      <c r="D775" s="52"/>
      <c r="E775" s="23" t="s">
        <v>376</v>
      </c>
      <c r="F775" s="59">
        <v>41964.91875</v>
      </c>
      <c r="G775" s="51" t="s">
        <v>696</v>
      </c>
      <c r="H775" s="52"/>
      <c r="I775" s="1"/>
      <c r="J775" s="5">
        <f t="shared" si="1"/>
        <v>0</v>
      </c>
      <c r="K775" s="6">
        <f t="shared" si="2"/>
        <v>0</v>
      </c>
      <c r="M775" s="52"/>
    </row>
    <row r="776" ht="15.0" customHeight="1">
      <c r="D776" s="52"/>
      <c r="E776" s="23"/>
      <c r="F776" s="23"/>
      <c r="G776" s="44"/>
      <c r="H776" s="52"/>
      <c r="I776" s="1"/>
      <c r="J776" s="5">
        <f t="shared" si="1"/>
        <v>0</v>
      </c>
      <c r="K776" s="6">
        <f t="shared" si="2"/>
        <v>0</v>
      </c>
      <c r="M776" s="52"/>
    </row>
    <row r="777" ht="15.0" customHeight="1">
      <c r="D777" s="52"/>
      <c r="E777" s="23"/>
      <c r="F777" s="23"/>
      <c r="G777" s="53" t="s">
        <v>375</v>
      </c>
      <c r="H777" s="52"/>
      <c r="I777" s="1"/>
      <c r="J777" s="5">
        <f t="shared" si="1"/>
        <v>0</v>
      </c>
      <c r="K777" s="6">
        <f t="shared" si="2"/>
        <v>0</v>
      </c>
      <c r="M777" s="52"/>
    </row>
    <row r="778" ht="15.0" customHeight="1">
      <c r="D778" s="52"/>
      <c r="E778" s="59"/>
      <c r="F778" s="59"/>
      <c r="G778" s="44"/>
      <c r="H778" s="52"/>
      <c r="I778" s="1"/>
      <c r="J778" s="5">
        <f t="shared" si="1"/>
        <v>0</v>
      </c>
      <c r="K778" s="6">
        <f t="shared" si="2"/>
        <v>0</v>
      </c>
      <c r="M778" s="52"/>
    </row>
    <row r="779" ht="15.0" customHeight="1">
      <c r="D779" s="52"/>
      <c r="E779" s="23" t="s">
        <v>402</v>
      </c>
      <c r="F779" s="59">
        <v>41964.92013888889</v>
      </c>
      <c r="G779" s="51" t="s">
        <v>106</v>
      </c>
      <c r="H779" s="52"/>
      <c r="I779" s="1"/>
      <c r="J779" s="5">
        <f t="shared" si="1"/>
        <v>0</v>
      </c>
      <c r="K779" s="6">
        <f t="shared" si="2"/>
        <v>0</v>
      </c>
      <c r="M779" s="52"/>
    </row>
    <row r="780" ht="15.0" customHeight="1">
      <c r="D780" s="52"/>
      <c r="E780" s="23"/>
      <c r="F780" s="23"/>
      <c r="G780" s="51" t="s">
        <v>697</v>
      </c>
      <c r="H780" s="52"/>
      <c r="I780" s="1"/>
      <c r="J780" s="5">
        <f t="shared" si="1"/>
        <v>0</v>
      </c>
      <c r="K780" s="6">
        <f t="shared" si="2"/>
        <v>0</v>
      </c>
      <c r="M780" s="52"/>
    </row>
    <row r="781" ht="15.0" customHeight="1">
      <c r="D781" s="52"/>
      <c r="E781" s="23"/>
      <c r="F781" s="23"/>
      <c r="G781" s="51" t="s">
        <v>698</v>
      </c>
      <c r="H781" s="52"/>
      <c r="I781" s="1"/>
      <c r="J781" s="5">
        <f t="shared" si="1"/>
        <v>0</v>
      </c>
      <c r="K781" s="6">
        <f t="shared" si="2"/>
        <v>0</v>
      </c>
      <c r="M781" s="52"/>
    </row>
    <row r="782" ht="15.0" customHeight="1">
      <c r="D782" s="52"/>
      <c r="E782" s="23"/>
      <c r="F782" s="23"/>
      <c r="G782" s="51" t="s">
        <v>699</v>
      </c>
      <c r="H782" s="52"/>
      <c r="I782" s="1"/>
      <c r="J782" s="5">
        <f t="shared" si="1"/>
        <v>0</v>
      </c>
      <c r="K782" s="6">
        <f t="shared" si="2"/>
        <v>0</v>
      </c>
      <c r="M782" s="52"/>
    </row>
    <row r="783" ht="15.0" customHeight="1">
      <c r="D783" s="52"/>
      <c r="E783" s="23"/>
      <c r="F783" s="23"/>
      <c r="G783" s="51" t="s">
        <v>700</v>
      </c>
      <c r="H783" s="52"/>
      <c r="I783" s="1"/>
      <c r="J783" s="5">
        <f t="shared" si="1"/>
        <v>0</v>
      </c>
      <c r="K783" s="6">
        <f t="shared" si="2"/>
        <v>0</v>
      </c>
      <c r="M783" s="52"/>
    </row>
    <row r="784" ht="15.0" customHeight="1">
      <c r="D784" s="52"/>
      <c r="E784" s="23"/>
      <c r="F784" s="44"/>
      <c r="G784" s="51" t="s">
        <v>701</v>
      </c>
      <c r="H784" s="52"/>
      <c r="I784" s="1"/>
      <c r="J784" s="5">
        <f t="shared" si="1"/>
        <v>0</v>
      </c>
      <c r="K784" s="6">
        <f t="shared" si="2"/>
        <v>0</v>
      </c>
      <c r="M784" s="52"/>
    </row>
    <row r="785" ht="15.0" customHeight="1">
      <c r="D785" s="52"/>
      <c r="E785" s="23"/>
      <c r="F785" s="23"/>
      <c r="G785" s="44"/>
      <c r="H785" s="52"/>
      <c r="I785" s="1"/>
      <c r="J785" s="5">
        <f t="shared" si="1"/>
        <v>0</v>
      </c>
      <c r="K785" s="6">
        <f t="shared" si="2"/>
        <v>0</v>
      </c>
      <c r="M785" s="52"/>
    </row>
    <row r="786" ht="15.0" customHeight="1">
      <c r="D786" s="52"/>
      <c r="E786" s="23"/>
      <c r="F786" s="23"/>
      <c r="G786" s="53" t="s">
        <v>375</v>
      </c>
      <c r="H786" s="52"/>
      <c r="I786" s="1"/>
      <c r="J786" s="5">
        <f t="shared" si="1"/>
        <v>0</v>
      </c>
      <c r="K786" s="6">
        <f t="shared" si="2"/>
        <v>0</v>
      </c>
      <c r="M786" s="52"/>
    </row>
    <row r="787" ht="15.0" customHeight="1">
      <c r="D787" s="52"/>
      <c r="E787" s="59"/>
      <c r="F787" s="59"/>
      <c r="G787" s="44"/>
      <c r="H787" s="52"/>
      <c r="I787" s="1"/>
      <c r="J787" s="5">
        <f t="shared" si="1"/>
        <v>0</v>
      </c>
      <c r="K787" s="6">
        <f t="shared" si="2"/>
        <v>0</v>
      </c>
      <c r="M787" s="52"/>
    </row>
    <row r="788" ht="15.0" customHeight="1">
      <c r="D788" s="52"/>
      <c r="E788" s="23" t="s">
        <v>376</v>
      </c>
      <c r="F788" s="59">
        <v>41964.92013888889</v>
      </c>
      <c r="G788" s="51" t="s">
        <v>702</v>
      </c>
      <c r="H788" s="52"/>
      <c r="I788" s="1"/>
      <c r="J788" s="5">
        <f t="shared" si="1"/>
        <v>0</v>
      </c>
      <c r="K788" s="6">
        <f t="shared" si="2"/>
        <v>0</v>
      </c>
      <c r="M788" s="52"/>
    </row>
    <row r="789" ht="15.0" customHeight="1">
      <c r="D789" s="52"/>
      <c r="E789" s="23"/>
      <c r="F789" s="23"/>
      <c r="G789" s="44"/>
      <c r="H789" s="52"/>
      <c r="I789" s="1"/>
      <c r="J789" s="5">
        <f t="shared" si="1"/>
        <v>0</v>
      </c>
      <c r="K789" s="6">
        <f t="shared" si="2"/>
        <v>0</v>
      </c>
      <c r="M789" s="52"/>
    </row>
    <row r="790" ht="15.0" customHeight="1">
      <c r="D790" s="52"/>
      <c r="E790" s="23"/>
      <c r="F790" s="23"/>
      <c r="G790" s="53" t="s">
        <v>375</v>
      </c>
      <c r="H790" s="52"/>
      <c r="I790" s="1"/>
      <c r="J790" s="5">
        <f t="shared" si="1"/>
        <v>0</v>
      </c>
      <c r="K790" s="6">
        <f t="shared" si="2"/>
        <v>0</v>
      </c>
      <c r="M790" s="52"/>
    </row>
    <row r="791" ht="15.0" customHeight="1">
      <c r="D791" s="52"/>
      <c r="E791" s="59"/>
      <c r="F791" s="59"/>
      <c r="G791" s="44"/>
      <c r="H791" s="52"/>
      <c r="I791" s="1"/>
      <c r="J791" s="5">
        <f t="shared" si="1"/>
        <v>0</v>
      </c>
      <c r="K791" s="6">
        <f t="shared" si="2"/>
        <v>0</v>
      </c>
      <c r="M791" s="52"/>
    </row>
    <row r="792" ht="15.0" customHeight="1">
      <c r="D792" s="52"/>
      <c r="E792" s="23" t="s">
        <v>376</v>
      </c>
      <c r="F792" s="59">
        <v>41964.958333333336</v>
      </c>
      <c r="G792" s="51" t="s">
        <v>703</v>
      </c>
      <c r="H792" s="52"/>
      <c r="I792" s="1"/>
      <c r="J792" s="5">
        <f t="shared" si="1"/>
        <v>0</v>
      </c>
      <c r="K792" s="6">
        <f t="shared" si="2"/>
        <v>0</v>
      </c>
      <c r="M792" s="52"/>
    </row>
    <row r="793" ht="15.0" customHeight="1">
      <c r="D793" s="52"/>
      <c r="E793" s="23"/>
      <c r="F793" s="23"/>
      <c r="G793" s="44"/>
      <c r="H793" s="52"/>
      <c r="I793" s="1"/>
      <c r="J793" s="5">
        <f t="shared" si="1"/>
        <v>0</v>
      </c>
      <c r="K793" s="6">
        <f t="shared" si="2"/>
        <v>0</v>
      </c>
      <c r="M793" s="52"/>
    </row>
    <row r="794" ht="15.0" customHeight="1">
      <c r="D794" s="52"/>
      <c r="E794" s="23"/>
      <c r="F794" s="23"/>
      <c r="G794" s="53" t="s">
        <v>375</v>
      </c>
      <c r="H794" s="52"/>
      <c r="I794" s="1"/>
      <c r="J794" s="5">
        <f t="shared" si="1"/>
        <v>0</v>
      </c>
      <c r="K794" s="6">
        <f t="shared" si="2"/>
        <v>0</v>
      </c>
      <c r="M794" s="52"/>
    </row>
    <row r="795" ht="15.0" customHeight="1">
      <c r="D795" s="52"/>
      <c r="E795" s="59"/>
      <c r="F795" s="59"/>
      <c r="G795" s="44"/>
      <c r="H795" s="52"/>
      <c r="I795" s="1"/>
      <c r="J795" s="5">
        <f t="shared" si="1"/>
        <v>0</v>
      </c>
      <c r="K795" s="6">
        <f t="shared" si="2"/>
        <v>0</v>
      </c>
      <c r="M795" s="52"/>
    </row>
    <row r="796" ht="15.0" customHeight="1">
      <c r="D796" s="52"/>
      <c r="E796" s="23" t="s">
        <v>376</v>
      </c>
      <c r="F796" s="59">
        <v>41964.9625</v>
      </c>
      <c r="G796" s="51" t="s">
        <v>704</v>
      </c>
      <c r="H796" s="52"/>
      <c r="I796" s="1"/>
      <c r="J796" s="5">
        <f t="shared" si="1"/>
        <v>0</v>
      </c>
      <c r="K796" s="6">
        <f t="shared" si="2"/>
        <v>0</v>
      </c>
      <c r="M796" s="52"/>
    </row>
    <row r="797" ht="15.0" customHeight="1">
      <c r="D797" s="52"/>
      <c r="E797" s="23"/>
      <c r="F797" s="23"/>
      <c r="G797" s="51" t="s">
        <v>705</v>
      </c>
      <c r="H797" s="52"/>
      <c r="I797" s="1"/>
      <c r="J797" s="5">
        <f t="shared" si="1"/>
        <v>0</v>
      </c>
      <c r="K797" s="6">
        <f t="shared" si="2"/>
        <v>0</v>
      </c>
      <c r="M797" s="52"/>
    </row>
    <row r="798" ht="15.0" customHeight="1">
      <c r="D798" s="52"/>
      <c r="E798" s="23"/>
      <c r="F798" s="23"/>
      <c r="G798" s="23" t="s">
        <v>706</v>
      </c>
      <c r="H798" s="52"/>
      <c r="I798" s="1"/>
      <c r="J798" s="5">
        <f t="shared" si="1"/>
        <v>0</v>
      </c>
      <c r="K798" s="6">
        <f t="shared" si="2"/>
        <v>0</v>
      </c>
      <c r="M798" s="52"/>
    </row>
    <row r="799" ht="15.0" customHeight="1">
      <c r="D799" s="52"/>
      <c r="E799" s="23"/>
      <c r="F799" s="23"/>
      <c r="G799" s="51" t="s">
        <v>707</v>
      </c>
      <c r="H799" s="52"/>
      <c r="I799" s="1"/>
      <c r="J799" s="5">
        <f t="shared" si="1"/>
        <v>0</v>
      </c>
      <c r="K799" s="6">
        <f t="shared" si="2"/>
        <v>0</v>
      </c>
      <c r="M799" s="52"/>
    </row>
    <row r="800" ht="15.0" customHeight="1">
      <c r="D800" s="52"/>
      <c r="E800" s="23"/>
      <c r="F800" s="23"/>
      <c r="G800" s="51" t="s">
        <v>708</v>
      </c>
      <c r="H800" s="52"/>
      <c r="I800" s="1"/>
      <c r="J800" s="5">
        <f t="shared" si="1"/>
        <v>0</v>
      </c>
      <c r="K800" s="6">
        <f t="shared" si="2"/>
        <v>0</v>
      </c>
      <c r="M800" s="52"/>
    </row>
    <row r="801" ht="15.0" customHeight="1">
      <c r="D801" s="52"/>
      <c r="E801" s="23"/>
      <c r="F801" s="23"/>
      <c r="G801" s="51" t="s">
        <v>709</v>
      </c>
      <c r="H801" s="52"/>
      <c r="I801" s="1"/>
      <c r="J801" s="5">
        <f t="shared" si="1"/>
        <v>0</v>
      </c>
      <c r="K801" s="6">
        <f t="shared" si="2"/>
        <v>0</v>
      </c>
      <c r="M801" s="52"/>
    </row>
    <row r="802" ht="15.0" customHeight="1">
      <c r="D802" s="52"/>
      <c r="E802" s="23"/>
      <c r="F802" s="23"/>
      <c r="G802" s="51" t="s">
        <v>710</v>
      </c>
      <c r="H802" s="52"/>
      <c r="I802" s="1"/>
      <c r="J802" s="5">
        <f t="shared" si="1"/>
        <v>0</v>
      </c>
      <c r="K802" s="6">
        <f t="shared" si="2"/>
        <v>0</v>
      </c>
      <c r="M802" s="52"/>
    </row>
    <row r="803" ht="15.0" customHeight="1">
      <c r="D803" s="52"/>
      <c r="E803" s="23"/>
      <c r="F803" s="23"/>
      <c r="G803" s="44"/>
      <c r="H803" s="52"/>
      <c r="I803" s="1"/>
      <c r="J803" s="5">
        <f t="shared" si="1"/>
        <v>0</v>
      </c>
      <c r="K803" s="6">
        <f t="shared" si="2"/>
        <v>0</v>
      </c>
      <c r="M803" s="52"/>
    </row>
    <row r="804" ht="15.0" customHeight="1">
      <c r="D804" s="52"/>
      <c r="E804" s="23"/>
      <c r="F804" s="23"/>
      <c r="G804" s="53" t="s">
        <v>375</v>
      </c>
      <c r="H804" s="52"/>
      <c r="I804" s="1"/>
      <c r="J804" s="5">
        <f t="shared" si="1"/>
        <v>0</v>
      </c>
      <c r="K804" s="6">
        <f t="shared" si="2"/>
        <v>0</v>
      </c>
      <c r="M804" s="52"/>
    </row>
    <row r="805" ht="15.0" customHeight="1">
      <c r="D805" s="52"/>
      <c r="E805" s="59"/>
      <c r="F805" s="59"/>
      <c r="G805" s="44"/>
      <c r="H805" s="52"/>
      <c r="I805" s="1"/>
      <c r="J805" s="5">
        <f t="shared" si="1"/>
        <v>0</v>
      </c>
      <c r="K805" s="6">
        <f t="shared" si="2"/>
        <v>0</v>
      </c>
      <c r="M805" s="52"/>
    </row>
    <row r="806" ht="15.0" customHeight="1">
      <c r="D806" s="52"/>
      <c r="E806" s="23" t="s">
        <v>433</v>
      </c>
      <c r="F806" s="59">
        <v>41964.96944444445</v>
      </c>
      <c r="G806" s="51" t="s">
        <v>711</v>
      </c>
      <c r="H806" s="52"/>
      <c r="I806" s="1"/>
      <c r="J806" s="5">
        <f t="shared" si="1"/>
        <v>0</v>
      </c>
      <c r="K806" s="6">
        <f t="shared" si="2"/>
        <v>0</v>
      </c>
      <c r="M806" s="52"/>
    </row>
    <row r="807" ht="15.0" customHeight="1">
      <c r="D807" s="52"/>
      <c r="E807" s="23"/>
      <c r="F807" s="23"/>
      <c r="G807" s="44"/>
      <c r="H807" s="52"/>
      <c r="I807" s="1"/>
      <c r="J807" s="5">
        <f t="shared" si="1"/>
        <v>0</v>
      </c>
      <c r="K807" s="6">
        <f t="shared" si="2"/>
        <v>0</v>
      </c>
      <c r="M807" s="52"/>
    </row>
    <row r="808" ht="15.0" customHeight="1">
      <c r="D808" s="52"/>
      <c r="E808" s="23"/>
      <c r="F808" s="23"/>
      <c r="G808" s="53" t="s">
        <v>375</v>
      </c>
      <c r="H808" s="52"/>
      <c r="I808" s="1"/>
      <c r="J808" s="5">
        <f t="shared" si="1"/>
        <v>0</v>
      </c>
      <c r="K808" s="6">
        <f t="shared" si="2"/>
        <v>0</v>
      </c>
      <c r="M808" s="52"/>
    </row>
    <row r="809" ht="15.0" customHeight="1">
      <c r="D809" s="52"/>
      <c r="E809" s="59"/>
      <c r="F809" s="59"/>
      <c r="G809" s="44"/>
      <c r="H809" s="52"/>
      <c r="I809" s="1"/>
      <c r="J809" s="5">
        <f t="shared" si="1"/>
        <v>0</v>
      </c>
      <c r="K809" s="6">
        <f t="shared" si="2"/>
        <v>0</v>
      </c>
      <c r="M809" s="52"/>
    </row>
    <row r="810" ht="15.0" customHeight="1">
      <c r="D810" s="52"/>
      <c r="E810" s="23" t="s">
        <v>376</v>
      </c>
      <c r="F810" s="59">
        <v>41964.970138888886</v>
      </c>
      <c r="G810" s="51" t="s">
        <v>712</v>
      </c>
      <c r="H810" s="52"/>
      <c r="I810" s="1"/>
      <c r="J810" s="5">
        <f t="shared" si="1"/>
        <v>0</v>
      </c>
      <c r="K810" s="6">
        <f t="shared" si="2"/>
        <v>0</v>
      </c>
      <c r="M810" s="52"/>
    </row>
    <row r="811" ht="15.0" customHeight="1">
      <c r="D811" s="52"/>
      <c r="E811" s="23"/>
      <c r="F811" s="23"/>
      <c r="G811" s="44"/>
      <c r="H811" s="52"/>
      <c r="I811" s="1"/>
      <c r="J811" s="5">
        <f t="shared" si="1"/>
        <v>0</v>
      </c>
      <c r="K811" s="6">
        <f t="shared" si="2"/>
        <v>0</v>
      </c>
      <c r="M811" s="52"/>
    </row>
    <row r="812" ht="15.0" customHeight="1">
      <c r="D812" s="52"/>
      <c r="E812" s="23"/>
      <c r="F812" s="23"/>
      <c r="G812" s="53" t="s">
        <v>375</v>
      </c>
      <c r="H812" s="52"/>
      <c r="I812" s="1"/>
      <c r="J812" s="5">
        <f t="shared" si="1"/>
        <v>0</v>
      </c>
      <c r="K812" s="6">
        <f t="shared" si="2"/>
        <v>0</v>
      </c>
      <c r="M812" s="52"/>
    </row>
    <row r="813" ht="15.0" customHeight="1">
      <c r="D813" s="52"/>
      <c r="E813" s="59"/>
      <c r="F813" s="59"/>
      <c r="G813" s="44"/>
      <c r="H813" s="52"/>
      <c r="I813" s="1"/>
      <c r="J813" s="5">
        <f t="shared" si="1"/>
        <v>0</v>
      </c>
      <c r="K813" s="6">
        <f t="shared" si="2"/>
        <v>0</v>
      </c>
      <c r="M813" s="52"/>
    </row>
    <row r="814" ht="15.0" customHeight="1">
      <c r="D814" s="52"/>
      <c r="E814" s="23" t="s">
        <v>433</v>
      </c>
      <c r="F814" s="59">
        <v>41964.97083333333</v>
      </c>
      <c r="G814" s="51" t="s">
        <v>713</v>
      </c>
      <c r="H814" s="52"/>
      <c r="I814" s="1"/>
      <c r="J814" s="5">
        <f t="shared" si="1"/>
        <v>0</v>
      </c>
      <c r="K814" s="6">
        <f t="shared" si="2"/>
        <v>0</v>
      </c>
      <c r="M814" s="52"/>
    </row>
    <row r="815" ht="15.0" customHeight="1">
      <c r="D815" s="52"/>
      <c r="E815" s="23"/>
      <c r="F815" s="23"/>
      <c r="G815" s="51" t="s">
        <v>714</v>
      </c>
      <c r="H815" s="52"/>
      <c r="I815" s="1"/>
      <c r="J815" s="5">
        <f t="shared" si="1"/>
        <v>0</v>
      </c>
      <c r="K815" s="6">
        <f t="shared" si="2"/>
        <v>0</v>
      </c>
      <c r="M815" s="52"/>
    </row>
    <row r="816" ht="15.0" customHeight="1">
      <c r="D816" s="52"/>
      <c r="E816" s="23"/>
      <c r="F816" s="23"/>
      <c r="G816" s="51" t="s">
        <v>715</v>
      </c>
      <c r="H816" s="52"/>
      <c r="I816" s="1"/>
      <c r="J816" s="5">
        <f t="shared" si="1"/>
        <v>0</v>
      </c>
      <c r="K816" s="6">
        <f t="shared" si="2"/>
        <v>0</v>
      </c>
      <c r="M816" s="52"/>
    </row>
    <row r="817" ht="15.0" customHeight="1">
      <c r="D817" s="52"/>
      <c r="E817" s="23"/>
      <c r="F817" s="23"/>
      <c r="G817" s="44"/>
      <c r="H817" s="52"/>
      <c r="I817" s="1"/>
      <c r="J817" s="5">
        <f t="shared" si="1"/>
        <v>0</v>
      </c>
      <c r="K817" s="6">
        <f t="shared" si="2"/>
        <v>0</v>
      </c>
      <c r="M817" s="52"/>
    </row>
    <row r="818" ht="15.0" customHeight="1">
      <c r="D818" s="52"/>
      <c r="E818" s="23"/>
      <c r="F818" s="23"/>
      <c r="G818" s="53" t="s">
        <v>375</v>
      </c>
      <c r="H818" s="52"/>
      <c r="I818" s="1"/>
      <c r="J818" s="5">
        <f t="shared" si="1"/>
        <v>0</v>
      </c>
      <c r="K818" s="6">
        <f t="shared" si="2"/>
        <v>0</v>
      </c>
      <c r="M818" s="52"/>
    </row>
    <row r="819" ht="15.0" customHeight="1">
      <c r="D819" s="52"/>
      <c r="E819" s="59"/>
      <c r="F819" s="59"/>
      <c r="G819" s="44"/>
      <c r="H819" s="52"/>
      <c r="I819" s="1"/>
      <c r="J819" s="5">
        <f t="shared" si="1"/>
        <v>0</v>
      </c>
      <c r="K819" s="6">
        <f t="shared" si="2"/>
        <v>0</v>
      </c>
      <c r="M819" s="52"/>
    </row>
    <row r="820" ht="15.0" customHeight="1">
      <c r="D820" s="52"/>
      <c r="E820" s="23" t="s">
        <v>376</v>
      </c>
      <c r="F820" s="59">
        <v>41964.97152777778</v>
      </c>
      <c r="G820" s="51" t="s">
        <v>716</v>
      </c>
      <c r="H820" s="52"/>
      <c r="I820" s="1"/>
      <c r="J820" s="5">
        <f t="shared" si="1"/>
        <v>0</v>
      </c>
      <c r="K820" s="6">
        <f t="shared" si="2"/>
        <v>0</v>
      </c>
      <c r="M820" s="52"/>
    </row>
    <row r="821" ht="15.0" customHeight="1">
      <c r="D821" s="52"/>
      <c r="E821" s="23"/>
      <c r="F821" s="23"/>
      <c r="G821" s="51" t="s">
        <v>717</v>
      </c>
      <c r="H821" s="52"/>
      <c r="I821" s="1"/>
      <c r="J821" s="5">
        <f t="shared" si="1"/>
        <v>0</v>
      </c>
      <c r="K821" s="6">
        <f t="shared" si="2"/>
        <v>0</v>
      </c>
      <c r="M821" s="52"/>
    </row>
    <row r="822" ht="15.0" customHeight="1">
      <c r="D822" s="52"/>
      <c r="E822" s="23"/>
      <c r="F822" s="23"/>
      <c r="G822" s="44"/>
      <c r="H822" s="52"/>
      <c r="I822" s="1"/>
      <c r="J822" s="5">
        <f t="shared" si="1"/>
        <v>0</v>
      </c>
      <c r="K822" s="6">
        <f t="shared" si="2"/>
        <v>0</v>
      </c>
      <c r="M822" s="52"/>
    </row>
    <row r="823" ht="15.0" customHeight="1">
      <c r="D823" s="52"/>
      <c r="E823" s="23"/>
      <c r="F823" s="23"/>
      <c r="G823" s="53" t="s">
        <v>375</v>
      </c>
      <c r="H823" s="52"/>
      <c r="I823" s="1"/>
      <c r="J823" s="5">
        <f t="shared" si="1"/>
        <v>0</v>
      </c>
      <c r="K823" s="6">
        <f t="shared" si="2"/>
        <v>0</v>
      </c>
      <c r="M823" s="52"/>
    </row>
    <row r="824" ht="15.0" customHeight="1">
      <c r="D824" s="52"/>
      <c r="E824" s="59"/>
      <c r="F824" s="59"/>
      <c r="G824" s="44"/>
      <c r="H824" s="52"/>
      <c r="I824" s="1"/>
      <c r="J824" s="5">
        <f t="shared" si="1"/>
        <v>0</v>
      </c>
      <c r="K824" s="6">
        <f t="shared" si="2"/>
        <v>0</v>
      </c>
      <c r="M824" s="52"/>
    </row>
    <row r="825" ht="15.0" customHeight="1">
      <c r="D825" s="52"/>
      <c r="E825" s="23" t="s">
        <v>433</v>
      </c>
      <c r="F825" s="59">
        <v>41964.97152777778</v>
      </c>
      <c r="G825" s="51" t="s">
        <v>718</v>
      </c>
      <c r="H825" s="52"/>
      <c r="I825" s="1"/>
      <c r="J825" s="5">
        <f t="shared" si="1"/>
        <v>0</v>
      </c>
      <c r="K825" s="6">
        <f t="shared" si="2"/>
        <v>0</v>
      </c>
      <c r="M825" s="52"/>
    </row>
    <row r="826" ht="15.0" customHeight="1">
      <c r="D826" s="52"/>
      <c r="E826" s="23"/>
      <c r="F826" s="23"/>
      <c r="G826" s="51" t="s">
        <v>719</v>
      </c>
      <c r="H826" s="52"/>
      <c r="I826" s="1"/>
      <c r="J826" s="5">
        <f t="shared" si="1"/>
        <v>0</v>
      </c>
      <c r="K826" s="6">
        <f t="shared" si="2"/>
        <v>0</v>
      </c>
      <c r="M826" s="52"/>
    </row>
    <row r="827" ht="15.0" customHeight="1">
      <c r="D827" s="52"/>
      <c r="E827" s="23"/>
      <c r="F827" s="23"/>
      <c r="G827" s="44"/>
      <c r="H827" s="52"/>
      <c r="I827" s="1"/>
      <c r="J827" s="5">
        <f t="shared" si="1"/>
        <v>0</v>
      </c>
      <c r="K827" s="6">
        <f t="shared" si="2"/>
        <v>0</v>
      </c>
      <c r="M827" s="52"/>
    </row>
    <row r="828" ht="15.0" customHeight="1">
      <c r="D828" s="52"/>
      <c r="E828" s="23"/>
      <c r="F828" s="23"/>
      <c r="G828" s="53" t="s">
        <v>375</v>
      </c>
      <c r="H828" s="52"/>
      <c r="I828" s="1"/>
      <c r="J828" s="5">
        <f t="shared" si="1"/>
        <v>0</v>
      </c>
      <c r="K828" s="6">
        <f t="shared" si="2"/>
        <v>0</v>
      </c>
      <c r="M828" s="52"/>
    </row>
    <row r="829" ht="15.0" customHeight="1">
      <c r="D829" s="52"/>
      <c r="E829" s="59"/>
      <c r="F829" s="59"/>
      <c r="G829" s="44"/>
      <c r="H829" s="52"/>
      <c r="I829" s="1"/>
      <c r="J829" s="5">
        <f t="shared" si="1"/>
        <v>0</v>
      </c>
      <c r="K829" s="6">
        <f t="shared" si="2"/>
        <v>0</v>
      </c>
      <c r="M829" s="52"/>
    </row>
    <row r="830" ht="15.0" customHeight="1">
      <c r="D830" s="52"/>
      <c r="E830" s="23" t="s">
        <v>376</v>
      </c>
      <c r="F830" s="59">
        <v>41964.97152777778</v>
      </c>
      <c r="G830" s="51" t="s">
        <v>720</v>
      </c>
      <c r="H830" s="52"/>
      <c r="I830" s="1"/>
      <c r="J830" s="5">
        <f t="shared" si="1"/>
        <v>0</v>
      </c>
      <c r="K830" s="6">
        <f t="shared" si="2"/>
        <v>0</v>
      </c>
      <c r="M830" s="52"/>
    </row>
    <row r="831" ht="15.0" customHeight="1">
      <c r="D831" s="52"/>
      <c r="E831" s="23"/>
      <c r="F831" s="23"/>
      <c r="G831" s="44"/>
      <c r="H831" s="52"/>
      <c r="I831" s="1"/>
      <c r="J831" s="5">
        <f t="shared" si="1"/>
        <v>0</v>
      </c>
      <c r="K831" s="6">
        <f t="shared" si="2"/>
        <v>0</v>
      </c>
      <c r="M831" s="52"/>
    </row>
    <row r="832" ht="15.0" customHeight="1">
      <c r="D832" s="52"/>
      <c r="E832" s="23"/>
      <c r="F832" s="23"/>
      <c r="G832" s="53" t="s">
        <v>375</v>
      </c>
      <c r="H832" s="52"/>
      <c r="I832" s="1"/>
      <c r="J832" s="5">
        <f t="shared" si="1"/>
        <v>0</v>
      </c>
      <c r="K832" s="6">
        <f t="shared" si="2"/>
        <v>0</v>
      </c>
      <c r="M832" s="52"/>
    </row>
    <row r="833" ht="15.0" customHeight="1">
      <c r="D833" s="52"/>
      <c r="E833" s="59"/>
      <c r="F833" s="59"/>
      <c r="G833" s="44"/>
      <c r="H833" s="52"/>
      <c r="I833" s="1"/>
      <c r="J833" s="5">
        <f t="shared" si="1"/>
        <v>0</v>
      </c>
      <c r="K833" s="6">
        <f t="shared" si="2"/>
        <v>0</v>
      </c>
      <c r="M833" s="52"/>
    </row>
    <row r="834" ht="15.0" customHeight="1">
      <c r="D834" s="52"/>
      <c r="E834" s="23" t="s">
        <v>433</v>
      </c>
      <c r="F834" s="59">
        <v>41964.97222222222</v>
      </c>
      <c r="G834" s="51" t="s">
        <v>721</v>
      </c>
      <c r="H834" s="52"/>
      <c r="I834" s="1"/>
      <c r="J834" s="5">
        <f t="shared" si="1"/>
        <v>0</v>
      </c>
      <c r="K834" s="6">
        <f t="shared" si="2"/>
        <v>0</v>
      </c>
      <c r="M834" s="52"/>
    </row>
    <row r="835" ht="15.0" customHeight="1">
      <c r="D835" s="52"/>
      <c r="E835" s="23"/>
      <c r="F835" s="23"/>
      <c r="G835" s="51" t="s">
        <v>459</v>
      </c>
      <c r="H835" s="52"/>
      <c r="I835" s="1"/>
      <c r="J835" s="5">
        <f t="shared" si="1"/>
        <v>0</v>
      </c>
      <c r="K835" s="6">
        <f t="shared" si="2"/>
        <v>0</v>
      </c>
      <c r="M835" s="52"/>
    </row>
    <row r="836" ht="15.0" customHeight="1">
      <c r="D836" s="52"/>
      <c r="E836" s="23"/>
      <c r="F836" s="23"/>
      <c r="G836" s="44"/>
      <c r="H836" s="52"/>
      <c r="I836" s="1"/>
      <c r="J836" s="5">
        <f t="shared" si="1"/>
        <v>0</v>
      </c>
      <c r="K836" s="6">
        <f t="shared" si="2"/>
        <v>0</v>
      </c>
      <c r="M836" s="52"/>
    </row>
    <row r="837" ht="15.0" customHeight="1">
      <c r="D837" s="52"/>
      <c r="E837" s="23"/>
      <c r="F837" s="23"/>
      <c r="G837" s="53" t="s">
        <v>375</v>
      </c>
      <c r="H837" s="52"/>
      <c r="I837" s="1"/>
      <c r="J837" s="5">
        <f t="shared" si="1"/>
        <v>0</v>
      </c>
      <c r="K837" s="6">
        <f t="shared" si="2"/>
        <v>0</v>
      </c>
      <c r="M837" s="52"/>
    </row>
    <row r="838" ht="15.0" customHeight="1">
      <c r="D838" s="52"/>
      <c r="E838" s="59"/>
      <c r="F838" s="59"/>
      <c r="G838" s="44"/>
      <c r="H838" s="52"/>
      <c r="I838" s="1"/>
      <c r="J838" s="5">
        <f t="shared" si="1"/>
        <v>0</v>
      </c>
      <c r="K838" s="6">
        <f t="shared" si="2"/>
        <v>0</v>
      </c>
      <c r="M838" s="52"/>
    </row>
    <row r="839" ht="15.0" customHeight="1">
      <c r="D839" s="52"/>
      <c r="E839" s="23" t="s">
        <v>376</v>
      </c>
      <c r="F839" s="59">
        <v>41964.97222222222</v>
      </c>
      <c r="G839" s="51" t="s">
        <v>722</v>
      </c>
      <c r="H839" s="52"/>
      <c r="I839" s="1"/>
      <c r="J839" s="5">
        <f t="shared" si="1"/>
        <v>0</v>
      </c>
      <c r="K839" s="6">
        <f t="shared" si="2"/>
        <v>0</v>
      </c>
      <c r="M839" s="52"/>
    </row>
    <row r="840" ht="15.0" customHeight="1">
      <c r="D840" s="52"/>
      <c r="E840" s="23"/>
      <c r="F840" s="23"/>
      <c r="G840" s="44"/>
      <c r="H840" s="52"/>
      <c r="I840" s="1"/>
      <c r="J840" s="5">
        <f t="shared" si="1"/>
        <v>0</v>
      </c>
      <c r="K840" s="6">
        <f t="shared" si="2"/>
        <v>0</v>
      </c>
      <c r="M840" s="52"/>
    </row>
    <row r="841" ht="15.0" customHeight="1">
      <c r="D841" s="52"/>
      <c r="E841" s="23"/>
      <c r="F841" s="23"/>
      <c r="G841" s="53" t="s">
        <v>375</v>
      </c>
      <c r="H841" s="52"/>
      <c r="I841" s="1"/>
      <c r="J841" s="5">
        <f t="shared" si="1"/>
        <v>0</v>
      </c>
      <c r="K841" s="6">
        <f t="shared" si="2"/>
        <v>0</v>
      </c>
      <c r="M841" s="52"/>
    </row>
    <row r="842" ht="15.0" customHeight="1">
      <c r="D842" s="52"/>
      <c r="E842" s="59"/>
      <c r="F842" s="59"/>
      <c r="G842" s="44"/>
      <c r="H842" s="52"/>
      <c r="I842" s="1"/>
      <c r="J842" s="5">
        <f t="shared" si="1"/>
        <v>0</v>
      </c>
      <c r="K842" s="6">
        <f t="shared" si="2"/>
        <v>0</v>
      </c>
      <c r="M842" s="52"/>
    </row>
    <row r="843" ht="15.0" customHeight="1">
      <c r="D843" s="52"/>
      <c r="E843" s="23" t="s">
        <v>433</v>
      </c>
      <c r="F843" s="59">
        <v>41964.97222222222</v>
      </c>
      <c r="G843" s="51" t="s">
        <v>723</v>
      </c>
      <c r="H843" s="52"/>
      <c r="I843" s="1"/>
      <c r="J843" s="5">
        <f t="shared" si="1"/>
        <v>0</v>
      </c>
      <c r="K843" s="6">
        <f t="shared" si="2"/>
        <v>0</v>
      </c>
      <c r="M843" s="52"/>
    </row>
    <row r="844" ht="15.0" customHeight="1">
      <c r="D844" s="52"/>
      <c r="E844" s="23"/>
      <c r="F844" s="23"/>
      <c r="G844" s="51" t="s">
        <v>724</v>
      </c>
      <c r="H844" s="52"/>
      <c r="I844" s="1"/>
      <c r="J844" s="5">
        <f t="shared" si="1"/>
        <v>0</v>
      </c>
      <c r="K844" s="6">
        <f t="shared" si="2"/>
        <v>0</v>
      </c>
      <c r="M844" s="52"/>
    </row>
    <row r="845" ht="15.0" customHeight="1">
      <c r="D845" s="52"/>
      <c r="E845" s="23"/>
      <c r="F845" s="23"/>
      <c r="G845" s="44"/>
      <c r="H845" s="52"/>
      <c r="I845" s="1"/>
      <c r="J845" s="5">
        <f t="shared" si="1"/>
        <v>0</v>
      </c>
      <c r="K845" s="6">
        <f t="shared" si="2"/>
        <v>0</v>
      </c>
      <c r="M845" s="52"/>
    </row>
    <row r="846" ht="15.0" customHeight="1">
      <c r="D846" s="52"/>
      <c r="E846" s="23"/>
      <c r="F846" s="23"/>
      <c r="G846" s="53" t="s">
        <v>375</v>
      </c>
      <c r="H846" s="52"/>
      <c r="I846" s="1"/>
      <c r="J846" s="5">
        <f t="shared" si="1"/>
        <v>0</v>
      </c>
      <c r="K846" s="6">
        <f t="shared" si="2"/>
        <v>0</v>
      </c>
      <c r="M846" s="52"/>
    </row>
    <row r="847" ht="15.0" customHeight="1">
      <c r="D847" s="52"/>
      <c r="E847" s="59"/>
      <c r="F847" s="59"/>
      <c r="G847" s="44"/>
      <c r="H847" s="52"/>
      <c r="I847" s="1"/>
      <c r="J847" s="5">
        <f t="shared" si="1"/>
        <v>0</v>
      </c>
      <c r="K847" s="6">
        <f t="shared" si="2"/>
        <v>0</v>
      </c>
      <c r="M847" s="52"/>
    </row>
    <row r="848" ht="15.0" customHeight="1">
      <c r="D848" s="52"/>
      <c r="E848" s="23" t="s">
        <v>376</v>
      </c>
      <c r="F848" s="59">
        <v>41964.97222222222</v>
      </c>
      <c r="G848" s="51" t="s">
        <v>725</v>
      </c>
      <c r="H848" s="52"/>
      <c r="I848" s="1"/>
      <c r="J848" s="5">
        <f t="shared" si="1"/>
        <v>0</v>
      </c>
      <c r="K848" s="6">
        <f t="shared" si="2"/>
        <v>0</v>
      </c>
      <c r="M848" s="52"/>
    </row>
    <row r="849" ht="15.0" customHeight="1">
      <c r="D849" s="52"/>
      <c r="E849" s="23"/>
      <c r="F849" s="23"/>
      <c r="G849" s="51" t="s">
        <v>726</v>
      </c>
      <c r="H849" s="52"/>
      <c r="I849" s="1"/>
      <c r="J849" s="5">
        <f t="shared" si="1"/>
        <v>0</v>
      </c>
      <c r="K849" s="6">
        <f t="shared" si="2"/>
        <v>0</v>
      </c>
      <c r="M849" s="52"/>
    </row>
    <row r="850" ht="15.0" customHeight="1">
      <c r="D850" s="52"/>
      <c r="E850" s="23"/>
      <c r="F850" s="23"/>
      <c r="G850" s="44"/>
      <c r="H850" s="52"/>
      <c r="I850" s="1"/>
      <c r="J850" s="5">
        <f t="shared" si="1"/>
        <v>0</v>
      </c>
      <c r="K850" s="6">
        <f t="shared" si="2"/>
        <v>0</v>
      </c>
      <c r="M850" s="52"/>
    </row>
    <row r="851" ht="15.0" customHeight="1">
      <c r="D851" s="52"/>
      <c r="E851" s="23"/>
      <c r="F851" s="23"/>
      <c r="G851" s="53" t="s">
        <v>375</v>
      </c>
      <c r="H851" s="52"/>
      <c r="I851" s="1"/>
      <c r="J851" s="5">
        <f t="shared" si="1"/>
        <v>0</v>
      </c>
      <c r="K851" s="6">
        <f t="shared" si="2"/>
        <v>0</v>
      </c>
      <c r="M851" s="52"/>
    </row>
    <row r="852" ht="15.0" customHeight="1">
      <c r="D852" s="52"/>
      <c r="E852" s="59"/>
      <c r="F852" s="59"/>
      <c r="G852" s="44"/>
      <c r="H852" s="52"/>
      <c r="I852" s="1"/>
      <c r="J852" s="5">
        <f t="shared" si="1"/>
        <v>0</v>
      </c>
      <c r="K852" s="6">
        <f t="shared" si="2"/>
        <v>0</v>
      </c>
      <c r="M852" s="52"/>
    </row>
    <row r="853" ht="15.0" customHeight="1">
      <c r="D853" s="52"/>
      <c r="E853" s="23" t="s">
        <v>433</v>
      </c>
      <c r="F853" s="59">
        <v>41964.975694444445</v>
      </c>
      <c r="G853" s="51" t="s">
        <v>727</v>
      </c>
      <c r="H853" s="52"/>
      <c r="I853" s="1"/>
      <c r="J853" s="5">
        <f t="shared" si="1"/>
        <v>0</v>
      </c>
      <c r="K853" s="6">
        <f t="shared" si="2"/>
        <v>0</v>
      </c>
      <c r="M853" s="52"/>
    </row>
    <row r="854" ht="15.0" customHeight="1">
      <c r="D854" s="52"/>
      <c r="E854" s="23"/>
      <c r="F854" s="23"/>
      <c r="G854" s="51" t="s">
        <v>728</v>
      </c>
      <c r="H854" s="52"/>
      <c r="I854" s="1"/>
      <c r="J854" s="5">
        <f t="shared" si="1"/>
        <v>0</v>
      </c>
      <c r="K854" s="6">
        <f t="shared" si="2"/>
        <v>0</v>
      </c>
      <c r="M854" s="52"/>
    </row>
    <row r="855" ht="15.0" customHeight="1">
      <c r="D855" s="52"/>
      <c r="E855" s="23"/>
      <c r="F855" s="23"/>
      <c r="G855" s="51" t="s">
        <v>729</v>
      </c>
      <c r="H855" s="52"/>
      <c r="I855" s="1"/>
      <c r="J855" s="5">
        <f t="shared" si="1"/>
        <v>0</v>
      </c>
      <c r="K855" s="6">
        <f t="shared" si="2"/>
        <v>0</v>
      </c>
      <c r="M855" s="52"/>
    </row>
    <row r="856" ht="15.0" customHeight="1">
      <c r="D856" s="52"/>
      <c r="E856" s="23"/>
      <c r="F856" s="23"/>
      <c r="G856" s="51" t="s">
        <v>730</v>
      </c>
      <c r="H856" s="52"/>
      <c r="I856" s="1"/>
      <c r="J856" s="5">
        <f t="shared" si="1"/>
        <v>0</v>
      </c>
      <c r="K856" s="6">
        <f t="shared" si="2"/>
        <v>0</v>
      </c>
      <c r="M856" s="52"/>
    </row>
    <row r="857" ht="15.0" customHeight="1">
      <c r="D857" s="52"/>
      <c r="E857" s="23"/>
      <c r="F857" s="23"/>
      <c r="G857" s="51" t="s">
        <v>731</v>
      </c>
      <c r="H857" s="52"/>
      <c r="I857" s="1"/>
      <c r="J857" s="5">
        <f t="shared" si="1"/>
        <v>0</v>
      </c>
      <c r="K857" s="6">
        <f t="shared" si="2"/>
        <v>0</v>
      </c>
      <c r="M857" s="52"/>
    </row>
    <row r="858" ht="15.0" customHeight="1">
      <c r="D858" s="52"/>
      <c r="E858" s="23"/>
      <c r="F858" s="23"/>
      <c r="G858" s="51" t="s">
        <v>732</v>
      </c>
      <c r="H858" s="52"/>
      <c r="I858" s="1"/>
      <c r="J858" s="5">
        <f t="shared" si="1"/>
        <v>0</v>
      </c>
      <c r="K858" s="6">
        <f t="shared" si="2"/>
        <v>0</v>
      </c>
      <c r="M858" s="52"/>
    </row>
    <row r="859" ht="15.0" customHeight="1">
      <c r="D859" s="52"/>
      <c r="E859" s="23"/>
      <c r="F859" s="23"/>
      <c r="G859" s="51" t="s">
        <v>733</v>
      </c>
      <c r="H859" s="52"/>
      <c r="I859" s="1"/>
      <c r="J859" s="5">
        <f t="shared" si="1"/>
        <v>0</v>
      </c>
      <c r="K859" s="6">
        <f t="shared" si="2"/>
        <v>0</v>
      </c>
      <c r="M859" s="52"/>
    </row>
    <row r="860" ht="15.0" customHeight="1">
      <c r="D860" s="52"/>
      <c r="E860" s="23"/>
      <c r="F860" s="23"/>
      <c r="G860" s="51" t="s">
        <v>734</v>
      </c>
      <c r="H860" s="52"/>
      <c r="I860" s="1"/>
      <c r="J860" s="5">
        <f t="shared" si="1"/>
        <v>0</v>
      </c>
      <c r="K860" s="6">
        <f t="shared" si="2"/>
        <v>0</v>
      </c>
      <c r="M860" s="52"/>
    </row>
    <row r="861" ht="15.0" customHeight="1">
      <c r="D861" s="52"/>
      <c r="E861" s="23"/>
      <c r="F861" s="23"/>
      <c r="G861" s="44" t="s">
        <v>735</v>
      </c>
      <c r="H861" s="52"/>
      <c r="I861" s="1"/>
      <c r="J861" s="5">
        <f t="shared" si="1"/>
        <v>0</v>
      </c>
      <c r="K861" s="6">
        <f t="shared" si="2"/>
        <v>0</v>
      </c>
      <c r="M861" s="52"/>
    </row>
    <row r="862" ht="15.0" customHeight="1">
      <c r="D862" s="52"/>
      <c r="E862" s="23"/>
      <c r="F862" s="23"/>
      <c r="G862" s="44"/>
      <c r="H862" s="52"/>
      <c r="I862" s="1"/>
      <c r="J862" s="5">
        <f t="shared" si="1"/>
        <v>0</v>
      </c>
      <c r="K862" s="6">
        <f t="shared" si="2"/>
        <v>0</v>
      </c>
      <c r="M862" s="52"/>
    </row>
    <row r="863" ht="15.0" customHeight="1">
      <c r="D863" s="52"/>
      <c r="E863" s="23"/>
      <c r="F863" s="23"/>
      <c r="G863" s="53" t="s">
        <v>375</v>
      </c>
      <c r="H863" s="52"/>
      <c r="I863" s="1"/>
      <c r="J863" s="5">
        <f t="shared" si="1"/>
        <v>0</v>
      </c>
      <c r="K863" s="6">
        <f t="shared" si="2"/>
        <v>0</v>
      </c>
      <c r="M863" s="52"/>
    </row>
    <row r="864" ht="15.0" customHeight="1">
      <c r="D864" s="52"/>
      <c r="E864" s="59"/>
      <c r="F864" s="59"/>
      <c r="G864" s="44"/>
      <c r="H864" s="52"/>
      <c r="I864" s="1"/>
      <c r="J864" s="5">
        <f t="shared" si="1"/>
        <v>0</v>
      </c>
      <c r="K864" s="6">
        <f t="shared" si="2"/>
        <v>0</v>
      </c>
      <c r="M864" s="52"/>
    </row>
    <row r="865" ht="15.0" customHeight="1">
      <c r="D865" s="52"/>
      <c r="E865" s="23" t="s">
        <v>376</v>
      </c>
      <c r="F865" s="59">
        <v>41964.975694444445</v>
      </c>
      <c r="G865" s="51" t="s">
        <v>736</v>
      </c>
      <c r="H865" s="52"/>
      <c r="I865" s="1"/>
      <c r="J865" s="5">
        <f t="shared" si="1"/>
        <v>0</v>
      </c>
      <c r="K865" s="6">
        <f t="shared" si="2"/>
        <v>0</v>
      </c>
      <c r="M865" s="52"/>
    </row>
    <row r="866" ht="15.0" customHeight="1">
      <c r="D866" s="52"/>
      <c r="E866" s="23"/>
      <c r="F866" s="23"/>
      <c r="G866" s="44"/>
      <c r="H866" s="52"/>
      <c r="I866" s="1"/>
      <c r="J866" s="5">
        <f t="shared" si="1"/>
        <v>0</v>
      </c>
      <c r="K866" s="6">
        <f t="shared" si="2"/>
        <v>0</v>
      </c>
      <c r="M866" s="52"/>
    </row>
    <row r="867" ht="15.0" customHeight="1">
      <c r="D867" s="52"/>
      <c r="E867" s="23"/>
      <c r="F867" s="23"/>
      <c r="G867" s="53" t="s">
        <v>375</v>
      </c>
      <c r="H867" s="52"/>
      <c r="I867" s="1"/>
      <c r="J867" s="5">
        <f t="shared" si="1"/>
        <v>0</v>
      </c>
      <c r="K867" s="6">
        <f t="shared" si="2"/>
        <v>0</v>
      </c>
      <c r="M867" s="52"/>
    </row>
    <row r="868" ht="15.0" customHeight="1">
      <c r="D868" s="52"/>
      <c r="E868" s="59"/>
      <c r="F868" s="59"/>
      <c r="G868" s="44"/>
      <c r="H868" s="52"/>
      <c r="I868" s="1"/>
      <c r="J868" s="5">
        <f t="shared" si="1"/>
        <v>0</v>
      </c>
      <c r="K868" s="6">
        <f t="shared" si="2"/>
        <v>0</v>
      </c>
      <c r="M868" s="52"/>
    </row>
    <row r="869" ht="15.0" customHeight="1">
      <c r="D869" s="52"/>
      <c r="E869" s="23" t="s">
        <v>433</v>
      </c>
      <c r="F869" s="59">
        <v>41964.97638888889</v>
      </c>
      <c r="G869" s="51" t="s">
        <v>737</v>
      </c>
      <c r="H869" s="52"/>
      <c r="I869" s="1"/>
      <c r="J869" s="5">
        <f t="shared" si="1"/>
        <v>0</v>
      </c>
      <c r="K869" s="6">
        <f t="shared" si="2"/>
        <v>0</v>
      </c>
      <c r="M869" s="52"/>
    </row>
    <row r="870" ht="15.0" customHeight="1">
      <c r="D870" s="52"/>
      <c r="E870" s="23"/>
      <c r="F870" s="23"/>
      <c r="G870" s="51" t="s">
        <v>738</v>
      </c>
      <c r="H870" s="52"/>
      <c r="I870" s="1"/>
      <c r="J870" s="5">
        <f t="shared" si="1"/>
        <v>0</v>
      </c>
      <c r="K870" s="6">
        <f t="shared" si="2"/>
        <v>0</v>
      </c>
      <c r="M870" s="52"/>
    </row>
    <row r="871" ht="15.0" customHeight="1">
      <c r="D871" s="52"/>
      <c r="E871" s="23"/>
      <c r="F871" s="23"/>
      <c r="G871" s="51" t="s">
        <v>739</v>
      </c>
      <c r="H871" s="52"/>
      <c r="I871" s="1"/>
      <c r="J871" s="5">
        <f t="shared" si="1"/>
        <v>0</v>
      </c>
      <c r="K871" s="6">
        <f t="shared" si="2"/>
        <v>0</v>
      </c>
      <c r="M871" s="52"/>
    </row>
    <row r="872" ht="15.0" customHeight="1">
      <c r="D872" s="52"/>
      <c r="E872" s="23"/>
      <c r="F872" s="23"/>
      <c r="G872" s="51" t="s">
        <v>740</v>
      </c>
      <c r="H872" s="52"/>
      <c r="I872" s="1"/>
      <c r="J872" s="5">
        <f t="shared" si="1"/>
        <v>0</v>
      </c>
      <c r="K872" s="6">
        <f t="shared" si="2"/>
        <v>0</v>
      </c>
      <c r="M872" s="52"/>
    </row>
    <row r="873" ht="15.0" customHeight="1">
      <c r="D873" s="52"/>
      <c r="E873" s="23"/>
      <c r="F873" s="23"/>
      <c r="G873" s="44"/>
      <c r="H873" s="52"/>
      <c r="I873" s="1"/>
      <c r="J873" s="5">
        <f t="shared" si="1"/>
        <v>0</v>
      </c>
      <c r="K873" s="6">
        <f t="shared" si="2"/>
        <v>0</v>
      </c>
      <c r="M873" s="52"/>
    </row>
    <row r="874" ht="15.0" customHeight="1">
      <c r="D874" s="52"/>
      <c r="E874" s="23"/>
      <c r="F874" s="23"/>
      <c r="G874" s="53" t="s">
        <v>375</v>
      </c>
      <c r="H874" s="52"/>
      <c r="I874" s="1"/>
      <c r="J874" s="5">
        <f t="shared" si="1"/>
        <v>0</v>
      </c>
      <c r="K874" s="6">
        <f t="shared" si="2"/>
        <v>0</v>
      </c>
      <c r="M874" s="52"/>
    </row>
    <row r="875" ht="15.0" customHeight="1">
      <c r="D875" s="52"/>
      <c r="E875" s="59"/>
      <c r="F875" s="59"/>
      <c r="G875" s="44"/>
      <c r="H875" s="52"/>
      <c r="I875" s="1"/>
      <c r="J875" s="5">
        <f t="shared" si="1"/>
        <v>0</v>
      </c>
      <c r="K875" s="6">
        <f t="shared" si="2"/>
        <v>0</v>
      </c>
      <c r="M875" s="52"/>
    </row>
    <row r="876" ht="15.0" customHeight="1">
      <c r="D876" s="52"/>
      <c r="E876" s="23" t="s">
        <v>376</v>
      </c>
      <c r="F876" s="59">
        <v>41964.97638888889</v>
      </c>
      <c r="G876" s="51" t="s">
        <v>561</v>
      </c>
      <c r="H876" s="52"/>
      <c r="I876" s="1"/>
      <c r="J876" s="5">
        <f t="shared" si="1"/>
        <v>0</v>
      </c>
      <c r="K876" s="6">
        <f t="shared" si="2"/>
        <v>0</v>
      </c>
      <c r="M876" s="52"/>
    </row>
    <row r="877" ht="15.0" customHeight="1">
      <c r="D877" s="52"/>
      <c r="E877" s="23"/>
      <c r="F877" s="23"/>
      <c r="G877" s="44"/>
      <c r="H877" s="52"/>
      <c r="I877" s="1"/>
      <c r="J877" s="5">
        <f t="shared" si="1"/>
        <v>0</v>
      </c>
      <c r="K877" s="6">
        <f t="shared" si="2"/>
        <v>0</v>
      </c>
      <c r="M877" s="52"/>
    </row>
    <row r="878" ht="15.0" customHeight="1">
      <c r="D878" s="52"/>
      <c r="E878" s="23"/>
      <c r="F878" s="23"/>
      <c r="G878" s="53" t="s">
        <v>375</v>
      </c>
      <c r="H878" s="52"/>
      <c r="I878" s="1"/>
      <c r="J878" s="5">
        <f t="shared" si="1"/>
        <v>0</v>
      </c>
      <c r="K878" s="6">
        <f t="shared" si="2"/>
        <v>0</v>
      </c>
      <c r="M878" s="52"/>
    </row>
    <row r="879" ht="15.0" customHeight="1">
      <c r="D879" s="52"/>
      <c r="E879" s="59"/>
      <c r="F879" s="59"/>
      <c r="G879" s="44"/>
      <c r="H879" s="52"/>
      <c r="I879" s="1"/>
      <c r="J879" s="5">
        <f t="shared" si="1"/>
        <v>0</v>
      </c>
      <c r="K879" s="6">
        <f t="shared" si="2"/>
        <v>0</v>
      </c>
      <c r="M879" s="52"/>
    </row>
    <row r="880" ht="15.0" customHeight="1">
      <c r="D880" s="52"/>
      <c r="E880" s="23" t="s">
        <v>433</v>
      </c>
      <c r="F880" s="59">
        <v>41964.97638888889</v>
      </c>
      <c r="G880" s="51" t="s">
        <v>741</v>
      </c>
      <c r="H880" s="52"/>
      <c r="I880" s="1"/>
      <c r="J880" s="5">
        <f t="shared" si="1"/>
        <v>0</v>
      </c>
      <c r="K880" s="6">
        <f t="shared" si="2"/>
        <v>0</v>
      </c>
      <c r="M880" s="52"/>
    </row>
    <row r="881" ht="15.0" customHeight="1">
      <c r="D881" s="52"/>
      <c r="E881" s="23"/>
      <c r="F881" s="23"/>
      <c r="G881" s="44"/>
      <c r="H881" s="52"/>
      <c r="I881" s="1"/>
      <c r="J881" s="5">
        <f t="shared" si="1"/>
        <v>0</v>
      </c>
      <c r="K881" s="6">
        <f t="shared" si="2"/>
        <v>0</v>
      </c>
      <c r="M881" s="52"/>
    </row>
    <row r="882" ht="15.0" customHeight="1">
      <c r="D882" s="52"/>
      <c r="E882" s="23"/>
      <c r="F882" s="23"/>
      <c r="G882" s="53" t="s">
        <v>375</v>
      </c>
      <c r="H882" s="52"/>
      <c r="I882" s="1"/>
      <c r="J882" s="5">
        <f t="shared" si="1"/>
        <v>0</v>
      </c>
      <c r="K882" s="6">
        <f t="shared" si="2"/>
        <v>0</v>
      </c>
      <c r="M882" s="52"/>
    </row>
    <row r="883" ht="15.0" customHeight="1">
      <c r="D883" s="52"/>
      <c r="E883" s="59"/>
      <c r="F883" s="59"/>
      <c r="G883" s="44"/>
      <c r="H883" s="52"/>
      <c r="I883" s="1"/>
      <c r="J883" s="5">
        <f t="shared" si="1"/>
        <v>0</v>
      </c>
      <c r="K883" s="6">
        <f t="shared" si="2"/>
        <v>0</v>
      </c>
      <c r="M883" s="52"/>
    </row>
    <row r="884" ht="15.0" customHeight="1">
      <c r="D884" s="52"/>
      <c r="E884" s="23" t="s">
        <v>376</v>
      </c>
      <c r="F884" s="59">
        <v>41964.97638888889</v>
      </c>
      <c r="G884" s="51" t="s">
        <v>742</v>
      </c>
      <c r="H884" s="52"/>
      <c r="I884" s="1"/>
      <c r="J884" s="5">
        <f t="shared" si="1"/>
        <v>0</v>
      </c>
      <c r="K884" s="6">
        <f t="shared" si="2"/>
        <v>0</v>
      </c>
      <c r="M884" s="52"/>
    </row>
    <row r="885" ht="15.0" customHeight="1">
      <c r="D885" s="52"/>
      <c r="E885" s="23"/>
      <c r="F885" s="23"/>
      <c r="G885" s="51" t="s">
        <v>415</v>
      </c>
      <c r="H885" s="52"/>
      <c r="I885" s="1"/>
      <c r="J885" s="5">
        <f t="shared" si="1"/>
        <v>0</v>
      </c>
      <c r="K885" s="6">
        <f t="shared" si="2"/>
        <v>0</v>
      </c>
      <c r="M885" s="52"/>
    </row>
    <row r="886" ht="15.0" customHeight="1">
      <c r="D886" s="52"/>
      <c r="E886" s="23"/>
      <c r="F886" s="23"/>
      <c r="G886" s="44"/>
      <c r="H886" s="52"/>
      <c r="I886" s="1"/>
      <c r="J886" s="5">
        <f t="shared" si="1"/>
        <v>0</v>
      </c>
      <c r="K886" s="6">
        <f t="shared" si="2"/>
        <v>0</v>
      </c>
      <c r="M886" s="52"/>
    </row>
    <row r="887" ht="15.0" customHeight="1">
      <c r="D887" s="52"/>
      <c r="E887" s="23"/>
      <c r="F887" s="23"/>
      <c r="G887" s="53" t="s">
        <v>375</v>
      </c>
      <c r="H887" s="52"/>
      <c r="I887" s="1"/>
      <c r="J887" s="5">
        <f t="shared" si="1"/>
        <v>0</v>
      </c>
      <c r="K887" s="6">
        <f t="shared" si="2"/>
        <v>0</v>
      </c>
      <c r="M887" s="52"/>
    </row>
    <row r="888" ht="15.0" customHeight="1">
      <c r="D888" s="52"/>
      <c r="E888" s="59"/>
      <c r="F888" s="59"/>
      <c r="G888" s="44"/>
      <c r="H888" s="52"/>
      <c r="I888" s="1"/>
      <c r="J888" s="5">
        <f t="shared" si="1"/>
        <v>0</v>
      </c>
      <c r="K888" s="6">
        <f t="shared" si="2"/>
        <v>0</v>
      </c>
      <c r="M888" s="52"/>
    </row>
    <row r="889" ht="15.0" customHeight="1">
      <c r="D889" s="52"/>
      <c r="E889" s="23" t="s">
        <v>433</v>
      </c>
      <c r="F889" s="59">
        <v>41964.97638888889</v>
      </c>
      <c r="G889" s="51" t="s">
        <v>743</v>
      </c>
      <c r="H889" s="52"/>
      <c r="I889" s="1"/>
      <c r="J889" s="5">
        <f t="shared" si="1"/>
        <v>0</v>
      </c>
      <c r="K889" s="6">
        <f t="shared" si="2"/>
        <v>0</v>
      </c>
      <c r="M889" s="52"/>
    </row>
    <row r="890" ht="15.0" customHeight="1">
      <c r="D890" s="52"/>
      <c r="E890" s="23"/>
      <c r="F890" s="23"/>
      <c r="G890" s="51" t="s">
        <v>744</v>
      </c>
      <c r="H890" s="52"/>
      <c r="I890" s="1"/>
      <c r="J890" s="5">
        <f t="shared" si="1"/>
        <v>0</v>
      </c>
      <c r="K890" s="6">
        <f t="shared" si="2"/>
        <v>0</v>
      </c>
      <c r="M890" s="52"/>
    </row>
    <row r="891" ht="15.0" customHeight="1">
      <c r="D891" s="52"/>
      <c r="E891" s="23"/>
      <c r="F891" s="23"/>
      <c r="G891" s="51" t="s">
        <v>745</v>
      </c>
      <c r="H891" s="52"/>
      <c r="I891" s="1"/>
      <c r="J891" s="5">
        <f t="shared" si="1"/>
        <v>0</v>
      </c>
      <c r="K891" s="6">
        <f t="shared" si="2"/>
        <v>0</v>
      </c>
      <c r="M891" s="52"/>
    </row>
    <row r="892" ht="15.0" customHeight="1">
      <c r="D892" s="52"/>
      <c r="E892" s="23"/>
      <c r="F892" s="23"/>
      <c r="G892" s="51" t="s">
        <v>746</v>
      </c>
      <c r="H892" s="52"/>
      <c r="I892" s="1"/>
      <c r="J892" s="5">
        <f t="shared" si="1"/>
        <v>0</v>
      </c>
      <c r="K892" s="6">
        <f t="shared" si="2"/>
        <v>0</v>
      </c>
      <c r="M892" s="52"/>
    </row>
    <row r="893" ht="15.0" customHeight="1">
      <c r="D893" s="52"/>
      <c r="E893" s="23"/>
      <c r="F893" s="23"/>
      <c r="G893" s="51" t="s">
        <v>442</v>
      </c>
      <c r="H893" s="52"/>
      <c r="I893" s="1"/>
      <c r="J893" s="5">
        <f t="shared" si="1"/>
        <v>0</v>
      </c>
      <c r="K893" s="6">
        <f t="shared" si="2"/>
        <v>0</v>
      </c>
      <c r="M893" s="52"/>
    </row>
    <row r="894" ht="15.0" customHeight="1">
      <c r="D894" s="52"/>
      <c r="E894" s="23"/>
      <c r="F894" s="23"/>
      <c r="G894" s="44"/>
      <c r="H894" s="52"/>
      <c r="I894" s="1"/>
      <c r="J894" s="5">
        <f t="shared" si="1"/>
        <v>0</v>
      </c>
      <c r="K894" s="6">
        <f t="shared" si="2"/>
        <v>0</v>
      </c>
      <c r="M894" s="52"/>
    </row>
    <row r="895" ht="15.0" customHeight="1">
      <c r="D895" s="52"/>
      <c r="E895" s="23"/>
      <c r="F895" s="23"/>
      <c r="G895" s="53" t="s">
        <v>375</v>
      </c>
      <c r="H895" s="52"/>
      <c r="I895" s="1"/>
      <c r="J895" s="5">
        <f t="shared" si="1"/>
        <v>0</v>
      </c>
      <c r="K895" s="6">
        <f t="shared" si="2"/>
        <v>0</v>
      </c>
      <c r="M895" s="52"/>
    </row>
    <row r="896" ht="15.0" customHeight="1">
      <c r="D896" s="52"/>
      <c r="E896" s="59"/>
      <c r="F896" s="59"/>
      <c r="G896" s="44"/>
      <c r="H896" s="52"/>
      <c r="I896" s="1"/>
      <c r="J896" s="5">
        <f t="shared" si="1"/>
        <v>0</v>
      </c>
      <c r="K896" s="6">
        <f t="shared" si="2"/>
        <v>0</v>
      </c>
      <c r="M896" s="52"/>
    </row>
    <row r="897" ht="15.0" customHeight="1">
      <c r="D897" s="52"/>
      <c r="E897" s="23" t="s">
        <v>376</v>
      </c>
      <c r="F897" s="59">
        <v>41964.97638888889</v>
      </c>
      <c r="G897" s="51" t="s">
        <v>747</v>
      </c>
      <c r="H897" s="52"/>
      <c r="I897" s="1"/>
      <c r="J897" s="5">
        <f t="shared" si="1"/>
        <v>0</v>
      </c>
      <c r="K897" s="6">
        <f t="shared" si="2"/>
        <v>0</v>
      </c>
      <c r="M897" s="52"/>
    </row>
    <row r="898" ht="15.0" customHeight="1">
      <c r="D898" s="52"/>
      <c r="E898" s="23"/>
      <c r="F898" s="23"/>
      <c r="G898" s="44"/>
      <c r="H898" s="52"/>
      <c r="I898" s="1"/>
      <c r="J898" s="5">
        <f t="shared" si="1"/>
        <v>0</v>
      </c>
      <c r="K898" s="6">
        <f t="shared" si="2"/>
        <v>0</v>
      </c>
      <c r="M898" s="52"/>
    </row>
    <row r="899" ht="15.0" customHeight="1">
      <c r="D899" s="52"/>
      <c r="E899" s="23"/>
      <c r="F899" s="23"/>
      <c r="G899" s="53" t="s">
        <v>375</v>
      </c>
      <c r="H899" s="52"/>
      <c r="I899" s="1"/>
      <c r="J899" s="5">
        <f t="shared" si="1"/>
        <v>0</v>
      </c>
      <c r="K899" s="6">
        <f t="shared" si="2"/>
        <v>0</v>
      </c>
      <c r="M899" s="52"/>
    </row>
    <row r="900" ht="15.0" customHeight="1">
      <c r="D900" s="52"/>
      <c r="E900" s="59"/>
      <c r="F900" s="59"/>
      <c r="G900" s="44"/>
      <c r="H900" s="52"/>
      <c r="I900" s="1"/>
      <c r="J900" s="5">
        <f t="shared" si="1"/>
        <v>0</v>
      </c>
      <c r="K900" s="6">
        <f t="shared" si="2"/>
        <v>0</v>
      </c>
      <c r="M900" s="52"/>
    </row>
    <row r="901" ht="15.0" customHeight="1">
      <c r="D901" s="52"/>
      <c r="E901" s="23" t="s">
        <v>433</v>
      </c>
      <c r="F901" s="59">
        <v>41964.97708333333</v>
      </c>
      <c r="G901" s="51" t="s">
        <v>748</v>
      </c>
      <c r="H901" s="52"/>
      <c r="I901" s="1"/>
      <c r="J901" s="5">
        <f t="shared" si="1"/>
        <v>0</v>
      </c>
      <c r="K901" s="6">
        <f t="shared" si="2"/>
        <v>0</v>
      </c>
      <c r="M901" s="52"/>
    </row>
    <row r="902" ht="15.0" customHeight="1">
      <c r="D902" s="52"/>
      <c r="E902" s="60"/>
      <c r="F902" s="60"/>
      <c r="G902" s="61" t="s">
        <v>749</v>
      </c>
      <c r="H902" s="52"/>
      <c r="I902" s="1"/>
      <c r="J902" s="5">
        <f t="shared" si="1"/>
        <v>0</v>
      </c>
      <c r="K902" s="6">
        <f t="shared" si="2"/>
        <v>0</v>
      </c>
      <c r="M902" s="52"/>
    </row>
    <row r="903" ht="15.0" customHeight="1">
      <c r="D903" s="52"/>
      <c r="E903" s="23"/>
      <c r="F903" s="23"/>
      <c r="G903" s="44" t="s">
        <v>750</v>
      </c>
      <c r="H903" s="52"/>
      <c r="I903" s="1"/>
      <c r="J903" s="5">
        <f t="shared" si="1"/>
        <v>0</v>
      </c>
      <c r="K903" s="6">
        <f t="shared" si="2"/>
        <v>0</v>
      </c>
      <c r="M903" s="52"/>
    </row>
    <row r="904" ht="15.0" customHeight="1">
      <c r="D904" s="52"/>
      <c r="E904" s="23"/>
      <c r="F904" s="23"/>
      <c r="G904" s="51" t="s">
        <v>751</v>
      </c>
      <c r="H904" s="52"/>
      <c r="I904" s="1"/>
      <c r="J904" s="5">
        <f t="shared" si="1"/>
        <v>0</v>
      </c>
      <c r="K904" s="6">
        <f t="shared" si="2"/>
        <v>0</v>
      </c>
      <c r="M904" s="52"/>
    </row>
    <row r="905" ht="15.0" customHeight="1">
      <c r="D905" s="52"/>
      <c r="E905" s="23"/>
      <c r="F905" s="23"/>
      <c r="G905" s="44"/>
      <c r="H905" s="52"/>
      <c r="I905" s="1"/>
      <c r="J905" s="5">
        <f t="shared" si="1"/>
        <v>0</v>
      </c>
      <c r="K905" s="6">
        <f t="shared" si="2"/>
        <v>0</v>
      </c>
      <c r="M905" s="52"/>
    </row>
    <row r="906" ht="15.0" customHeight="1">
      <c r="D906" s="52"/>
      <c r="E906" s="23"/>
      <c r="F906" s="23"/>
      <c r="G906" s="53" t="s">
        <v>375</v>
      </c>
      <c r="H906" s="52"/>
      <c r="I906" s="1"/>
      <c r="J906" s="5">
        <f t="shared" si="1"/>
        <v>0</v>
      </c>
      <c r="K906" s="6">
        <f t="shared" si="2"/>
        <v>0</v>
      </c>
      <c r="M906" s="52"/>
    </row>
    <row r="907" ht="15.0" customHeight="1">
      <c r="D907" s="52"/>
      <c r="E907" s="59"/>
      <c r="F907" s="59"/>
      <c r="G907" s="44"/>
      <c r="H907" s="52"/>
      <c r="I907" s="1"/>
      <c r="J907" s="5">
        <f t="shared" si="1"/>
        <v>0</v>
      </c>
      <c r="K907" s="6">
        <f t="shared" si="2"/>
        <v>0</v>
      </c>
      <c r="M907" s="52"/>
    </row>
    <row r="908" ht="15.0" customHeight="1">
      <c r="D908" s="52"/>
      <c r="E908" s="23" t="s">
        <v>376</v>
      </c>
      <c r="F908" s="59">
        <v>41964.97708333333</v>
      </c>
      <c r="G908" s="51" t="s">
        <v>752</v>
      </c>
      <c r="H908" s="52"/>
      <c r="I908" s="1"/>
      <c r="J908" s="5">
        <f t="shared" si="1"/>
        <v>0</v>
      </c>
      <c r="K908" s="6">
        <f t="shared" si="2"/>
        <v>0</v>
      </c>
      <c r="M908" s="52"/>
    </row>
    <row r="909" ht="15.0" customHeight="1">
      <c r="D909" s="52"/>
      <c r="E909" s="23"/>
      <c r="F909" s="23"/>
      <c r="G909" s="44"/>
      <c r="H909" s="52"/>
      <c r="I909" s="1"/>
      <c r="J909" s="5">
        <f t="shared" si="1"/>
        <v>0</v>
      </c>
      <c r="K909" s="6">
        <f t="shared" si="2"/>
        <v>0</v>
      </c>
      <c r="M909" s="52"/>
    </row>
    <row r="910" ht="15.0" customHeight="1">
      <c r="D910" s="52"/>
      <c r="E910" s="23"/>
      <c r="F910" s="23"/>
      <c r="G910" s="53" t="s">
        <v>375</v>
      </c>
      <c r="H910" s="52"/>
      <c r="I910" s="1"/>
      <c r="J910" s="5">
        <f t="shared" si="1"/>
        <v>0</v>
      </c>
      <c r="K910" s="6">
        <f t="shared" si="2"/>
        <v>0</v>
      </c>
      <c r="M910" s="52"/>
    </row>
    <row r="911" ht="15.0" customHeight="1">
      <c r="D911" s="52"/>
      <c r="E911" s="59"/>
      <c r="F911" s="59"/>
      <c r="G911" s="44"/>
      <c r="H911" s="52"/>
      <c r="I911" s="1"/>
      <c r="J911" s="5">
        <f t="shared" si="1"/>
        <v>0</v>
      </c>
      <c r="K911" s="6">
        <f t="shared" si="2"/>
        <v>0</v>
      </c>
      <c r="M911" s="52"/>
    </row>
    <row r="912" ht="15.0" customHeight="1">
      <c r="D912" s="52"/>
      <c r="E912" s="23" t="s">
        <v>376</v>
      </c>
      <c r="F912" s="59">
        <v>41964.98055555556</v>
      </c>
      <c r="G912" s="51" t="s">
        <v>753</v>
      </c>
      <c r="H912" s="52"/>
      <c r="I912" s="1"/>
      <c r="J912" s="5">
        <f t="shared" si="1"/>
        <v>0</v>
      </c>
      <c r="K912" s="6">
        <f t="shared" si="2"/>
        <v>0</v>
      </c>
      <c r="M912" s="52"/>
    </row>
    <row r="913" ht="15.0" customHeight="1">
      <c r="D913" s="52"/>
      <c r="E913" s="23"/>
      <c r="F913" s="23"/>
      <c r="G913" s="51" t="s">
        <v>754</v>
      </c>
      <c r="H913" s="52"/>
      <c r="I913" s="1"/>
      <c r="J913" s="5">
        <f t="shared" si="1"/>
        <v>0</v>
      </c>
      <c r="K913" s="6">
        <f t="shared" si="2"/>
        <v>0</v>
      </c>
      <c r="M913" s="52"/>
    </row>
    <row r="914" ht="15.0" customHeight="1">
      <c r="D914" s="52"/>
      <c r="E914" s="23"/>
      <c r="F914" s="23"/>
      <c r="G914" s="44"/>
      <c r="H914" s="52"/>
      <c r="I914" s="1"/>
      <c r="J914" s="5">
        <f t="shared" si="1"/>
        <v>0</v>
      </c>
      <c r="K914" s="6">
        <f t="shared" si="2"/>
        <v>0</v>
      </c>
      <c r="M914" s="52"/>
    </row>
    <row r="915" ht="15.0" customHeight="1">
      <c r="D915" s="52"/>
      <c r="E915" s="23"/>
      <c r="F915" s="23"/>
      <c r="G915" s="53" t="s">
        <v>375</v>
      </c>
      <c r="H915" s="52"/>
      <c r="I915" s="1"/>
      <c r="J915" s="5">
        <f t="shared" si="1"/>
        <v>0</v>
      </c>
      <c r="K915" s="6">
        <f t="shared" si="2"/>
        <v>0</v>
      </c>
      <c r="M915" s="52"/>
    </row>
    <row r="916" ht="15.0" customHeight="1">
      <c r="D916" s="52"/>
      <c r="E916" s="59"/>
      <c r="F916" s="59"/>
      <c r="G916" s="44"/>
      <c r="H916" s="52"/>
      <c r="I916" s="1"/>
      <c r="J916" s="5">
        <f t="shared" si="1"/>
        <v>0</v>
      </c>
      <c r="K916" s="6">
        <f t="shared" si="2"/>
        <v>0</v>
      </c>
      <c r="M916" s="52"/>
    </row>
    <row r="917" ht="15.0" customHeight="1">
      <c r="D917" s="52"/>
      <c r="E917" s="23" t="s">
        <v>433</v>
      </c>
      <c r="F917" s="59">
        <v>41964.98402777778</v>
      </c>
      <c r="G917" s="51" t="s">
        <v>755</v>
      </c>
      <c r="H917" s="52"/>
      <c r="I917" s="1"/>
      <c r="J917" s="5">
        <f t="shared" si="1"/>
        <v>0</v>
      </c>
      <c r="K917" s="6">
        <f t="shared" si="2"/>
        <v>0</v>
      </c>
      <c r="M917" s="52"/>
    </row>
    <row r="918" ht="15.0" customHeight="1">
      <c r="D918" s="52"/>
      <c r="E918" s="23"/>
      <c r="F918" s="23"/>
      <c r="G918" s="51" t="s">
        <v>737</v>
      </c>
      <c r="H918" s="52"/>
      <c r="I918" s="1"/>
      <c r="J918" s="5">
        <f t="shared" si="1"/>
        <v>0</v>
      </c>
      <c r="K918" s="6">
        <f t="shared" si="2"/>
        <v>0</v>
      </c>
      <c r="M918" s="52"/>
    </row>
    <row r="919" ht="15.0" customHeight="1">
      <c r="D919" s="52"/>
      <c r="E919" s="23"/>
      <c r="F919" s="23"/>
      <c r="G919" s="51" t="s">
        <v>756</v>
      </c>
      <c r="H919" s="52"/>
      <c r="I919" s="1"/>
      <c r="J919" s="5">
        <f t="shared" si="1"/>
        <v>0</v>
      </c>
      <c r="K919" s="6">
        <f t="shared" si="2"/>
        <v>0</v>
      </c>
      <c r="M919" s="52"/>
    </row>
    <row r="920" ht="15.0" customHeight="1">
      <c r="D920" s="52"/>
      <c r="E920" s="23"/>
      <c r="F920" s="23"/>
      <c r="G920" s="51" t="s">
        <v>757</v>
      </c>
      <c r="H920" s="52"/>
      <c r="I920" s="1"/>
      <c r="J920" s="5">
        <f t="shared" si="1"/>
        <v>0</v>
      </c>
      <c r="K920" s="6">
        <f t="shared" si="2"/>
        <v>0</v>
      </c>
      <c r="M920" s="52"/>
    </row>
    <row r="921" ht="15.0" customHeight="1">
      <c r="D921" s="52"/>
      <c r="E921" s="23"/>
      <c r="F921" s="23"/>
      <c r="G921" s="51" t="s">
        <v>758</v>
      </c>
      <c r="H921" s="52"/>
      <c r="I921" s="1"/>
      <c r="J921" s="5">
        <f t="shared" si="1"/>
        <v>0</v>
      </c>
      <c r="K921" s="6">
        <f t="shared" si="2"/>
        <v>0</v>
      </c>
      <c r="M921" s="52"/>
    </row>
    <row r="922" ht="15.0" customHeight="1">
      <c r="D922" s="52"/>
      <c r="E922" s="23"/>
      <c r="F922" s="23"/>
      <c r="G922" s="51" t="s">
        <v>759</v>
      </c>
      <c r="H922" s="52"/>
      <c r="I922" s="1"/>
      <c r="J922" s="5">
        <f t="shared" si="1"/>
        <v>0</v>
      </c>
      <c r="K922" s="6">
        <f t="shared" si="2"/>
        <v>0</v>
      </c>
      <c r="M922" s="52"/>
    </row>
    <row r="923" ht="15.0" customHeight="1">
      <c r="D923" s="52"/>
      <c r="E923" s="23"/>
      <c r="F923" s="23"/>
      <c r="G923" s="51" t="s">
        <v>760</v>
      </c>
      <c r="H923" s="52"/>
      <c r="I923" s="1"/>
      <c r="J923" s="5">
        <f t="shared" si="1"/>
        <v>0</v>
      </c>
      <c r="K923" s="6">
        <f t="shared" si="2"/>
        <v>0</v>
      </c>
      <c r="M923" s="52"/>
    </row>
    <row r="924" ht="15.0" customHeight="1">
      <c r="D924" s="52"/>
      <c r="E924" s="23"/>
      <c r="F924" s="23"/>
      <c r="G924" s="44"/>
      <c r="H924" s="52"/>
      <c r="I924" s="1"/>
      <c r="J924" s="5">
        <f t="shared" si="1"/>
        <v>0</v>
      </c>
      <c r="K924" s="6">
        <f t="shared" si="2"/>
        <v>0</v>
      </c>
      <c r="M924" s="52"/>
    </row>
    <row r="925" ht="15.0" customHeight="1">
      <c r="D925" s="52"/>
      <c r="E925" s="23"/>
      <c r="F925" s="23"/>
      <c r="G925" s="53" t="s">
        <v>375</v>
      </c>
      <c r="H925" s="52"/>
      <c r="I925" s="1"/>
      <c r="J925" s="5">
        <f t="shared" si="1"/>
        <v>0</v>
      </c>
      <c r="K925" s="6">
        <f t="shared" si="2"/>
        <v>0</v>
      </c>
      <c r="M925" s="52"/>
    </row>
    <row r="926" ht="15.0" customHeight="1">
      <c r="D926" s="52"/>
      <c r="E926" s="59"/>
      <c r="F926" s="59"/>
      <c r="G926" s="44"/>
      <c r="H926" s="52"/>
      <c r="I926" s="1"/>
      <c r="J926" s="5">
        <f t="shared" si="1"/>
        <v>0</v>
      </c>
      <c r="K926" s="6">
        <f t="shared" si="2"/>
        <v>0</v>
      </c>
      <c r="M926" s="52"/>
    </row>
    <row r="927" ht="15.0" customHeight="1">
      <c r="D927" s="52"/>
      <c r="E927" s="23" t="s">
        <v>376</v>
      </c>
      <c r="F927" s="59">
        <v>41964.98472222222</v>
      </c>
      <c r="G927" s="51" t="s">
        <v>761</v>
      </c>
      <c r="H927" s="52"/>
      <c r="I927" s="1"/>
      <c r="J927" s="5">
        <f t="shared" si="1"/>
        <v>0</v>
      </c>
      <c r="K927" s="6">
        <f t="shared" si="2"/>
        <v>0</v>
      </c>
      <c r="M927" s="52"/>
    </row>
    <row r="928" ht="15.0" customHeight="1">
      <c r="D928" s="52"/>
      <c r="E928" s="23"/>
      <c r="F928" s="23"/>
      <c r="G928" s="51" t="s">
        <v>762</v>
      </c>
      <c r="H928" s="52"/>
      <c r="I928" s="1"/>
      <c r="J928" s="5">
        <f t="shared" si="1"/>
        <v>0</v>
      </c>
      <c r="K928" s="6">
        <f t="shared" si="2"/>
        <v>0</v>
      </c>
      <c r="M928" s="52"/>
    </row>
    <row r="929" ht="15.0" customHeight="1">
      <c r="D929" s="52"/>
      <c r="E929" s="23"/>
      <c r="F929" s="23"/>
      <c r="G929" s="51" t="s">
        <v>763</v>
      </c>
      <c r="H929" s="52"/>
      <c r="I929" s="1"/>
      <c r="J929" s="5">
        <f t="shared" si="1"/>
        <v>0</v>
      </c>
      <c r="K929" s="6">
        <f t="shared" si="2"/>
        <v>0</v>
      </c>
      <c r="M929" s="52"/>
    </row>
    <row r="930" ht="15.0" customHeight="1">
      <c r="D930" s="52"/>
      <c r="E930" s="23"/>
      <c r="F930" s="23"/>
      <c r="G930" s="51" t="s">
        <v>764</v>
      </c>
      <c r="H930" s="52"/>
      <c r="I930" s="1"/>
      <c r="J930" s="5">
        <f t="shared" si="1"/>
        <v>0</v>
      </c>
      <c r="K930" s="6">
        <f t="shared" si="2"/>
        <v>0</v>
      </c>
      <c r="M930" s="52"/>
    </row>
    <row r="931" ht="15.0" customHeight="1">
      <c r="D931" s="52"/>
      <c r="E931" s="23"/>
      <c r="F931" s="23"/>
      <c r="G931" s="51" t="s">
        <v>765</v>
      </c>
      <c r="H931" s="52"/>
      <c r="I931" s="1"/>
      <c r="J931" s="5">
        <f t="shared" si="1"/>
        <v>0</v>
      </c>
      <c r="K931" s="6">
        <f t="shared" si="2"/>
        <v>0</v>
      </c>
      <c r="M931" s="52"/>
    </row>
    <row r="932" ht="15.0" customHeight="1">
      <c r="D932" s="52"/>
      <c r="E932" s="23"/>
      <c r="F932" s="23"/>
      <c r="G932" s="51" t="s">
        <v>766</v>
      </c>
      <c r="H932" s="52"/>
      <c r="I932" s="1"/>
      <c r="J932" s="5">
        <f t="shared" si="1"/>
        <v>0</v>
      </c>
      <c r="K932" s="6">
        <f t="shared" si="2"/>
        <v>0</v>
      </c>
      <c r="M932" s="52"/>
    </row>
    <row r="933" ht="15.0" customHeight="1">
      <c r="D933" s="52"/>
      <c r="E933" s="23"/>
      <c r="F933" s="23"/>
      <c r="G933" s="51" t="s">
        <v>408</v>
      </c>
      <c r="H933" s="52"/>
      <c r="I933" s="1"/>
      <c r="J933" s="5">
        <f t="shared" si="1"/>
        <v>0</v>
      </c>
      <c r="K933" s="6">
        <f t="shared" si="2"/>
        <v>0</v>
      </c>
      <c r="M933" s="52"/>
    </row>
    <row r="934" ht="15.0" customHeight="1">
      <c r="D934" s="52"/>
      <c r="E934" s="23"/>
      <c r="F934" s="23"/>
      <c r="G934" s="44"/>
      <c r="H934" s="52"/>
      <c r="I934" s="1"/>
      <c r="J934" s="5">
        <f t="shared" si="1"/>
        <v>0</v>
      </c>
      <c r="K934" s="6">
        <f t="shared" si="2"/>
        <v>0</v>
      </c>
      <c r="M934" s="52"/>
    </row>
    <row r="935" ht="15.0" customHeight="1">
      <c r="D935" s="52"/>
      <c r="E935" s="23"/>
      <c r="F935" s="23"/>
      <c r="G935" s="53" t="s">
        <v>375</v>
      </c>
      <c r="H935" s="52"/>
      <c r="I935" s="1"/>
      <c r="J935" s="5">
        <f t="shared" si="1"/>
        <v>0</v>
      </c>
      <c r="K935" s="6">
        <f t="shared" si="2"/>
        <v>0</v>
      </c>
      <c r="M935" s="52"/>
    </row>
    <row r="936" ht="15.0" customHeight="1">
      <c r="D936" s="52"/>
      <c r="E936" s="59"/>
      <c r="F936" s="59"/>
      <c r="G936" s="44"/>
      <c r="H936" s="52"/>
      <c r="I936" s="1"/>
      <c r="J936" s="5">
        <f t="shared" si="1"/>
        <v>0</v>
      </c>
      <c r="K936" s="6">
        <f t="shared" si="2"/>
        <v>0</v>
      </c>
      <c r="M936" s="52"/>
    </row>
    <row r="937" ht="15.0" customHeight="1">
      <c r="D937" s="52"/>
      <c r="E937" s="23" t="s">
        <v>433</v>
      </c>
      <c r="F937" s="59">
        <v>41964.98541666667</v>
      </c>
      <c r="G937" s="51" t="s">
        <v>767</v>
      </c>
      <c r="H937" s="52"/>
      <c r="I937" s="1"/>
      <c r="J937" s="5">
        <f t="shared" si="1"/>
        <v>0</v>
      </c>
      <c r="K937" s="6">
        <f t="shared" si="2"/>
        <v>0</v>
      </c>
      <c r="M937" s="52"/>
    </row>
    <row r="938" ht="15.0" customHeight="1">
      <c r="D938" s="52"/>
      <c r="E938" s="23"/>
      <c r="F938" s="23"/>
      <c r="G938" s="51" t="s">
        <v>768</v>
      </c>
      <c r="H938" s="52"/>
      <c r="I938" s="1"/>
      <c r="J938" s="5">
        <f t="shared" si="1"/>
        <v>0</v>
      </c>
      <c r="K938" s="6">
        <f t="shared" si="2"/>
        <v>0</v>
      </c>
      <c r="M938" s="52"/>
    </row>
    <row r="939" ht="15.0" customHeight="1">
      <c r="D939" s="52"/>
      <c r="E939" s="23"/>
      <c r="F939" s="23"/>
      <c r="G939" s="51" t="s">
        <v>459</v>
      </c>
      <c r="H939" s="52"/>
      <c r="I939" s="1"/>
      <c r="J939" s="5">
        <f t="shared" si="1"/>
        <v>0</v>
      </c>
      <c r="K939" s="6">
        <f t="shared" si="2"/>
        <v>0</v>
      </c>
      <c r="M939" s="52"/>
    </row>
    <row r="940" ht="15.0" customHeight="1">
      <c r="D940" s="52"/>
      <c r="E940" s="23"/>
      <c r="F940" s="23"/>
      <c r="G940" s="51" t="s">
        <v>769</v>
      </c>
      <c r="H940" s="52"/>
      <c r="I940" s="1"/>
      <c r="J940" s="5">
        <f t="shared" si="1"/>
        <v>0</v>
      </c>
      <c r="K940" s="6">
        <f t="shared" si="2"/>
        <v>0</v>
      </c>
      <c r="M940" s="52"/>
    </row>
    <row r="941" ht="15.0" customHeight="1">
      <c r="D941" s="52"/>
      <c r="E941" s="23"/>
      <c r="F941" s="23"/>
      <c r="G941" s="44"/>
      <c r="H941" s="52"/>
      <c r="I941" s="1"/>
      <c r="J941" s="5">
        <f t="shared" si="1"/>
        <v>0</v>
      </c>
      <c r="K941" s="6">
        <f t="shared" si="2"/>
        <v>0</v>
      </c>
      <c r="M941" s="52"/>
    </row>
    <row r="942" ht="15.0" customHeight="1">
      <c r="D942" s="52"/>
      <c r="E942" s="23"/>
      <c r="F942" s="23"/>
      <c r="G942" s="53" t="s">
        <v>375</v>
      </c>
      <c r="H942" s="52"/>
      <c r="I942" s="1"/>
      <c r="J942" s="5">
        <f t="shared" si="1"/>
        <v>0</v>
      </c>
      <c r="K942" s="6">
        <f t="shared" si="2"/>
        <v>0</v>
      </c>
      <c r="M942" s="52"/>
    </row>
    <row r="943" ht="15.0" customHeight="1">
      <c r="D943" s="52"/>
      <c r="E943" s="59"/>
      <c r="F943" s="59"/>
      <c r="G943" s="44"/>
      <c r="H943" s="52"/>
      <c r="I943" s="1"/>
      <c r="J943" s="5">
        <f t="shared" si="1"/>
        <v>0</v>
      </c>
      <c r="K943" s="6">
        <f t="shared" si="2"/>
        <v>0</v>
      </c>
      <c r="M943" s="52"/>
    </row>
    <row r="944" ht="15.0" customHeight="1">
      <c r="D944" s="52"/>
      <c r="E944" s="23" t="s">
        <v>376</v>
      </c>
      <c r="F944" s="59">
        <v>41964.98541666667</v>
      </c>
      <c r="G944" s="51" t="s">
        <v>770</v>
      </c>
      <c r="H944" s="52"/>
      <c r="I944" s="1"/>
      <c r="J944" s="5">
        <f t="shared" si="1"/>
        <v>0</v>
      </c>
      <c r="K944" s="6">
        <f t="shared" si="2"/>
        <v>0</v>
      </c>
      <c r="M944" s="52"/>
    </row>
    <row r="945" ht="15.0" customHeight="1">
      <c r="D945" s="52"/>
      <c r="E945" s="23"/>
      <c r="F945" s="23"/>
      <c r="G945" s="44"/>
      <c r="H945" s="52"/>
      <c r="I945" s="1"/>
      <c r="J945" s="5">
        <f t="shared" si="1"/>
        <v>0</v>
      </c>
      <c r="K945" s="6">
        <f t="shared" si="2"/>
        <v>0</v>
      </c>
      <c r="M945" s="52"/>
    </row>
    <row r="946" ht="15.0" customHeight="1">
      <c r="D946" s="52"/>
      <c r="E946" s="23"/>
      <c r="F946" s="23"/>
      <c r="G946" s="53" t="s">
        <v>375</v>
      </c>
      <c r="H946" s="52"/>
      <c r="I946" s="1"/>
      <c r="J946" s="5">
        <f t="shared" si="1"/>
        <v>0</v>
      </c>
      <c r="K946" s="6">
        <f t="shared" si="2"/>
        <v>0</v>
      </c>
      <c r="M946" s="52"/>
    </row>
    <row r="947" ht="15.0" customHeight="1">
      <c r="D947" s="52"/>
      <c r="E947" s="59"/>
      <c r="F947" s="59"/>
      <c r="G947" s="44"/>
      <c r="H947" s="52"/>
      <c r="I947" s="1"/>
      <c r="J947" s="5">
        <f t="shared" si="1"/>
        <v>0</v>
      </c>
      <c r="K947" s="6">
        <f t="shared" si="2"/>
        <v>0</v>
      </c>
      <c r="M947" s="52"/>
    </row>
    <row r="948" ht="15.0" customHeight="1">
      <c r="D948" s="52"/>
      <c r="E948" s="23" t="s">
        <v>433</v>
      </c>
      <c r="F948" s="59">
        <v>41964.98611111111</v>
      </c>
      <c r="G948" s="51" t="s">
        <v>459</v>
      </c>
      <c r="H948" s="52"/>
      <c r="I948" s="1"/>
      <c r="J948" s="5">
        <f t="shared" si="1"/>
        <v>0</v>
      </c>
      <c r="K948" s="6">
        <f t="shared" si="2"/>
        <v>0</v>
      </c>
      <c r="M948" s="52"/>
    </row>
    <row r="949" ht="15.0" customHeight="1">
      <c r="D949" s="52"/>
      <c r="E949" s="23"/>
      <c r="F949" s="23"/>
      <c r="G949" s="51" t="s">
        <v>771</v>
      </c>
      <c r="H949" s="52"/>
      <c r="I949" s="1"/>
      <c r="J949" s="5">
        <f t="shared" si="1"/>
        <v>0</v>
      </c>
      <c r="K949" s="6">
        <f t="shared" si="2"/>
        <v>0</v>
      </c>
      <c r="M949" s="52"/>
    </row>
    <row r="950" ht="15.0" customHeight="1">
      <c r="D950" s="52"/>
      <c r="E950" s="23"/>
      <c r="F950" s="23"/>
      <c r="G950" s="51" t="s">
        <v>772</v>
      </c>
      <c r="H950" s="52"/>
      <c r="I950" s="1"/>
      <c r="J950" s="5">
        <f t="shared" si="1"/>
        <v>0</v>
      </c>
      <c r="K950" s="6">
        <f t="shared" si="2"/>
        <v>0</v>
      </c>
      <c r="M950" s="52"/>
    </row>
    <row r="951" ht="15.0" customHeight="1">
      <c r="D951" s="52"/>
      <c r="E951" s="23"/>
      <c r="F951" s="23"/>
      <c r="G951" s="44"/>
      <c r="H951" s="52"/>
      <c r="I951" s="1"/>
      <c r="J951" s="5">
        <f t="shared" si="1"/>
        <v>0</v>
      </c>
      <c r="K951" s="6">
        <f t="shared" si="2"/>
        <v>0</v>
      </c>
      <c r="M951" s="52"/>
    </row>
    <row r="952" ht="15.0" customHeight="1">
      <c r="D952" s="52"/>
      <c r="E952" s="23"/>
      <c r="F952" s="23"/>
      <c r="G952" s="53" t="s">
        <v>375</v>
      </c>
      <c r="H952" s="52"/>
      <c r="I952" s="1"/>
      <c r="J952" s="5">
        <f t="shared" si="1"/>
        <v>0</v>
      </c>
      <c r="K952" s="6">
        <f t="shared" si="2"/>
        <v>0</v>
      </c>
      <c r="M952" s="52"/>
    </row>
    <row r="953" ht="15.0" customHeight="1">
      <c r="D953" s="52"/>
      <c r="E953" s="59"/>
      <c r="F953" s="59"/>
      <c r="G953" s="44"/>
      <c r="H953" s="52"/>
      <c r="I953" s="1"/>
      <c r="J953" s="5">
        <f t="shared" si="1"/>
        <v>0</v>
      </c>
      <c r="K953" s="6">
        <f t="shared" si="2"/>
        <v>0</v>
      </c>
      <c r="M953" s="52"/>
    </row>
    <row r="954" ht="15.0" customHeight="1">
      <c r="D954" s="52"/>
      <c r="E954" s="23" t="s">
        <v>376</v>
      </c>
      <c r="F954" s="59">
        <v>41964.98611111111</v>
      </c>
      <c r="G954" s="51" t="s">
        <v>773</v>
      </c>
      <c r="H954" s="52"/>
      <c r="I954" s="1"/>
      <c r="J954" s="5">
        <f t="shared" si="1"/>
        <v>0</v>
      </c>
      <c r="K954" s="6">
        <f t="shared" si="2"/>
        <v>0</v>
      </c>
      <c r="M954" s="52"/>
    </row>
    <row r="955" ht="15.0" customHeight="1">
      <c r="D955" s="52"/>
      <c r="E955" s="23"/>
      <c r="F955" s="23"/>
      <c r="G955" s="44"/>
      <c r="H955" s="52"/>
      <c r="I955" s="1"/>
      <c r="J955" s="5">
        <f t="shared" si="1"/>
        <v>0</v>
      </c>
      <c r="K955" s="6">
        <f t="shared" si="2"/>
        <v>0</v>
      </c>
      <c r="M955" s="52"/>
    </row>
    <row r="956" ht="15.0" customHeight="1">
      <c r="D956" s="52"/>
      <c r="E956" s="23"/>
      <c r="F956" s="23"/>
      <c r="G956" s="53" t="s">
        <v>375</v>
      </c>
      <c r="H956" s="52"/>
      <c r="I956" s="1"/>
      <c r="J956" s="5">
        <f t="shared" si="1"/>
        <v>0</v>
      </c>
      <c r="K956" s="6">
        <f t="shared" si="2"/>
        <v>0</v>
      </c>
      <c r="M956" s="52"/>
    </row>
    <row r="957" ht="15.0" customHeight="1">
      <c r="D957" s="52"/>
      <c r="E957" s="59"/>
      <c r="F957" s="59"/>
      <c r="G957" s="44"/>
      <c r="H957" s="52"/>
      <c r="I957" s="1"/>
      <c r="J957" s="5">
        <f t="shared" si="1"/>
        <v>0</v>
      </c>
      <c r="K957" s="6">
        <f t="shared" si="2"/>
        <v>0</v>
      </c>
      <c r="M957" s="52"/>
    </row>
    <row r="958" ht="15.0" customHeight="1">
      <c r="D958" s="52"/>
      <c r="E958" s="23" t="s">
        <v>433</v>
      </c>
      <c r="F958" s="59">
        <v>41964.98611111111</v>
      </c>
      <c r="G958" s="51" t="s">
        <v>774</v>
      </c>
      <c r="H958" s="52"/>
      <c r="I958" s="1"/>
      <c r="J958" s="5">
        <f t="shared" si="1"/>
        <v>0</v>
      </c>
      <c r="K958" s="6">
        <f t="shared" si="2"/>
        <v>0</v>
      </c>
      <c r="M958" s="52"/>
    </row>
    <row r="959" ht="15.0" customHeight="1">
      <c r="D959" s="52"/>
      <c r="E959" s="23"/>
      <c r="F959" s="23"/>
      <c r="G959" s="44"/>
      <c r="H959" s="52"/>
      <c r="I959" s="1"/>
      <c r="J959" s="5">
        <f t="shared" si="1"/>
        <v>0</v>
      </c>
      <c r="K959" s="6">
        <f t="shared" si="2"/>
        <v>0</v>
      </c>
      <c r="M959" s="52"/>
    </row>
    <row r="960" ht="15.0" customHeight="1">
      <c r="D960" s="52"/>
      <c r="E960" s="23"/>
      <c r="F960" s="23"/>
      <c r="G960" s="53" t="s">
        <v>375</v>
      </c>
      <c r="H960" s="52"/>
      <c r="I960" s="1"/>
      <c r="J960" s="5">
        <f t="shared" si="1"/>
        <v>0</v>
      </c>
      <c r="K960" s="6">
        <f t="shared" si="2"/>
        <v>0</v>
      </c>
      <c r="M960" s="52"/>
    </row>
    <row r="961" ht="15.0" customHeight="1">
      <c r="D961" s="52"/>
      <c r="E961" s="59"/>
      <c r="F961" s="59"/>
      <c r="G961" s="44"/>
      <c r="H961" s="52"/>
      <c r="I961" s="1"/>
      <c r="J961" s="5">
        <f t="shared" si="1"/>
        <v>0</v>
      </c>
      <c r="K961" s="6">
        <f t="shared" si="2"/>
        <v>0</v>
      </c>
      <c r="M961" s="52"/>
    </row>
    <row r="962" ht="15.0" customHeight="1">
      <c r="D962" s="52"/>
      <c r="E962" s="23" t="s">
        <v>376</v>
      </c>
      <c r="F962" s="59">
        <v>41964.98611111111</v>
      </c>
      <c r="G962" s="51" t="s">
        <v>775</v>
      </c>
      <c r="H962" s="52"/>
      <c r="I962" s="1"/>
      <c r="J962" s="5">
        <f t="shared" si="1"/>
        <v>0</v>
      </c>
      <c r="K962" s="6">
        <f t="shared" si="2"/>
        <v>0</v>
      </c>
      <c r="M962" s="52"/>
    </row>
    <row r="963" ht="15.0" customHeight="1">
      <c r="D963" s="52"/>
      <c r="E963" s="23"/>
      <c r="F963" s="23"/>
      <c r="G963" s="51" t="s">
        <v>776</v>
      </c>
      <c r="H963" s="52"/>
      <c r="I963" s="1"/>
      <c r="J963" s="5">
        <f t="shared" si="1"/>
        <v>0</v>
      </c>
      <c r="K963" s="6">
        <f t="shared" si="2"/>
        <v>0</v>
      </c>
      <c r="M963" s="52"/>
    </row>
    <row r="964" ht="15.0" customHeight="1">
      <c r="D964" s="52"/>
      <c r="E964" s="23"/>
      <c r="F964" s="23"/>
      <c r="G964" s="51" t="s">
        <v>408</v>
      </c>
      <c r="H964" s="52"/>
      <c r="I964" s="1"/>
      <c r="J964" s="5">
        <f t="shared" si="1"/>
        <v>0</v>
      </c>
      <c r="K964" s="6">
        <f t="shared" si="2"/>
        <v>0</v>
      </c>
      <c r="M964" s="52"/>
    </row>
    <row r="965" ht="15.0" customHeight="1">
      <c r="D965" s="52"/>
      <c r="E965" s="23"/>
      <c r="F965" s="23"/>
      <c r="G965" s="44"/>
      <c r="H965" s="52"/>
      <c r="I965" s="1"/>
      <c r="J965" s="5">
        <f t="shared" si="1"/>
        <v>0</v>
      </c>
      <c r="K965" s="6">
        <f t="shared" si="2"/>
        <v>0</v>
      </c>
      <c r="M965" s="52"/>
    </row>
    <row r="966" ht="15.0" customHeight="1">
      <c r="D966" s="52"/>
      <c r="E966" s="23"/>
      <c r="F966" s="23"/>
      <c r="G966" s="53" t="s">
        <v>375</v>
      </c>
      <c r="H966" s="52"/>
      <c r="I966" s="1"/>
      <c r="J966" s="5">
        <f t="shared" si="1"/>
        <v>0</v>
      </c>
      <c r="K966" s="6">
        <f t="shared" si="2"/>
        <v>0</v>
      </c>
      <c r="M966" s="52"/>
    </row>
    <row r="967" ht="15.0" customHeight="1">
      <c r="D967" s="52"/>
      <c r="E967" s="59"/>
      <c r="F967" s="59"/>
      <c r="G967" s="44"/>
      <c r="H967" s="52"/>
      <c r="I967" s="1"/>
      <c r="J967" s="5">
        <f t="shared" si="1"/>
        <v>0</v>
      </c>
      <c r="K967" s="6">
        <f t="shared" si="2"/>
        <v>0</v>
      </c>
      <c r="M967" s="52"/>
    </row>
    <row r="968" ht="15.0" customHeight="1">
      <c r="D968" s="52"/>
      <c r="E968" s="23" t="s">
        <v>433</v>
      </c>
      <c r="F968" s="59">
        <v>41964.98611111111</v>
      </c>
      <c r="G968" s="51" t="s">
        <v>777</v>
      </c>
      <c r="H968" s="52"/>
      <c r="I968" s="1"/>
      <c r="J968" s="5">
        <f t="shared" si="1"/>
        <v>0</v>
      </c>
      <c r="K968" s="6">
        <f t="shared" si="2"/>
        <v>0</v>
      </c>
      <c r="M968" s="52"/>
    </row>
    <row r="969" ht="15.0" customHeight="1">
      <c r="D969" s="52"/>
      <c r="E969" s="23"/>
      <c r="F969" s="44"/>
      <c r="G969" s="51" t="s">
        <v>778</v>
      </c>
      <c r="H969" s="52"/>
      <c r="I969" s="1"/>
      <c r="J969" s="5">
        <f t="shared" si="1"/>
        <v>0</v>
      </c>
      <c r="K969" s="6">
        <f t="shared" si="2"/>
        <v>0</v>
      </c>
      <c r="M969" s="52"/>
    </row>
    <row r="970" ht="15.0" customHeight="1">
      <c r="D970" s="52"/>
      <c r="E970" s="23"/>
      <c r="F970" s="23"/>
      <c r="G970" s="44"/>
      <c r="H970" s="52"/>
      <c r="I970" s="1"/>
      <c r="J970" s="5">
        <f t="shared" si="1"/>
        <v>0</v>
      </c>
      <c r="K970" s="6">
        <f t="shared" si="2"/>
        <v>0</v>
      </c>
      <c r="M970" s="52"/>
    </row>
    <row r="971" ht="15.0" customHeight="1">
      <c r="D971" s="52"/>
      <c r="E971" s="23"/>
      <c r="F971" s="23"/>
      <c r="G971" s="53" t="s">
        <v>375</v>
      </c>
      <c r="H971" s="52"/>
      <c r="I971" s="1"/>
      <c r="J971" s="5">
        <f t="shared" si="1"/>
        <v>0</v>
      </c>
      <c r="K971" s="6">
        <f t="shared" si="2"/>
        <v>0</v>
      </c>
      <c r="M971" s="52"/>
    </row>
    <row r="972" ht="15.0" customHeight="1">
      <c r="D972" s="52"/>
      <c r="E972" s="59"/>
      <c r="F972" s="59"/>
      <c r="G972" s="44"/>
      <c r="H972" s="52"/>
      <c r="I972" s="1"/>
      <c r="J972" s="5">
        <f t="shared" si="1"/>
        <v>0</v>
      </c>
      <c r="K972" s="6">
        <f t="shared" si="2"/>
        <v>0</v>
      </c>
      <c r="M972" s="52"/>
    </row>
    <row r="973" ht="15.0" customHeight="1">
      <c r="D973" s="52"/>
      <c r="E973" s="23" t="s">
        <v>376</v>
      </c>
      <c r="F973" s="59">
        <v>41964.98611111111</v>
      </c>
      <c r="G973" s="51" t="s">
        <v>779</v>
      </c>
      <c r="H973" s="52"/>
      <c r="I973" s="1"/>
      <c r="J973" s="5">
        <f t="shared" si="1"/>
        <v>0</v>
      </c>
      <c r="K973" s="6">
        <f t="shared" si="2"/>
        <v>0</v>
      </c>
      <c r="M973" s="52"/>
    </row>
    <row r="974" ht="15.0" customHeight="1">
      <c r="D974" s="52"/>
      <c r="E974" s="23"/>
      <c r="F974" s="23"/>
      <c r="G974" s="44"/>
      <c r="H974" s="52"/>
      <c r="I974" s="1"/>
      <c r="J974" s="5">
        <f t="shared" si="1"/>
        <v>0</v>
      </c>
      <c r="K974" s="6">
        <f t="shared" si="2"/>
        <v>0</v>
      </c>
      <c r="M974" s="52"/>
    </row>
    <row r="975" ht="15.0" customHeight="1">
      <c r="D975" s="52"/>
      <c r="E975" s="23"/>
      <c r="F975" s="23"/>
      <c r="G975" s="53" t="s">
        <v>375</v>
      </c>
      <c r="H975" s="52"/>
      <c r="I975" s="1"/>
      <c r="J975" s="5">
        <f t="shared" si="1"/>
        <v>0</v>
      </c>
      <c r="K975" s="6">
        <f t="shared" si="2"/>
        <v>0</v>
      </c>
      <c r="M975" s="52"/>
    </row>
    <row r="976" ht="15.0" customHeight="1">
      <c r="D976" s="52"/>
      <c r="E976" s="59"/>
      <c r="F976" s="59"/>
      <c r="G976" s="44"/>
      <c r="H976" s="52"/>
      <c r="I976" s="1"/>
      <c r="J976" s="5">
        <f t="shared" si="1"/>
        <v>0</v>
      </c>
      <c r="K976" s="6">
        <f t="shared" si="2"/>
        <v>0</v>
      </c>
      <c r="M976" s="52"/>
    </row>
    <row r="977" ht="15.0" customHeight="1">
      <c r="D977" s="52"/>
      <c r="E977" s="23" t="s">
        <v>433</v>
      </c>
      <c r="F977" s="59">
        <v>41964.986805555556</v>
      </c>
      <c r="G977" s="51" t="s">
        <v>780</v>
      </c>
      <c r="H977" s="52"/>
      <c r="I977" s="1"/>
      <c r="J977" s="5">
        <f t="shared" si="1"/>
        <v>0</v>
      </c>
      <c r="K977" s="6">
        <f t="shared" si="2"/>
        <v>0</v>
      </c>
      <c r="M977" s="52"/>
    </row>
    <row r="978" ht="15.0" customHeight="1">
      <c r="D978" s="52"/>
      <c r="E978" s="23"/>
      <c r="F978" s="23"/>
      <c r="G978" s="51" t="s">
        <v>778</v>
      </c>
      <c r="H978" s="52"/>
      <c r="I978" s="1"/>
      <c r="J978" s="5">
        <f t="shared" si="1"/>
        <v>0</v>
      </c>
      <c r="K978" s="6">
        <f t="shared" si="2"/>
        <v>0</v>
      </c>
      <c r="M978" s="52"/>
    </row>
    <row r="979" ht="15.0" customHeight="1">
      <c r="D979" s="52"/>
      <c r="E979" s="23"/>
      <c r="F979" s="23"/>
      <c r="G979" s="51" t="s">
        <v>781</v>
      </c>
      <c r="H979" s="52"/>
      <c r="I979" s="1"/>
      <c r="J979" s="5">
        <f t="shared" si="1"/>
        <v>0</v>
      </c>
      <c r="K979" s="6">
        <f t="shared" si="2"/>
        <v>0</v>
      </c>
      <c r="M979" s="52"/>
    </row>
    <row r="980" ht="15.0" customHeight="1">
      <c r="D980" s="52"/>
      <c r="E980" s="23"/>
      <c r="F980" s="23"/>
      <c r="G980" s="44"/>
      <c r="H980" s="52"/>
      <c r="I980" s="1"/>
      <c r="J980" s="5">
        <f t="shared" si="1"/>
        <v>0</v>
      </c>
      <c r="K980" s="6">
        <f t="shared" si="2"/>
        <v>0</v>
      </c>
      <c r="M980" s="52"/>
    </row>
    <row r="981" ht="15.0" customHeight="1">
      <c r="D981" s="52"/>
      <c r="E981" s="23"/>
      <c r="F981" s="23"/>
      <c r="G981" s="53" t="s">
        <v>375</v>
      </c>
      <c r="H981" s="52"/>
      <c r="I981" s="1"/>
      <c r="J981" s="5">
        <f t="shared" si="1"/>
        <v>0</v>
      </c>
      <c r="K981" s="6">
        <f t="shared" si="2"/>
        <v>0</v>
      </c>
      <c r="M981" s="52"/>
    </row>
    <row r="982" ht="15.0" customHeight="1">
      <c r="D982" s="52"/>
      <c r="E982" s="59"/>
      <c r="F982" s="59"/>
      <c r="G982" s="44"/>
      <c r="H982" s="52"/>
      <c r="I982" s="1"/>
      <c r="J982" s="5">
        <f t="shared" si="1"/>
        <v>0</v>
      </c>
      <c r="K982" s="6">
        <f t="shared" si="2"/>
        <v>0</v>
      </c>
      <c r="M982" s="52"/>
    </row>
    <row r="983" ht="15.0" customHeight="1">
      <c r="D983" s="52"/>
      <c r="E983" s="23" t="s">
        <v>376</v>
      </c>
      <c r="F983" s="59">
        <v>41964.9875</v>
      </c>
      <c r="G983" s="51" t="s">
        <v>782</v>
      </c>
      <c r="H983" s="52"/>
      <c r="I983" s="1"/>
      <c r="J983" s="5">
        <f t="shared" si="1"/>
        <v>0</v>
      </c>
      <c r="K983" s="6">
        <f t="shared" si="2"/>
        <v>0</v>
      </c>
      <c r="M983" s="52"/>
    </row>
    <row r="984" ht="15.0" customHeight="1">
      <c r="D984" s="52"/>
      <c r="E984" s="23"/>
      <c r="F984" s="23"/>
      <c r="G984" s="44"/>
      <c r="H984" s="52"/>
      <c r="I984" s="1"/>
      <c r="J984" s="5">
        <f t="shared" si="1"/>
        <v>0</v>
      </c>
      <c r="K984" s="6">
        <f t="shared" si="2"/>
        <v>0</v>
      </c>
      <c r="M984" s="52"/>
    </row>
    <row r="985" ht="15.0" customHeight="1">
      <c r="D985" s="52"/>
      <c r="E985" s="23"/>
      <c r="F985" s="23"/>
      <c r="G985" s="53" t="s">
        <v>375</v>
      </c>
      <c r="H985" s="52"/>
      <c r="I985" s="1"/>
      <c r="J985" s="5">
        <f t="shared" si="1"/>
        <v>0</v>
      </c>
      <c r="K985" s="6">
        <f t="shared" si="2"/>
        <v>0</v>
      </c>
      <c r="M985" s="52"/>
    </row>
    <row r="986" ht="15.0" customHeight="1">
      <c r="D986" s="52"/>
      <c r="E986" s="59"/>
      <c r="F986" s="59"/>
      <c r="G986" s="44"/>
      <c r="H986" s="52"/>
      <c r="I986" s="1"/>
      <c r="J986" s="5">
        <f t="shared" si="1"/>
        <v>0</v>
      </c>
      <c r="K986" s="6">
        <f t="shared" si="2"/>
        <v>0</v>
      </c>
      <c r="M986" s="52"/>
    </row>
    <row r="987" ht="15.0" customHeight="1">
      <c r="D987" s="52"/>
      <c r="E987" s="23" t="s">
        <v>433</v>
      </c>
      <c r="F987" s="59">
        <v>41964.9875</v>
      </c>
      <c r="G987" s="51" t="s">
        <v>783</v>
      </c>
      <c r="H987" s="52"/>
      <c r="I987" s="1"/>
      <c r="J987" s="5">
        <f t="shared" si="1"/>
        <v>0</v>
      </c>
      <c r="K987" s="6">
        <f t="shared" si="2"/>
        <v>0</v>
      </c>
      <c r="M987" s="52"/>
    </row>
    <row r="988" ht="15.0" customHeight="1">
      <c r="D988" s="52"/>
      <c r="E988" s="23"/>
      <c r="F988" s="23"/>
      <c r="G988" s="44"/>
      <c r="H988" s="52"/>
      <c r="I988" s="1"/>
      <c r="J988" s="5">
        <f t="shared" si="1"/>
        <v>0</v>
      </c>
      <c r="K988" s="6">
        <f t="shared" si="2"/>
        <v>0</v>
      </c>
      <c r="M988" s="52"/>
    </row>
    <row r="989" ht="15.0" customHeight="1">
      <c r="D989" s="52"/>
      <c r="E989" s="23"/>
      <c r="F989" s="23"/>
      <c r="G989" s="53" t="s">
        <v>375</v>
      </c>
      <c r="H989" s="52"/>
      <c r="I989" s="1"/>
      <c r="J989" s="5">
        <f t="shared" si="1"/>
        <v>0</v>
      </c>
      <c r="K989" s="6">
        <f t="shared" si="2"/>
        <v>0</v>
      </c>
      <c r="M989" s="52"/>
    </row>
    <row r="990" ht="15.0" customHeight="1">
      <c r="D990" s="52"/>
      <c r="E990" s="59"/>
      <c r="F990" s="59"/>
      <c r="G990" s="44"/>
      <c r="H990" s="52"/>
      <c r="I990" s="1"/>
      <c r="J990" s="5">
        <f t="shared" si="1"/>
        <v>0</v>
      </c>
      <c r="K990" s="6">
        <f t="shared" si="2"/>
        <v>0</v>
      </c>
      <c r="M990" s="52"/>
    </row>
    <row r="991" ht="15.0" customHeight="1">
      <c r="D991" s="52"/>
      <c r="E991" s="23" t="s">
        <v>67</v>
      </c>
      <c r="F991" s="59">
        <v>41965.18263888889</v>
      </c>
      <c r="G991" s="51" t="s">
        <v>784</v>
      </c>
      <c r="H991" s="52"/>
      <c r="I991" s="1"/>
      <c r="J991" s="5">
        <f t="shared" si="1"/>
        <v>0</v>
      </c>
      <c r="K991" s="6">
        <f t="shared" si="2"/>
        <v>0</v>
      </c>
      <c r="M991" s="52"/>
    </row>
    <row r="992" ht="15.0" customHeight="1">
      <c r="D992" s="52"/>
      <c r="E992" s="23"/>
      <c r="F992" s="23"/>
      <c r="G992" s="51" t="s">
        <v>785</v>
      </c>
      <c r="H992" s="52"/>
      <c r="I992" s="1"/>
      <c r="J992" s="5">
        <f t="shared" si="1"/>
        <v>0</v>
      </c>
      <c r="K992" s="6">
        <f t="shared" si="2"/>
        <v>0</v>
      </c>
      <c r="M992" s="52"/>
    </row>
    <row r="993" ht="15.0" customHeight="1">
      <c r="D993" s="52"/>
      <c r="E993" s="23"/>
      <c r="F993" s="23"/>
      <c r="G993" s="44"/>
      <c r="H993" s="52"/>
      <c r="I993" s="1"/>
      <c r="J993" s="5">
        <f t="shared" si="1"/>
        <v>0</v>
      </c>
      <c r="K993" s="6">
        <f t="shared" si="2"/>
        <v>0</v>
      </c>
      <c r="M993" s="52"/>
    </row>
    <row r="994" ht="15.0" customHeight="1">
      <c r="D994" s="52"/>
      <c r="E994" s="23"/>
      <c r="F994" s="23"/>
      <c r="G994" s="53" t="s">
        <v>375</v>
      </c>
      <c r="H994" s="52"/>
      <c r="I994" s="1"/>
      <c r="J994" s="5">
        <f t="shared" si="1"/>
        <v>0</v>
      </c>
      <c r="K994" s="6">
        <f t="shared" si="2"/>
        <v>0</v>
      </c>
      <c r="M994" s="52"/>
    </row>
    <row r="995" ht="15.0" customHeight="1">
      <c r="D995" s="52"/>
      <c r="E995" s="59"/>
      <c r="F995" s="59"/>
      <c r="G995" s="44"/>
      <c r="H995" s="52"/>
      <c r="I995" s="1"/>
      <c r="J995" s="5">
        <f t="shared" si="1"/>
        <v>0</v>
      </c>
      <c r="K995" s="6">
        <f t="shared" si="2"/>
        <v>0</v>
      </c>
      <c r="M995" s="52"/>
    </row>
    <row r="996" ht="15.0" customHeight="1">
      <c r="D996" s="52"/>
      <c r="E996" s="23" t="s">
        <v>376</v>
      </c>
      <c r="F996" s="59">
        <v>41965.333333333336</v>
      </c>
      <c r="G996" s="51" t="s">
        <v>786</v>
      </c>
      <c r="H996" s="52"/>
      <c r="I996" s="1"/>
      <c r="J996" s="5">
        <f t="shared" si="1"/>
        <v>0</v>
      </c>
      <c r="K996" s="6">
        <f t="shared" si="2"/>
        <v>0</v>
      </c>
      <c r="M996" s="52"/>
    </row>
    <row r="997" ht="15.0" customHeight="1">
      <c r="D997" s="52"/>
      <c r="E997" s="23"/>
      <c r="F997" s="23"/>
      <c r="G997" s="51" t="s">
        <v>787</v>
      </c>
      <c r="H997" s="52"/>
      <c r="I997" s="1"/>
      <c r="J997" s="5">
        <f t="shared" si="1"/>
        <v>0</v>
      </c>
      <c r="K997" s="6">
        <f t="shared" si="2"/>
        <v>0</v>
      </c>
      <c r="M997" s="52"/>
    </row>
    <row r="998" ht="15.0" customHeight="1">
      <c r="D998" s="52"/>
      <c r="E998" s="23"/>
      <c r="F998" s="23"/>
      <c r="G998" s="51" t="s">
        <v>788</v>
      </c>
      <c r="H998" s="52"/>
      <c r="I998" s="1"/>
      <c r="J998" s="5">
        <f t="shared" si="1"/>
        <v>0</v>
      </c>
      <c r="K998" s="6">
        <f t="shared" si="2"/>
        <v>0</v>
      </c>
      <c r="M998" s="52"/>
    </row>
    <row r="999" ht="15.0" customHeight="1">
      <c r="D999" s="52"/>
      <c r="E999" s="23"/>
      <c r="F999" s="23"/>
      <c r="G999" s="44"/>
      <c r="H999" s="52"/>
      <c r="I999" s="1"/>
      <c r="J999" s="5">
        <f t="shared" si="1"/>
        <v>0</v>
      </c>
      <c r="K999" s="6">
        <f t="shared" si="2"/>
        <v>0</v>
      </c>
      <c r="M999" s="52"/>
    </row>
    <row r="1000" ht="15.0" customHeight="1">
      <c r="D1000" s="52"/>
      <c r="E1000" s="23"/>
      <c r="F1000" s="23"/>
      <c r="G1000" s="53" t="s">
        <v>375</v>
      </c>
      <c r="H1000" s="52"/>
      <c r="I1000" s="1"/>
      <c r="J1000" s="5">
        <f t="shared" si="1"/>
        <v>0</v>
      </c>
      <c r="K1000" s="6">
        <f t="shared" si="2"/>
        <v>0</v>
      </c>
      <c r="M1000" s="52"/>
    </row>
    <row r="1001" ht="15.0" customHeight="1">
      <c r="D1001" s="52"/>
      <c r="E1001" s="59"/>
      <c r="F1001" s="59"/>
      <c r="G1001" s="44"/>
      <c r="H1001" s="52"/>
      <c r="I1001" s="1"/>
      <c r="J1001" s="5">
        <f t="shared" si="1"/>
        <v>0</v>
      </c>
      <c r="K1001" s="6">
        <f t="shared" si="2"/>
        <v>0</v>
      </c>
      <c r="M1001" s="52"/>
    </row>
    <row r="1002" ht="15.0" customHeight="1">
      <c r="D1002" s="52"/>
      <c r="E1002" s="23" t="s">
        <v>67</v>
      </c>
      <c r="F1002" s="59">
        <v>41965.56180555555</v>
      </c>
      <c r="G1002" s="51" t="s">
        <v>789</v>
      </c>
      <c r="H1002" s="52"/>
      <c r="I1002" s="1"/>
      <c r="J1002" s="5">
        <f t="shared" si="1"/>
        <v>0</v>
      </c>
      <c r="K1002" s="6">
        <f t="shared" si="2"/>
        <v>0</v>
      </c>
      <c r="M1002" s="52"/>
    </row>
    <row r="1003" ht="15.0" customHeight="1">
      <c r="D1003" s="52"/>
      <c r="E1003" s="23"/>
      <c r="F1003" s="23"/>
      <c r="G1003" s="51" t="s">
        <v>790</v>
      </c>
      <c r="H1003" s="52"/>
      <c r="I1003" s="1"/>
      <c r="J1003" s="5">
        <f t="shared" si="1"/>
        <v>0</v>
      </c>
      <c r="K1003" s="6">
        <f t="shared" si="2"/>
        <v>0</v>
      </c>
      <c r="M1003" s="52"/>
    </row>
    <row r="1004" ht="15.0" customHeight="1">
      <c r="D1004" s="52"/>
      <c r="E1004" s="23"/>
      <c r="F1004" s="44"/>
      <c r="G1004" s="51" t="s">
        <v>791</v>
      </c>
      <c r="H1004" s="52"/>
      <c r="I1004" s="1"/>
      <c r="J1004" s="5">
        <f t="shared" si="1"/>
        <v>0</v>
      </c>
      <c r="K1004" s="6">
        <f t="shared" si="2"/>
        <v>0</v>
      </c>
      <c r="M1004" s="52"/>
    </row>
    <row r="1005" ht="15.0" customHeight="1">
      <c r="D1005" s="52"/>
      <c r="E1005" s="23"/>
      <c r="F1005" s="23"/>
      <c r="G1005" s="44"/>
      <c r="H1005" s="52"/>
      <c r="I1005" s="1"/>
      <c r="J1005" s="5">
        <f t="shared" si="1"/>
        <v>0</v>
      </c>
      <c r="K1005" s="6">
        <f t="shared" si="2"/>
        <v>0</v>
      </c>
      <c r="M1005" s="52"/>
    </row>
    <row r="1006" ht="15.0" customHeight="1">
      <c r="D1006" s="52"/>
      <c r="E1006" s="23"/>
      <c r="F1006" s="23"/>
      <c r="G1006" s="53" t="s">
        <v>375</v>
      </c>
      <c r="H1006" s="52"/>
      <c r="I1006" s="1"/>
      <c r="J1006" s="5">
        <f t="shared" si="1"/>
        <v>0</v>
      </c>
      <c r="K1006" s="6">
        <f t="shared" si="2"/>
        <v>0</v>
      </c>
      <c r="M1006" s="52"/>
    </row>
    <row r="1007" ht="15.0" customHeight="1">
      <c r="D1007" s="52"/>
      <c r="E1007" s="59"/>
      <c r="F1007" s="59"/>
      <c r="G1007" s="44"/>
      <c r="H1007" s="52"/>
      <c r="I1007" s="1"/>
      <c r="J1007" s="5">
        <f t="shared" si="1"/>
        <v>0</v>
      </c>
      <c r="K1007" s="6">
        <f t="shared" si="2"/>
        <v>0</v>
      </c>
      <c r="M1007" s="52"/>
    </row>
    <row r="1008" ht="15.0" customHeight="1">
      <c r="D1008" s="52"/>
      <c r="E1008" s="23" t="s">
        <v>67</v>
      </c>
      <c r="F1008" s="59">
        <v>41965.57986111111</v>
      </c>
      <c r="G1008" s="51" t="s">
        <v>792</v>
      </c>
      <c r="H1008" s="52"/>
      <c r="I1008" s="1"/>
      <c r="J1008" s="5">
        <f t="shared" si="1"/>
        <v>0</v>
      </c>
      <c r="K1008" s="6">
        <f t="shared" si="2"/>
        <v>0</v>
      </c>
      <c r="M1008" s="52"/>
    </row>
    <row r="1009" ht="15.0" customHeight="1">
      <c r="D1009" s="52"/>
      <c r="E1009" s="23"/>
      <c r="F1009" s="23"/>
      <c r="G1009" s="44"/>
      <c r="H1009" s="52"/>
      <c r="I1009" s="1"/>
      <c r="J1009" s="5">
        <f t="shared" si="1"/>
        <v>0</v>
      </c>
      <c r="K1009" s="6">
        <f t="shared" si="2"/>
        <v>0</v>
      </c>
      <c r="M1009" s="52"/>
    </row>
    <row r="1010" ht="15.0" customHeight="1">
      <c r="D1010" s="52"/>
      <c r="E1010" s="23"/>
      <c r="F1010" s="23"/>
      <c r="G1010" s="53" t="s">
        <v>375</v>
      </c>
      <c r="H1010" s="52"/>
      <c r="I1010" s="1"/>
      <c r="J1010" s="5">
        <f t="shared" si="1"/>
        <v>0</v>
      </c>
      <c r="K1010" s="6">
        <f t="shared" si="2"/>
        <v>0</v>
      </c>
      <c r="M1010" s="52"/>
    </row>
    <row r="1011" ht="15.0" customHeight="1">
      <c r="D1011" s="52"/>
      <c r="E1011" s="59"/>
      <c r="F1011" s="59"/>
      <c r="G1011" s="44"/>
      <c r="H1011" s="52"/>
      <c r="I1011" s="1"/>
      <c r="J1011" s="5">
        <f t="shared" si="1"/>
        <v>0</v>
      </c>
      <c r="K1011" s="6">
        <f t="shared" si="2"/>
        <v>0</v>
      </c>
      <c r="M1011" s="52"/>
    </row>
    <row r="1012" ht="15.0" customHeight="1">
      <c r="D1012" s="52"/>
      <c r="E1012" s="23" t="s">
        <v>402</v>
      </c>
      <c r="F1012" s="59">
        <v>41965.65694444445</v>
      </c>
      <c r="G1012" s="51" t="s">
        <v>793</v>
      </c>
      <c r="H1012" s="52"/>
      <c r="I1012" s="1"/>
      <c r="J1012" s="5">
        <f t="shared" si="1"/>
        <v>0</v>
      </c>
      <c r="K1012" s="6">
        <f t="shared" si="2"/>
        <v>0</v>
      </c>
      <c r="M1012" s="52"/>
    </row>
    <row r="1013" ht="15.0" customHeight="1">
      <c r="D1013" s="52"/>
      <c r="E1013" s="23"/>
      <c r="F1013" s="23"/>
      <c r="G1013" s="51" t="s">
        <v>794</v>
      </c>
      <c r="H1013" s="52"/>
      <c r="I1013" s="1"/>
      <c r="J1013" s="5">
        <f t="shared" si="1"/>
        <v>0</v>
      </c>
      <c r="K1013" s="6">
        <f t="shared" si="2"/>
        <v>0</v>
      </c>
      <c r="M1013" s="52"/>
    </row>
    <row r="1014" ht="15.0" customHeight="1">
      <c r="D1014" s="52"/>
      <c r="E1014" s="23" t="s">
        <v>67</v>
      </c>
      <c r="F1014" s="59">
        <v>41965.65694444445</v>
      </c>
      <c r="G1014" s="51" t="s">
        <v>509</v>
      </c>
      <c r="H1014" s="52"/>
      <c r="I1014" s="1"/>
      <c r="J1014" s="5">
        <f t="shared" si="1"/>
        <v>0</v>
      </c>
      <c r="K1014" s="6">
        <f t="shared" si="2"/>
        <v>0</v>
      </c>
      <c r="M1014" s="52"/>
    </row>
    <row r="1015" ht="15.0" customHeight="1">
      <c r="D1015" s="52"/>
      <c r="E1015" s="23"/>
      <c r="F1015" s="23"/>
      <c r="G1015" s="51" t="s">
        <v>795</v>
      </c>
      <c r="H1015" s="52"/>
      <c r="I1015" s="1"/>
      <c r="J1015" s="5">
        <f t="shared" si="1"/>
        <v>0</v>
      </c>
      <c r="K1015" s="6">
        <f t="shared" si="2"/>
        <v>0</v>
      </c>
      <c r="M1015" s="52"/>
    </row>
    <row r="1016" ht="15.0" customHeight="1">
      <c r="D1016" s="52"/>
      <c r="E1016" s="23"/>
      <c r="F1016" s="23"/>
      <c r="G1016" s="51" t="s">
        <v>796</v>
      </c>
      <c r="H1016" s="52"/>
      <c r="I1016" s="1"/>
      <c r="J1016" s="5">
        <f t="shared" si="1"/>
        <v>0</v>
      </c>
      <c r="K1016" s="6">
        <f t="shared" si="2"/>
        <v>0</v>
      </c>
      <c r="M1016" s="52"/>
    </row>
    <row r="1017" ht="15.0" customHeight="1">
      <c r="D1017" s="52"/>
      <c r="E1017" s="23" t="s">
        <v>402</v>
      </c>
      <c r="F1017" s="59">
        <v>41965.657638888886</v>
      </c>
      <c r="G1017" s="51" t="s">
        <v>106</v>
      </c>
      <c r="H1017" s="52"/>
      <c r="I1017" s="1"/>
      <c r="J1017" s="5">
        <f t="shared" si="1"/>
        <v>0</v>
      </c>
      <c r="K1017" s="6">
        <f t="shared" si="2"/>
        <v>0</v>
      </c>
      <c r="M1017" s="52"/>
    </row>
    <row r="1018" ht="15.0" customHeight="1">
      <c r="D1018" s="52"/>
      <c r="E1018" s="23"/>
      <c r="F1018" s="23"/>
      <c r="G1018" s="51" t="s">
        <v>797</v>
      </c>
      <c r="H1018" s="52"/>
      <c r="I1018" s="1"/>
      <c r="J1018" s="5">
        <f t="shared" si="1"/>
        <v>0</v>
      </c>
      <c r="K1018" s="6">
        <f t="shared" si="2"/>
        <v>0</v>
      </c>
      <c r="M1018" s="52"/>
    </row>
    <row r="1019" ht="15.0" customHeight="1">
      <c r="D1019" s="52"/>
      <c r="E1019" s="23"/>
      <c r="F1019" s="23"/>
      <c r="G1019" s="51" t="s">
        <v>798</v>
      </c>
      <c r="H1019" s="52"/>
      <c r="I1019" s="1"/>
      <c r="J1019" s="5">
        <f t="shared" si="1"/>
        <v>0</v>
      </c>
      <c r="K1019" s="6">
        <f t="shared" si="2"/>
        <v>0</v>
      </c>
      <c r="M1019" s="52"/>
    </row>
    <row r="1020" ht="15.0" customHeight="1">
      <c r="D1020" s="52"/>
      <c r="E1020" s="23" t="s">
        <v>67</v>
      </c>
      <c r="F1020" s="59">
        <v>41965.65902777778</v>
      </c>
      <c r="G1020" s="51" t="s">
        <v>799</v>
      </c>
      <c r="H1020" s="52"/>
      <c r="I1020" s="1"/>
      <c r="J1020" s="5">
        <f t="shared" si="1"/>
        <v>0</v>
      </c>
      <c r="K1020" s="6">
        <f t="shared" si="2"/>
        <v>0</v>
      </c>
      <c r="M1020" s="52"/>
    </row>
    <row r="1021" ht="15.0" customHeight="1">
      <c r="D1021" s="52"/>
      <c r="E1021" s="23"/>
      <c r="F1021" s="23"/>
      <c r="G1021" s="51" t="s">
        <v>800</v>
      </c>
      <c r="H1021" s="52"/>
      <c r="I1021" s="1"/>
      <c r="J1021" s="5">
        <f t="shared" si="1"/>
        <v>0</v>
      </c>
      <c r="K1021" s="6">
        <f t="shared" si="2"/>
        <v>0</v>
      </c>
      <c r="M1021" s="52"/>
    </row>
    <row r="1022" ht="15.0" customHeight="1">
      <c r="D1022" s="52"/>
      <c r="E1022" s="23" t="s">
        <v>67</v>
      </c>
      <c r="F1022" s="59">
        <v>41965.720138888886</v>
      </c>
      <c r="G1022" s="51" t="s">
        <v>801</v>
      </c>
      <c r="H1022" s="52"/>
      <c r="I1022" s="1"/>
      <c r="J1022" s="5">
        <f t="shared" si="1"/>
        <v>0</v>
      </c>
      <c r="K1022" s="6">
        <f t="shared" si="2"/>
        <v>0</v>
      </c>
      <c r="M1022" s="52"/>
    </row>
    <row r="1023" ht="15.0" customHeight="1">
      <c r="D1023" s="52"/>
      <c r="E1023" s="23" t="s">
        <v>402</v>
      </c>
      <c r="F1023" s="59">
        <v>41965.72083333333</v>
      </c>
      <c r="G1023" s="51" t="s">
        <v>802</v>
      </c>
      <c r="H1023" s="52"/>
      <c r="I1023" s="1"/>
      <c r="J1023" s="5">
        <f t="shared" si="1"/>
        <v>0</v>
      </c>
      <c r="K1023" s="6">
        <f t="shared" si="2"/>
        <v>0</v>
      </c>
      <c r="M1023" s="52"/>
    </row>
    <row r="1024" ht="15.0" customHeight="1">
      <c r="D1024" s="52"/>
      <c r="E1024" s="23" t="s">
        <v>67</v>
      </c>
      <c r="F1024" s="59">
        <v>41965.754166666666</v>
      </c>
      <c r="G1024" s="51" t="s">
        <v>803</v>
      </c>
      <c r="H1024" s="52"/>
      <c r="I1024" s="1"/>
      <c r="J1024" s="5">
        <f t="shared" si="1"/>
        <v>0</v>
      </c>
      <c r="K1024" s="6">
        <f t="shared" si="2"/>
        <v>0</v>
      </c>
      <c r="M1024" s="52"/>
    </row>
    <row r="1025" ht="15.0" customHeight="1">
      <c r="D1025" s="52"/>
      <c r="E1025" s="23" t="s">
        <v>376</v>
      </c>
      <c r="F1025" s="59">
        <v>41965.85972222222</v>
      </c>
      <c r="G1025" s="51" t="s">
        <v>597</v>
      </c>
      <c r="H1025" s="52"/>
      <c r="I1025" s="1"/>
      <c r="J1025" s="5">
        <f t="shared" si="1"/>
        <v>0</v>
      </c>
      <c r="K1025" s="6">
        <f t="shared" si="2"/>
        <v>0</v>
      </c>
      <c r="M1025" s="52"/>
    </row>
    <row r="1026" ht="15.0" customHeight="1">
      <c r="D1026" s="52"/>
      <c r="E1026" s="23"/>
      <c r="F1026" s="23"/>
      <c r="G1026" s="51" t="s">
        <v>804</v>
      </c>
      <c r="H1026" s="52"/>
      <c r="I1026" s="1"/>
      <c r="J1026" s="5">
        <f t="shared" si="1"/>
        <v>0</v>
      </c>
      <c r="K1026" s="6">
        <f t="shared" si="2"/>
        <v>0</v>
      </c>
      <c r="M1026" s="52"/>
    </row>
    <row r="1027" ht="15.0" customHeight="1">
      <c r="D1027" s="52"/>
      <c r="E1027" s="23"/>
      <c r="F1027" s="44"/>
      <c r="G1027" s="51" t="s">
        <v>805</v>
      </c>
      <c r="H1027" s="52"/>
      <c r="I1027" s="1"/>
      <c r="J1027" s="5">
        <f t="shared" si="1"/>
        <v>0</v>
      </c>
      <c r="K1027" s="6">
        <f t="shared" si="2"/>
        <v>0</v>
      </c>
      <c r="M1027" s="52"/>
    </row>
    <row r="1028" ht="15.0" customHeight="1">
      <c r="D1028" s="52"/>
      <c r="E1028" s="23" t="s">
        <v>67</v>
      </c>
      <c r="F1028" s="59">
        <v>41965.86041666667</v>
      </c>
      <c r="G1028" s="51" t="s">
        <v>806</v>
      </c>
      <c r="H1028" s="52"/>
      <c r="I1028" s="1"/>
      <c r="J1028" s="5">
        <f t="shared" si="1"/>
        <v>0</v>
      </c>
      <c r="K1028" s="6">
        <f t="shared" si="2"/>
        <v>0</v>
      </c>
      <c r="M1028" s="52"/>
    </row>
    <row r="1029" ht="15.0" customHeight="1">
      <c r="D1029" s="52"/>
      <c r="E1029" s="23" t="s">
        <v>402</v>
      </c>
      <c r="F1029" s="59">
        <v>41965.92361111111</v>
      </c>
      <c r="G1029" s="51" t="s">
        <v>807</v>
      </c>
      <c r="H1029" s="52"/>
      <c r="I1029" s="1"/>
      <c r="J1029" s="5">
        <f t="shared" si="1"/>
        <v>0</v>
      </c>
      <c r="K1029" s="6">
        <f t="shared" si="2"/>
        <v>0</v>
      </c>
      <c r="M1029" s="52"/>
    </row>
    <row r="1030" ht="15.0" customHeight="1">
      <c r="D1030" s="52"/>
      <c r="E1030" s="23"/>
      <c r="F1030" s="23"/>
      <c r="G1030" s="51" t="s">
        <v>808</v>
      </c>
      <c r="H1030" s="52"/>
      <c r="I1030" s="1"/>
      <c r="J1030" s="5">
        <f t="shared" si="1"/>
        <v>0</v>
      </c>
      <c r="K1030" s="6">
        <f t="shared" si="2"/>
        <v>0</v>
      </c>
      <c r="M1030" s="52"/>
    </row>
    <row r="1031" ht="15.0" customHeight="1">
      <c r="D1031" s="52"/>
      <c r="E1031" s="23"/>
      <c r="F1031" s="23"/>
      <c r="G1031" s="44"/>
      <c r="H1031" s="52"/>
      <c r="I1031" s="1"/>
      <c r="J1031" s="5">
        <f t="shared" si="1"/>
        <v>0</v>
      </c>
      <c r="K1031" s="6">
        <f t="shared" si="2"/>
        <v>0</v>
      </c>
      <c r="M1031" s="52"/>
    </row>
    <row r="1032" ht="15.0" customHeight="1">
      <c r="D1032" s="52"/>
      <c r="E1032" s="23"/>
      <c r="F1032" s="23"/>
      <c r="G1032" s="53" t="s">
        <v>375</v>
      </c>
      <c r="H1032" s="52"/>
      <c r="I1032" s="1"/>
      <c r="J1032" s="5">
        <f t="shared" si="1"/>
        <v>0</v>
      </c>
      <c r="K1032" s="6">
        <f t="shared" si="2"/>
        <v>0</v>
      </c>
      <c r="M1032" s="52"/>
    </row>
    <row r="1033" ht="15.0" customHeight="1">
      <c r="D1033" s="52"/>
      <c r="E1033" s="44"/>
      <c r="F1033" s="44"/>
      <c r="G1033" s="44"/>
      <c r="H1033" s="52"/>
      <c r="I1033" s="1"/>
      <c r="J1033" s="5">
        <f t="shared" si="1"/>
        <v>0</v>
      </c>
      <c r="K1033" s="6">
        <f t="shared" si="2"/>
        <v>0</v>
      </c>
      <c r="M1033" s="52"/>
    </row>
  </sheetData>
  <dataValidations>
    <dataValidation type="list" allowBlank="1" showErrorMessage="1" sqref="I3:I1033">
      <formula1>$W$28:$W$63</formula1>
    </dataValidation>
    <dataValidation type="list" allowBlank="1" showErrorMessage="1" sqref="K1:K2">
      <formula1>$O$4:$O$15</formula1>
    </dataValidation>
  </dataValidations>
  <drawing r:id="rId2"/>
  <legacyDrawing r:id="rId3"/>
</worksheet>
</file>